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drawings/drawing3.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01" codeName="{74837BA0-65D6-932C-5D65-3B800EBDC722}"/>
  <workbookPr codeName="ThisWorkbook"/>
  <mc:AlternateContent xmlns:mc="http://schemas.openxmlformats.org/markup-compatibility/2006">
    <mc:Choice Requires="x15">
      <x15ac:absPath xmlns:x15ac="http://schemas.microsoft.com/office/spreadsheetml/2010/11/ac" url="C:\Users\denis.clavijo\Desktop\CCE\CCE\Intendencia\"/>
    </mc:Choice>
  </mc:AlternateContent>
  <xr:revisionPtr revIDLastSave="0" documentId="8_{E432B3B2-8EFD-4DDB-AE26-613C0D67FB8C}" xr6:coauthVersionLast="43" xr6:coauthVersionMax="43" xr10:uidLastSave="{00000000-0000-0000-0000-000000000000}"/>
  <workbookProtection workbookAlgorithmName="SHA-512" workbookHashValue="GQoTTg6DufYZZyscbSUdjJwqLOT4wwgMqIeIzWe9CkNHQU5dCx69RqDhZ2YQzt2rLrQ8ltUnnNeiolPive7gQA==" workbookSaltValue="B/y32lFBP45xQVXrORSJiw==" workbookSpinCount="100000" lockStructure="1"/>
  <bookViews>
    <workbookView xWindow="-120" yWindow="-120" windowWidth="20730" windowHeight="11160" tabRatio="831" activeTab="1" xr2:uid="{00000000-000D-0000-FFFF-FFFF00000000}"/>
  </bookViews>
  <sheets>
    <sheet name="Inventario" sheetId="28" r:id="rId1"/>
    <sheet name="Productos" sheetId="12" r:id="rId2"/>
    <sheet name="Cuadro" sheetId="13" state="hidden" r:id="rId3"/>
    <sheet name="Datos" sheetId="3" state="hidden" r:id="rId4"/>
  </sheets>
  <definedNames>
    <definedName name="Unidaddemedida">Datos!$B$95:$B$100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9" i="12" l="1"/>
  <c r="J25" i="13" l="1"/>
  <c r="G19" i="13"/>
  <c r="K27" i="13" l="1"/>
  <c r="M27" i="13" l="1"/>
  <c r="E8" i="12" l="1"/>
  <c r="E10" i="12"/>
  <c r="E11" i="12"/>
  <c r="E12" i="12"/>
  <c r="E7" i="12"/>
  <c r="I51" i="12" l="1"/>
  <c r="I50" i="12"/>
  <c r="I48" i="12"/>
  <c r="I46" i="12"/>
  <c r="I45" i="12"/>
  <c r="I44" i="12"/>
  <c r="I43" i="12"/>
  <c r="I42" i="12"/>
  <c r="I41" i="12"/>
  <c r="I39" i="12"/>
  <c r="I37" i="12"/>
  <c r="I35" i="12"/>
  <c r="I34" i="12"/>
  <c r="I33" i="12"/>
  <c r="I32" i="12"/>
  <c r="I31" i="12"/>
  <c r="I29" i="12"/>
  <c r="I28" i="12"/>
  <c r="I27" i="12"/>
  <c r="I24" i="12"/>
  <c r="I23" i="12"/>
  <c r="I21" i="12"/>
  <c r="I20" i="12"/>
  <c r="I19" i="12"/>
  <c r="I18" i="12"/>
  <c r="I17" i="12"/>
  <c r="I16" i="12"/>
  <c r="I15" i="12"/>
  <c r="I49" i="12"/>
  <c r="I38" i="12"/>
  <c r="I40" i="12"/>
  <c r="A46" i="12"/>
  <c r="A45" i="12"/>
  <c r="A44" i="12"/>
  <c r="A43" i="12"/>
  <c r="A42" i="12"/>
  <c r="A41" i="12"/>
  <c r="A40" i="12"/>
  <c r="A39" i="12"/>
  <c r="A38" i="12"/>
  <c r="A37" i="12"/>
  <c r="A36" i="12"/>
  <c r="A35" i="12"/>
  <c r="A34" i="12"/>
  <c r="A33" i="12"/>
  <c r="A32" i="12"/>
  <c r="A31" i="12"/>
  <c r="A30" i="12"/>
  <c r="A29" i="12"/>
  <c r="A28" i="12"/>
  <c r="A27" i="12"/>
  <c r="A26" i="12"/>
  <c r="A25" i="12"/>
  <c r="A24" i="12"/>
  <c r="A23" i="12"/>
  <c r="A22" i="12"/>
  <c r="A21" i="12"/>
  <c r="A20" i="12"/>
  <c r="A19" i="12"/>
  <c r="A18" i="12"/>
  <c r="A17" i="12"/>
  <c r="A16" i="12"/>
  <c r="A15" i="12"/>
  <c r="E100" i="3"/>
  <c r="A36" i="3"/>
  <c r="A37" i="3"/>
  <c r="A38" i="3"/>
  <c r="A39" i="3"/>
  <c r="A40" i="3"/>
  <c r="A5" i="3"/>
  <c r="A6" i="3"/>
  <c r="A7" i="3"/>
  <c r="A8" i="3"/>
  <c r="A9" i="3"/>
  <c r="A10" i="3"/>
  <c r="A11" i="3"/>
  <c r="A12" i="3"/>
  <c r="A13" i="3"/>
  <c r="A14" i="3"/>
  <c r="A15" i="3"/>
  <c r="A16" i="3"/>
  <c r="A17" i="3"/>
  <c r="A18" i="3"/>
  <c r="A19" i="3"/>
  <c r="A20" i="3"/>
  <c r="A21" i="3"/>
  <c r="A22" i="3"/>
  <c r="A23" i="3"/>
  <c r="A24" i="3"/>
  <c r="A25" i="3"/>
  <c r="A26" i="3"/>
  <c r="A27" i="3"/>
  <c r="A28" i="3"/>
  <c r="A29" i="3"/>
  <c r="A30" i="3"/>
  <c r="A31" i="3"/>
  <c r="A32" i="3"/>
  <c r="A33" i="3"/>
  <c r="A34" i="3"/>
  <c r="A35" i="3"/>
  <c r="G98" i="3"/>
  <c r="H98" i="3" s="1"/>
  <c r="G97" i="3"/>
  <c r="H97" i="3"/>
  <c r="G96" i="3"/>
  <c r="H96" i="3" s="1"/>
  <c r="G95" i="3"/>
  <c r="H95" i="3"/>
  <c r="G94" i="3"/>
  <c r="H94" i="3" s="1"/>
  <c r="G93" i="3"/>
  <c r="H93" i="3"/>
  <c r="G92" i="3"/>
  <c r="H92" i="3" s="1"/>
  <c r="G90" i="3"/>
  <c r="H90" i="3"/>
  <c r="G91" i="3"/>
  <c r="H91" i="3" s="1"/>
  <c r="G89" i="3"/>
  <c r="H89" i="3"/>
  <c r="M37" i="3"/>
  <c r="M38" i="3" s="1"/>
  <c r="N38" i="3" s="1"/>
  <c r="N39" i="3" s="1"/>
  <c r="M34" i="3"/>
  <c r="M35" i="3"/>
  <c r="N35" i="3"/>
  <c r="N36" i="3" s="1"/>
  <c r="M30" i="3"/>
  <c r="M31" i="3"/>
  <c r="N31" i="3"/>
  <c r="N32" i="3" s="1"/>
  <c r="M27" i="3"/>
  <c r="M28" i="3"/>
  <c r="N28" i="3"/>
  <c r="N29" i="3" s="1"/>
  <c r="M21" i="3"/>
  <c r="M22" i="3"/>
  <c r="N22" i="3"/>
  <c r="N23" i="3" s="1"/>
  <c r="A4" i="3"/>
  <c r="H19" i="13"/>
  <c r="M25" i="13" s="1"/>
  <c r="K28" i="13" l="1"/>
  <c r="M28" i="1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Sandra Margarita Zamora Camacho</author>
    <author>luis Fajardo caballero</author>
    <author>Luis Enrique Fajardo Caballero</author>
  </authors>
  <commentList>
    <comment ref="C18" authorId="0" shapeId="0" xr:uid="{00000000-0006-0000-0100-000001000000}">
      <text>
        <r>
          <rPr>
            <sz val="9"/>
            <color indexed="81"/>
            <rFont val="Tahoma"/>
            <family val="2"/>
          </rPr>
          <t xml:space="preserve">Tenga en cuenta la capacidad de producción máxima solicitada en los Documentos del Proceso.
</t>
        </r>
      </text>
    </comment>
    <comment ref="E18" authorId="1" shapeId="0" xr:uid="{EB9A26F9-6E18-4526-A8BD-CF9B49241892}">
      <text>
        <r>
          <rPr>
            <b/>
            <sz val="9"/>
            <color indexed="81"/>
            <rFont val="Tahoma"/>
            <family val="2"/>
          </rPr>
          <t>luis Fajardo caballero:</t>
        </r>
        <r>
          <rPr>
            <sz val="9"/>
            <color indexed="81"/>
            <rFont val="Tahoma"/>
            <family val="2"/>
          </rPr>
          <t xml:space="preserve">
Este tiempo de paradas programadas, (i) descansos (ii) pausas activas; (iii) mantenimientos preventivos.</t>
        </r>
      </text>
    </comment>
    <comment ref="I24" authorId="1" shapeId="0" xr:uid="{670B5F88-A9D3-4681-84BF-98D877E87146}">
      <text>
        <r>
          <rPr>
            <b/>
            <sz val="9"/>
            <color indexed="81"/>
            <rFont val="Tahoma"/>
            <family val="2"/>
          </rPr>
          <t>luis Fajardo caballero:</t>
        </r>
        <r>
          <rPr>
            <sz val="9"/>
            <color indexed="81"/>
            <rFont val="Tahoma"/>
            <family val="2"/>
          </rPr>
          <t xml:space="preserve">
El uso de la maquinaria en la manufactura del producto en el que Oferta, podrán ser utilizado para manufacturar varios productos, siempre y cuando la sumatoria de la maquinaria utilizada no superen el 100% de la capacidad. 
</t>
        </r>
        <r>
          <rPr>
            <b/>
            <sz val="9"/>
            <color indexed="81"/>
            <rFont val="Tahoma"/>
            <family val="2"/>
          </rPr>
          <t>Escriba unicamente el porcentaje.</t>
        </r>
      </text>
    </comment>
    <comment ref="K24" authorId="2" shapeId="0" xr:uid="{449FDDD1-2509-4374-B7E8-F7A0009D20B8}">
      <text>
        <r>
          <rPr>
            <b/>
            <sz val="9"/>
            <color indexed="81"/>
            <rFont val="Tahoma"/>
            <family val="2"/>
          </rPr>
          <t xml:space="preserve">Luis Enrique Fajardo Caballero:
</t>
        </r>
        <r>
          <rPr>
            <sz val="9"/>
            <color indexed="81"/>
            <rFont val="Tahoma"/>
            <family val="2"/>
          </rPr>
          <t>Recuerde que el No. de Operarios, no podra ser mayor al inventario de maquina disponible reportada en cada una de las operaciones.</t>
        </r>
      </text>
    </comment>
    <comment ref="L24" authorId="1" shapeId="0" xr:uid="{9D599E84-5B15-4B14-BF6F-A36AF0A485D7}">
      <text>
        <r>
          <rPr>
            <b/>
            <sz val="9"/>
            <color indexed="81"/>
            <rFont val="Tahoma"/>
            <family val="2"/>
          </rPr>
          <t>luis Fajardo caballero:</t>
        </r>
        <r>
          <rPr>
            <sz val="9"/>
            <color indexed="81"/>
            <rFont val="Tahoma"/>
            <family val="2"/>
          </rPr>
          <t xml:space="preserve">
El tiempo estandar en operación siempre debe ser definido en minutos.</t>
        </r>
      </text>
    </comment>
  </commentList>
</comments>
</file>

<file path=xl/sharedStrings.xml><?xml version="1.0" encoding="utf-8"?>
<sst xmlns="http://schemas.openxmlformats.org/spreadsheetml/2006/main" count="281" uniqueCount="195">
  <si>
    <t>Segmento</t>
  </si>
  <si>
    <t>Producto</t>
  </si>
  <si>
    <t>NTMD</t>
  </si>
  <si>
    <t>Nombre</t>
  </si>
  <si>
    <t>NTMD-0292</t>
  </si>
  <si>
    <t>NTMD-0107-A3</t>
  </si>
  <si>
    <t>NTMD-0230-A2</t>
  </si>
  <si>
    <t>NTMD-0021-A5</t>
  </si>
  <si>
    <t>NTMD-0093-A5</t>
  </si>
  <si>
    <t>NTMD-0077-A8</t>
  </si>
  <si>
    <t>Camiseta</t>
  </si>
  <si>
    <t>NTMD-0087-A4</t>
  </si>
  <si>
    <t>Cantimplora</t>
  </si>
  <si>
    <t>NTMD-0097-A3</t>
  </si>
  <si>
    <t>Jarro para cantimplora</t>
  </si>
  <si>
    <t>NTMD-0098-A4</t>
  </si>
  <si>
    <t>NTMD-0253</t>
  </si>
  <si>
    <t>NTMD-0137-A1</t>
  </si>
  <si>
    <t>Cinturón en reata de 55mm</t>
  </si>
  <si>
    <t>NTMD-0036-A5</t>
  </si>
  <si>
    <t>Chaqueta de campaña</t>
  </si>
  <si>
    <t>NTMD-0076-A4</t>
  </si>
  <si>
    <t>Cobija</t>
  </si>
  <si>
    <t>NTMD-0136-A4</t>
  </si>
  <si>
    <t xml:space="preserve">Bufanda-Pasamontañas </t>
  </si>
  <si>
    <t>NTMD-0081-A5</t>
  </si>
  <si>
    <t>NTMD-0118-A5</t>
  </si>
  <si>
    <t>Frazada térmica</t>
  </si>
  <si>
    <t>NTMD-0234</t>
  </si>
  <si>
    <t>Frazada térmica para uso por encima de 3.000M de altitud</t>
  </si>
  <si>
    <t>Hamaca con toldillo incorporado</t>
  </si>
  <si>
    <t>NTMD-0252</t>
  </si>
  <si>
    <t>NTMD-0006-A3</t>
  </si>
  <si>
    <t>NTMD-0067-A5</t>
  </si>
  <si>
    <t>NTMD-0181-A3</t>
  </si>
  <si>
    <t>Morral de asalto</t>
  </si>
  <si>
    <t>NTMD-0280-A1</t>
  </si>
  <si>
    <t>NTMD-0215-A1</t>
  </si>
  <si>
    <t>Pantaloncillo tipo bóxer</t>
  </si>
  <si>
    <t>NTMD-0119-A4</t>
  </si>
  <si>
    <t>NTMD-0171-A2</t>
  </si>
  <si>
    <t>Sobrecarpa</t>
  </si>
  <si>
    <t>NTMD-0073-A5</t>
  </si>
  <si>
    <t>Toalla</t>
  </si>
  <si>
    <t>DATOS</t>
  </si>
  <si>
    <t>Si</t>
  </si>
  <si>
    <t>No</t>
  </si>
  <si>
    <t>No.</t>
  </si>
  <si>
    <t>No. de días que la planta labora a la semana</t>
  </si>
  <si>
    <t>Capacidad de producción por hora</t>
  </si>
  <si>
    <t>No. de unidades por Producto</t>
  </si>
  <si>
    <t>Plazo máximo de entrega</t>
  </si>
  <si>
    <t>(días calendario)</t>
  </si>
  <si>
    <t>De 1 a 100.000</t>
  </si>
  <si>
    <t>De 100.001 a 200.000</t>
  </si>
  <si>
    <t>Más de 200.000</t>
  </si>
  <si>
    <t xml:space="preserve">    2 al 18</t>
  </si>
  <si>
    <t>El lugar de producción del Producto pertenece al Proponente</t>
  </si>
  <si>
    <t>Notas:</t>
  </si>
  <si>
    <t>1. El proceso de producción de cada Producto no incluye la elaboración de los insumos</t>
  </si>
  <si>
    <t>3. Para los Productos que puedan tener diferentes tallas la verificación de capacidad de producción del Proponente se realizará: en una unidad talla M; en un par talla 40 en calzado; y en par talla 10-12 para calcetines.</t>
  </si>
  <si>
    <t xml:space="preserve">4. Para los Productos con especificaciones de tallaje diferenciadas entre hombre y mujer, la verificación de capacidad de producción del Proponente se realizará con base en la especificación para hombre. </t>
  </si>
  <si>
    <t>Cantimploras</t>
  </si>
  <si>
    <t>Chalecos</t>
  </si>
  <si>
    <t>Chaquetas</t>
  </si>
  <si>
    <t>Hamaca</t>
  </si>
  <si>
    <t>Jcama</t>
  </si>
  <si>
    <t>Morral Campaña</t>
  </si>
  <si>
    <t>Morral asalto</t>
  </si>
  <si>
    <t>Tula</t>
  </si>
  <si>
    <t>Poncho</t>
  </si>
  <si>
    <t>Sobre</t>
  </si>
  <si>
    <t xml:space="preserve">Materia prima </t>
  </si>
  <si>
    <t>Dirección y ciudad de fabricación del Producto*</t>
  </si>
  <si>
    <t>Cumple capacidad minima</t>
  </si>
  <si>
    <t>Capacidad requerida</t>
  </si>
  <si>
    <t>No. Turnos por dia</t>
  </si>
  <si>
    <t>No. Horas por cada turno</t>
  </si>
  <si>
    <t>Unidad de medida</t>
  </si>
  <si>
    <t>Metro</t>
  </si>
  <si>
    <t>Milímetro</t>
  </si>
  <si>
    <t>Par</t>
  </si>
  <si>
    <t>Unidad</t>
  </si>
  <si>
    <t>Otro (indique cúal)</t>
  </si>
  <si>
    <t xml:space="preserve">Tipo de maquina </t>
  </si>
  <si>
    <t>1. Lugar de fabricación del Producto</t>
  </si>
  <si>
    <t>3. Tiempo disponible</t>
  </si>
  <si>
    <t>5. Capacidad de producción</t>
  </si>
  <si>
    <t>Botas pantaneras en PVC</t>
  </si>
  <si>
    <t>Camiseta estampada</t>
  </si>
  <si>
    <t>NTMD-0299</t>
  </si>
  <si>
    <t>NTMD-0102-A2</t>
  </si>
  <si>
    <t>NTMD-0154-A2</t>
  </si>
  <si>
    <t>Mosquitero</t>
  </si>
  <si>
    <t>Capacidad de producción diaria</t>
  </si>
  <si>
    <t>Cm</t>
  </si>
  <si>
    <t>Unidaddemedida</t>
  </si>
  <si>
    <t>Filas para agregar o eliminar materia prima:</t>
  </si>
  <si>
    <t>Filas para agregar o eliminar actividades:</t>
  </si>
  <si>
    <t>Cantidad utilizada por unidad del Producto</t>
  </si>
  <si>
    <t>Proceso de elaboración de una unidad del Producto</t>
  </si>
  <si>
    <t>Dirección</t>
  </si>
  <si>
    <t>Ciudad</t>
  </si>
  <si>
    <t>Teléfono</t>
  </si>
  <si>
    <t>Celular</t>
  </si>
  <si>
    <t>Correo electrónico</t>
  </si>
  <si>
    <t>Unidades producidas por día</t>
  </si>
  <si>
    <t>Disposicion de recursos de producción para el Producto en el Acuerdo Marco  (%)</t>
  </si>
  <si>
    <t>Tiempo disponible diario en horas</t>
  </si>
  <si>
    <t>Tiempo estandar operación (minutos)</t>
  </si>
  <si>
    <t>Listado operacional*</t>
  </si>
  <si>
    <t>Tiempo estandar de producto</t>
  </si>
  <si>
    <t xml:space="preserve">* Si un Producto es fabricado en más de un lugar, señale para cada uno de los procesos de producción la dirección y la ciudad donde serán manufacturados.  </t>
  </si>
  <si>
    <t>* Enumere en detalle las actividades secuenciales y logicas que se requieren para la elaboración del Producto a partir de la materia prima.</t>
  </si>
  <si>
    <t>Maquinaria requerida para el Producto</t>
  </si>
  <si>
    <t xml:space="preserve">2. En los Productos que contienen material pixelado en el momento de la verificación de la capacidad de producción del Proponente, se realizará con una material prima en un color neutro que cumpla con las mismas especificaciones técnicas de la Tabla 2 de los pliegos de condiciones del Acuerdo Marco. </t>
  </si>
  <si>
    <t>porcentaje uso maquinaria**</t>
  </si>
  <si>
    <t>Cantidad de Maquinas</t>
  </si>
  <si>
    <t>Tiempo de paradas programdas por turno (en horas)</t>
  </si>
  <si>
    <t xml:space="preserve">Tiempo disponible diario en minutos </t>
  </si>
  <si>
    <t>Oferta para el Producto</t>
  </si>
  <si>
    <t>Bota de combate tipo desierto media caña en cuero y lona bi densidad</t>
  </si>
  <si>
    <t>Bota tenis para deporte</t>
  </si>
  <si>
    <t>Bota de combate media caña en cuero sistema vulcanizado e inyección directa</t>
  </si>
  <si>
    <t xml:space="preserve">Calcetín para uso con bota de combate -Tipo I </t>
  </si>
  <si>
    <t>Calcetín para uso con bota de combate- Tipo II</t>
  </si>
  <si>
    <t>Calcetín para uso con zapato</t>
  </si>
  <si>
    <t>Calzado de calle para hombre, en material sintético</t>
  </si>
  <si>
    <t>Uniforme deportivo camiseta y pantaloneta fuerza pública</t>
  </si>
  <si>
    <t>Pijama</t>
  </si>
  <si>
    <t>Porta cantimplora</t>
  </si>
  <si>
    <t>Chaleco para 10 proveedores de munición</t>
  </si>
  <si>
    <r>
      <t>Cinturón en reata con chapa metálica</t>
    </r>
    <r>
      <rPr>
        <i/>
        <sz val="10"/>
        <color rgb="FF000000"/>
        <rFont val="Arial"/>
        <family val="2"/>
        <scheme val="minor"/>
      </rPr>
      <t> </t>
    </r>
  </si>
  <si>
    <t xml:space="preserve">Toldillo </t>
  </si>
  <si>
    <t>Juego de cama en tejido plano</t>
  </si>
  <si>
    <t>Tula con cremallera</t>
  </si>
  <si>
    <t xml:space="preserve">Camisa formal para dama </t>
  </si>
  <si>
    <t xml:space="preserve">Camisa formal para hombre </t>
  </si>
  <si>
    <t>Chaleco reflectivo tipo cerrado</t>
  </si>
  <si>
    <t>Camisa informal para dama</t>
  </si>
  <si>
    <t>Camisa informal para hombre</t>
  </si>
  <si>
    <t xml:space="preserve">Confección uniforme camuflado masculino y femenino fuerza aérea colombiana </t>
  </si>
  <si>
    <t>Confección gorro tipo chaco</t>
  </si>
  <si>
    <t>Guantes blancos</t>
  </si>
  <si>
    <t>Chaqueta de Policía judicial e inteligencia</t>
  </si>
  <si>
    <t xml:space="preserve">Gorra femenina Policía Nacional – Oficial </t>
  </si>
  <si>
    <t>Gorra femenina Policía Nacional – Sub Oficial</t>
  </si>
  <si>
    <t>Gorra femenina Policía Nacional – Patrullero y Agente</t>
  </si>
  <si>
    <t>Gorra Personal Masculino Policía Nacional – Oficial</t>
  </si>
  <si>
    <t>Gorra Personal Masculino Policía Nacional - Sub Oficial</t>
  </si>
  <si>
    <t>Gorra Personal Masculino Policía Nacional - Patrullero y Agente</t>
  </si>
  <si>
    <t>Chaqueta perchada para uso en las alturas superiores a 3000 metros – EJC</t>
  </si>
  <si>
    <t>Chaqueta perchada para uso en las alturas superiores a 2700 Y 3000 metros – EJC</t>
  </si>
  <si>
    <t>Saco de dormir (Sleeping)</t>
  </si>
  <si>
    <t>Colchoneta de campaña</t>
  </si>
  <si>
    <t>N°</t>
  </si>
  <si>
    <t>Formato 7  - Validar capacidad de producción</t>
  </si>
  <si>
    <t>Dirección ubicación Maquinas</t>
  </si>
  <si>
    <t>Acuerdo Marco para la adquisición de Material de Intendencia</t>
  </si>
  <si>
    <t>Inventario Maquinaria</t>
  </si>
  <si>
    <t>Nombre Proponente</t>
  </si>
  <si>
    <t>1. Si requiere agregue o elimine filas</t>
  </si>
  <si>
    <t>item</t>
  </si>
  <si>
    <t>NTMD-0090-A5</t>
  </si>
  <si>
    <t>NTMD-0099-A5</t>
  </si>
  <si>
    <t>Colchón y almohada en espuma de poliuretano</t>
  </si>
  <si>
    <t>Colchón y almohada en espuma de poliuretano (con cremallera)</t>
  </si>
  <si>
    <t>NTMD-0185-A3</t>
  </si>
  <si>
    <t>NTMD-0075-A7</t>
  </si>
  <si>
    <t>NTMD-0053-A6</t>
  </si>
  <si>
    <t>NTMD-0327</t>
  </si>
  <si>
    <t>NTMD-0186-A5</t>
  </si>
  <si>
    <t>NTMD-0146-A6</t>
  </si>
  <si>
    <t>NTMD-0339</t>
  </si>
  <si>
    <t>NTMD-0284-A1</t>
  </si>
  <si>
    <t>NTMD-0079-A2</t>
  </si>
  <si>
    <t>NTDM-0023-A4</t>
  </si>
  <si>
    <t>NTMD-0043-A2</t>
  </si>
  <si>
    <t>NTMD-0351</t>
  </si>
  <si>
    <t>NTMD-0346</t>
  </si>
  <si>
    <t>NTMD-0070-A1</t>
  </si>
  <si>
    <t>NTMD-0355</t>
  </si>
  <si>
    <t>NTMD-0354</t>
  </si>
  <si>
    <t>NTMD-0022-A2</t>
  </si>
  <si>
    <t>NTMD-0069-A2</t>
  </si>
  <si>
    <t xml:space="preserve">NTMD-0227 </t>
  </si>
  <si>
    <t>Balance (unidades)</t>
  </si>
  <si>
    <t>Gorra personal masculino Ejercito Nacional</t>
  </si>
  <si>
    <t>Chaqueta de cuero FAC</t>
  </si>
  <si>
    <t>Guantes de Cabritilla</t>
  </si>
  <si>
    <t>Inventario de maquinas disponibles***</t>
  </si>
  <si>
    <t>** Recuerde que el uso de la maquinaria en la manufactura del producto en el que Oferta, podrán ser utilizado para manufacturar varios productos, siempre y cuando la sumatoria de la maquinaria utilizada no superen el 100% de la capacidad.</t>
  </si>
  <si>
    <t>No. de operarios****</t>
  </si>
  <si>
    <t>**** Recuerde que el No. de Operarios, no podra ser mayor al inventario de maquina disponible reportada en cada una de las operaciones.</t>
  </si>
  <si>
    <t>*** Recuerde para el caso de estipular en la casilla " tipo de maquina"  la opción manual,  deberá indicar en la casilla "inventario de maquinas disponibles"  el personal requirido para la actividad operaciónal.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</si>
</sst>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43" formatCode="_-* #,##0.00_-;\-* #,##0.00_-;_-* &quot;-&quot;??_-;_-@_-"/>
    <numFmt numFmtId="164" formatCode="0_);\(0\)"/>
  </numFmts>
  <fonts count="29" x14ac:knownFonts="1">
    <font>
      <sz val="11"/>
      <color theme="1"/>
      <name val="Arial"/>
      <family val="2"/>
      <scheme val="minor"/>
    </font>
    <font>
      <sz val="8"/>
      <color theme="2"/>
      <name val="Arial"/>
      <family val="2"/>
      <scheme val="minor"/>
    </font>
    <font>
      <sz val="10"/>
      <color theme="2"/>
      <name val="Arial"/>
      <family val="2"/>
      <scheme val="minor"/>
    </font>
    <font>
      <b/>
      <sz val="10"/>
      <color theme="0"/>
      <name val="Arial"/>
      <family val="2"/>
      <scheme val="minor"/>
    </font>
    <font>
      <b/>
      <sz val="8"/>
      <color rgb="FFFFFFFF"/>
      <name val="Arial"/>
      <family val="2"/>
    </font>
    <font>
      <sz val="8"/>
      <color rgb="FF4E4D4D"/>
      <name val="Arial"/>
      <family val="2"/>
    </font>
    <font>
      <sz val="10"/>
      <color theme="1"/>
      <name val="Arial"/>
      <family val="2"/>
      <scheme val="minor"/>
    </font>
    <font>
      <sz val="10"/>
      <color rgb="FF0070C0"/>
      <name val="Arial"/>
      <family val="2"/>
      <scheme val="minor"/>
    </font>
    <font>
      <sz val="9"/>
      <color indexed="81"/>
      <name val="Tahoma"/>
      <family val="2"/>
    </font>
    <font>
      <b/>
      <sz val="10"/>
      <color rgb="FF0070C0"/>
      <name val="Arial"/>
      <family val="2"/>
      <scheme val="minor"/>
    </font>
    <font>
      <b/>
      <sz val="9"/>
      <color indexed="81"/>
      <name val="Tahoma"/>
      <family val="2"/>
    </font>
    <font>
      <b/>
      <sz val="8"/>
      <color theme="0"/>
      <name val="Arial"/>
      <family val="2"/>
      <scheme val="minor"/>
    </font>
    <font>
      <sz val="11"/>
      <color theme="1"/>
      <name val="Arial"/>
      <family val="2"/>
      <scheme val="minor"/>
    </font>
    <font>
      <b/>
      <sz val="9"/>
      <color rgb="FF1A1818"/>
      <name val="Arial"/>
      <family val="2"/>
    </font>
    <font>
      <sz val="10"/>
      <name val="Arial"/>
      <family val="2"/>
    </font>
    <font>
      <sz val="10"/>
      <name val="Arial"/>
      <family val="2"/>
      <scheme val="minor"/>
    </font>
    <font>
      <b/>
      <sz val="10"/>
      <color theme="2"/>
      <name val="Arial"/>
      <family val="2"/>
      <scheme val="minor"/>
    </font>
    <font>
      <sz val="10"/>
      <color theme="0"/>
      <name val="Arial"/>
      <family val="2"/>
      <scheme val="minor"/>
    </font>
    <font>
      <b/>
      <sz val="11"/>
      <color theme="1"/>
      <name val="Arial"/>
      <family val="2"/>
      <scheme val="minor"/>
    </font>
    <font>
      <sz val="11"/>
      <color rgb="FF000000"/>
      <name val="Calibri"/>
      <family val="2"/>
    </font>
    <font>
      <b/>
      <sz val="8"/>
      <color rgb="FFFFFFFF"/>
      <name val="Arial"/>
      <family val="2"/>
      <scheme val="minor"/>
    </font>
    <font>
      <sz val="8"/>
      <color rgb="FF404040"/>
      <name val="Arial"/>
      <family val="2"/>
      <scheme val="minor"/>
    </font>
    <font>
      <sz val="8"/>
      <color rgb="FF4E4D4D"/>
      <name val="Arial"/>
      <family val="2"/>
      <scheme val="minor"/>
    </font>
    <font>
      <i/>
      <sz val="10"/>
      <color rgb="FF000000"/>
      <name val="Arial"/>
      <family val="2"/>
      <scheme val="minor"/>
    </font>
    <font>
      <b/>
      <sz val="10"/>
      <color theme="2"/>
      <name val="Arial"/>
      <family val="2"/>
    </font>
    <font>
      <sz val="10"/>
      <color theme="2"/>
      <name val="Arial"/>
      <family val="2"/>
    </font>
    <font>
      <b/>
      <sz val="11"/>
      <color theme="0"/>
      <name val="Arial"/>
      <family val="2"/>
    </font>
    <font>
      <b/>
      <sz val="11"/>
      <color rgb="FF333333"/>
      <name val="Arial"/>
      <family val="2"/>
    </font>
    <font>
      <sz val="11"/>
      <color rgb="FF1A1818"/>
      <name val="Arial"/>
      <family val="2"/>
    </font>
  </fonts>
  <fills count="11">
    <fill>
      <patternFill patternType="none"/>
    </fill>
    <fill>
      <patternFill patternType="gray125"/>
    </fill>
    <fill>
      <patternFill patternType="solid">
        <fgColor rgb="FF4E4D4D"/>
        <bgColor indexed="64"/>
      </patternFill>
    </fill>
    <fill>
      <patternFill patternType="solid">
        <fgColor theme="2"/>
        <bgColor indexed="64"/>
      </patternFill>
    </fill>
    <fill>
      <patternFill patternType="solid">
        <fgColor theme="0" tint="-4.9989318521683403E-2"/>
        <bgColor indexed="64"/>
      </patternFill>
    </fill>
    <fill>
      <patternFill patternType="solid">
        <fgColor rgb="FFF2F2F2"/>
        <bgColor indexed="64"/>
      </patternFill>
    </fill>
    <fill>
      <patternFill patternType="solid">
        <fgColor theme="0"/>
        <bgColor indexed="64"/>
      </patternFill>
    </fill>
    <fill>
      <patternFill patternType="solid">
        <fgColor rgb="FFEBF8FF"/>
        <bgColor indexed="64"/>
      </patternFill>
    </fill>
    <fill>
      <patternFill patternType="solid">
        <fgColor rgb="FF554F4F"/>
        <bgColor indexed="64"/>
      </patternFill>
    </fill>
    <fill>
      <patternFill patternType="solid">
        <fgColor rgb="FFFFFFFF"/>
        <bgColor indexed="64"/>
      </patternFill>
    </fill>
    <fill>
      <patternFill patternType="solid">
        <fgColor theme="1" tint="0.89999084444715716"/>
        <bgColor indexed="64"/>
      </patternFill>
    </fill>
  </fills>
  <borders count="15">
    <border>
      <left/>
      <right/>
      <top/>
      <bottom/>
      <diagonal/>
    </border>
    <border>
      <left style="thin">
        <color theme="6"/>
      </left>
      <right style="thin">
        <color theme="6"/>
      </right>
      <top style="thin">
        <color theme="6"/>
      </top>
      <bottom style="thin">
        <color theme="6"/>
      </bottom>
      <diagonal/>
    </border>
    <border>
      <left style="thin">
        <color theme="6"/>
      </left>
      <right style="thin">
        <color theme="6"/>
      </right>
      <top style="thin">
        <color theme="6"/>
      </top>
      <bottom/>
      <diagonal/>
    </border>
    <border>
      <left style="thin">
        <color theme="6"/>
      </left>
      <right style="thin">
        <color theme="6"/>
      </right>
      <top/>
      <bottom style="thin">
        <color theme="6"/>
      </bottom>
      <diagonal/>
    </border>
    <border>
      <left style="thin">
        <color theme="6"/>
      </left>
      <right style="thin">
        <color theme="6"/>
      </right>
      <top/>
      <bottom/>
      <diagonal/>
    </border>
    <border>
      <left/>
      <right style="thin">
        <color theme="6"/>
      </right>
      <top style="thin">
        <color theme="6"/>
      </top>
      <bottom style="thin">
        <color theme="6"/>
      </bottom>
      <diagonal/>
    </border>
    <border>
      <left style="thin">
        <color rgb="FFCDCCCC"/>
      </left>
      <right style="thin">
        <color rgb="FFCDCCCC"/>
      </right>
      <top style="thin">
        <color rgb="FFCDCCCC"/>
      </top>
      <bottom style="thin">
        <color rgb="FFCDCCCC"/>
      </bottom>
      <diagonal/>
    </border>
    <border>
      <left style="thin">
        <color rgb="FFCDCCCC"/>
      </left>
      <right style="thin">
        <color rgb="FFCDCCCC"/>
      </right>
      <top style="thin">
        <color rgb="FFCDCCCC"/>
      </top>
      <bottom/>
      <diagonal/>
    </border>
    <border>
      <left style="thin">
        <color rgb="FFCDCCCC"/>
      </left>
      <right style="thin">
        <color rgb="FFCDCCCC"/>
      </right>
      <top/>
      <bottom/>
      <diagonal/>
    </border>
    <border>
      <left style="thin">
        <color rgb="FFCDCCCC"/>
      </left>
      <right style="thin">
        <color rgb="FFCDCCCC"/>
      </right>
      <top/>
      <bottom style="thin">
        <color rgb="FFCDCCCC"/>
      </bottom>
      <diagonal/>
    </border>
    <border>
      <left style="medium">
        <color theme="0" tint="-0.24994659260841701"/>
      </left>
      <right style="medium">
        <color theme="0" tint="-0.24994659260841701"/>
      </right>
      <top style="medium">
        <color theme="0" tint="-0.24994659260841701"/>
      </top>
      <bottom style="medium">
        <color theme="0" tint="-0.2499465926084170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4"/>
      </left>
      <right style="thin">
        <color theme="4"/>
      </right>
      <top style="thin">
        <color theme="4"/>
      </top>
      <bottom style="thin">
        <color theme="4"/>
      </bottom>
      <diagonal/>
    </border>
    <border>
      <left style="thin">
        <color rgb="FFA6A6A6"/>
      </left>
      <right style="thin">
        <color rgb="FFA6A6A6"/>
      </right>
      <top style="thin">
        <color rgb="FFA6A6A6"/>
      </top>
      <bottom style="thin">
        <color rgb="FFA6A6A6"/>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4">
    <xf numFmtId="0" fontId="0" fillId="0" borderId="0"/>
    <xf numFmtId="0" fontId="14" fillId="0" borderId="0"/>
    <xf numFmtId="44" fontId="12" fillId="0" borderId="0" applyFont="0" applyFill="0" applyBorder="0" applyAlignment="0" applyProtection="0"/>
    <xf numFmtId="43" fontId="12" fillId="0" borderId="0" applyFont="0" applyFill="0" applyBorder="0" applyAlignment="0" applyProtection="0"/>
  </cellStyleXfs>
  <cellXfs count="101">
    <xf numFmtId="0" fontId="0" fillId="0" borderId="0" xfId="0"/>
    <xf numFmtId="0" fontId="2" fillId="0" borderId="0" xfId="0" applyFont="1"/>
    <xf numFmtId="0" fontId="3" fillId="2" borderId="1"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5" fillId="0" borderId="6" xfId="0" applyFont="1" applyBorder="1" applyAlignment="1">
      <alignment horizontal="center" vertical="center" wrapText="1"/>
    </xf>
    <xf numFmtId="0" fontId="5" fillId="5" borderId="6" xfId="0" applyFont="1" applyFill="1" applyBorder="1" applyAlignment="1">
      <alignment horizontal="center" vertical="center" wrapText="1"/>
    </xf>
    <xf numFmtId="3" fontId="1" fillId="0" borderId="1" xfId="0" applyNumberFormat="1" applyFont="1" applyBorder="1" applyAlignment="1">
      <alignment vertical="center"/>
    </xf>
    <xf numFmtId="1" fontId="2" fillId="0" borderId="0" xfId="0" applyNumberFormat="1" applyFont="1" applyAlignment="1">
      <alignment horizontal="right" vertical="center"/>
    </xf>
    <xf numFmtId="1" fontId="1" fillId="0" borderId="1" xfId="0" applyNumberFormat="1" applyFont="1" applyBorder="1" applyAlignment="1">
      <alignment horizontal="right" vertical="center"/>
    </xf>
    <xf numFmtId="1" fontId="1" fillId="0" borderId="0" xfId="0" applyNumberFormat="1" applyFont="1" applyAlignment="1">
      <alignment horizontal="right" vertical="center"/>
    </xf>
    <xf numFmtId="3" fontId="1" fillId="0" borderId="0" xfId="0" applyNumberFormat="1" applyFont="1" applyAlignment="1">
      <alignment horizontal="right" vertical="center"/>
    </xf>
    <xf numFmtId="0" fontId="11" fillId="2" borderId="1" xfId="0" applyFont="1" applyFill="1" applyBorder="1" applyAlignment="1">
      <alignment horizontal="center" vertical="center" wrapText="1"/>
    </xf>
    <xf numFmtId="0" fontId="6" fillId="0" borderId="0" xfId="0" applyFont="1"/>
    <xf numFmtId="0" fontId="2" fillId="0" borderId="0" xfId="0" applyFont="1" applyAlignment="1">
      <alignment horizontal="center"/>
    </xf>
    <xf numFmtId="0" fontId="16" fillId="6" borderId="0" xfId="0" applyFont="1" applyFill="1" applyAlignment="1">
      <alignment horizontal="center" vertical="center"/>
    </xf>
    <xf numFmtId="0" fontId="2" fillId="0" borderId="0" xfId="0" applyFont="1" applyAlignment="1">
      <alignment horizontal="center" vertical="center"/>
    </xf>
    <xf numFmtId="0" fontId="7" fillId="0" borderId="0" xfId="0" applyFont="1" applyAlignment="1">
      <alignment vertical="center" wrapText="1"/>
    </xf>
    <xf numFmtId="0" fontId="15" fillId="0" borderId="0" xfId="1" applyFont="1"/>
    <xf numFmtId="9" fontId="15" fillId="0" borderId="0" xfId="1" applyNumberFormat="1" applyFont="1"/>
    <xf numFmtId="164" fontId="15" fillId="7" borderId="10" xfId="2" applyNumberFormat="1" applyFont="1" applyFill="1" applyBorder="1" applyAlignment="1" applyProtection="1">
      <alignment horizontal="center" vertical="center" wrapText="1"/>
      <protection locked="0"/>
    </xf>
    <xf numFmtId="0" fontId="7" fillId="0" borderId="0" xfId="0" applyFont="1"/>
    <xf numFmtId="0" fontId="9" fillId="0" borderId="0" xfId="0" applyFont="1"/>
    <xf numFmtId="0" fontId="17" fillId="0" borderId="0" xfId="0" applyFont="1" applyProtection="1">
      <protection hidden="1"/>
    </xf>
    <xf numFmtId="0" fontId="6" fillId="0" borderId="0" xfId="0" applyFont="1" applyAlignment="1" applyProtection="1">
      <alignment horizontal="center"/>
      <protection hidden="1"/>
    </xf>
    <xf numFmtId="0" fontId="6" fillId="0" borderId="0" xfId="0" applyFont="1" applyProtection="1">
      <protection hidden="1"/>
    </xf>
    <xf numFmtId="0" fontId="7" fillId="0" borderId="0" xfId="0" applyFont="1" applyAlignment="1">
      <alignment horizontal="left" vertical="center" wrapText="1"/>
    </xf>
    <xf numFmtId="0" fontId="19" fillId="0" borderId="0" xfId="0" applyFont="1" applyAlignment="1">
      <alignment horizontal="right" vertical="center"/>
    </xf>
    <xf numFmtId="0" fontId="1" fillId="0" borderId="1" xfId="0" applyFont="1" applyBorder="1" applyAlignment="1">
      <alignment horizontal="center" vertical="center" wrapText="1"/>
    </xf>
    <xf numFmtId="0" fontId="1" fillId="0" borderId="3" xfId="0" applyFont="1" applyBorder="1" applyAlignment="1">
      <alignment horizontal="center" vertical="center" wrapText="1"/>
    </xf>
    <xf numFmtId="164" fontId="25" fillId="7" borderId="12" xfId="2" applyNumberFormat="1" applyFont="1" applyFill="1" applyBorder="1" applyAlignment="1" applyProtection="1">
      <alignment horizontal="center" vertical="center" wrapText="1"/>
      <protection locked="0"/>
    </xf>
    <xf numFmtId="0" fontId="14" fillId="0" borderId="0" xfId="1" applyFont="1" applyProtection="1">
      <protection hidden="1"/>
    </xf>
    <xf numFmtId="0" fontId="26" fillId="3" borderId="11" xfId="1" applyFont="1" applyFill="1" applyBorder="1" applyAlignment="1" applyProtection="1">
      <alignment vertical="center" wrapText="1"/>
      <protection hidden="1"/>
    </xf>
    <xf numFmtId="0" fontId="3" fillId="2" borderId="13" xfId="0" applyFont="1" applyFill="1" applyBorder="1" applyAlignment="1" applyProtection="1">
      <alignment horizontal="center" vertical="center" wrapText="1"/>
      <protection hidden="1"/>
    </xf>
    <xf numFmtId="0" fontId="3" fillId="3" borderId="14" xfId="0" applyFont="1" applyFill="1" applyBorder="1" applyAlignment="1">
      <alignment horizontal="center" vertical="center"/>
    </xf>
    <xf numFmtId="0" fontId="0" fillId="7" borderId="14" xfId="0" applyFill="1" applyBorder="1" applyProtection="1">
      <protection locked="0"/>
    </xf>
    <xf numFmtId="0" fontId="0" fillId="0" borderId="0" xfId="0" applyAlignment="1" applyProtection="1">
      <protection hidden="1"/>
    </xf>
    <xf numFmtId="0" fontId="24" fillId="0" borderId="0" xfId="0" applyFont="1" applyAlignment="1" applyProtection="1">
      <protection hidden="1"/>
    </xf>
    <xf numFmtId="0" fontId="0" fillId="0" borderId="0" xfId="0" applyProtection="1">
      <protection hidden="1"/>
    </xf>
    <xf numFmtId="0" fontId="25" fillId="0" borderId="0" xfId="0" applyFont="1" applyFill="1" applyAlignment="1" applyProtection="1">
      <protection hidden="1"/>
    </xf>
    <xf numFmtId="0" fontId="18" fillId="0" borderId="0" xfId="0" applyFont="1" applyAlignment="1" applyProtection="1">
      <alignment horizontal="center"/>
      <protection hidden="1"/>
    </xf>
    <xf numFmtId="0" fontId="24" fillId="0" borderId="0" xfId="0" applyFont="1" applyAlignment="1" applyProtection="1">
      <alignment horizontal="center"/>
      <protection hidden="1"/>
    </xf>
    <xf numFmtId="0" fontId="3" fillId="3" borderId="14" xfId="0" applyFont="1" applyFill="1" applyBorder="1" applyAlignment="1" applyProtection="1">
      <alignment horizontal="center" vertical="center"/>
      <protection hidden="1"/>
    </xf>
    <xf numFmtId="0" fontId="0" fillId="0" borderId="14" xfId="0" applyBorder="1" applyAlignment="1" applyProtection="1">
      <alignment horizontal="center" vertical="center"/>
      <protection hidden="1"/>
    </xf>
    <xf numFmtId="0" fontId="20" fillId="8" borderId="13" xfId="0" applyFont="1" applyFill="1" applyBorder="1" applyAlignment="1" applyProtection="1">
      <alignment horizontal="center" vertical="center" wrapText="1"/>
      <protection hidden="1"/>
    </xf>
    <xf numFmtId="0" fontId="21" fillId="9" borderId="13" xfId="0" applyFont="1" applyFill="1" applyBorder="1" applyAlignment="1" applyProtection="1">
      <alignment horizontal="center" vertical="center" wrapText="1"/>
      <protection hidden="1"/>
    </xf>
    <xf numFmtId="0" fontId="2" fillId="7" borderId="13" xfId="0" applyFont="1" applyFill="1" applyBorder="1" applyAlignment="1" applyProtection="1">
      <alignment horizontal="center" vertical="center"/>
      <protection locked="0"/>
    </xf>
    <xf numFmtId="0" fontId="3" fillId="3" borderId="11" xfId="0" applyFont="1" applyFill="1" applyBorder="1" applyAlignment="1">
      <alignment vertical="center"/>
    </xf>
    <xf numFmtId="0" fontId="16" fillId="4" borderId="11" xfId="0" applyFont="1" applyFill="1" applyBorder="1" applyAlignment="1">
      <alignment vertical="center"/>
    </xf>
    <xf numFmtId="0" fontId="3" fillId="3" borderId="11" xfId="0" applyFont="1" applyFill="1" applyBorder="1" applyAlignment="1">
      <alignment horizontal="center" vertical="center" wrapText="1"/>
    </xf>
    <xf numFmtId="0" fontId="2" fillId="7" borderId="11" xfId="0" applyFont="1" applyFill="1" applyBorder="1" applyAlignment="1">
      <alignment horizontal="center"/>
    </xf>
    <xf numFmtId="0" fontId="2" fillId="7" borderId="11" xfId="0" applyFont="1" applyFill="1" applyBorder="1" applyProtection="1">
      <protection locked="0"/>
    </xf>
    <xf numFmtId="0" fontId="2" fillId="7" borderId="11" xfId="0" applyFont="1" applyFill="1" applyBorder="1" applyAlignment="1" applyProtection="1">
      <alignment horizontal="center" vertical="center"/>
      <protection locked="0"/>
    </xf>
    <xf numFmtId="0" fontId="2" fillId="4" borderId="11" xfId="0" applyFont="1" applyFill="1" applyBorder="1" applyAlignment="1">
      <alignment horizontal="center" vertical="center"/>
    </xf>
    <xf numFmtId="0" fontId="3" fillId="3" borderId="14" xfId="0" applyFont="1" applyFill="1" applyBorder="1" applyAlignment="1">
      <alignment horizontal="center" vertical="center" wrapText="1"/>
    </xf>
    <xf numFmtId="0" fontId="2" fillId="7" borderId="14" xfId="0" applyFont="1" applyFill="1" applyBorder="1" applyAlignment="1" applyProtection="1">
      <alignment horizontal="center" vertical="center"/>
      <protection locked="0"/>
    </xf>
    <xf numFmtId="0" fontId="2" fillId="7" borderId="14" xfId="0" applyFont="1" applyFill="1" applyBorder="1" applyProtection="1">
      <protection locked="0"/>
    </xf>
    <xf numFmtId="9" fontId="2" fillId="7" borderId="14" xfId="0" applyNumberFormat="1" applyFont="1" applyFill="1" applyBorder="1" applyAlignment="1" applyProtection="1">
      <alignment horizontal="center"/>
      <protection locked="0"/>
    </xf>
    <xf numFmtId="0" fontId="2" fillId="7" borderId="14" xfId="0" applyFont="1" applyFill="1" applyBorder="1" applyAlignment="1" applyProtection="1">
      <alignment horizontal="center"/>
      <protection locked="0"/>
    </xf>
    <xf numFmtId="1" fontId="6" fillId="4" borderId="11" xfId="0" applyNumberFormat="1" applyFont="1" applyFill="1" applyBorder="1" applyAlignment="1">
      <alignment horizontal="center"/>
    </xf>
    <xf numFmtId="0" fontId="3" fillId="3" borderId="11" xfId="0" applyFont="1" applyFill="1" applyBorder="1" applyAlignment="1">
      <alignment horizontal="left" vertical="center"/>
    </xf>
    <xf numFmtId="3" fontId="6" fillId="4" borderId="11" xfId="0" applyNumberFormat="1" applyFont="1" applyFill="1" applyBorder="1" applyAlignment="1">
      <alignment horizontal="center"/>
    </xf>
    <xf numFmtId="0" fontId="6" fillId="4" borderId="11" xfId="0" applyFont="1" applyFill="1" applyBorder="1" applyAlignment="1">
      <alignment horizontal="center"/>
    </xf>
    <xf numFmtId="0" fontId="3" fillId="3" borderId="14" xfId="0" applyFont="1" applyFill="1" applyBorder="1" applyAlignment="1">
      <alignment vertical="center"/>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0" xfId="0" applyFont="1" applyBorder="1" applyAlignment="1">
      <alignment horizontal="center" vertical="center" wrapText="1"/>
    </xf>
    <xf numFmtId="3" fontId="2" fillId="0" borderId="0" xfId="0" applyNumberFormat="1" applyFont="1" applyBorder="1" applyAlignment="1">
      <alignment horizontal="center"/>
    </xf>
    <xf numFmtId="0" fontId="1" fillId="0" borderId="1" xfId="0" applyFont="1" applyBorder="1" applyAlignment="1">
      <alignment vertical="center" wrapText="1"/>
    </xf>
    <xf numFmtId="0" fontId="1" fillId="0" borderId="4" xfId="0" applyFont="1" applyBorder="1" applyAlignment="1">
      <alignment vertical="center" wrapText="1"/>
    </xf>
    <xf numFmtId="0" fontId="22" fillId="0" borderId="13" xfId="0" applyFont="1" applyBorder="1" applyAlignment="1" applyProtection="1">
      <alignment vertical="center" wrapText="1"/>
      <protection hidden="1"/>
    </xf>
    <xf numFmtId="43" fontId="2" fillId="0" borderId="0" xfId="3" applyFont="1"/>
    <xf numFmtId="9" fontId="2" fillId="7" borderId="11" xfId="0" applyNumberFormat="1" applyFont="1" applyFill="1" applyBorder="1" applyAlignment="1" applyProtection="1">
      <alignment horizontal="center" vertical="center"/>
      <protection locked="0"/>
    </xf>
    <xf numFmtId="0" fontId="2" fillId="10" borderId="14" xfId="0" applyFont="1" applyFill="1" applyBorder="1" applyProtection="1"/>
    <xf numFmtId="0" fontId="2" fillId="10" borderId="14" xfId="0" applyFont="1" applyFill="1" applyBorder="1" applyAlignment="1">
      <alignment horizontal="center"/>
    </xf>
    <xf numFmtId="164" fontId="25" fillId="7" borderId="11" xfId="2" applyNumberFormat="1" applyFont="1" applyFill="1" applyBorder="1" applyAlignment="1" applyProtection="1">
      <alignment horizontal="center" vertical="center" wrapText="1"/>
      <protection locked="0"/>
    </xf>
    <xf numFmtId="0" fontId="24" fillId="0" borderId="0" xfId="0" applyFont="1" applyAlignment="1" applyProtection="1">
      <alignment horizontal="center"/>
      <protection hidden="1"/>
    </xf>
    <xf numFmtId="164" fontId="25" fillId="0" borderId="11" xfId="2" applyNumberFormat="1" applyFont="1" applyFill="1" applyBorder="1" applyAlignment="1" applyProtection="1">
      <alignment horizontal="center" vertical="center" wrapText="1"/>
      <protection hidden="1"/>
    </xf>
    <xf numFmtId="0" fontId="20" fillId="2" borderId="13" xfId="0" applyFont="1" applyFill="1" applyBorder="1" applyAlignment="1" applyProtection="1">
      <alignment horizontal="center" vertical="center" wrapText="1"/>
      <protection hidden="1"/>
    </xf>
    <xf numFmtId="0" fontId="22" fillId="0" borderId="13" xfId="0" applyFont="1" applyBorder="1" applyAlignment="1" applyProtection="1">
      <alignment horizontal="center" vertical="center" wrapText="1"/>
      <protection hidden="1"/>
    </xf>
    <xf numFmtId="0" fontId="26" fillId="3" borderId="11" xfId="1" applyFont="1" applyFill="1" applyBorder="1" applyAlignment="1" applyProtection="1">
      <alignment horizontal="left" vertical="center" wrapText="1"/>
      <protection hidden="1"/>
    </xf>
    <xf numFmtId="0" fontId="7" fillId="0" borderId="0" xfId="0" applyFont="1" applyAlignment="1">
      <alignment horizontal="left" vertical="center" wrapText="1"/>
    </xf>
    <xf numFmtId="0" fontId="3" fillId="3" borderId="11" xfId="0" applyFont="1" applyFill="1" applyBorder="1" applyAlignment="1">
      <alignment vertical="center"/>
    </xf>
    <xf numFmtId="0" fontId="7" fillId="0" borderId="0" xfId="0" applyFont="1" applyAlignment="1">
      <alignment horizontal="left"/>
    </xf>
    <xf numFmtId="0" fontId="7" fillId="0" borderId="0" xfId="0" applyFont="1" applyAlignment="1">
      <alignment horizontal="left" vertical="center"/>
    </xf>
    <xf numFmtId="0" fontId="3" fillId="3" borderId="11" xfId="0" applyFont="1" applyFill="1" applyBorder="1" applyAlignment="1">
      <alignment horizontal="center"/>
    </xf>
    <xf numFmtId="0" fontId="3" fillId="3" borderId="14" xfId="0" applyFont="1" applyFill="1" applyBorder="1" applyAlignment="1">
      <alignment horizontal="center"/>
    </xf>
    <xf numFmtId="0" fontId="3" fillId="3" borderId="14" xfId="0" applyFont="1" applyFill="1" applyBorder="1" applyAlignment="1">
      <alignment horizontal="center" vertical="center" wrapText="1"/>
    </xf>
    <xf numFmtId="0" fontId="2" fillId="7" borderId="14" xfId="0" applyFont="1" applyFill="1" applyBorder="1" applyAlignment="1" applyProtection="1">
      <alignment horizontal="center" vertical="center"/>
      <protection locked="0"/>
    </xf>
    <xf numFmtId="0" fontId="7" fillId="0" borderId="0" xfId="0" applyFont="1" applyAlignment="1">
      <alignment vertical="center" wrapText="1"/>
    </xf>
    <xf numFmtId="0" fontId="3" fillId="3" borderId="11" xfId="0" applyFont="1" applyFill="1" applyBorder="1" applyAlignment="1">
      <alignment horizontal="center" vertical="center"/>
    </xf>
    <xf numFmtId="0" fontId="3" fillId="3" borderId="11" xfId="0" applyFont="1" applyFill="1" applyBorder="1" applyAlignment="1">
      <alignment horizontal="center" vertical="center" wrapText="1"/>
    </xf>
    <xf numFmtId="0" fontId="2" fillId="7" borderId="11" xfId="0" applyFont="1" applyFill="1" applyBorder="1" applyAlignment="1" applyProtection="1">
      <alignment horizontal="center"/>
      <protection locked="0"/>
    </xf>
    <xf numFmtId="0" fontId="16" fillId="4" borderId="11" xfId="0" applyFont="1" applyFill="1" applyBorder="1" applyAlignment="1">
      <alignment horizontal="left" vertical="center" indent="1"/>
    </xf>
    <xf numFmtId="0" fontId="16" fillId="4" borderId="11" xfId="0" applyFont="1" applyFill="1" applyBorder="1" applyAlignment="1">
      <alignment horizontal="left" vertical="center"/>
    </xf>
    <xf numFmtId="0" fontId="2" fillId="7" borderId="11" xfId="0" applyFont="1" applyFill="1" applyBorder="1" applyAlignment="1" applyProtection="1">
      <alignment horizontal="left" vertical="center" wrapText="1"/>
      <protection locked="0"/>
    </xf>
    <xf numFmtId="0" fontId="16" fillId="4" borderId="11" xfId="0" applyFont="1" applyFill="1" applyBorder="1" applyAlignment="1">
      <alignment vertical="center"/>
    </xf>
    <xf numFmtId="0" fontId="2" fillId="7" borderId="11" xfId="0" applyFont="1" applyFill="1" applyBorder="1" applyAlignment="1" applyProtection="1">
      <alignment horizontal="center" vertical="center"/>
      <protection locked="0"/>
    </xf>
    <xf numFmtId="0" fontId="5" fillId="5" borderId="7" xfId="0" applyFont="1" applyFill="1" applyBorder="1" applyAlignment="1">
      <alignment horizontal="center" vertical="center" wrapText="1"/>
    </xf>
    <xf numFmtId="0" fontId="5" fillId="5" borderId="8" xfId="0" applyFont="1" applyFill="1" applyBorder="1" applyAlignment="1">
      <alignment horizontal="center" vertical="center" wrapText="1"/>
    </xf>
    <xf numFmtId="0" fontId="5" fillId="5" borderId="9" xfId="0" applyFont="1" applyFill="1" applyBorder="1" applyAlignment="1">
      <alignment horizontal="center" vertical="center" wrapText="1"/>
    </xf>
  </cellXfs>
  <cellStyles count="4">
    <cellStyle name="Millares" xfId="3" builtinId="3"/>
    <cellStyle name="Moneda 2" xfId="2" xr:uid="{00000000-0005-0000-0000-000000000000}"/>
    <cellStyle name="Normal" xfId="0" builtinId="0"/>
    <cellStyle name="Normal 2" xfId="1" xr:uid="{00000000-0005-0000-0000-000002000000}"/>
  </cellStyles>
  <dxfs count="7">
    <dxf>
      <font>
        <color theme="0"/>
      </font>
    </dxf>
    <dxf>
      <font>
        <color theme="0"/>
      </font>
    </dxf>
    <dxf>
      <font>
        <color theme="0"/>
      </font>
    </dxf>
    <dxf>
      <font>
        <color theme="0"/>
      </font>
    </dxf>
    <dxf>
      <font>
        <color theme="0"/>
      </font>
    </dxf>
    <dxf>
      <font>
        <color theme="0"/>
      </font>
    </dxf>
    <dxf>
      <font>
        <color theme="0"/>
      </font>
    </dxf>
  </dxfs>
  <tableStyles count="0" defaultTableStyle="TableStyleMedium2" defaultPivotStyle="PivotStyleLight16"/>
  <colors>
    <mruColors>
      <color rgb="FFEBF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drawings/_rels/vmlDrawing4.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381000</xdr:colOff>
          <xdr:row>13</xdr:row>
          <xdr:rowOff>180975</xdr:rowOff>
        </xdr:from>
        <xdr:to>
          <xdr:col>2</xdr:col>
          <xdr:colOff>1657350</xdr:colOff>
          <xdr:row>15</xdr:row>
          <xdr:rowOff>38100</xdr:rowOff>
        </xdr:to>
        <xdr:sp macro="" textlink="">
          <xdr:nvSpPr>
            <xdr:cNvPr id="5121" name="Button 1" hidden="1">
              <a:extLst>
                <a:ext uri="{63B3BB69-23CF-44E3-9099-C40C66FF867C}">
                  <a14:compatExt spid="_x0000_s5121"/>
                </a:ext>
                <a:ext uri="{FF2B5EF4-FFF2-40B4-BE49-F238E27FC236}">
                  <a16:creationId xmlns:a16="http://schemas.microsoft.com/office/drawing/2014/main" id="{00000000-0008-0000-0000-000001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1" i="0" u="none" strike="noStrike" baseline="0">
                  <a:solidFill>
                    <a:srgbClr val="333333"/>
                  </a:solidFill>
                  <a:latin typeface="Arial"/>
                  <a:cs typeface="Arial"/>
                </a:rPr>
                <a:t>Agregar filas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1924050</xdr:colOff>
          <xdr:row>13</xdr:row>
          <xdr:rowOff>180975</xdr:rowOff>
        </xdr:from>
        <xdr:to>
          <xdr:col>3</xdr:col>
          <xdr:colOff>1181100</xdr:colOff>
          <xdr:row>15</xdr:row>
          <xdr:rowOff>38100</xdr:rowOff>
        </xdr:to>
        <xdr:sp macro="" textlink="">
          <xdr:nvSpPr>
            <xdr:cNvPr id="5122" name="Button 2" hidden="1">
              <a:extLst>
                <a:ext uri="{63B3BB69-23CF-44E3-9099-C40C66FF867C}">
                  <a14:compatExt spid="_x0000_s5122"/>
                </a:ext>
                <a:ext uri="{FF2B5EF4-FFF2-40B4-BE49-F238E27FC236}">
                  <a16:creationId xmlns:a16="http://schemas.microsoft.com/office/drawing/2014/main" id="{00000000-0008-0000-0000-000002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1" i="0" u="none" strike="noStrike" baseline="0">
                  <a:solidFill>
                    <a:srgbClr val="333333"/>
                  </a:solidFill>
                  <a:latin typeface="Arial"/>
                  <a:cs typeface="Arial"/>
                </a:rPr>
                <a:t>Eliminar filas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742950</xdr:colOff>
          <xdr:row>3</xdr:row>
          <xdr:rowOff>104775</xdr:rowOff>
        </xdr:from>
        <xdr:to>
          <xdr:col>5</xdr:col>
          <xdr:colOff>1552575</xdr:colOff>
          <xdr:row>5</xdr:row>
          <xdr:rowOff>57150</xdr:rowOff>
        </xdr:to>
        <xdr:sp macro="" textlink="">
          <xdr:nvSpPr>
            <xdr:cNvPr id="1028" name="Button 4" hidden="1">
              <a:extLst>
                <a:ext uri="{63B3BB69-23CF-44E3-9099-C40C66FF867C}">
                  <a14:compatExt spid="_x0000_s1028"/>
                </a:ext>
                <a:ext uri="{FF2B5EF4-FFF2-40B4-BE49-F238E27FC236}">
                  <a16:creationId xmlns:a16="http://schemas.microsoft.com/office/drawing/2014/main" id="{00000000-0008-0000-0100-000004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CO" sz="1100" b="0" i="0" u="none" strike="noStrike" baseline="0">
                  <a:solidFill>
                    <a:srgbClr val="1A1818"/>
                  </a:solidFill>
                  <a:latin typeface="Arial"/>
                  <a:cs typeface="Arial"/>
                </a:rPr>
                <a:t>Generar</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95250</xdr:colOff>
          <xdr:row>13</xdr:row>
          <xdr:rowOff>9525</xdr:rowOff>
        </xdr:from>
        <xdr:to>
          <xdr:col>14</xdr:col>
          <xdr:colOff>371475</xdr:colOff>
          <xdr:row>14</xdr:row>
          <xdr:rowOff>0</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1A1818"/>
                  </a:solidFill>
                  <a:latin typeface="Arial"/>
                  <a:cs typeface="Arial"/>
                </a:rPr>
                <a:t>Agregar filas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476250</xdr:colOff>
          <xdr:row>13</xdr:row>
          <xdr:rowOff>9525</xdr:rowOff>
        </xdr:from>
        <xdr:to>
          <xdr:col>15</xdr:col>
          <xdr:colOff>800100</xdr:colOff>
          <xdr:row>14</xdr:row>
          <xdr:rowOff>0</xdr:rowOff>
        </xdr:to>
        <xdr:sp macro="" textlink="">
          <xdr:nvSpPr>
            <xdr:cNvPr id="3074" name="Button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1A1818"/>
                  </a:solidFill>
                  <a:latin typeface="Arial"/>
                  <a:cs typeface="Arial"/>
                </a:rPr>
                <a:t>Eliminar filas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57150</xdr:colOff>
          <xdr:row>23</xdr:row>
          <xdr:rowOff>695325</xdr:rowOff>
        </xdr:from>
        <xdr:to>
          <xdr:col>16</xdr:col>
          <xdr:colOff>466725</xdr:colOff>
          <xdr:row>25</xdr:row>
          <xdr:rowOff>0</xdr:rowOff>
        </xdr:to>
        <xdr:sp macro="" textlink="">
          <xdr:nvSpPr>
            <xdr:cNvPr id="3075" name="Button 3"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1A1818"/>
                  </a:solidFill>
                  <a:latin typeface="Arial"/>
                  <a:cs typeface="Arial"/>
                </a:rPr>
                <a:t>Agregar filas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561975</xdr:colOff>
          <xdr:row>24</xdr:row>
          <xdr:rowOff>0</xdr:rowOff>
        </xdr:from>
        <xdr:to>
          <xdr:col>17</xdr:col>
          <xdr:colOff>314325</xdr:colOff>
          <xdr:row>25</xdr:row>
          <xdr:rowOff>0</xdr:rowOff>
        </xdr:to>
        <xdr:sp macro="" textlink="">
          <xdr:nvSpPr>
            <xdr:cNvPr id="3076" name="Button 4"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1A1818"/>
                  </a:solidFill>
                  <a:latin typeface="Arial"/>
                  <a:cs typeface="Arial"/>
                </a:rPr>
                <a:t>Eliminar filas</a:t>
              </a:r>
            </a:p>
          </xdr:txBody>
        </xdr:sp>
        <xdr:clientData fPrintsWithSheet="0"/>
      </xdr:twoCellAnchor>
    </mc:Choice>
    <mc:Fallback/>
  </mc:AlternateContent>
</xdr:wsDr>
</file>

<file path=xl/theme/theme1.xml><?xml version="1.0" encoding="utf-8"?>
<a:theme xmlns:a="http://schemas.openxmlformats.org/drawingml/2006/main" name="Tema1">
  <a:themeElements>
    <a:clrScheme name="Personalizado 7">
      <a:dk1>
        <a:srgbClr val="1A1818"/>
      </a:dk1>
      <a:lt1>
        <a:srgbClr val="FFFFFF"/>
      </a:lt1>
      <a:dk2>
        <a:srgbClr val="1A1818"/>
      </a:dk2>
      <a:lt2>
        <a:srgbClr val="4E4D4D"/>
      </a:lt2>
      <a:accent1>
        <a:srgbClr val="CDCCCC"/>
      </a:accent1>
      <a:accent2>
        <a:srgbClr val="7AC143"/>
      </a:accent2>
      <a:accent3>
        <a:srgbClr val="006325"/>
      </a:accent3>
      <a:accent4>
        <a:srgbClr val="0078AE"/>
      </a:accent4>
      <a:accent5>
        <a:srgbClr val="652D89"/>
      </a:accent5>
      <a:accent6>
        <a:srgbClr val="A30134"/>
      </a:accent6>
      <a:hlink>
        <a:srgbClr val="1A1818"/>
      </a:hlink>
      <a:folHlink>
        <a:srgbClr val="FFFFFF"/>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3.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5.xml"/><Relationship Id="rId5" Type="http://schemas.openxmlformats.org/officeDocument/2006/relationships/ctrlProp" Target="../ctrlProps/ctrlProp4.xml"/><Relationship Id="rId4" Type="http://schemas.openxmlformats.org/officeDocument/2006/relationships/vmlDrawing" Target="../drawings/vmlDrawing4.vml"/><Relationship Id="rId9"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6A28CD-4EE6-4AD4-A000-98D10A9C4C27}">
  <sheetPr codeName="Hoja1"/>
  <dimension ref="A1:I20"/>
  <sheetViews>
    <sheetView showGridLines="0" workbookViewId="0">
      <selection activeCell="D15" sqref="D15"/>
    </sheetView>
  </sheetViews>
  <sheetFormatPr baseColWidth="10" defaultColWidth="0" defaultRowHeight="14.25" x14ac:dyDescent="0.2"/>
  <cols>
    <col min="1" max="1" width="2.125" style="38" customWidth="1"/>
    <col min="2" max="2" width="25.875" style="38" customWidth="1"/>
    <col min="3" max="3" width="26.5" style="38" customWidth="1"/>
    <col min="4" max="4" width="27.625" style="38" customWidth="1"/>
    <col min="5" max="5" width="25" style="38" bestFit="1" customWidth="1"/>
    <col min="6" max="6" width="1.875" style="38" customWidth="1"/>
    <col min="7" max="16384" width="11" style="38" hidden="1"/>
  </cols>
  <sheetData>
    <row r="1" spans="1:9" s="36" customFormat="1" x14ac:dyDescent="0.2"/>
    <row r="2" spans="1:9" x14ac:dyDescent="0.2">
      <c r="A2" s="36"/>
      <c r="B2" s="76" t="s">
        <v>156</v>
      </c>
      <c r="C2" s="76"/>
      <c r="D2" s="76"/>
      <c r="E2" s="76"/>
      <c r="F2" s="37"/>
      <c r="G2" s="37"/>
      <c r="H2" s="37"/>
      <c r="I2" s="37"/>
    </row>
    <row r="3" spans="1:9" x14ac:dyDescent="0.2">
      <c r="B3" s="76" t="s">
        <v>158</v>
      </c>
      <c r="C3" s="76"/>
      <c r="D3" s="76"/>
      <c r="E3" s="76"/>
      <c r="F3" s="37"/>
      <c r="G3" s="37"/>
      <c r="H3" s="37"/>
      <c r="I3" s="37"/>
    </row>
    <row r="4" spans="1:9" x14ac:dyDescent="0.2">
      <c r="A4" s="39"/>
      <c r="B4" s="39"/>
      <c r="C4" s="39"/>
      <c r="D4" s="39"/>
      <c r="E4" s="39"/>
      <c r="F4" s="39"/>
      <c r="G4" s="39"/>
      <c r="H4" s="39"/>
    </row>
    <row r="5" spans="1:9" ht="15" x14ac:dyDescent="0.25">
      <c r="B5" s="76" t="s">
        <v>159</v>
      </c>
      <c r="C5" s="76"/>
      <c r="D5" s="76"/>
      <c r="E5" s="76"/>
      <c r="F5" s="40"/>
      <c r="G5" s="40"/>
    </row>
    <row r="6" spans="1:9" ht="15" x14ac:dyDescent="0.25">
      <c r="B6" s="41"/>
      <c r="C6" s="41"/>
      <c r="D6" s="41"/>
      <c r="E6" s="40"/>
      <c r="F6" s="40"/>
      <c r="G6" s="40"/>
    </row>
    <row r="7" spans="1:9" ht="15" x14ac:dyDescent="0.25">
      <c r="B7" s="32" t="s">
        <v>160</v>
      </c>
      <c r="C7" s="75"/>
      <c r="D7" s="75"/>
      <c r="E7" s="75"/>
      <c r="F7" s="40"/>
      <c r="G7" s="40"/>
    </row>
    <row r="8" spans="1:9" ht="15" x14ac:dyDescent="0.25">
      <c r="B8" s="32" t="s">
        <v>101</v>
      </c>
      <c r="C8" s="75"/>
      <c r="D8" s="75"/>
      <c r="E8" s="75"/>
      <c r="F8" s="40"/>
      <c r="G8" s="40"/>
    </row>
    <row r="9" spans="1:9" ht="15" x14ac:dyDescent="0.25">
      <c r="B9" s="32" t="s">
        <v>102</v>
      </c>
      <c r="C9" s="75"/>
      <c r="D9" s="75"/>
      <c r="E9" s="75"/>
      <c r="F9" s="40"/>
      <c r="G9" s="40"/>
    </row>
    <row r="10" spans="1:9" ht="15" x14ac:dyDescent="0.25">
      <c r="B10" s="32" t="s">
        <v>103</v>
      </c>
      <c r="C10" s="75"/>
      <c r="D10" s="75"/>
      <c r="E10" s="75"/>
      <c r="F10" s="40"/>
      <c r="G10" s="40"/>
    </row>
    <row r="11" spans="1:9" ht="15" x14ac:dyDescent="0.25">
      <c r="B11" s="32" t="s">
        <v>104</v>
      </c>
      <c r="C11" s="75"/>
      <c r="D11" s="75"/>
      <c r="E11" s="75"/>
      <c r="F11" s="40"/>
      <c r="G11" s="40"/>
    </row>
    <row r="12" spans="1:9" ht="15" x14ac:dyDescent="0.25">
      <c r="B12" s="32" t="s">
        <v>105</v>
      </c>
      <c r="C12" s="75"/>
      <c r="D12" s="75"/>
      <c r="E12" s="75"/>
      <c r="F12" s="40"/>
      <c r="G12" s="40"/>
    </row>
    <row r="13" spans="1:9" ht="15" x14ac:dyDescent="0.25">
      <c r="B13" s="41"/>
      <c r="C13" s="41"/>
      <c r="D13" s="41"/>
      <c r="E13" s="40"/>
      <c r="F13" s="40"/>
      <c r="G13" s="40"/>
    </row>
    <row r="14" spans="1:9" ht="15" x14ac:dyDescent="0.25">
      <c r="B14" s="41"/>
      <c r="C14" s="41"/>
      <c r="D14" s="41"/>
      <c r="E14" s="40"/>
      <c r="F14" s="40"/>
      <c r="G14" s="40"/>
    </row>
    <row r="15" spans="1:9" x14ac:dyDescent="0.2">
      <c r="B15" s="30">
        <v>1</v>
      </c>
    </row>
    <row r="18" spans="2:5" x14ac:dyDescent="0.2">
      <c r="B18" s="42" t="s">
        <v>162</v>
      </c>
      <c r="C18" s="42" t="s">
        <v>84</v>
      </c>
      <c r="D18" s="42" t="s">
        <v>117</v>
      </c>
      <c r="E18" s="42" t="s">
        <v>157</v>
      </c>
    </row>
    <row r="19" spans="2:5" x14ac:dyDescent="0.2">
      <c r="B19" s="43">
        <v>1</v>
      </c>
      <c r="C19" s="35"/>
      <c r="D19" s="35"/>
      <c r="E19" s="35"/>
    </row>
    <row r="20" spans="2:5" x14ac:dyDescent="0.2">
      <c r="B20" s="31" t="s">
        <v>161</v>
      </c>
    </row>
  </sheetData>
  <sheetProtection algorithmName="SHA-512" hashValue="E7/F1ITz75NMpZYvN4Ew8f3D5bkYV25KsSPU0duhAbvdI1Ll4HAy5cKL/2sSeqS7bTYEVfZTrJxroY+u+V+giA==" saltValue="fAE8benBOynfZR8AT7paIA==" spinCount="100000" sheet="1" objects="1" scenarios="1"/>
  <mergeCells count="9">
    <mergeCell ref="C12:E12"/>
    <mergeCell ref="B5:E5"/>
    <mergeCell ref="B2:E2"/>
    <mergeCell ref="B3:E3"/>
    <mergeCell ref="C7:E7"/>
    <mergeCell ref="C8:E8"/>
    <mergeCell ref="C9:E9"/>
    <mergeCell ref="C10:E10"/>
    <mergeCell ref="C11:E11"/>
  </mergeCells>
  <pageMargins left="0.7" right="0.7" top="0.75" bottom="0.75" header="0.3" footer="0.3"/>
  <pageSetup orientation="portrait" verticalDpi="4294967293"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Button 1">
              <controlPr defaultSize="0" print="0" autoFill="0" autoPict="0" macro="[0]!agregarfilas">
                <anchor moveWithCells="1" sizeWithCells="1">
                  <from>
                    <xdr:col>2</xdr:col>
                    <xdr:colOff>381000</xdr:colOff>
                    <xdr:row>13</xdr:row>
                    <xdr:rowOff>180975</xdr:rowOff>
                  </from>
                  <to>
                    <xdr:col>2</xdr:col>
                    <xdr:colOff>1657350</xdr:colOff>
                    <xdr:row>15</xdr:row>
                    <xdr:rowOff>38100</xdr:rowOff>
                  </to>
                </anchor>
              </controlPr>
            </control>
          </mc:Choice>
        </mc:AlternateContent>
        <mc:AlternateContent xmlns:mc="http://schemas.openxmlformats.org/markup-compatibility/2006">
          <mc:Choice Requires="x14">
            <control shapeId="5122" r:id="rId5" name="Button 2">
              <controlPr defaultSize="0" print="0" autoFill="0" autoPict="0" macro="[0]!elimfilas">
                <anchor moveWithCells="1" sizeWithCells="1">
                  <from>
                    <xdr:col>2</xdr:col>
                    <xdr:colOff>1924050</xdr:colOff>
                    <xdr:row>13</xdr:row>
                    <xdr:rowOff>180975</xdr:rowOff>
                  </from>
                  <to>
                    <xdr:col>3</xdr:col>
                    <xdr:colOff>1181100</xdr:colOff>
                    <xdr:row>15</xdr:row>
                    <xdr:rowOff>38100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dimension ref="A1:J72"/>
  <sheetViews>
    <sheetView showGridLines="0" tabSelected="1" zoomScale="112" zoomScaleNormal="112" workbookViewId="0">
      <selection activeCell="F18" sqref="F18"/>
    </sheetView>
  </sheetViews>
  <sheetFormatPr baseColWidth="10" defaultColWidth="0" defaultRowHeight="12.75" zeroHeight="1" x14ac:dyDescent="0.2"/>
  <cols>
    <col min="1" max="1" width="2" style="23" customWidth="1"/>
    <col min="2" max="2" width="1.875" style="25" customWidth="1"/>
    <col min="3" max="3" width="2.375" style="25" bestFit="1" customWidth="1"/>
    <col min="4" max="4" width="18.5" style="25" customWidth="1"/>
    <col min="5" max="5" width="52.5" style="25" customWidth="1"/>
    <col min="6" max="6" width="20.625" style="25" bestFit="1" customWidth="1"/>
    <col min="7" max="7" width="1.625" style="24" customWidth="1"/>
    <col min="8" max="8" width="16.5" style="24" hidden="1" customWidth="1"/>
    <col min="9" max="9" width="5.75" style="25" hidden="1" customWidth="1"/>
    <col min="10" max="10" width="2.875" style="25" hidden="1" customWidth="1"/>
    <col min="11" max="16384" width="11" style="25" hidden="1"/>
  </cols>
  <sheetData>
    <row r="1" spans="1:9" x14ac:dyDescent="0.2"/>
    <row r="2" spans="1:9" x14ac:dyDescent="0.2">
      <c r="A2" s="25"/>
      <c r="B2" s="37"/>
      <c r="C2" s="76" t="s">
        <v>156</v>
      </c>
      <c r="D2" s="76"/>
      <c r="E2" s="76"/>
      <c r="F2" s="76"/>
      <c r="G2" s="37"/>
      <c r="H2" s="37"/>
      <c r="I2" s="37"/>
    </row>
    <row r="3" spans="1:9" x14ac:dyDescent="0.2">
      <c r="A3" s="25"/>
      <c r="B3" s="37"/>
      <c r="C3" s="76" t="s">
        <v>158</v>
      </c>
      <c r="D3" s="76"/>
      <c r="E3" s="76"/>
      <c r="F3" s="76"/>
      <c r="G3" s="37"/>
      <c r="H3" s="37"/>
      <c r="I3" s="37"/>
    </row>
    <row r="4" spans="1:9" x14ac:dyDescent="0.2"/>
    <row r="5" spans="1:9" x14ac:dyDescent="0.2"/>
    <row r="6" spans="1:9" x14ac:dyDescent="0.2"/>
    <row r="7" spans="1:9" ht="14.25" customHeight="1" x14ac:dyDescent="0.2">
      <c r="C7" s="80" t="s">
        <v>160</v>
      </c>
      <c r="D7" s="80"/>
      <c r="E7" s="77">
        <f>Inventario!C7</f>
        <v>0</v>
      </c>
      <c r="F7" s="77"/>
      <c r="I7" s="24"/>
    </row>
    <row r="8" spans="1:9" ht="14.25" customHeight="1" x14ac:dyDescent="0.2">
      <c r="C8" s="80" t="s">
        <v>101</v>
      </c>
      <c r="D8" s="80"/>
      <c r="E8" s="77">
        <f>Inventario!C8</f>
        <v>0</v>
      </c>
      <c r="F8" s="77"/>
      <c r="I8" s="24"/>
    </row>
    <row r="9" spans="1:9" ht="14.25" customHeight="1" x14ac:dyDescent="0.2">
      <c r="C9" s="80" t="s">
        <v>102</v>
      </c>
      <c r="D9" s="80"/>
      <c r="E9" s="77">
        <f>Inventario!C9</f>
        <v>0</v>
      </c>
      <c r="F9" s="77"/>
      <c r="I9" s="24"/>
    </row>
    <row r="10" spans="1:9" ht="14.25" customHeight="1" x14ac:dyDescent="0.2">
      <c r="C10" s="80" t="s">
        <v>103</v>
      </c>
      <c r="D10" s="80"/>
      <c r="E10" s="77">
        <f>Inventario!C10</f>
        <v>0</v>
      </c>
      <c r="F10" s="77"/>
      <c r="I10" s="24"/>
    </row>
    <row r="11" spans="1:9" ht="14.25" customHeight="1" x14ac:dyDescent="0.2">
      <c r="C11" s="80" t="s">
        <v>104</v>
      </c>
      <c r="D11" s="80"/>
      <c r="E11" s="77">
        <f>Inventario!C11</f>
        <v>0</v>
      </c>
      <c r="F11" s="77"/>
      <c r="I11" s="24"/>
    </row>
    <row r="12" spans="1:9" ht="15" customHeight="1" x14ac:dyDescent="0.2">
      <c r="C12" s="80" t="s">
        <v>105</v>
      </c>
      <c r="D12" s="80"/>
      <c r="E12" s="77">
        <f>Inventario!C12</f>
        <v>0</v>
      </c>
      <c r="F12" s="77"/>
      <c r="I12" s="24"/>
    </row>
    <row r="13" spans="1:9" x14ac:dyDescent="0.2"/>
    <row r="14" spans="1:9" ht="33.75" customHeight="1" x14ac:dyDescent="0.2">
      <c r="B14" s="38"/>
      <c r="C14" s="44" t="s">
        <v>155</v>
      </c>
      <c r="D14" s="78" t="s">
        <v>1</v>
      </c>
      <c r="E14" s="78"/>
      <c r="F14" s="33" t="s">
        <v>120</v>
      </c>
      <c r="G14" s="25"/>
      <c r="H14" s="25"/>
    </row>
    <row r="15" spans="1:9" ht="14.25" x14ac:dyDescent="0.2">
      <c r="A15" s="23" t="e">
        <f>CONCATENATE(#REF!," ",D15)</f>
        <v>#REF!</v>
      </c>
      <c r="B15" s="38"/>
      <c r="C15" s="45">
        <v>1</v>
      </c>
      <c r="D15" s="79" t="s">
        <v>121</v>
      </c>
      <c r="E15" s="79"/>
      <c r="F15" s="46"/>
      <c r="G15" s="25"/>
      <c r="H15" s="25"/>
      <c r="I15" s="25" t="str">
        <f>IF($F15="Si","Si","No")</f>
        <v>No</v>
      </c>
    </row>
    <row r="16" spans="1:9" ht="14.25" x14ac:dyDescent="0.2">
      <c r="A16" s="23" t="e">
        <f>CONCATENATE(#REF!," ",D16)</f>
        <v>#REF!</v>
      </c>
      <c r="B16" s="38"/>
      <c r="C16" s="45">
        <v>2</v>
      </c>
      <c r="D16" s="79" t="s">
        <v>122</v>
      </c>
      <c r="E16" s="79"/>
      <c r="F16" s="46"/>
      <c r="G16" s="25"/>
      <c r="H16" s="25"/>
      <c r="I16" s="25" t="str">
        <f>IF($F16="Si","Si","No")</f>
        <v>No</v>
      </c>
    </row>
    <row r="17" spans="1:9" ht="14.25" x14ac:dyDescent="0.2">
      <c r="A17" s="23" t="e">
        <f>CONCATENATE(#REF!," ",D17)</f>
        <v>#REF!</v>
      </c>
      <c r="B17" s="38"/>
      <c r="C17" s="45">
        <v>3</v>
      </c>
      <c r="D17" s="79" t="s">
        <v>123</v>
      </c>
      <c r="E17" s="79"/>
      <c r="F17" s="46"/>
      <c r="G17" s="25"/>
      <c r="H17" s="25"/>
      <c r="I17" s="25" t="str">
        <f>IF($F17="Si","Si","No")</f>
        <v>No</v>
      </c>
    </row>
    <row r="18" spans="1:9" ht="14.25" x14ac:dyDescent="0.2">
      <c r="A18" s="23" t="e">
        <f>CONCATENATE(#REF!," ",D18)</f>
        <v>#REF!</v>
      </c>
      <c r="B18" s="38"/>
      <c r="C18" s="45">
        <v>4</v>
      </c>
      <c r="D18" s="79" t="s">
        <v>88</v>
      </c>
      <c r="E18" s="79"/>
      <c r="F18" s="46"/>
      <c r="G18" s="25"/>
      <c r="H18" s="25"/>
      <c r="I18" s="25" t="str">
        <f>IF($F18="Si","Si","No")</f>
        <v>No</v>
      </c>
    </row>
    <row r="19" spans="1:9" ht="14.25" x14ac:dyDescent="0.2">
      <c r="A19" s="23" t="e">
        <f>CONCATENATE(#REF!," ",D19)</f>
        <v>#REF!</v>
      </c>
      <c r="B19" s="38"/>
      <c r="C19" s="45">
        <v>5</v>
      </c>
      <c r="D19" s="79" t="s">
        <v>124</v>
      </c>
      <c r="E19" s="79"/>
      <c r="F19" s="46"/>
      <c r="G19" s="25"/>
      <c r="H19" s="25"/>
      <c r="I19" s="25" t="str">
        <f>IF($F18="Si","Si","No")</f>
        <v>No</v>
      </c>
    </row>
    <row r="20" spans="1:9" ht="14.25" x14ac:dyDescent="0.2">
      <c r="A20" s="23" t="e">
        <f>CONCATENATE(#REF!," ",D20)</f>
        <v>#REF!</v>
      </c>
      <c r="B20" s="38"/>
      <c r="C20" s="45">
        <v>6</v>
      </c>
      <c r="D20" s="79" t="s">
        <v>125</v>
      </c>
      <c r="E20" s="79"/>
      <c r="F20" s="46"/>
      <c r="G20" s="25"/>
      <c r="H20" s="25"/>
      <c r="I20" s="25" t="str">
        <f>IF($F20="Si","Si","No")</f>
        <v>No</v>
      </c>
    </row>
    <row r="21" spans="1:9" ht="14.25" x14ac:dyDescent="0.2">
      <c r="A21" s="23" t="e">
        <f>CONCATENATE(#REF!," ",D21)</f>
        <v>#REF!</v>
      </c>
      <c r="B21" s="38"/>
      <c r="C21" s="45">
        <v>7</v>
      </c>
      <c r="D21" s="79" t="s">
        <v>126</v>
      </c>
      <c r="E21" s="79"/>
      <c r="F21" s="46"/>
      <c r="G21" s="25"/>
      <c r="H21" s="25"/>
      <c r="I21" s="25" t="str">
        <f>IF($F21="Si","Si","No")</f>
        <v>No</v>
      </c>
    </row>
    <row r="22" spans="1:9" ht="14.25" x14ac:dyDescent="0.2">
      <c r="A22" s="23" t="e">
        <f>CONCATENATE(#REF!," ",D22)</f>
        <v>#REF!</v>
      </c>
      <c r="B22" s="38"/>
      <c r="C22" s="45">
        <v>8</v>
      </c>
      <c r="D22" s="79" t="s">
        <v>127</v>
      </c>
      <c r="E22" s="79"/>
      <c r="F22" s="46"/>
      <c r="G22" s="25"/>
      <c r="H22" s="25"/>
      <c r="I22" s="25" t="s">
        <v>46</v>
      </c>
    </row>
    <row r="23" spans="1:9" ht="14.25" x14ac:dyDescent="0.2">
      <c r="A23" s="23" t="e">
        <f>CONCATENATE(#REF!," ",D23)</f>
        <v>#REF!</v>
      </c>
      <c r="B23" s="38"/>
      <c r="C23" s="45">
        <v>9</v>
      </c>
      <c r="D23" s="79" t="s">
        <v>10</v>
      </c>
      <c r="E23" s="79"/>
      <c r="F23" s="46"/>
      <c r="G23" s="25"/>
      <c r="H23" s="25"/>
      <c r="I23" s="25" t="str">
        <f>IF($F23="Si","Si","No")</f>
        <v>No</v>
      </c>
    </row>
    <row r="24" spans="1:9" ht="14.25" x14ac:dyDescent="0.2">
      <c r="A24" s="23" t="e">
        <f>CONCATENATE(#REF!," ",D24)</f>
        <v>#REF!</v>
      </c>
      <c r="B24" s="38"/>
      <c r="C24" s="45">
        <v>10</v>
      </c>
      <c r="D24" s="79" t="s">
        <v>89</v>
      </c>
      <c r="E24" s="79"/>
      <c r="F24" s="46"/>
      <c r="G24" s="25"/>
      <c r="H24" s="25"/>
      <c r="I24" s="25" t="str">
        <f>IF($F23="Si","Si","No")</f>
        <v>No</v>
      </c>
    </row>
    <row r="25" spans="1:9" ht="14.25" x14ac:dyDescent="0.2">
      <c r="A25" s="23" t="e">
        <f>CONCATENATE(#REF!," ",D25)</f>
        <v>#REF!</v>
      </c>
      <c r="B25" s="38"/>
      <c r="C25" s="45">
        <v>11</v>
      </c>
      <c r="D25" s="79" t="s">
        <v>128</v>
      </c>
      <c r="E25" s="79"/>
      <c r="F25" s="46"/>
      <c r="G25" s="25"/>
      <c r="H25" s="25"/>
      <c r="I25" s="25" t="s">
        <v>46</v>
      </c>
    </row>
    <row r="26" spans="1:9" ht="14.25" x14ac:dyDescent="0.2">
      <c r="A26" s="23" t="e">
        <f>CONCATENATE(#REF!," ",D26)</f>
        <v>#REF!</v>
      </c>
      <c r="B26" s="38"/>
      <c r="C26" s="45">
        <v>12</v>
      </c>
      <c r="D26" s="79" t="s">
        <v>129</v>
      </c>
      <c r="E26" s="79"/>
      <c r="F26" s="46"/>
      <c r="G26" s="25"/>
      <c r="H26" s="25"/>
      <c r="I26" s="25" t="s">
        <v>46</v>
      </c>
    </row>
    <row r="27" spans="1:9" ht="14.25" x14ac:dyDescent="0.2">
      <c r="A27" s="23" t="e">
        <f>CONCATENATE(#REF!," ",D27)</f>
        <v>#REF!</v>
      </c>
      <c r="B27" s="38"/>
      <c r="C27" s="45">
        <v>13</v>
      </c>
      <c r="D27" s="79" t="s">
        <v>12</v>
      </c>
      <c r="E27" s="79"/>
      <c r="F27" s="46"/>
      <c r="G27" s="25"/>
      <c r="H27" s="25"/>
      <c r="I27" s="25" t="str">
        <f>IF($F25="Si","Si","No")</f>
        <v>No</v>
      </c>
    </row>
    <row r="28" spans="1:9" ht="14.25" x14ac:dyDescent="0.2">
      <c r="A28" s="23" t="e">
        <f>CONCATENATE(#REF!," ",D28)</f>
        <v>#REF!</v>
      </c>
      <c r="B28" s="38"/>
      <c r="C28" s="45">
        <v>14</v>
      </c>
      <c r="D28" s="79" t="s">
        <v>14</v>
      </c>
      <c r="E28" s="79"/>
      <c r="F28" s="46"/>
      <c r="G28" s="25"/>
      <c r="H28" s="25"/>
      <c r="I28" s="25" t="str">
        <f>IF($F28="Si","Si","No")</f>
        <v>No</v>
      </c>
    </row>
    <row r="29" spans="1:9" ht="14.25" x14ac:dyDescent="0.2">
      <c r="A29" s="23" t="e">
        <f>CONCATENATE(#REF!," ",D29)</f>
        <v>#REF!</v>
      </c>
      <c r="B29" s="38"/>
      <c r="C29" s="45">
        <v>15</v>
      </c>
      <c r="D29" s="79" t="s">
        <v>130</v>
      </c>
      <c r="E29" s="79"/>
      <c r="F29" s="46"/>
      <c r="G29" s="25"/>
      <c r="H29" s="25"/>
      <c r="I29" s="25" t="str">
        <f>IF($F28="Si","Si","No")</f>
        <v>No</v>
      </c>
    </row>
    <row r="30" spans="1:9" ht="14.25" x14ac:dyDescent="0.2">
      <c r="A30" s="23" t="e">
        <f>CONCATENATE(#REF!," ",D30)</f>
        <v>#REF!</v>
      </c>
      <c r="B30" s="38"/>
      <c r="C30" s="45">
        <v>16</v>
      </c>
      <c r="D30" s="79" t="s">
        <v>131</v>
      </c>
      <c r="E30" s="79"/>
      <c r="F30" s="46"/>
      <c r="G30" s="25"/>
      <c r="H30" s="25"/>
      <c r="I30" s="25" t="s">
        <v>46</v>
      </c>
    </row>
    <row r="31" spans="1:9" ht="14.25" x14ac:dyDescent="0.2">
      <c r="A31" s="23" t="e">
        <f>CONCATENATE(#REF!," ",D31)</f>
        <v>#REF!</v>
      </c>
      <c r="B31" s="38"/>
      <c r="C31" s="45">
        <v>17</v>
      </c>
      <c r="D31" s="79" t="s">
        <v>18</v>
      </c>
      <c r="E31" s="79"/>
      <c r="F31" s="46"/>
      <c r="G31" s="25"/>
      <c r="H31" s="25"/>
      <c r="I31" s="25" t="str">
        <f>IF($F28="Si","Si","No")</f>
        <v>No</v>
      </c>
    </row>
    <row r="32" spans="1:9" ht="14.25" x14ac:dyDescent="0.2">
      <c r="A32" s="23" t="e">
        <f>CONCATENATE(#REF!," ",D32)</f>
        <v>#REF!</v>
      </c>
      <c r="B32" s="38"/>
      <c r="C32" s="45">
        <v>18</v>
      </c>
      <c r="D32" s="79" t="s">
        <v>132</v>
      </c>
      <c r="E32" s="79"/>
      <c r="F32" s="46"/>
      <c r="G32" s="25"/>
      <c r="H32" s="25"/>
      <c r="I32" s="25" t="str">
        <f>IF($F32="Si","Si","No")</f>
        <v>No</v>
      </c>
    </row>
    <row r="33" spans="1:9" ht="14.25" x14ac:dyDescent="0.2">
      <c r="A33" s="23" t="e">
        <f>CONCATENATE(#REF!," ",D33)</f>
        <v>#REF!</v>
      </c>
      <c r="B33" s="38"/>
      <c r="C33" s="45">
        <v>19</v>
      </c>
      <c r="D33" s="79" t="s">
        <v>22</v>
      </c>
      <c r="E33" s="79"/>
      <c r="F33" s="46"/>
      <c r="G33" s="25"/>
      <c r="H33" s="25"/>
      <c r="I33" s="25" t="str">
        <f>IF($F33="Si","Si","No")</f>
        <v>No</v>
      </c>
    </row>
    <row r="34" spans="1:9" ht="14.25" x14ac:dyDescent="0.2">
      <c r="A34" s="23" t="e">
        <f>CONCATENATE(#REF!," ",D34)</f>
        <v>#REF!</v>
      </c>
      <c r="B34" s="38"/>
      <c r="C34" s="45">
        <v>20</v>
      </c>
      <c r="D34" s="79" t="s">
        <v>24</v>
      </c>
      <c r="E34" s="79"/>
      <c r="F34" s="46"/>
      <c r="G34" s="25"/>
      <c r="H34" s="25"/>
      <c r="I34" s="25" t="str">
        <f>IF($F33="Si","Si","No")</f>
        <v>No</v>
      </c>
    </row>
    <row r="35" spans="1:9" ht="14.25" x14ac:dyDescent="0.2">
      <c r="A35" s="23" t="e">
        <f>CONCATENATE(#REF!," ",D35)</f>
        <v>#REF!</v>
      </c>
      <c r="B35" s="38"/>
      <c r="C35" s="45">
        <v>21</v>
      </c>
      <c r="D35" s="79" t="s">
        <v>165</v>
      </c>
      <c r="E35" s="79"/>
      <c r="F35" s="46"/>
      <c r="G35" s="25"/>
      <c r="H35" s="25"/>
      <c r="I35" s="25" t="str">
        <f>IF($F35="Si","Si","No")</f>
        <v>No</v>
      </c>
    </row>
    <row r="36" spans="1:9" ht="14.25" customHeight="1" x14ac:dyDescent="0.2">
      <c r="A36" s="23" t="e">
        <f>CONCATENATE(#REF!," ",D36)</f>
        <v>#REF!</v>
      </c>
      <c r="B36" s="38"/>
      <c r="C36" s="45">
        <v>22</v>
      </c>
      <c r="D36" s="79" t="s">
        <v>166</v>
      </c>
      <c r="E36" s="79"/>
      <c r="F36" s="46"/>
      <c r="G36" s="25"/>
      <c r="H36" s="25"/>
      <c r="I36" s="25" t="s">
        <v>46</v>
      </c>
    </row>
    <row r="37" spans="1:9" ht="14.25" x14ac:dyDescent="0.2">
      <c r="A37" s="23" t="e">
        <f>CONCATENATE(#REF!," ",D37)</f>
        <v>#REF!</v>
      </c>
      <c r="B37" s="38"/>
      <c r="C37" s="45">
        <v>23</v>
      </c>
      <c r="D37" s="79" t="s">
        <v>27</v>
      </c>
      <c r="E37" s="79"/>
      <c r="F37" s="46"/>
      <c r="G37" s="25"/>
      <c r="H37" s="25"/>
      <c r="I37" s="25" t="str">
        <f>IF($F37="Si","Si","No")</f>
        <v>No</v>
      </c>
    </row>
    <row r="38" spans="1:9" ht="14.25" x14ac:dyDescent="0.2">
      <c r="A38" s="23" t="e">
        <f>CONCATENATE(#REF!," ",D38)</f>
        <v>#REF!</v>
      </c>
      <c r="B38" s="38"/>
      <c r="C38" s="45">
        <v>24</v>
      </c>
      <c r="D38" s="79" t="s">
        <v>29</v>
      </c>
      <c r="E38" s="79"/>
      <c r="F38" s="46"/>
      <c r="G38" s="25"/>
      <c r="H38" s="25"/>
      <c r="I38" s="25" t="str">
        <f t="shared" ref="I38:I49" si="0">IF($F38="Si","Si","No")</f>
        <v>No</v>
      </c>
    </row>
    <row r="39" spans="1:9" ht="14.25" x14ac:dyDescent="0.2">
      <c r="A39" s="23" t="e">
        <f>CONCATENATE(#REF!," ",D39)</f>
        <v>#REF!</v>
      </c>
      <c r="B39" s="38"/>
      <c r="C39" s="45">
        <v>25</v>
      </c>
      <c r="D39" s="79" t="s">
        <v>30</v>
      </c>
      <c r="E39" s="79"/>
      <c r="F39" s="46"/>
      <c r="G39" s="25"/>
      <c r="H39" s="25"/>
      <c r="I39" s="25" t="str">
        <f>IF($F38="Si","Si","No")</f>
        <v>No</v>
      </c>
    </row>
    <row r="40" spans="1:9" ht="14.25" x14ac:dyDescent="0.2">
      <c r="A40" s="23" t="e">
        <f>CONCATENATE(#REF!," ",D40)</f>
        <v>#REF!</v>
      </c>
      <c r="B40" s="38"/>
      <c r="C40" s="45">
        <v>26</v>
      </c>
      <c r="D40" s="79" t="s">
        <v>93</v>
      </c>
      <c r="E40" s="79"/>
      <c r="F40" s="46"/>
      <c r="G40" s="25"/>
      <c r="H40" s="25"/>
      <c r="I40" s="25" t="str">
        <f t="shared" si="0"/>
        <v>No</v>
      </c>
    </row>
    <row r="41" spans="1:9" ht="14.25" x14ac:dyDescent="0.2">
      <c r="A41" s="23" t="e">
        <f>CONCATENATE(#REF!," ",D41)</f>
        <v>#REF!</v>
      </c>
      <c r="B41" s="38"/>
      <c r="C41" s="45">
        <v>27</v>
      </c>
      <c r="D41" s="79" t="s">
        <v>133</v>
      </c>
      <c r="E41" s="79"/>
      <c r="F41" s="46"/>
      <c r="G41" s="25"/>
      <c r="H41" s="25"/>
      <c r="I41" s="25" t="str">
        <f>IF($F40="Si","Si","No")</f>
        <v>No</v>
      </c>
    </row>
    <row r="42" spans="1:9" ht="14.25" x14ac:dyDescent="0.2">
      <c r="A42" s="23" t="e">
        <f>CONCATENATE(#REF!," ",D42)</f>
        <v>#REF!</v>
      </c>
      <c r="B42" s="38"/>
      <c r="C42" s="45">
        <v>28</v>
      </c>
      <c r="D42" s="79" t="s">
        <v>134</v>
      </c>
      <c r="E42" s="79"/>
      <c r="F42" s="46"/>
      <c r="G42" s="25"/>
      <c r="H42" s="25"/>
      <c r="I42" s="25" t="str">
        <f>IF($F40="Si","Si","No")</f>
        <v>No</v>
      </c>
    </row>
    <row r="43" spans="1:9" ht="14.25" x14ac:dyDescent="0.2">
      <c r="A43" s="23" t="e">
        <f>CONCATENATE(#REF!," ",D43)</f>
        <v>#REF!</v>
      </c>
      <c r="B43" s="38"/>
      <c r="C43" s="45">
        <v>29</v>
      </c>
      <c r="D43" s="79" t="s">
        <v>35</v>
      </c>
      <c r="E43" s="79"/>
      <c r="F43" s="46"/>
      <c r="G43" s="25"/>
      <c r="H43" s="25"/>
      <c r="I43" s="25" t="str">
        <f>IF($F43="Si","Si","No")</f>
        <v>No</v>
      </c>
    </row>
    <row r="44" spans="1:9" ht="14.25" x14ac:dyDescent="0.2">
      <c r="A44" s="23" t="e">
        <f>CONCATENATE(#REF!," ",D44)</f>
        <v>#REF!</v>
      </c>
      <c r="B44" s="38"/>
      <c r="C44" s="45">
        <v>30</v>
      </c>
      <c r="D44" s="79" t="s">
        <v>135</v>
      </c>
      <c r="E44" s="79"/>
      <c r="F44" s="46"/>
      <c r="G44" s="25"/>
      <c r="H44" s="25"/>
      <c r="I44" s="25" t="str">
        <f>IF($F44="Si","Si","No")</f>
        <v>No</v>
      </c>
    </row>
    <row r="45" spans="1:9" ht="14.25" x14ac:dyDescent="0.2">
      <c r="A45" s="23" t="e">
        <f>CONCATENATE(#REF!," ",D45)</f>
        <v>#REF!</v>
      </c>
      <c r="B45" s="38"/>
      <c r="C45" s="45">
        <v>31</v>
      </c>
      <c r="D45" s="79" t="s">
        <v>38</v>
      </c>
      <c r="E45" s="79"/>
      <c r="F45" s="46"/>
      <c r="G45" s="25"/>
      <c r="H45" s="25"/>
      <c r="I45" s="25" t="str">
        <f>IF($F44="Si","Si","No")</f>
        <v>No</v>
      </c>
    </row>
    <row r="46" spans="1:9" ht="14.25" x14ac:dyDescent="0.2">
      <c r="A46" s="23" t="e">
        <f>CONCATENATE(#REF!," ",D46)</f>
        <v>#REF!</v>
      </c>
      <c r="B46" s="38"/>
      <c r="C46" s="45">
        <v>32</v>
      </c>
      <c r="D46" s="79" t="s">
        <v>70</v>
      </c>
      <c r="E46" s="79"/>
      <c r="F46" s="46"/>
      <c r="G46" s="25"/>
      <c r="H46" s="25"/>
      <c r="I46" s="25" t="str">
        <f>IF($F44="Si","Si","No")</f>
        <v>No</v>
      </c>
    </row>
    <row r="47" spans="1:9" ht="14.25" x14ac:dyDescent="0.2">
      <c r="B47" s="38"/>
      <c r="C47" s="45">
        <v>33</v>
      </c>
      <c r="D47" s="79" t="s">
        <v>41</v>
      </c>
      <c r="E47" s="79"/>
      <c r="F47" s="46"/>
      <c r="G47" s="25"/>
      <c r="H47" s="25"/>
      <c r="I47" s="25" t="s">
        <v>46</v>
      </c>
    </row>
    <row r="48" spans="1:9" ht="14.25" x14ac:dyDescent="0.2">
      <c r="B48" s="38"/>
      <c r="C48" s="45">
        <v>34</v>
      </c>
      <c r="D48" s="79" t="s">
        <v>43</v>
      </c>
      <c r="E48" s="79"/>
      <c r="F48" s="46"/>
      <c r="G48" s="25"/>
      <c r="H48" s="25"/>
      <c r="I48" s="25" t="str">
        <f>IF($F48="Si","Si","No")</f>
        <v>No</v>
      </c>
    </row>
    <row r="49" spans="2:9" ht="14.25" x14ac:dyDescent="0.2">
      <c r="B49" s="38"/>
      <c r="C49" s="45">
        <v>35</v>
      </c>
      <c r="D49" s="79" t="s">
        <v>136</v>
      </c>
      <c r="E49" s="79"/>
      <c r="F49" s="46"/>
      <c r="G49" s="25"/>
      <c r="H49" s="25"/>
      <c r="I49" s="25" t="str">
        <f t="shared" si="0"/>
        <v>No</v>
      </c>
    </row>
    <row r="50" spans="2:9" ht="14.25" x14ac:dyDescent="0.2">
      <c r="B50" s="38"/>
      <c r="C50" s="45">
        <v>36</v>
      </c>
      <c r="D50" s="79" t="s">
        <v>137</v>
      </c>
      <c r="E50" s="79"/>
      <c r="F50" s="46"/>
      <c r="G50" s="25"/>
      <c r="H50" s="25"/>
      <c r="I50" s="25" t="str">
        <f>IF($F49="Si","Si","No")</f>
        <v>No</v>
      </c>
    </row>
    <row r="51" spans="2:9" ht="14.25" x14ac:dyDescent="0.2">
      <c r="B51" s="38"/>
      <c r="C51" s="45">
        <v>37</v>
      </c>
      <c r="D51" s="79" t="s">
        <v>20</v>
      </c>
      <c r="E51" s="79"/>
      <c r="F51" s="46"/>
      <c r="G51" s="25"/>
      <c r="H51" s="25"/>
      <c r="I51" s="25" t="str">
        <f>IF($F51="Si","Si","No")</f>
        <v>No</v>
      </c>
    </row>
    <row r="52" spans="2:9" x14ac:dyDescent="0.2">
      <c r="C52" s="45">
        <v>38</v>
      </c>
      <c r="D52" s="79" t="s">
        <v>138</v>
      </c>
      <c r="E52" s="79"/>
      <c r="F52" s="46"/>
    </row>
    <row r="53" spans="2:9" x14ac:dyDescent="0.2">
      <c r="C53" s="45">
        <v>39</v>
      </c>
      <c r="D53" s="79" t="s">
        <v>139</v>
      </c>
      <c r="E53" s="79"/>
      <c r="F53" s="46"/>
    </row>
    <row r="54" spans="2:9" x14ac:dyDescent="0.2">
      <c r="C54" s="45">
        <v>40</v>
      </c>
      <c r="D54" s="79" t="s">
        <v>140</v>
      </c>
      <c r="E54" s="79"/>
      <c r="F54" s="46"/>
    </row>
    <row r="55" spans="2:9" x14ac:dyDescent="0.2">
      <c r="C55" s="45">
        <v>41</v>
      </c>
      <c r="D55" s="79" t="s">
        <v>141</v>
      </c>
      <c r="E55" s="79"/>
      <c r="F55" s="46"/>
    </row>
    <row r="56" spans="2:9" x14ac:dyDescent="0.2">
      <c r="C56" s="45">
        <v>42</v>
      </c>
      <c r="D56" s="79" t="s">
        <v>188</v>
      </c>
      <c r="E56" s="79"/>
      <c r="F56" s="46"/>
    </row>
    <row r="57" spans="2:9" x14ac:dyDescent="0.2">
      <c r="C57" s="45">
        <v>43</v>
      </c>
      <c r="D57" s="79" t="s">
        <v>142</v>
      </c>
      <c r="E57" s="79"/>
      <c r="F57" s="46"/>
    </row>
    <row r="58" spans="2:9" x14ac:dyDescent="0.2">
      <c r="C58" s="45">
        <v>44</v>
      </c>
      <c r="D58" s="79" t="s">
        <v>189</v>
      </c>
      <c r="E58" s="79"/>
      <c r="F58" s="46"/>
    </row>
    <row r="59" spans="2:9" x14ac:dyDescent="0.2">
      <c r="C59" s="45">
        <v>45</v>
      </c>
      <c r="D59" s="79" t="s">
        <v>143</v>
      </c>
      <c r="E59" s="79"/>
      <c r="F59" s="46"/>
    </row>
    <row r="60" spans="2:9" x14ac:dyDescent="0.2">
      <c r="C60" s="45">
        <v>46</v>
      </c>
      <c r="D60" s="79" t="s">
        <v>144</v>
      </c>
      <c r="E60" s="79"/>
      <c r="F60" s="46"/>
    </row>
    <row r="61" spans="2:9" x14ac:dyDescent="0.2">
      <c r="C61" s="45">
        <v>47</v>
      </c>
      <c r="D61" s="79" t="s">
        <v>145</v>
      </c>
      <c r="E61" s="79"/>
      <c r="F61" s="46"/>
    </row>
    <row r="62" spans="2:9" x14ac:dyDescent="0.2">
      <c r="C62" s="45">
        <v>48</v>
      </c>
      <c r="D62" s="79" t="s">
        <v>146</v>
      </c>
      <c r="E62" s="79"/>
      <c r="F62" s="46"/>
    </row>
    <row r="63" spans="2:9" x14ac:dyDescent="0.2">
      <c r="C63" s="45">
        <v>49</v>
      </c>
      <c r="D63" s="79" t="s">
        <v>147</v>
      </c>
      <c r="E63" s="79"/>
      <c r="F63" s="46"/>
    </row>
    <row r="64" spans="2:9" x14ac:dyDescent="0.2">
      <c r="C64" s="45">
        <v>50</v>
      </c>
      <c r="D64" s="79" t="s">
        <v>148</v>
      </c>
      <c r="E64" s="79"/>
      <c r="F64" s="46"/>
    </row>
    <row r="65" spans="3:6" x14ac:dyDescent="0.2">
      <c r="C65" s="45">
        <v>51</v>
      </c>
      <c r="D65" s="79" t="s">
        <v>149</v>
      </c>
      <c r="E65" s="79"/>
      <c r="F65" s="46"/>
    </row>
    <row r="66" spans="3:6" x14ac:dyDescent="0.2">
      <c r="C66" s="45">
        <v>52</v>
      </c>
      <c r="D66" s="79" t="s">
        <v>150</v>
      </c>
      <c r="E66" s="79"/>
      <c r="F66" s="46"/>
    </row>
    <row r="67" spans="3:6" x14ac:dyDescent="0.2">
      <c r="C67" s="45">
        <v>53</v>
      </c>
      <c r="D67" s="79" t="s">
        <v>151</v>
      </c>
      <c r="E67" s="79"/>
      <c r="F67" s="46"/>
    </row>
    <row r="68" spans="3:6" x14ac:dyDescent="0.2">
      <c r="C68" s="45">
        <v>54</v>
      </c>
      <c r="D68" s="79" t="s">
        <v>152</v>
      </c>
      <c r="E68" s="79"/>
      <c r="F68" s="46"/>
    </row>
    <row r="69" spans="3:6" x14ac:dyDescent="0.2">
      <c r="C69" s="45">
        <v>55</v>
      </c>
      <c r="D69" s="79" t="s">
        <v>153</v>
      </c>
      <c r="E69" s="79"/>
      <c r="F69" s="46"/>
    </row>
    <row r="70" spans="3:6" x14ac:dyDescent="0.2">
      <c r="C70" s="45">
        <v>56</v>
      </c>
      <c r="D70" s="79" t="s">
        <v>187</v>
      </c>
      <c r="E70" s="79"/>
      <c r="F70" s="46"/>
    </row>
    <row r="71" spans="3:6" x14ac:dyDescent="0.2">
      <c r="C71" s="45">
        <v>57</v>
      </c>
      <c r="D71" s="79" t="s">
        <v>154</v>
      </c>
      <c r="E71" s="79"/>
      <c r="F71" s="46"/>
    </row>
    <row r="72" spans="3:6" x14ac:dyDescent="0.2"/>
  </sheetData>
  <sheetProtection algorithmName="SHA-512" hashValue="HwPDV0YrxeVpTZQCvMHAEpmDYEW2qPjRQfOkBBQtp8ZAnSzcIGRH40Czfo1JWvAzrkgWj76ug+wRScjqowNd7A==" saltValue="pyD3NrvIwRjX157SSz7roQ==" spinCount="100000" sheet="1" objects="1" scenarios="1"/>
  <mergeCells count="72">
    <mergeCell ref="D69:E69"/>
    <mergeCell ref="D70:E70"/>
    <mergeCell ref="D71:E71"/>
    <mergeCell ref="C2:F2"/>
    <mergeCell ref="C3:F3"/>
    <mergeCell ref="C7:D7"/>
    <mergeCell ref="C8:D8"/>
    <mergeCell ref="C9:D9"/>
    <mergeCell ref="C10:D10"/>
    <mergeCell ref="C11:D11"/>
    <mergeCell ref="C12:D12"/>
    <mergeCell ref="D64:E64"/>
    <mergeCell ref="D65:E65"/>
    <mergeCell ref="D66:E66"/>
    <mergeCell ref="D67:E67"/>
    <mergeCell ref="D68:E68"/>
    <mergeCell ref="D59:E59"/>
    <mergeCell ref="D60:E60"/>
    <mergeCell ref="D61:E61"/>
    <mergeCell ref="D62:E62"/>
    <mergeCell ref="D63:E63"/>
    <mergeCell ref="D54:E54"/>
    <mergeCell ref="D55:E55"/>
    <mergeCell ref="D56:E56"/>
    <mergeCell ref="D57:E57"/>
    <mergeCell ref="D58:E58"/>
    <mergeCell ref="D49:E49"/>
    <mergeCell ref="D50:E50"/>
    <mergeCell ref="D51:E51"/>
    <mergeCell ref="D52:E52"/>
    <mergeCell ref="D53:E53"/>
    <mergeCell ref="D44:E44"/>
    <mergeCell ref="D45:E45"/>
    <mergeCell ref="D46:E46"/>
    <mergeCell ref="D47:E47"/>
    <mergeCell ref="D48:E48"/>
    <mergeCell ref="D39:E39"/>
    <mergeCell ref="D40:E40"/>
    <mergeCell ref="D41:E41"/>
    <mergeCell ref="D42:E42"/>
    <mergeCell ref="D43:E43"/>
    <mergeCell ref="D34:E34"/>
    <mergeCell ref="D35:E35"/>
    <mergeCell ref="D36:E36"/>
    <mergeCell ref="D37:E37"/>
    <mergeCell ref="D38:E38"/>
    <mergeCell ref="D29:E29"/>
    <mergeCell ref="D30:E30"/>
    <mergeCell ref="D31:E31"/>
    <mergeCell ref="D32:E32"/>
    <mergeCell ref="D33:E33"/>
    <mergeCell ref="D24:E24"/>
    <mergeCell ref="D25:E25"/>
    <mergeCell ref="D26:E26"/>
    <mergeCell ref="D27:E27"/>
    <mergeCell ref="D28:E28"/>
    <mergeCell ref="D19:E19"/>
    <mergeCell ref="D20:E20"/>
    <mergeCell ref="D21:E21"/>
    <mergeCell ref="D22:E22"/>
    <mergeCell ref="D23:E23"/>
    <mergeCell ref="D14:E14"/>
    <mergeCell ref="D15:E15"/>
    <mergeCell ref="D16:E16"/>
    <mergeCell ref="D17:E17"/>
    <mergeCell ref="D18:E18"/>
    <mergeCell ref="E12:F12"/>
    <mergeCell ref="E7:F7"/>
    <mergeCell ref="E8:F8"/>
    <mergeCell ref="E9:F9"/>
    <mergeCell ref="E10:F10"/>
    <mergeCell ref="E11:F11"/>
  </mergeCells>
  <conditionalFormatting sqref="E7:F7">
    <cfRule type="expression" dxfId="6" priority="6">
      <formula>$E$7=0</formula>
    </cfRule>
  </conditionalFormatting>
  <conditionalFormatting sqref="E8:F8">
    <cfRule type="expression" dxfId="5" priority="5">
      <formula>$E$8=0</formula>
    </cfRule>
  </conditionalFormatting>
  <conditionalFormatting sqref="E9:F9">
    <cfRule type="expression" dxfId="4" priority="4">
      <formula>$E$9=0</formula>
    </cfRule>
  </conditionalFormatting>
  <conditionalFormatting sqref="E10:F10">
    <cfRule type="expression" dxfId="3" priority="3">
      <formula>$E$10=0</formula>
    </cfRule>
  </conditionalFormatting>
  <conditionalFormatting sqref="E11:F11">
    <cfRule type="expression" dxfId="2" priority="2">
      <formula>$E$11=0</formula>
    </cfRule>
  </conditionalFormatting>
  <conditionalFormatting sqref="E12:F12">
    <cfRule type="expression" dxfId="1" priority="1">
      <formula>$E$12=0</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8" r:id="rId4" name="Button 4">
              <controlPr defaultSize="0" print="0" autoFill="0" autoPict="0" macro="[0]!generar">
                <anchor moveWithCells="1" sizeWithCells="1">
                  <from>
                    <xdr:col>5</xdr:col>
                    <xdr:colOff>742950</xdr:colOff>
                    <xdr:row>3</xdr:row>
                    <xdr:rowOff>104775</xdr:rowOff>
                  </from>
                  <to>
                    <xdr:col>5</xdr:col>
                    <xdr:colOff>1552575</xdr:colOff>
                    <xdr:row>5</xdr:row>
                    <xdr:rowOff>57150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Datos!$B$1:$B$2</xm:f>
          </x14:formula1>
          <xm:sqref>F15:F71</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6">
    <pageSetUpPr fitToPage="1"/>
  </sheetPr>
  <dimension ref="C2:S47"/>
  <sheetViews>
    <sheetView showGridLines="0" topLeftCell="C1" zoomScaleNormal="100" workbookViewId="0">
      <selection activeCell="C33" sqref="C33"/>
    </sheetView>
  </sheetViews>
  <sheetFormatPr baseColWidth="10" defaultColWidth="11" defaultRowHeight="12.75" x14ac:dyDescent="0.2"/>
  <cols>
    <col min="1" max="1" width="2.625" style="13" customWidth="1"/>
    <col min="2" max="2" width="1.875" style="13" customWidth="1"/>
    <col min="3" max="3" width="9.625" style="13" customWidth="1"/>
    <col min="4" max="4" width="11" style="13" customWidth="1"/>
    <col min="5" max="5" width="11.625" style="13" customWidth="1"/>
    <col min="6" max="6" width="13.5" style="13" customWidth="1"/>
    <col min="7" max="7" width="16.875" style="13" customWidth="1"/>
    <col min="8" max="8" width="21.75" style="13" customWidth="1"/>
    <col min="9" max="9" width="18.625" style="13" customWidth="1"/>
    <col min="10" max="10" width="16" style="13" customWidth="1"/>
    <col min="11" max="11" width="12.75" style="13" customWidth="1"/>
    <col min="12" max="12" width="26.5" style="13" customWidth="1"/>
    <col min="13" max="13" width="19.125" style="13" customWidth="1"/>
    <col min="14" max="14" width="19" style="13" customWidth="1"/>
    <col min="15" max="15" width="9.5" style="13" customWidth="1"/>
    <col min="16" max="16" width="10.625" style="13" customWidth="1"/>
    <col min="17" max="17" width="18.125" style="13" customWidth="1"/>
    <col min="18" max="18" width="9.375" style="13" customWidth="1"/>
    <col min="19" max="19" width="11" style="13" customWidth="1"/>
    <col min="20" max="16384" width="11" style="13"/>
  </cols>
  <sheetData>
    <row r="2" spans="3:19" ht="16.5" customHeight="1" x14ac:dyDescent="0.2">
      <c r="C2" s="47" t="s">
        <v>1</v>
      </c>
      <c r="D2" s="93"/>
      <c r="E2" s="93"/>
      <c r="F2" s="93"/>
      <c r="G2" s="93"/>
      <c r="H2" s="93"/>
      <c r="I2" s="93"/>
      <c r="J2" s="93"/>
      <c r="K2" s="93"/>
      <c r="L2" s="93"/>
      <c r="M2" s="93"/>
      <c r="N2" s="93"/>
      <c r="O2" s="93"/>
      <c r="P2" s="93"/>
      <c r="Q2" s="93"/>
      <c r="R2" s="93"/>
    </row>
    <row r="3" spans="3:19" x14ac:dyDescent="0.2">
      <c r="C3" s="14"/>
      <c r="D3" s="14"/>
      <c r="E3" s="14"/>
      <c r="F3" s="14"/>
      <c r="G3" s="14"/>
      <c r="H3" s="14"/>
      <c r="I3" s="14"/>
      <c r="J3" s="14"/>
      <c r="K3" s="1"/>
      <c r="L3" s="1"/>
      <c r="M3" s="1"/>
      <c r="N3" s="1"/>
      <c r="O3" s="1"/>
    </row>
    <row r="4" spans="3:19" x14ac:dyDescent="0.2">
      <c r="C4" s="14"/>
      <c r="D4" s="14"/>
      <c r="E4" s="14"/>
      <c r="F4" s="14"/>
      <c r="G4" s="14"/>
      <c r="H4" s="14"/>
      <c r="I4" s="14"/>
      <c r="J4" s="14"/>
      <c r="K4" s="1"/>
      <c r="L4" s="1"/>
      <c r="M4" s="1"/>
      <c r="N4" s="1"/>
      <c r="O4" s="1"/>
    </row>
    <row r="5" spans="3:19" x14ac:dyDescent="0.2">
      <c r="C5" s="85" t="s">
        <v>85</v>
      </c>
      <c r="D5" s="85"/>
      <c r="E5" s="85"/>
      <c r="F5" s="85"/>
      <c r="G5" s="85"/>
      <c r="H5" s="85"/>
      <c r="I5" s="85"/>
      <c r="J5" s="85"/>
      <c r="K5" s="85"/>
      <c r="L5" s="85"/>
      <c r="M5" s="85"/>
      <c r="N5" s="85"/>
      <c r="O5" s="85"/>
      <c r="P5" s="85"/>
      <c r="Q5" s="85"/>
      <c r="R5" s="85"/>
      <c r="S5" s="85"/>
    </row>
    <row r="6" spans="3:19" ht="8.25" customHeight="1" x14ac:dyDescent="0.2">
      <c r="C6" s="14"/>
      <c r="D6" s="14"/>
      <c r="E6" s="14"/>
      <c r="F6" s="14"/>
      <c r="G6" s="14"/>
      <c r="H6" s="14"/>
      <c r="I6" s="14"/>
      <c r="J6" s="14"/>
      <c r="K6" s="1"/>
      <c r="L6" s="1"/>
      <c r="M6" s="1"/>
      <c r="N6" s="1"/>
      <c r="O6" s="1"/>
    </row>
    <row r="7" spans="3:19" x14ac:dyDescent="0.2">
      <c r="C7" s="94" t="s">
        <v>73</v>
      </c>
      <c r="D7" s="94"/>
      <c r="E7" s="94"/>
      <c r="F7" s="94"/>
      <c r="G7" s="94"/>
      <c r="H7" s="94"/>
      <c r="I7" s="94"/>
      <c r="J7" s="94"/>
      <c r="K7" s="94"/>
      <c r="L7" s="94"/>
      <c r="M7" s="15"/>
    </row>
    <row r="8" spans="3:19" ht="15" customHeight="1" x14ac:dyDescent="0.2">
      <c r="C8" s="95"/>
      <c r="D8" s="95"/>
      <c r="E8" s="95"/>
      <c r="F8" s="95"/>
      <c r="G8" s="95"/>
      <c r="H8" s="95"/>
      <c r="I8" s="95"/>
      <c r="J8" s="95"/>
      <c r="K8" s="95"/>
      <c r="L8" s="95"/>
      <c r="M8" s="15"/>
    </row>
    <row r="9" spans="3:19" ht="18" customHeight="1" x14ac:dyDescent="0.2">
      <c r="C9" s="95"/>
      <c r="D9" s="95"/>
      <c r="E9" s="95"/>
      <c r="F9" s="95"/>
      <c r="G9" s="95"/>
      <c r="H9" s="95"/>
      <c r="I9" s="95"/>
      <c r="J9" s="95"/>
      <c r="K9" s="95"/>
      <c r="L9" s="95"/>
      <c r="M9" s="15"/>
    </row>
    <row r="10" spans="3:19" x14ac:dyDescent="0.2">
      <c r="C10" s="96" t="s">
        <v>57</v>
      </c>
      <c r="D10" s="96"/>
      <c r="E10" s="96"/>
      <c r="F10" s="96"/>
      <c r="G10" s="96"/>
      <c r="H10" s="48"/>
      <c r="I10" s="97"/>
      <c r="J10" s="97"/>
      <c r="K10" s="97"/>
      <c r="L10" s="97"/>
      <c r="M10" s="16"/>
    </row>
    <row r="11" spans="3:19" ht="23.25" customHeight="1" x14ac:dyDescent="0.2">
      <c r="C11" s="89" t="s">
        <v>112</v>
      </c>
      <c r="D11" s="89"/>
      <c r="E11" s="89"/>
      <c r="F11" s="89"/>
      <c r="G11" s="89"/>
      <c r="H11" s="89"/>
      <c r="I11" s="89"/>
      <c r="J11" s="89"/>
      <c r="K11" s="89"/>
      <c r="L11" s="89"/>
      <c r="M11" s="17"/>
    </row>
    <row r="12" spans="3:19" ht="8.25" customHeight="1" x14ac:dyDescent="0.2">
      <c r="C12" s="14"/>
      <c r="D12" s="14"/>
      <c r="E12" s="14"/>
      <c r="F12" s="14"/>
      <c r="G12" s="14"/>
      <c r="H12" s="14"/>
      <c r="I12" s="14"/>
      <c r="J12" s="14"/>
      <c r="K12" s="1"/>
      <c r="L12" s="1"/>
      <c r="M12" s="1"/>
      <c r="N12" s="1"/>
      <c r="O12" s="1"/>
    </row>
    <row r="13" spans="3:19" ht="24.75" customHeight="1" thickBot="1" x14ac:dyDescent="0.25">
      <c r="C13" s="90" t="s">
        <v>72</v>
      </c>
      <c r="D13" s="90"/>
      <c r="E13" s="90"/>
      <c r="F13" s="90"/>
      <c r="G13" s="91" t="s">
        <v>99</v>
      </c>
      <c r="H13" s="91"/>
      <c r="I13" s="91"/>
      <c r="J13" s="49" t="s">
        <v>78</v>
      </c>
      <c r="L13" s="1"/>
      <c r="M13" s="18" t="s">
        <v>97</v>
      </c>
      <c r="N13" s="18"/>
      <c r="O13" s="18"/>
      <c r="P13" s="18"/>
      <c r="Q13" s="19"/>
    </row>
    <row r="14" spans="3:19" ht="13.5" thickBot="1" x14ac:dyDescent="0.25">
      <c r="C14" s="50">
        <v>1</v>
      </c>
      <c r="D14" s="92"/>
      <c r="E14" s="92"/>
      <c r="F14" s="92"/>
      <c r="G14" s="92"/>
      <c r="H14" s="92"/>
      <c r="I14" s="92"/>
      <c r="J14" s="51"/>
      <c r="L14" s="1"/>
      <c r="M14" s="20">
        <v>1</v>
      </c>
      <c r="N14" s="18"/>
      <c r="O14" s="18"/>
      <c r="P14" s="18"/>
      <c r="Q14" s="18"/>
    </row>
    <row r="15" spans="3:19" ht="12.75" customHeight="1" x14ac:dyDescent="0.2">
      <c r="C15" s="81"/>
      <c r="D15" s="81"/>
      <c r="E15" s="81"/>
      <c r="F15" s="81"/>
      <c r="G15" s="81"/>
      <c r="H15" s="81"/>
      <c r="I15" s="81"/>
      <c r="J15" s="26"/>
      <c r="K15" s="1"/>
      <c r="L15" s="1"/>
      <c r="M15" s="1"/>
      <c r="N15" s="1"/>
      <c r="O15" s="1"/>
    </row>
    <row r="16" spans="3:19" x14ac:dyDescent="0.2">
      <c r="C16" s="85" t="s">
        <v>86</v>
      </c>
      <c r="D16" s="85"/>
      <c r="E16" s="85"/>
      <c r="F16" s="85"/>
      <c r="G16" s="85"/>
      <c r="H16" s="85"/>
      <c r="I16" s="85"/>
      <c r="J16" s="85"/>
      <c r="K16" s="85"/>
      <c r="L16" s="85"/>
      <c r="M16" s="85"/>
      <c r="N16" s="85"/>
      <c r="O16" s="85"/>
      <c r="P16" s="85"/>
      <c r="Q16" s="85"/>
      <c r="R16" s="85"/>
    </row>
    <row r="17" spans="3:19" x14ac:dyDescent="0.2">
      <c r="C17" s="14"/>
      <c r="D17" s="14"/>
      <c r="E17" s="14"/>
      <c r="F17" s="14"/>
      <c r="G17" s="14"/>
      <c r="H17" s="14"/>
      <c r="I17" s="14"/>
      <c r="J17" s="14"/>
      <c r="K17" s="1"/>
      <c r="L17" s="1"/>
      <c r="M17" s="1"/>
      <c r="N17" s="1"/>
      <c r="O17" s="1"/>
    </row>
    <row r="18" spans="3:19" ht="89.25" x14ac:dyDescent="0.2">
      <c r="C18" s="49" t="s">
        <v>76</v>
      </c>
      <c r="D18" s="49" t="s">
        <v>77</v>
      </c>
      <c r="E18" s="49" t="s">
        <v>118</v>
      </c>
      <c r="F18" s="49" t="s">
        <v>107</v>
      </c>
      <c r="G18" s="49" t="s">
        <v>108</v>
      </c>
      <c r="H18" s="49" t="s">
        <v>119</v>
      </c>
      <c r="I18" s="49" t="s">
        <v>48</v>
      </c>
      <c r="N18" s="1"/>
      <c r="O18" s="1"/>
    </row>
    <row r="19" spans="3:19" x14ac:dyDescent="0.2">
      <c r="C19" s="52"/>
      <c r="D19" s="52"/>
      <c r="E19" s="52"/>
      <c r="F19" s="72"/>
      <c r="G19" s="53">
        <f>(D19*C19)-(E19*C19)*F19</f>
        <v>0</v>
      </c>
      <c r="H19" s="53">
        <f>G19*60</f>
        <v>0</v>
      </c>
      <c r="I19" s="52"/>
      <c r="N19" s="1"/>
      <c r="O19" s="1"/>
    </row>
    <row r="20" spans="3:19" x14ac:dyDescent="0.2">
      <c r="C20" s="14"/>
      <c r="D20" s="14"/>
      <c r="E20" s="14"/>
      <c r="F20" s="14"/>
      <c r="G20" s="14"/>
      <c r="H20" s="14"/>
      <c r="I20" s="14"/>
      <c r="J20" s="14"/>
      <c r="K20" s="1"/>
      <c r="L20" s="1"/>
      <c r="M20" s="1"/>
      <c r="N20" s="1"/>
      <c r="O20" s="1"/>
    </row>
    <row r="21" spans="3:19" x14ac:dyDescent="0.2">
      <c r="C21" s="86" t="s">
        <v>87</v>
      </c>
      <c r="D21" s="86"/>
      <c r="E21" s="86"/>
      <c r="F21" s="86"/>
      <c r="G21" s="86"/>
      <c r="H21" s="86"/>
      <c r="I21" s="86"/>
      <c r="J21" s="86"/>
      <c r="K21" s="86"/>
      <c r="L21" s="86"/>
      <c r="M21" s="86"/>
      <c r="N21" s="86"/>
      <c r="O21" s="86"/>
      <c r="P21" s="86"/>
      <c r="Q21" s="86"/>
      <c r="R21" s="86"/>
      <c r="S21" s="86"/>
    </row>
    <row r="22" spans="3:19" ht="6.75" customHeight="1" x14ac:dyDescent="0.2">
      <c r="C22" s="14"/>
      <c r="D22" s="14"/>
      <c r="E22" s="14"/>
      <c r="F22" s="14"/>
      <c r="G22" s="14"/>
      <c r="H22" s="14"/>
      <c r="I22" s="14"/>
      <c r="J22" s="14"/>
      <c r="K22" s="1"/>
      <c r="L22" s="1"/>
      <c r="M22" s="1"/>
    </row>
    <row r="23" spans="3:19" ht="18" customHeight="1" x14ac:dyDescent="0.2">
      <c r="C23" s="63" t="s">
        <v>100</v>
      </c>
      <c r="D23" s="63"/>
      <c r="E23" s="63"/>
      <c r="F23" s="63"/>
      <c r="G23" s="63"/>
      <c r="H23" s="63"/>
      <c r="I23" s="63"/>
      <c r="J23" s="63"/>
      <c r="K23" s="63"/>
      <c r="L23" s="63"/>
      <c r="M23" s="63"/>
    </row>
    <row r="24" spans="3:19" ht="55.5" customHeight="1" thickBot="1" x14ac:dyDescent="0.25">
      <c r="C24" s="34" t="s">
        <v>47</v>
      </c>
      <c r="D24" s="87" t="s">
        <v>110</v>
      </c>
      <c r="E24" s="87"/>
      <c r="F24" s="87"/>
      <c r="G24" s="34" t="s">
        <v>84</v>
      </c>
      <c r="H24" s="54" t="s">
        <v>190</v>
      </c>
      <c r="I24" s="54" t="s">
        <v>116</v>
      </c>
      <c r="J24" s="54" t="s">
        <v>114</v>
      </c>
      <c r="K24" s="54" t="s">
        <v>192</v>
      </c>
      <c r="L24" s="54" t="s">
        <v>109</v>
      </c>
      <c r="M24" s="54" t="s">
        <v>186</v>
      </c>
      <c r="O24" s="18" t="s">
        <v>98</v>
      </c>
      <c r="P24" s="18"/>
      <c r="Q24" s="18"/>
      <c r="R24" s="18"/>
      <c r="S24" s="19"/>
    </row>
    <row r="25" spans="3:19" ht="13.5" thickBot="1" x14ac:dyDescent="0.25">
      <c r="C25" s="55">
        <v>1</v>
      </c>
      <c r="D25" s="88"/>
      <c r="E25" s="88"/>
      <c r="F25" s="88"/>
      <c r="G25" s="56"/>
      <c r="H25" s="56"/>
      <c r="I25" s="57"/>
      <c r="J25" s="73">
        <f>+H25*I25</f>
        <v>0</v>
      </c>
      <c r="K25" s="56"/>
      <c r="L25" s="58"/>
      <c r="M25" s="74" t="e">
        <f>INT(($H$19/L25)*K25)</f>
        <v>#DIV/0!</v>
      </c>
      <c r="O25" s="20">
        <v>1</v>
      </c>
      <c r="P25" s="18">
        <v>1</v>
      </c>
      <c r="Q25" s="18"/>
      <c r="R25" s="18"/>
      <c r="S25" s="18"/>
    </row>
    <row r="27" spans="3:19" ht="15.75" customHeight="1" x14ac:dyDescent="0.2">
      <c r="G27" s="82" t="s">
        <v>111</v>
      </c>
      <c r="H27" s="82"/>
      <c r="I27" s="82"/>
      <c r="J27" s="47"/>
      <c r="K27" s="59">
        <f>SUM(L25:L25)</f>
        <v>0</v>
      </c>
      <c r="L27" s="60" t="s">
        <v>75</v>
      </c>
      <c r="M27" s="61" t="e">
        <f>VLOOKUP(D2,Datos!$E$4:$F$60,2,0)</f>
        <v>#N/A</v>
      </c>
    </row>
    <row r="28" spans="3:19" ht="15.75" customHeight="1" x14ac:dyDescent="0.2">
      <c r="G28" s="82" t="s">
        <v>106</v>
      </c>
      <c r="H28" s="82"/>
      <c r="I28" s="82"/>
      <c r="J28" s="47"/>
      <c r="K28" s="59" t="e">
        <f>MIN(M25:M25)</f>
        <v>#DIV/0!</v>
      </c>
      <c r="L28" s="60" t="s">
        <v>74</v>
      </c>
      <c r="M28" s="62" t="e">
        <f>IF(K28&gt;=M27,"Si","No")</f>
        <v>#DIV/0!</v>
      </c>
    </row>
    <row r="30" spans="3:19" ht="12" customHeight="1" x14ac:dyDescent="0.2">
      <c r="C30" s="83" t="s">
        <v>113</v>
      </c>
      <c r="D30" s="83"/>
      <c r="E30" s="83"/>
      <c r="F30" s="83"/>
      <c r="G30" s="83"/>
      <c r="H30" s="83"/>
      <c r="I30" s="83"/>
      <c r="J30" s="83"/>
      <c r="K30" s="83"/>
      <c r="L30" s="83"/>
      <c r="M30" s="83"/>
      <c r="N30" s="83"/>
      <c r="O30" s="83"/>
      <c r="P30" s="83"/>
      <c r="Q30" s="83"/>
    </row>
    <row r="31" spans="3:19" ht="12" customHeight="1" x14ac:dyDescent="0.2">
      <c r="C31" s="83" t="s">
        <v>191</v>
      </c>
      <c r="D31" s="83"/>
      <c r="E31" s="83"/>
      <c r="F31" s="83"/>
      <c r="G31" s="83"/>
      <c r="H31" s="83"/>
      <c r="I31" s="83"/>
      <c r="J31" s="83"/>
      <c r="K31" s="83"/>
      <c r="L31" s="83"/>
      <c r="M31" s="83"/>
      <c r="N31" s="83"/>
      <c r="O31" s="83"/>
      <c r="P31" s="83"/>
      <c r="Q31" s="83"/>
    </row>
    <row r="32" spans="3:19" ht="12" customHeight="1" x14ac:dyDescent="0.2">
      <c r="C32" s="21" t="s">
        <v>194</v>
      </c>
      <c r="D32" s="1"/>
      <c r="E32" s="1"/>
      <c r="F32" s="1"/>
      <c r="G32" s="1"/>
      <c r="H32" s="1"/>
      <c r="I32" s="1"/>
      <c r="J32" s="1"/>
      <c r="K32" s="1"/>
      <c r="L32" s="1"/>
      <c r="M32" s="1"/>
      <c r="N32" s="1"/>
      <c r="O32" s="1"/>
    </row>
    <row r="33" spans="3:15" ht="12" customHeight="1" x14ac:dyDescent="0.2">
      <c r="C33" s="21" t="s">
        <v>193</v>
      </c>
      <c r="D33" s="1"/>
      <c r="E33" s="1"/>
      <c r="F33" s="1"/>
      <c r="G33" s="1"/>
      <c r="H33" s="1"/>
      <c r="I33" s="1"/>
      <c r="J33" s="1"/>
      <c r="K33" s="1"/>
      <c r="L33" s="1"/>
      <c r="M33" s="1"/>
      <c r="N33" s="1"/>
      <c r="O33" s="1"/>
    </row>
    <row r="34" spans="3:15" x14ac:dyDescent="0.2">
      <c r="C34" s="22" t="s">
        <v>58</v>
      </c>
      <c r="I34" s="1"/>
      <c r="J34" s="1"/>
      <c r="K34" s="1"/>
      <c r="L34" s="1"/>
      <c r="M34" s="1"/>
      <c r="N34" s="1"/>
      <c r="O34" s="1"/>
    </row>
    <row r="35" spans="3:15" x14ac:dyDescent="0.2">
      <c r="C35" s="84" t="s">
        <v>59</v>
      </c>
      <c r="D35" s="84"/>
      <c r="E35" s="84"/>
      <c r="F35" s="84"/>
      <c r="G35" s="84"/>
      <c r="H35" s="84"/>
      <c r="I35" s="84"/>
      <c r="J35" s="84"/>
      <c r="K35" s="84"/>
      <c r="L35" s="84"/>
      <c r="M35" s="84"/>
      <c r="N35" s="84"/>
      <c r="O35" s="84"/>
    </row>
    <row r="36" spans="3:15" ht="27" customHeight="1" x14ac:dyDescent="0.2">
      <c r="C36" s="81" t="s">
        <v>115</v>
      </c>
      <c r="D36" s="81"/>
      <c r="E36" s="81"/>
      <c r="F36" s="81"/>
      <c r="G36" s="81"/>
      <c r="H36" s="81"/>
      <c r="I36" s="81"/>
      <c r="J36" s="81"/>
      <c r="K36" s="81"/>
      <c r="L36" s="81"/>
      <c r="M36" s="81"/>
      <c r="N36" s="81"/>
      <c r="O36" s="81"/>
    </row>
    <row r="37" spans="3:15" ht="12.75" customHeight="1" x14ac:dyDescent="0.2">
      <c r="C37" s="81" t="s">
        <v>60</v>
      </c>
      <c r="D37" s="81"/>
      <c r="E37" s="81"/>
      <c r="F37" s="81"/>
      <c r="G37" s="81"/>
      <c r="H37" s="81"/>
      <c r="I37" s="81"/>
      <c r="J37" s="81"/>
      <c r="K37" s="81"/>
      <c r="L37" s="81"/>
      <c r="M37" s="81"/>
      <c r="N37" s="81"/>
      <c r="O37" s="81"/>
    </row>
    <row r="38" spans="3:15" ht="19.5" customHeight="1" x14ac:dyDescent="0.2">
      <c r="C38" s="81" t="s">
        <v>61</v>
      </c>
      <c r="D38" s="81"/>
      <c r="E38" s="81"/>
      <c r="F38" s="81"/>
      <c r="G38" s="81"/>
      <c r="H38" s="81"/>
      <c r="I38" s="81"/>
      <c r="J38" s="81"/>
      <c r="K38" s="81"/>
      <c r="L38" s="81"/>
      <c r="M38" s="81"/>
      <c r="N38" s="81"/>
      <c r="O38" s="81"/>
    </row>
    <row r="39" spans="3:15" x14ac:dyDescent="0.2">
      <c r="C39" s="81"/>
      <c r="D39" s="81"/>
      <c r="E39" s="81"/>
      <c r="F39" s="81"/>
      <c r="G39" s="81"/>
      <c r="H39" s="81"/>
      <c r="I39" s="81"/>
      <c r="J39" s="81"/>
      <c r="K39" s="81"/>
      <c r="L39" s="81"/>
      <c r="M39" s="81"/>
      <c r="N39" s="81"/>
      <c r="O39" s="81"/>
    </row>
    <row r="41" spans="3:15" ht="15" x14ac:dyDescent="0.2">
      <c r="G41" s="27"/>
    </row>
    <row r="42" spans="3:15" ht="15" x14ac:dyDescent="0.2">
      <c r="G42" s="27"/>
    </row>
    <row r="43" spans="3:15" ht="15" x14ac:dyDescent="0.2">
      <c r="G43" s="27"/>
    </row>
    <row r="44" spans="3:15" ht="15" x14ac:dyDescent="0.2">
      <c r="G44" s="27"/>
    </row>
    <row r="45" spans="3:15" ht="15" x14ac:dyDescent="0.2">
      <c r="G45" s="27"/>
    </row>
    <row r="46" spans="3:15" ht="15" x14ac:dyDescent="0.2">
      <c r="G46" s="27"/>
    </row>
    <row r="47" spans="3:15" ht="15" x14ac:dyDescent="0.2">
      <c r="G47" s="27"/>
    </row>
  </sheetData>
  <mergeCells count="25">
    <mergeCell ref="D2:R2"/>
    <mergeCell ref="C5:S5"/>
    <mergeCell ref="C7:L7"/>
    <mergeCell ref="C8:L9"/>
    <mergeCell ref="C10:G10"/>
    <mergeCell ref="I10:L10"/>
    <mergeCell ref="C11:L11"/>
    <mergeCell ref="C13:F13"/>
    <mergeCell ref="G13:I13"/>
    <mergeCell ref="D14:F14"/>
    <mergeCell ref="G14:I14"/>
    <mergeCell ref="C16:R16"/>
    <mergeCell ref="C15:I15"/>
    <mergeCell ref="C21:S21"/>
    <mergeCell ref="D24:F24"/>
    <mergeCell ref="D25:F25"/>
    <mergeCell ref="C38:O38"/>
    <mergeCell ref="C39:O39"/>
    <mergeCell ref="G27:I27"/>
    <mergeCell ref="C30:Q30"/>
    <mergeCell ref="C31:Q31"/>
    <mergeCell ref="C35:O35"/>
    <mergeCell ref="C36:O36"/>
    <mergeCell ref="C37:O37"/>
    <mergeCell ref="G28:I28"/>
  </mergeCells>
  <conditionalFormatting sqref="O25">
    <cfRule type="expression" dxfId="0" priority="1">
      <formula>ISERROR($F21)</formula>
    </cfRule>
  </conditionalFormatting>
  <dataValidations count="2">
    <dataValidation type="whole" operator="greaterThan" allowBlank="1" showInputMessage="1" showErrorMessage="1" errorTitle="Valor numérico" error="Digite un número entero mayor a 0" promptTitle="Valor numérico" prompt="Digite un número entero mayor a 0" sqref="M14 O25" xr:uid="{00000000-0002-0000-0100-000000000000}">
      <formula1>0</formula1>
    </dataValidation>
    <dataValidation type="list" allowBlank="1" showInputMessage="1" showErrorMessage="1" sqref="J14" xr:uid="{00000000-0002-0000-0100-000001000000}">
      <formula1>Unidaddemedida</formula1>
    </dataValidation>
  </dataValidations>
  <pageMargins left="0.25" right="0.25" top="0.75" bottom="0.75" header="0.3" footer="0.3"/>
  <pageSetup scale="66" orientation="landscape" r:id="rId1"/>
  <headerFooter>
    <oddHeader>&amp;C&amp;"-,Negrita"&amp;K02+000Anexo 8 – Capacidad de producción mínima requerida
Proceso de Contratación LP-AMP-026-2015&amp;"-,Normal"&amp;K01+000
 &amp;R&amp;G</oddHeader>
    <oddFooter>&amp;C&amp;G&amp;R&amp;P</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3073" r:id="rId5" name="Button 1">
              <controlPr defaultSize="0" print="0" autoFill="0" autoPict="0" macro="[0]!agregarproducto">
                <anchor moveWithCells="1" sizeWithCells="1">
                  <from>
                    <xdr:col>13</xdr:col>
                    <xdr:colOff>95250</xdr:colOff>
                    <xdr:row>13</xdr:row>
                    <xdr:rowOff>9525</xdr:rowOff>
                  </from>
                  <to>
                    <xdr:col>14</xdr:col>
                    <xdr:colOff>371475</xdr:colOff>
                    <xdr:row>14</xdr:row>
                    <xdr:rowOff>0</xdr:rowOff>
                  </to>
                </anchor>
              </controlPr>
            </control>
          </mc:Choice>
        </mc:AlternateContent>
        <mc:AlternateContent xmlns:mc="http://schemas.openxmlformats.org/markup-compatibility/2006">
          <mc:Choice Requires="x14">
            <control shapeId="3074" r:id="rId6" name="Button 2">
              <controlPr defaultSize="0" print="0" autoFill="0" autoPict="0" macro="[0]!Elimaproducto">
                <anchor moveWithCells="1" sizeWithCells="1">
                  <from>
                    <xdr:col>14</xdr:col>
                    <xdr:colOff>476250</xdr:colOff>
                    <xdr:row>13</xdr:row>
                    <xdr:rowOff>9525</xdr:rowOff>
                  </from>
                  <to>
                    <xdr:col>15</xdr:col>
                    <xdr:colOff>800100</xdr:colOff>
                    <xdr:row>14</xdr:row>
                    <xdr:rowOff>0</xdr:rowOff>
                  </to>
                </anchor>
              </controlPr>
            </control>
          </mc:Choice>
        </mc:AlternateContent>
        <mc:AlternateContent xmlns:mc="http://schemas.openxmlformats.org/markup-compatibility/2006">
          <mc:Choice Requires="x14">
            <control shapeId="3075" r:id="rId7" name="Button 3">
              <controlPr defaultSize="0" print="0" autoFill="0" autoPict="0" macro="[0]!agregarcapacidad">
                <anchor moveWithCells="1" sizeWithCells="1">
                  <from>
                    <xdr:col>15</xdr:col>
                    <xdr:colOff>57150</xdr:colOff>
                    <xdr:row>23</xdr:row>
                    <xdr:rowOff>695325</xdr:rowOff>
                  </from>
                  <to>
                    <xdr:col>16</xdr:col>
                    <xdr:colOff>466725</xdr:colOff>
                    <xdr:row>25</xdr:row>
                    <xdr:rowOff>0</xdr:rowOff>
                  </to>
                </anchor>
              </controlPr>
            </control>
          </mc:Choice>
        </mc:AlternateContent>
        <mc:AlternateContent xmlns:mc="http://schemas.openxmlformats.org/markup-compatibility/2006">
          <mc:Choice Requires="x14">
            <control shapeId="3076" r:id="rId8" name="Button 4">
              <controlPr defaultSize="0" print="0" autoFill="0" autoPict="0" macro="[0]!Elimacapacidad">
                <anchor moveWithCells="1" sizeWithCells="1">
                  <from>
                    <xdr:col>16</xdr:col>
                    <xdr:colOff>561975</xdr:colOff>
                    <xdr:row>24</xdr:row>
                    <xdr:rowOff>0</xdr:rowOff>
                  </from>
                  <to>
                    <xdr:col>17</xdr:col>
                    <xdr:colOff>314325</xdr:colOff>
                    <xdr:row>25</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2000000}">
          <x14:formula1>
            <xm:f>Datos!$A$4:$A$35</xm:f>
          </x14:formula1>
          <xm:sqref>D17 D22 D12</xm:sqref>
        </x14:dataValidation>
        <x14:dataValidation type="list" allowBlank="1" showInputMessage="1" showErrorMessage="1" xr:uid="{00000000-0002-0000-0100-000003000000}">
          <x14:formula1>
            <xm:f>Datos!$B$1:$B$2</xm:f>
          </x14:formula1>
          <xm:sqref>I10:M10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3">
    <pageSetUpPr fitToPage="1"/>
  </sheetPr>
  <dimension ref="A1:O100"/>
  <sheetViews>
    <sheetView workbookViewId="0">
      <selection activeCell="F77" sqref="F77"/>
    </sheetView>
  </sheetViews>
  <sheetFormatPr baseColWidth="10" defaultRowHeight="12.75" x14ac:dyDescent="0.2"/>
  <cols>
    <col min="1" max="1" width="19.625" style="1" customWidth="1"/>
    <col min="2" max="2" width="11" style="1"/>
    <col min="3" max="3" width="7.125" style="1" bestFit="1" customWidth="1"/>
    <col min="4" max="4" width="17.75" style="1" bestFit="1" customWidth="1"/>
    <col min="5" max="5" width="22.5" style="1" customWidth="1"/>
    <col min="6" max="6" width="14.875" style="1" customWidth="1"/>
    <col min="7" max="7" width="15.5" style="1" customWidth="1"/>
    <col min="8" max="9" width="11" style="1"/>
    <col min="10" max="10" width="17.625" style="1" customWidth="1"/>
    <col min="11" max="11" width="12.125" style="1" customWidth="1"/>
    <col min="12" max="12" width="14.5" style="1" customWidth="1"/>
    <col min="13" max="13" width="14.75" style="1" customWidth="1"/>
    <col min="14" max="14" width="13.625" style="1" bestFit="1" customWidth="1"/>
    <col min="15" max="15" width="14.875" style="1" customWidth="1"/>
    <col min="16" max="16384" width="11" style="1"/>
  </cols>
  <sheetData>
    <row r="1" spans="1:9" x14ac:dyDescent="0.2">
      <c r="A1" s="1" t="s">
        <v>44</v>
      </c>
      <c r="B1" s="1" t="s">
        <v>45</v>
      </c>
    </row>
    <row r="2" spans="1:9" ht="15.75" customHeight="1" x14ac:dyDescent="0.2">
      <c r="B2" s="1" t="s">
        <v>46</v>
      </c>
    </row>
    <row r="3" spans="1:9" ht="38.25" x14ac:dyDescent="0.2">
      <c r="B3" s="12" t="s">
        <v>0</v>
      </c>
      <c r="C3" s="12" t="s">
        <v>1</v>
      </c>
      <c r="D3" s="12" t="s">
        <v>2</v>
      </c>
      <c r="E3" s="12" t="s">
        <v>3</v>
      </c>
      <c r="F3" s="2" t="s">
        <v>94</v>
      </c>
      <c r="G3" s="3" t="s">
        <v>49</v>
      </c>
      <c r="I3" s="71">
        <v>1</v>
      </c>
    </row>
    <row r="4" spans="1:9" ht="16.5" customHeight="1" x14ac:dyDescent="0.2">
      <c r="A4" s="1" t="str">
        <f>CONCATENATE(C4," ",D4)</f>
        <v xml:space="preserve"> NTMD-0292</v>
      </c>
      <c r="B4" s="28"/>
      <c r="C4" s="28"/>
      <c r="D4" s="28" t="s">
        <v>4</v>
      </c>
      <c r="E4" s="70" t="s">
        <v>121</v>
      </c>
      <c r="F4" s="71">
        <v>90</v>
      </c>
    </row>
    <row r="5" spans="1:9" x14ac:dyDescent="0.2">
      <c r="A5" s="1" t="str">
        <f t="shared" ref="A5:A40" si="0">CONCATENATE(C5," ",D5)</f>
        <v xml:space="preserve"> NTMD-0090-A5</v>
      </c>
      <c r="B5" s="28"/>
      <c r="C5" s="28"/>
      <c r="D5" s="28" t="s">
        <v>163</v>
      </c>
      <c r="E5" s="70" t="s">
        <v>122</v>
      </c>
      <c r="F5" s="71">
        <v>450</v>
      </c>
    </row>
    <row r="6" spans="1:9" ht="12.75" customHeight="1" x14ac:dyDescent="0.2">
      <c r="A6" s="1" t="str">
        <f t="shared" si="0"/>
        <v xml:space="preserve"> NTMD-0099-A5</v>
      </c>
      <c r="B6" s="28"/>
      <c r="C6" s="28"/>
      <c r="D6" s="28" t="s">
        <v>164</v>
      </c>
      <c r="E6" s="70" t="s">
        <v>123</v>
      </c>
      <c r="F6" s="71">
        <v>90</v>
      </c>
    </row>
    <row r="7" spans="1:9" x14ac:dyDescent="0.2">
      <c r="A7" s="1" t="str">
        <f t="shared" si="0"/>
        <v xml:space="preserve"> NTMD-0107-A3</v>
      </c>
      <c r="B7" s="68"/>
      <c r="C7" s="28"/>
      <c r="D7" s="28" t="s">
        <v>5</v>
      </c>
      <c r="E7" s="70" t="s">
        <v>88</v>
      </c>
      <c r="F7" s="71">
        <v>70</v>
      </c>
    </row>
    <row r="8" spans="1:9" ht="12.75" customHeight="1" x14ac:dyDescent="0.2">
      <c r="A8" s="1" t="str">
        <f t="shared" si="0"/>
        <v xml:space="preserve"> NTMD-0230-A2</v>
      </c>
      <c r="B8" s="68"/>
      <c r="C8" s="28"/>
      <c r="D8" s="28" t="s">
        <v>6</v>
      </c>
      <c r="E8" s="70" t="s">
        <v>124</v>
      </c>
      <c r="F8" s="71">
        <v>850</v>
      </c>
    </row>
    <row r="9" spans="1:9" ht="12.75" customHeight="1" x14ac:dyDescent="0.2">
      <c r="A9" s="1" t="str">
        <f t="shared" si="0"/>
        <v xml:space="preserve"> NTMD-0230-A2</v>
      </c>
      <c r="B9" s="28"/>
      <c r="C9" s="28"/>
      <c r="D9" s="28" t="s">
        <v>6</v>
      </c>
      <c r="E9" s="70" t="s">
        <v>125</v>
      </c>
      <c r="F9" s="71">
        <v>1000</v>
      </c>
    </row>
    <row r="10" spans="1:9" x14ac:dyDescent="0.2">
      <c r="A10" s="1" t="str">
        <f t="shared" si="0"/>
        <v xml:space="preserve"> NTMD-0021-A5</v>
      </c>
      <c r="B10" s="64"/>
      <c r="C10" s="28"/>
      <c r="D10" s="64" t="s">
        <v>7</v>
      </c>
      <c r="E10" s="70" t="s">
        <v>126</v>
      </c>
      <c r="F10" s="71">
        <v>240</v>
      </c>
    </row>
    <row r="11" spans="1:9" ht="12.75" customHeight="1" x14ac:dyDescent="0.2">
      <c r="A11" s="1" t="str">
        <f t="shared" si="0"/>
        <v xml:space="preserve"> NTMD-0093-A5</v>
      </c>
      <c r="B11" s="65"/>
      <c r="C11" s="28"/>
      <c r="D11" s="65" t="s">
        <v>8</v>
      </c>
      <c r="E11" s="70" t="s">
        <v>127</v>
      </c>
      <c r="F11" s="71">
        <v>180</v>
      </c>
    </row>
    <row r="12" spans="1:9" ht="14.25" customHeight="1" x14ac:dyDescent="0.2">
      <c r="A12" s="1" t="str">
        <f t="shared" si="0"/>
        <v xml:space="preserve"> NTMD-0077-A8</v>
      </c>
      <c r="B12" s="64"/>
      <c r="C12" s="28"/>
      <c r="D12" s="29" t="s">
        <v>9</v>
      </c>
      <c r="E12" s="70" t="s">
        <v>10</v>
      </c>
      <c r="F12" s="71">
        <v>900</v>
      </c>
    </row>
    <row r="13" spans="1:9" x14ac:dyDescent="0.2">
      <c r="A13" s="1" t="str">
        <f t="shared" si="0"/>
        <v xml:space="preserve"> NTMD-0077-A8</v>
      </c>
      <c r="B13" s="65"/>
      <c r="C13" s="28"/>
      <c r="D13" s="29" t="s">
        <v>9</v>
      </c>
      <c r="E13" s="70" t="s">
        <v>89</v>
      </c>
      <c r="F13" s="71">
        <v>460</v>
      </c>
    </row>
    <row r="14" spans="1:9" ht="12.75" customHeight="1" x14ac:dyDescent="0.2">
      <c r="A14" s="1" t="str">
        <f t="shared" si="0"/>
        <v xml:space="preserve"> NTMD-0299</v>
      </c>
      <c r="B14" s="68"/>
      <c r="C14" s="28"/>
      <c r="D14" s="28" t="s">
        <v>90</v>
      </c>
      <c r="E14" s="70" t="s">
        <v>128</v>
      </c>
      <c r="F14" s="71">
        <v>560</v>
      </c>
    </row>
    <row r="15" spans="1:9" x14ac:dyDescent="0.2">
      <c r="A15" s="1" t="str">
        <f t="shared" si="0"/>
        <v xml:space="preserve"> NTMD-0102-A2</v>
      </c>
      <c r="B15" s="68"/>
      <c r="C15" s="28"/>
      <c r="D15" s="28" t="s">
        <v>91</v>
      </c>
      <c r="E15" s="70" t="s">
        <v>129</v>
      </c>
      <c r="F15" s="71">
        <v>580</v>
      </c>
    </row>
    <row r="16" spans="1:9" x14ac:dyDescent="0.2">
      <c r="A16" s="1" t="str">
        <f t="shared" si="0"/>
        <v xml:space="preserve"> NTMD-0087-A4</v>
      </c>
      <c r="B16" s="68"/>
      <c r="C16" s="28"/>
      <c r="D16" s="28" t="s">
        <v>11</v>
      </c>
      <c r="E16" s="70" t="s">
        <v>12</v>
      </c>
      <c r="F16" s="71">
        <v>620</v>
      </c>
    </row>
    <row r="17" spans="1:15" x14ac:dyDescent="0.2">
      <c r="A17" s="1" t="str">
        <f t="shared" si="0"/>
        <v xml:space="preserve"> NTMD-0098-A4</v>
      </c>
      <c r="B17" s="64"/>
      <c r="C17" s="28"/>
      <c r="D17" s="28" t="s">
        <v>15</v>
      </c>
      <c r="E17" s="70" t="s">
        <v>14</v>
      </c>
      <c r="F17" s="71">
        <v>620</v>
      </c>
    </row>
    <row r="18" spans="1:15" x14ac:dyDescent="0.2">
      <c r="A18" s="1" t="str">
        <f t="shared" si="0"/>
        <v xml:space="preserve"> NTMD-0097-A3</v>
      </c>
      <c r="B18" s="69"/>
      <c r="C18" s="28"/>
      <c r="D18" s="28" t="s">
        <v>13</v>
      </c>
      <c r="E18" s="70" t="s">
        <v>130</v>
      </c>
      <c r="F18" s="71">
        <v>620</v>
      </c>
    </row>
    <row r="19" spans="1:15" ht="22.5" x14ac:dyDescent="0.2">
      <c r="A19" s="1" t="str">
        <f t="shared" si="0"/>
        <v xml:space="preserve"> NTMD-0253</v>
      </c>
      <c r="B19" s="69"/>
      <c r="C19" s="28"/>
      <c r="D19" s="28" t="s">
        <v>16</v>
      </c>
      <c r="E19" s="70" t="s">
        <v>131</v>
      </c>
      <c r="F19" s="71">
        <v>120</v>
      </c>
      <c r="J19" s="4" t="s">
        <v>0</v>
      </c>
      <c r="K19" s="4" t="s">
        <v>50</v>
      </c>
      <c r="L19" s="4" t="s">
        <v>51</v>
      </c>
    </row>
    <row r="20" spans="1:15" x14ac:dyDescent="0.2">
      <c r="A20" s="1" t="str">
        <f t="shared" si="0"/>
        <v xml:space="preserve"> NTMD-0137-A1</v>
      </c>
      <c r="B20" s="65"/>
      <c r="C20" s="28"/>
      <c r="D20" s="28" t="s">
        <v>17</v>
      </c>
      <c r="E20" s="70" t="s">
        <v>18</v>
      </c>
      <c r="F20" s="71">
        <v>440</v>
      </c>
      <c r="J20" s="4"/>
      <c r="K20" s="4"/>
      <c r="L20" s="4" t="s">
        <v>52</v>
      </c>
      <c r="M20" s="8"/>
      <c r="N20" s="8"/>
    </row>
    <row r="21" spans="1:15" ht="12.75" customHeight="1" x14ac:dyDescent="0.2">
      <c r="A21" s="1" t="str">
        <f t="shared" si="0"/>
        <v xml:space="preserve"> NTMD-0154-A2</v>
      </c>
      <c r="B21" s="28"/>
      <c r="C21" s="28"/>
      <c r="D21" s="28" t="s">
        <v>92</v>
      </c>
      <c r="E21" s="70" t="s">
        <v>132</v>
      </c>
      <c r="F21" s="71">
        <v>440</v>
      </c>
      <c r="J21" s="5">
        <v>1</v>
      </c>
      <c r="K21" s="5" t="s">
        <v>53</v>
      </c>
      <c r="L21" s="5">
        <v>210</v>
      </c>
      <c r="M21" s="9">
        <f>L23-100</f>
        <v>170</v>
      </c>
      <c r="N21" s="9"/>
      <c r="O21" s="7"/>
    </row>
    <row r="22" spans="1:15" ht="22.5" x14ac:dyDescent="0.2">
      <c r="A22" s="1" t="str">
        <f t="shared" si="0"/>
        <v xml:space="preserve"> NTMD-0076-A4</v>
      </c>
      <c r="B22" s="68"/>
      <c r="C22" s="28"/>
      <c r="D22" s="28" t="s">
        <v>21</v>
      </c>
      <c r="E22" s="70" t="s">
        <v>22</v>
      </c>
      <c r="F22" s="71">
        <v>230</v>
      </c>
      <c r="J22" s="5"/>
      <c r="K22" s="5" t="s">
        <v>54</v>
      </c>
      <c r="L22" s="5">
        <v>240</v>
      </c>
      <c r="M22" s="9">
        <f>200000/M21</f>
        <v>1176.4705882352941</v>
      </c>
      <c r="N22" s="9">
        <f>M22/2</f>
        <v>588.23529411764707</v>
      </c>
      <c r="O22" s="7"/>
    </row>
    <row r="23" spans="1:15" x14ac:dyDescent="0.2">
      <c r="A23" s="1" t="str">
        <f t="shared" si="0"/>
        <v xml:space="preserve"> NTMD-0136-A4</v>
      </c>
      <c r="B23" s="68"/>
      <c r="C23" s="28"/>
      <c r="D23" s="28" t="s">
        <v>23</v>
      </c>
      <c r="E23" s="70" t="s">
        <v>24</v>
      </c>
      <c r="F23" s="71">
        <v>250</v>
      </c>
      <c r="J23" s="5"/>
      <c r="K23" s="5" t="s">
        <v>55</v>
      </c>
      <c r="L23" s="5">
        <v>270</v>
      </c>
      <c r="M23" s="9"/>
      <c r="N23" s="9">
        <f>N22/8</f>
        <v>73.529411764705884</v>
      </c>
      <c r="O23" s="7"/>
    </row>
    <row r="24" spans="1:15" ht="12.75" customHeight="1" x14ac:dyDescent="0.2">
      <c r="A24" s="1" t="str">
        <f t="shared" si="0"/>
        <v xml:space="preserve"> NTMD-0081-A5</v>
      </c>
      <c r="B24" s="64"/>
      <c r="C24" s="28"/>
      <c r="D24" s="64" t="s">
        <v>25</v>
      </c>
      <c r="E24" s="70" t="s">
        <v>165</v>
      </c>
      <c r="F24" s="71">
        <v>30</v>
      </c>
      <c r="J24" s="5"/>
      <c r="K24" s="5"/>
      <c r="L24" s="5"/>
      <c r="M24" s="9"/>
      <c r="N24" s="9"/>
      <c r="O24" s="7"/>
    </row>
    <row r="25" spans="1:15" ht="12.75" customHeight="1" x14ac:dyDescent="0.2">
      <c r="A25" s="1" t="str">
        <f t="shared" si="0"/>
        <v xml:space="preserve"> NTMD-0081-A5</v>
      </c>
      <c r="B25" s="65"/>
      <c r="C25" s="28"/>
      <c r="D25" s="65" t="s">
        <v>25</v>
      </c>
      <c r="E25" s="70" t="s">
        <v>166</v>
      </c>
      <c r="F25" s="71">
        <v>360</v>
      </c>
      <c r="J25" s="5"/>
      <c r="K25" s="5"/>
      <c r="L25" s="5"/>
      <c r="M25" s="9"/>
      <c r="N25" s="9"/>
      <c r="O25" s="7"/>
    </row>
    <row r="26" spans="1:15" x14ac:dyDescent="0.2">
      <c r="A26" s="1" t="str">
        <f t="shared" si="0"/>
        <v xml:space="preserve"> NTMD-0118-A5</v>
      </c>
      <c r="B26" s="28"/>
      <c r="C26" s="28"/>
      <c r="D26" s="28" t="s">
        <v>26</v>
      </c>
      <c r="E26" s="70" t="s">
        <v>27</v>
      </c>
      <c r="F26" s="71">
        <v>280</v>
      </c>
      <c r="J26" s="5"/>
      <c r="K26" s="5"/>
      <c r="L26" s="5"/>
      <c r="M26" s="9"/>
      <c r="N26" s="9"/>
      <c r="O26" s="7"/>
    </row>
    <row r="27" spans="1:15" ht="12.75" customHeight="1" x14ac:dyDescent="0.2">
      <c r="A27" s="1" t="str">
        <f t="shared" si="0"/>
        <v xml:space="preserve"> NTMD-0234</v>
      </c>
      <c r="B27" s="68"/>
      <c r="C27" s="28"/>
      <c r="D27" s="28" t="s">
        <v>28</v>
      </c>
      <c r="E27" s="70" t="s">
        <v>29</v>
      </c>
      <c r="F27" s="71">
        <v>100</v>
      </c>
      <c r="J27" s="98" t="s">
        <v>56</v>
      </c>
      <c r="K27" s="6" t="s">
        <v>53</v>
      </c>
      <c r="L27" s="6">
        <v>180</v>
      </c>
      <c r="M27" s="9">
        <f>L29-110</f>
        <v>130</v>
      </c>
      <c r="N27" s="9"/>
      <c r="O27" s="7"/>
    </row>
    <row r="28" spans="1:15" ht="22.5" x14ac:dyDescent="0.2">
      <c r="A28" s="1" t="str">
        <f t="shared" si="0"/>
        <v xml:space="preserve"> NTMD-0185-A3</v>
      </c>
      <c r="B28" s="68"/>
      <c r="C28" s="28"/>
      <c r="D28" s="28" t="s">
        <v>167</v>
      </c>
      <c r="E28" s="70" t="s">
        <v>30</v>
      </c>
      <c r="F28" s="71">
        <v>200</v>
      </c>
      <c r="J28" s="99"/>
      <c r="K28" s="6" t="s">
        <v>54</v>
      </c>
      <c r="L28" s="6">
        <v>210</v>
      </c>
      <c r="M28" s="9">
        <f>200000/M27</f>
        <v>1538.4615384615386</v>
      </c>
      <c r="N28" s="9">
        <f>M28/2</f>
        <v>769.23076923076928</v>
      </c>
      <c r="O28" s="7"/>
    </row>
    <row r="29" spans="1:15" x14ac:dyDescent="0.2">
      <c r="A29" s="1" t="str">
        <f t="shared" si="0"/>
        <v xml:space="preserve"> NTMD-0252</v>
      </c>
      <c r="B29" s="68"/>
      <c r="C29" s="28"/>
      <c r="D29" s="28" t="s">
        <v>31</v>
      </c>
      <c r="E29" s="70" t="s">
        <v>93</v>
      </c>
      <c r="F29" s="71">
        <v>100</v>
      </c>
      <c r="J29" s="99"/>
      <c r="K29" s="6" t="s">
        <v>55</v>
      </c>
      <c r="L29" s="6">
        <v>240</v>
      </c>
      <c r="M29" s="9"/>
      <c r="N29" s="9">
        <f>N28/8</f>
        <v>96.15384615384616</v>
      </c>
      <c r="O29" s="7"/>
    </row>
    <row r="30" spans="1:15" x14ac:dyDescent="0.2">
      <c r="A30" s="1" t="str">
        <f t="shared" si="0"/>
        <v xml:space="preserve"> NTMD-0006-A3</v>
      </c>
      <c r="B30" s="68"/>
      <c r="C30" s="28"/>
      <c r="D30" s="28" t="s">
        <v>32</v>
      </c>
      <c r="E30" s="70" t="s">
        <v>133</v>
      </c>
      <c r="F30" s="71">
        <v>150</v>
      </c>
      <c r="J30" s="99"/>
      <c r="K30" s="6"/>
      <c r="L30" s="6"/>
      <c r="M30" s="10">
        <f>L28-100</f>
        <v>110</v>
      </c>
      <c r="N30" s="10"/>
    </row>
    <row r="31" spans="1:15" x14ac:dyDescent="0.2">
      <c r="A31" s="1" t="str">
        <f t="shared" si="0"/>
        <v xml:space="preserve"> NTMD-0067-A5</v>
      </c>
      <c r="B31" s="68"/>
      <c r="C31" s="28"/>
      <c r="D31" s="28" t="s">
        <v>33</v>
      </c>
      <c r="E31" s="70" t="s">
        <v>134</v>
      </c>
      <c r="F31" s="71">
        <v>820</v>
      </c>
      <c r="J31" s="99"/>
      <c r="K31" s="6"/>
      <c r="L31" s="6"/>
      <c r="M31" s="10">
        <f>100000/M30</f>
        <v>909.09090909090912</v>
      </c>
      <c r="N31" s="9">
        <f>M31/2</f>
        <v>454.54545454545456</v>
      </c>
    </row>
    <row r="32" spans="1:15" x14ac:dyDescent="0.2">
      <c r="A32" s="1" t="str">
        <f t="shared" si="0"/>
        <v xml:space="preserve"> NTMD-0181-A3</v>
      </c>
      <c r="B32" s="28"/>
      <c r="C32" s="28"/>
      <c r="D32" s="28" t="s">
        <v>34</v>
      </c>
      <c r="E32" s="70" t="s">
        <v>35</v>
      </c>
      <c r="F32" s="71">
        <v>180</v>
      </c>
      <c r="J32" s="100"/>
      <c r="K32" s="6"/>
      <c r="L32" s="6"/>
      <c r="M32" s="10"/>
      <c r="N32" s="9">
        <f>N31/8</f>
        <v>56.81818181818182</v>
      </c>
    </row>
    <row r="33" spans="1:14" x14ac:dyDescent="0.2">
      <c r="A33" s="1" t="str">
        <f t="shared" si="0"/>
        <v xml:space="preserve"> NTMD-0280-A1</v>
      </c>
      <c r="B33" s="68"/>
      <c r="C33" s="28"/>
      <c r="D33" s="28" t="s">
        <v>36</v>
      </c>
      <c r="E33" s="70" t="s">
        <v>135</v>
      </c>
      <c r="F33" s="71">
        <v>370</v>
      </c>
    </row>
    <row r="34" spans="1:14" ht="22.5" customHeight="1" x14ac:dyDescent="0.2">
      <c r="A34" s="1" t="str">
        <f t="shared" si="0"/>
        <v xml:space="preserve"> NTMD-0215-A1</v>
      </c>
      <c r="B34" s="68"/>
      <c r="C34" s="28"/>
      <c r="D34" s="28" t="s">
        <v>37</v>
      </c>
      <c r="E34" s="70" t="s">
        <v>38</v>
      </c>
      <c r="F34" s="71">
        <v>1700</v>
      </c>
      <c r="M34" s="10">
        <f>L28-100</f>
        <v>110</v>
      </c>
      <c r="N34" s="10"/>
    </row>
    <row r="35" spans="1:14" x14ac:dyDescent="0.2">
      <c r="A35" s="1" t="str">
        <f t="shared" si="0"/>
        <v xml:space="preserve"> NTMD-0119-A4</v>
      </c>
      <c r="B35" s="68"/>
      <c r="C35" s="28"/>
      <c r="D35" s="28" t="s">
        <v>39</v>
      </c>
      <c r="E35" s="70" t="s">
        <v>70</v>
      </c>
      <c r="F35" s="71">
        <v>80</v>
      </c>
      <c r="M35" s="10">
        <f>50000/M34</f>
        <v>454.54545454545456</v>
      </c>
      <c r="N35" s="9">
        <f>M35/2</f>
        <v>227.27272727272728</v>
      </c>
    </row>
    <row r="36" spans="1:14" x14ac:dyDescent="0.2">
      <c r="A36" s="1" t="str">
        <f t="shared" si="0"/>
        <v xml:space="preserve"> NTMD-0171-A2</v>
      </c>
      <c r="B36" s="68"/>
      <c r="C36" s="28"/>
      <c r="D36" s="28" t="s">
        <v>40</v>
      </c>
      <c r="E36" s="70" t="s">
        <v>41</v>
      </c>
      <c r="F36" s="71">
        <v>200</v>
      </c>
      <c r="M36" s="10"/>
      <c r="N36" s="9">
        <f>N35/8</f>
        <v>28.40909090909091</v>
      </c>
    </row>
    <row r="37" spans="1:14" x14ac:dyDescent="0.2">
      <c r="A37" s="1" t="str">
        <f t="shared" si="0"/>
        <v xml:space="preserve"> NTMD-0073-A5</v>
      </c>
      <c r="B37" s="28"/>
      <c r="C37" s="28"/>
      <c r="D37" s="28" t="s">
        <v>42</v>
      </c>
      <c r="E37" s="70" t="s">
        <v>43</v>
      </c>
      <c r="F37" s="71">
        <v>1310</v>
      </c>
      <c r="M37" s="9">
        <f>L29-110</f>
        <v>130</v>
      </c>
      <c r="N37" s="9"/>
    </row>
    <row r="38" spans="1:14" x14ac:dyDescent="0.2">
      <c r="A38" s="1" t="str">
        <f t="shared" si="0"/>
        <v xml:space="preserve"> NTMD-0075-A7</v>
      </c>
      <c r="B38" s="68"/>
      <c r="C38" s="28"/>
      <c r="D38" s="28" t="s">
        <v>168</v>
      </c>
      <c r="E38" s="70" t="s">
        <v>136</v>
      </c>
      <c r="F38" s="71">
        <v>30</v>
      </c>
      <c r="M38" s="9">
        <f>500000/M37</f>
        <v>3846.1538461538462</v>
      </c>
      <c r="N38" s="9">
        <f>M38/2</f>
        <v>1923.0769230769231</v>
      </c>
    </row>
    <row r="39" spans="1:14" x14ac:dyDescent="0.2">
      <c r="A39" s="1" t="str">
        <f t="shared" si="0"/>
        <v xml:space="preserve"> NTMD-0053-A6</v>
      </c>
      <c r="B39" s="68"/>
      <c r="C39" s="28"/>
      <c r="D39" s="28" t="s">
        <v>169</v>
      </c>
      <c r="E39" s="70" t="s">
        <v>137</v>
      </c>
      <c r="F39" s="71">
        <v>100</v>
      </c>
      <c r="M39" s="9"/>
      <c r="N39" s="9">
        <f>N38/8</f>
        <v>240.38461538461539</v>
      </c>
    </row>
    <row r="40" spans="1:14" x14ac:dyDescent="0.2">
      <c r="A40" s="1" t="str">
        <f t="shared" si="0"/>
        <v xml:space="preserve"> NTMD-0036-A5</v>
      </c>
      <c r="B40" s="28"/>
      <c r="C40" s="28"/>
      <c r="D40" s="28" t="s">
        <v>19</v>
      </c>
      <c r="E40" s="70" t="s">
        <v>20</v>
      </c>
      <c r="F40" s="71">
        <v>60</v>
      </c>
    </row>
    <row r="41" spans="1:14" x14ac:dyDescent="0.2">
      <c r="B41" s="66"/>
      <c r="C41" s="66"/>
      <c r="D41" s="66" t="s">
        <v>170</v>
      </c>
      <c r="E41" s="70" t="s">
        <v>138</v>
      </c>
      <c r="F41" s="71">
        <v>1000</v>
      </c>
    </row>
    <row r="42" spans="1:14" x14ac:dyDescent="0.2">
      <c r="B42" s="66"/>
      <c r="C42" s="66"/>
      <c r="D42" s="66" t="s">
        <v>171</v>
      </c>
      <c r="E42" s="70" t="s">
        <v>139</v>
      </c>
      <c r="F42" s="71">
        <v>30</v>
      </c>
    </row>
    <row r="43" spans="1:14" x14ac:dyDescent="0.2">
      <c r="B43" s="66"/>
      <c r="C43" s="66"/>
      <c r="D43" s="66" t="s">
        <v>172</v>
      </c>
      <c r="E43" s="70" t="s">
        <v>140</v>
      </c>
      <c r="F43" s="71">
        <v>200</v>
      </c>
    </row>
    <row r="44" spans="1:14" ht="12.75" customHeight="1" x14ac:dyDescent="0.2">
      <c r="B44" s="66"/>
      <c r="C44" s="66"/>
      <c r="D44" s="66" t="s">
        <v>173</v>
      </c>
      <c r="E44" s="70" t="s">
        <v>141</v>
      </c>
      <c r="F44" s="71">
        <v>190</v>
      </c>
    </row>
    <row r="45" spans="1:14" x14ac:dyDescent="0.2">
      <c r="B45" s="66"/>
      <c r="C45" s="66"/>
      <c r="D45" s="66" t="s">
        <v>174</v>
      </c>
      <c r="E45" s="70" t="s">
        <v>188</v>
      </c>
      <c r="F45" s="71">
        <v>50</v>
      </c>
    </row>
    <row r="46" spans="1:14" x14ac:dyDescent="0.2">
      <c r="B46" s="66"/>
      <c r="C46" s="66"/>
      <c r="D46" s="66" t="s">
        <v>175</v>
      </c>
      <c r="E46" s="70" t="s">
        <v>142</v>
      </c>
      <c r="F46" s="71">
        <v>280</v>
      </c>
    </row>
    <row r="47" spans="1:14" x14ac:dyDescent="0.2">
      <c r="B47" s="66"/>
      <c r="C47" s="66"/>
      <c r="D47" s="66" t="s">
        <v>176</v>
      </c>
      <c r="E47" s="70" t="s">
        <v>189</v>
      </c>
      <c r="F47" s="71">
        <v>80</v>
      </c>
    </row>
    <row r="48" spans="1:14" x14ac:dyDescent="0.2">
      <c r="B48" s="66"/>
      <c r="C48" s="66"/>
      <c r="D48" s="66" t="s">
        <v>177</v>
      </c>
      <c r="E48" s="70" t="s">
        <v>143</v>
      </c>
      <c r="F48" s="71">
        <v>80</v>
      </c>
    </row>
    <row r="49" spans="2:7" ht="12.75" customHeight="1" x14ac:dyDescent="0.2">
      <c r="B49" s="66"/>
      <c r="C49" s="66"/>
      <c r="D49" s="66" t="s">
        <v>178</v>
      </c>
      <c r="E49" s="70" t="s">
        <v>144</v>
      </c>
      <c r="F49" s="71">
        <v>180</v>
      </c>
    </row>
    <row r="50" spans="2:7" ht="12.75" customHeight="1" x14ac:dyDescent="0.2">
      <c r="B50" s="66"/>
      <c r="C50" s="66"/>
      <c r="D50" s="66" t="s">
        <v>179</v>
      </c>
      <c r="E50" s="70" t="s">
        <v>145</v>
      </c>
      <c r="F50" s="71">
        <v>70</v>
      </c>
    </row>
    <row r="51" spans="2:7" ht="12.75" customHeight="1" x14ac:dyDescent="0.2">
      <c r="B51" s="66"/>
      <c r="C51" s="66"/>
      <c r="D51" s="66" t="s">
        <v>179</v>
      </c>
      <c r="E51" s="70" t="s">
        <v>146</v>
      </c>
      <c r="F51" s="71">
        <v>60</v>
      </c>
    </row>
    <row r="52" spans="2:7" ht="12.75" customHeight="1" x14ac:dyDescent="0.2">
      <c r="B52" s="66"/>
      <c r="C52" s="66"/>
      <c r="D52" s="66" t="s">
        <v>179</v>
      </c>
      <c r="E52" s="70" t="s">
        <v>147</v>
      </c>
      <c r="F52" s="71">
        <v>190</v>
      </c>
    </row>
    <row r="53" spans="2:7" ht="12.75" customHeight="1" x14ac:dyDescent="0.2">
      <c r="B53" s="66"/>
      <c r="C53" s="66"/>
      <c r="D53" s="66" t="s">
        <v>180</v>
      </c>
      <c r="E53" s="70" t="s">
        <v>148</v>
      </c>
      <c r="F53" s="71">
        <v>100</v>
      </c>
    </row>
    <row r="54" spans="2:7" ht="12.75" customHeight="1" x14ac:dyDescent="0.2">
      <c r="B54" s="66"/>
      <c r="C54" s="66"/>
      <c r="D54" s="66" t="s">
        <v>180</v>
      </c>
      <c r="E54" s="70" t="s">
        <v>149</v>
      </c>
      <c r="F54" s="71">
        <v>130</v>
      </c>
    </row>
    <row r="55" spans="2:7" ht="12.75" customHeight="1" x14ac:dyDescent="0.2">
      <c r="B55" s="66"/>
      <c r="C55" s="66"/>
      <c r="D55" s="66" t="s">
        <v>180</v>
      </c>
      <c r="E55" s="70" t="s">
        <v>150</v>
      </c>
      <c r="F55" s="71">
        <v>290</v>
      </c>
    </row>
    <row r="56" spans="2:7" ht="12.75" customHeight="1" x14ac:dyDescent="0.2">
      <c r="B56" s="66"/>
      <c r="C56" s="66"/>
      <c r="D56" s="66" t="s">
        <v>181</v>
      </c>
      <c r="E56" s="70" t="s">
        <v>151</v>
      </c>
      <c r="F56" s="71">
        <v>100</v>
      </c>
    </row>
    <row r="57" spans="2:7" ht="12.75" customHeight="1" x14ac:dyDescent="0.2">
      <c r="B57" s="66"/>
      <c r="C57" s="66"/>
      <c r="D57" s="66" t="s">
        <v>182</v>
      </c>
      <c r="E57" s="70" t="s">
        <v>152</v>
      </c>
      <c r="F57" s="71">
        <v>360</v>
      </c>
    </row>
    <row r="58" spans="2:7" x14ac:dyDescent="0.2">
      <c r="B58" s="66"/>
      <c r="C58" s="66"/>
      <c r="D58" s="66" t="s">
        <v>183</v>
      </c>
      <c r="E58" s="70" t="s">
        <v>153</v>
      </c>
      <c r="F58" s="71">
        <v>120</v>
      </c>
    </row>
    <row r="59" spans="2:7" ht="12.75" customHeight="1" x14ac:dyDescent="0.2">
      <c r="B59" s="66"/>
      <c r="C59" s="66"/>
      <c r="D59" s="66" t="s">
        <v>184</v>
      </c>
      <c r="E59" s="70" t="s">
        <v>187</v>
      </c>
      <c r="F59" s="71">
        <v>80</v>
      </c>
    </row>
    <row r="60" spans="2:7" x14ac:dyDescent="0.2">
      <c r="B60" s="66"/>
      <c r="C60" s="66"/>
      <c r="D60" s="66" t="s">
        <v>185</v>
      </c>
      <c r="E60" s="70" t="s">
        <v>154</v>
      </c>
      <c r="F60" s="71">
        <v>301</v>
      </c>
    </row>
    <row r="61" spans="2:7" x14ac:dyDescent="0.2">
      <c r="B61" s="66"/>
      <c r="C61" s="66"/>
      <c r="D61" s="66"/>
      <c r="E61" s="66"/>
      <c r="F61" s="67"/>
      <c r="G61" s="67"/>
    </row>
    <row r="62" spans="2:7" x14ac:dyDescent="0.2">
      <c r="B62" s="66"/>
      <c r="C62" s="66"/>
      <c r="D62" s="66"/>
      <c r="E62" s="66"/>
      <c r="F62" s="67"/>
      <c r="G62" s="67"/>
    </row>
    <row r="63" spans="2:7" x14ac:dyDescent="0.2">
      <c r="B63" s="66"/>
      <c r="C63" s="66"/>
      <c r="D63" s="66"/>
      <c r="E63" s="66"/>
      <c r="F63" s="67"/>
      <c r="G63" s="67"/>
    </row>
    <row r="64" spans="2:7" x14ac:dyDescent="0.2">
      <c r="B64" s="66"/>
      <c r="C64" s="66"/>
      <c r="D64" s="66"/>
      <c r="E64" s="66"/>
      <c r="F64" s="67"/>
      <c r="G64" s="67"/>
    </row>
    <row r="65" spans="2:7" x14ac:dyDescent="0.2">
      <c r="B65" s="66"/>
      <c r="C65" s="66"/>
      <c r="D65" s="66"/>
      <c r="E65" s="66"/>
      <c r="F65" s="67"/>
      <c r="G65" s="67"/>
    </row>
    <row r="66" spans="2:7" x14ac:dyDescent="0.2">
      <c r="B66" s="66"/>
      <c r="C66" s="66"/>
      <c r="D66" s="66"/>
      <c r="E66" s="66"/>
      <c r="F66" s="67"/>
      <c r="G66" s="67"/>
    </row>
    <row r="67" spans="2:7" x14ac:dyDescent="0.2">
      <c r="B67" s="66"/>
      <c r="C67" s="66"/>
      <c r="D67" s="66"/>
      <c r="E67" s="66"/>
      <c r="F67" s="67"/>
      <c r="G67" s="67"/>
    </row>
    <row r="68" spans="2:7" x14ac:dyDescent="0.2">
      <c r="B68" s="66"/>
      <c r="C68" s="66"/>
      <c r="D68" s="66"/>
      <c r="E68" s="66"/>
      <c r="F68" s="67"/>
      <c r="G68" s="67"/>
    </row>
    <row r="69" spans="2:7" x14ac:dyDescent="0.2">
      <c r="B69" s="66"/>
      <c r="C69" s="66"/>
      <c r="D69" s="66"/>
      <c r="E69" s="66"/>
      <c r="F69" s="67"/>
      <c r="G69" s="67"/>
    </row>
    <row r="70" spans="2:7" x14ac:dyDescent="0.2">
      <c r="B70" s="66"/>
      <c r="C70" s="66"/>
      <c r="D70" s="66"/>
      <c r="E70" s="66"/>
      <c r="F70" s="67"/>
      <c r="G70" s="67"/>
    </row>
    <row r="71" spans="2:7" x14ac:dyDescent="0.2">
      <c r="B71" s="66"/>
      <c r="C71" s="66"/>
      <c r="D71" s="66"/>
      <c r="E71" s="66"/>
      <c r="F71" s="67"/>
      <c r="G71" s="67"/>
    </row>
    <row r="72" spans="2:7" x14ac:dyDescent="0.2">
      <c r="B72" s="66"/>
      <c r="C72" s="66"/>
      <c r="D72" s="66"/>
      <c r="E72" s="66"/>
      <c r="F72" s="67"/>
      <c r="G72" s="67"/>
    </row>
    <row r="73" spans="2:7" x14ac:dyDescent="0.2">
      <c r="B73" s="66"/>
      <c r="C73" s="66"/>
      <c r="D73" s="66"/>
      <c r="E73" s="66"/>
      <c r="F73" s="67"/>
      <c r="G73" s="67"/>
    </row>
    <row r="74" spans="2:7" x14ac:dyDescent="0.2">
      <c r="B74" s="66"/>
      <c r="C74" s="66"/>
      <c r="D74" s="66"/>
      <c r="E74" s="66"/>
      <c r="F74" s="67"/>
      <c r="G74" s="67"/>
    </row>
    <row r="75" spans="2:7" x14ac:dyDescent="0.2">
      <c r="B75" s="66"/>
      <c r="C75" s="66"/>
      <c r="D75" s="66"/>
      <c r="E75" s="66"/>
      <c r="F75" s="67"/>
      <c r="G75" s="67"/>
    </row>
    <row r="76" spans="2:7" x14ac:dyDescent="0.2">
      <c r="B76" s="66"/>
      <c r="C76" s="66"/>
      <c r="D76" s="66"/>
      <c r="E76" s="66"/>
      <c r="F76" s="67"/>
      <c r="G76" s="67"/>
    </row>
    <row r="77" spans="2:7" x14ac:dyDescent="0.2">
      <c r="B77" s="66"/>
      <c r="C77" s="66"/>
      <c r="D77" s="66"/>
      <c r="E77" s="66"/>
      <c r="F77" s="67"/>
      <c r="G77" s="67"/>
    </row>
    <row r="78" spans="2:7" x14ac:dyDescent="0.2">
      <c r="B78" s="66"/>
      <c r="C78" s="66"/>
      <c r="D78" s="66"/>
      <c r="E78" s="66"/>
      <c r="F78" s="67"/>
      <c r="G78" s="67"/>
    </row>
    <row r="79" spans="2:7" x14ac:dyDescent="0.2">
      <c r="B79" s="66"/>
      <c r="C79" s="66"/>
      <c r="D79" s="66"/>
      <c r="E79" s="66"/>
      <c r="F79" s="67"/>
      <c r="G79" s="67"/>
    </row>
    <row r="80" spans="2:7" x14ac:dyDescent="0.2">
      <c r="B80" s="66"/>
      <c r="C80" s="66"/>
      <c r="D80" s="66"/>
      <c r="E80" s="66"/>
      <c r="F80" s="67"/>
      <c r="G80" s="67"/>
    </row>
    <row r="81" spans="2:8" x14ac:dyDescent="0.2">
      <c r="B81" s="66"/>
      <c r="C81" s="66"/>
      <c r="D81" s="66"/>
      <c r="E81" s="66"/>
      <c r="F81" s="67"/>
      <c r="G81" s="67"/>
    </row>
    <row r="82" spans="2:8" x14ac:dyDescent="0.2">
      <c r="B82" s="66"/>
      <c r="C82" s="66"/>
      <c r="D82" s="66"/>
      <c r="E82" s="66"/>
      <c r="F82" s="67"/>
      <c r="G82" s="67"/>
    </row>
    <row r="83" spans="2:8" x14ac:dyDescent="0.2">
      <c r="B83" s="66"/>
      <c r="C83" s="66"/>
      <c r="D83" s="66"/>
      <c r="E83" s="66"/>
      <c r="F83" s="67"/>
      <c r="G83" s="67"/>
    </row>
    <row r="84" spans="2:8" x14ac:dyDescent="0.2">
      <c r="B84" s="66"/>
      <c r="C84" s="66"/>
      <c r="D84" s="66"/>
      <c r="E84" s="66"/>
      <c r="F84" s="67"/>
      <c r="G84" s="67"/>
    </row>
    <row r="85" spans="2:8" x14ac:dyDescent="0.2">
      <c r="B85" s="66"/>
      <c r="C85" s="66"/>
      <c r="D85" s="66"/>
      <c r="E85" s="66"/>
      <c r="F85" s="67"/>
      <c r="G85" s="67"/>
    </row>
    <row r="86" spans="2:8" x14ac:dyDescent="0.2">
      <c r="B86" s="66"/>
      <c r="C86" s="66"/>
      <c r="D86" s="66"/>
      <c r="E86" s="66"/>
      <c r="F86" s="67"/>
      <c r="G86" s="67"/>
    </row>
    <row r="87" spans="2:8" x14ac:dyDescent="0.2">
      <c r="B87" s="66"/>
      <c r="C87" s="66"/>
      <c r="D87" s="66"/>
      <c r="E87" s="66"/>
      <c r="F87" s="67"/>
      <c r="G87" s="67"/>
    </row>
    <row r="89" spans="2:8" x14ac:dyDescent="0.2">
      <c r="D89" s="1" t="s">
        <v>62</v>
      </c>
      <c r="F89" s="11">
        <v>100000</v>
      </c>
      <c r="G89" s="11">
        <f>F89/($L$28-100)</f>
        <v>909.09090909090912</v>
      </c>
      <c r="H89" s="11">
        <f>G89/8</f>
        <v>113.63636363636364</v>
      </c>
    </row>
    <row r="90" spans="2:8" x14ac:dyDescent="0.2">
      <c r="D90" s="1" t="s">
        <v>63</v>
      </c>
      <c r="F90" s="11">
        <v>40000</v>
      </c>
      <c r="G90" s="11">
        <f t="shared" ref="G90:G98" si="1">F90/($L$28-100)</f>
        <v>363.63636363636363</v>
      </c>
      <c r="H90" s="11">
        <f t="shared" ref="H90:H98" si="2">G90/8</f>
        <v>45.454545454545453</v>
      </c>
    </row>
    <row r="91" spans="2:8" x14ac:dyDescent="0.2">
      <c r="D91" s="1" t="s">
        <v>64</v>
      </c>
      <c r="F91" s="11">
        <v>20000</v>
      </c>
      <c r="G91" s="11">
        <f t="shared" si="1"/>
        <v>181.81818181818181</v>
      </c>
      <c r="H91" s="11">
        <f t="shared" si="2"/>
        <v>22.727272727272727</v>
      </c>
    </row>
    <row r="92" spans="2:8" x14ac:dyDescent="0.2">
      <c r="D92" s="1" t="s">
        <v>65</v>
      </c>
      <c r="F92" s="11">
        <v>50000</v>
      </c>
      <c r="G92" s="11">
        <f t="shared" si="1"/>
        <v>454.54545454545456</v>
      </c>
      <c r="H92" s="11">
        <f t="shared" si="2"/>
        <v>56.81818181818182</v>
      </c>
    </row>
    <row r="93" spans="2:8" x14ac:dyDescent="0.2">
      <c r="D93" s="1" t="s">
        <v>66</v>
      </c>
      <c r="F93" s="11">
        <v>160000</v>
      </c>
      <c r="G93" s="11">
        <f t="shared" si="1"/>
        <v>1454.5454545454545</v>
      </c>
      <c r="H93" s="11">
        <f t="shared" si="2"/>
        <v>181.81818181818181</v>
      </c>
    </row>
    <row r="94" spans="2:8" x14ac:dyDescent="0.2">
      <c r="B94" s="1" t="s">
        <v>96</v>
      </c>
      <c r="D94" s="1" t="s">
        <v>67</v>
      </c>
      <c r="F94" s="11">
        <v>25000</v>
      </c>
      <c r="G94" s="11">
        <f t="shared" si="1"/>
        <v>227.27272727272728</v>
      </c>
      <c r="H94" s="11">
        <f t="shared" si="2"/>
        <v>28.40909090909091</v>
      </c>
    </row>
    <row r="95" spans="2:8" x14ac:dyDescent="0.2">
      <c r="B95" s="1" t="s">
        <v>95</v>
      </c>
      <c r="D95" s="1" t="s">
        <v>68</v>
      </c>
      <c r="F95" s="11">
        <v>25000</v>
      </c>
      <c r="G95" s="11">
        <f t="shared" si="1"/>
        <v>227.27272727272728</v>
      </c>
      <c r="H95" s="11">
        <f t="shared" si="2"/>
        <v>28.40909090909091</v>
      </c>
    </row>
    <row r="96" spans="2:8" x14ac:dyDescent="0.2">
      <c r="B96" s="1" t="s">
        <v>79</v>
      </c>
      <c r="D96" s="1" t="s">
        <v>69</v>
      </c>
      <c r="F96" s="11">
        <v>200000</v>
      </c>
      <c r="G96" s="11">
        <f t="shared" si="1"/>
        <v>1818.1818181818182</v>
      </c>
      <c r="H96" s="11">
        <f t="shared" si="2"/>
        <v>227.27272727272728</v>
      </c>
    </row>
    <row r="97" spans="2:8" x14ac:dyDescent="0.2">
      <c r="B97" s="1" t="s">
        <v>80</v>
      </c>
      <c r="D97" s="1" t="s">
        <v>70</v>
      </c>
      <c r="F97" s="11">
        <v>60000</v>
      </c>
      <c r="G97" s="11">
        <f t="shared" si="1"/>
        <v>545.4545454545455</v>
      </c>
      <c r="H97" s="11">
        <f t="shared" si="2"/>
        <v>68.181818181818187</v>
      </c>
    </row>
    <row r="98" spans="2:8" x14ac:dyDescent="0.2">
      <c r="B98" s="1" t="s">
        <v>81</v>
      </c>
      <c r="D98" s="1" t="s">
        <v>71</v>
      </c>
      <c r="F98" s="11">
        <v>100000</v>
      </c>
      <c r="G98" s="11">
        <f t="shared" si="1"/>
        <v>909.09090909090912</v>
      </c>
      <c r="H98" s="11">
        <f t="shared" si="2"/>
        <v>113.63636363636364</v>
      </c>
    </row>
    <row r="99" spans="2:8" x14ac:dyDescent="0.2">
      <c r="B99" s="1" t="s">
        <v>82</v>
      </c>
    </row>
    <row r="100" spans="2:8" x14ac:dyDescent="0.2">
      <c r="B100" s="1" t="s">
        <v>83</v>
      </c>
      <c r="E100" s="1">
        <f>20000/60</f>
        <v>333.33333333333331</v>
      </c>
    </row>
  </sheetData>
  <mergeCells count="1">
    <mergeCell ref="J27:J32"/>
  </mergeCells>
  <dataValidations count="1">
    <dataValidation type="list" allowBlank="1" showInputMessage="1" showErrorMessage="1" sqref="H39" xr:uid="{00000000-0002-0000-1000-000000000000}">
      <formula1>VERIFICACION</formula1>
    </dataValidation>
  </dataValidations>
  <pageMargins left="0.25" right="0.25" top="0.75" bottom="0.75" header="0.3" footer="0.3"/>
  <pageSetup scale="41"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DC0895BA9FF7E0428FC4E962599DF0A0" ma:contentTypeVersion="2" ma:contentTypeDescription="Crear nuevo documento." ma:contentTypeScope="" ma:versionID="c9ce088df479a1da5c5c19ae51b7a979">
  <xsd:schema xmlns:xsd="http://www.w3.org/2001/XMLSchema" xmlns:xs="http://www.w3.org/2001/XMLSchema" xmlns:p="http://schemas.microsoft.com/office/2006/metadata/properties" xmlns:ns2="e6dcfbf9-10a6-4b92-be78-01f9a839b44d" targetNamespace="http://schemas.microsoft.com/office/2006/metadata/properties" ma:root="true" ma:fieldsID="5650e9bde8b459db3385b0e8341b0b64" ns2:_="">
    <xsd:import namespace="e6dcfbf9-10a6-4b92-be78-01f9a839b44d"/>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dcfbf9-10a6-4b92-be78-01f9a839b44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33AE756-E997-428F-8714-0B05DA46056B}">
  <ds:schemaRefs>
    <ds:schemaRef ds:uri="http://purl.org/dc/elements/1.1/"/>
    <ds:schemaRef ds:uri="http://schemas.microsoft.com/office/2006/metadata/properties"/>
    <ds:schemaRef ds:uri="http://schemas.microsoft.com/office/2006/documentManagement/types"/>
    <ds:schemaRef ds:uri="http://purl.org/dc/terms/"/>
    <ds:schemaRef ds:uri="e6dcfbf9-10a6-4b92-be78-01f9a839b44d"/>
    <ds:schemaRef ds:uri="http://purl.org/dc/dcmitype/"/>
    <ds:schemaRef ds:uri="http://schemas.microsoft.com/office/infopath/2007/PartnerControl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1ABED2BF-0238-4EA0-8CF9-0B0C5DB10F9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dcfbf9-10a6-4b92-be78-01f9a839b4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388F1F8-4CD2-41F0-BE44-FDA5B60DDAF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Inventario</vt:lpstr>
      <vt:lpstr>Productos</vt:lpstr>
      <vt:lpstr>Cuadro</vt:lpstr>
      <vt:lpstr>Datos</vt:lpstr>
      <vt:lpstr>Unidaddemedida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Denis Clavijo Tellez</cp:lastModifiedBy>
  <cp:lastPrinted>2015-10-14T14:28:55Z</cp:lastPrinted>
  <dcterms:created xsi:type="dcterms:W3CDTF">2015-07-21T15:21:20Z</dcterms:created>
  <dcterms:modified xsi:type="dcterms:W3CDTF">2019-08-22T21:37:28Z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0x010100DC0895BA9FF7E0428FC4E962599DF0A0</vt:lpwstr>
  </property>
</Properties>
</file>