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dgardoo\Desktop\MUSEO JUAN DEL CORRAL\DOCUMENTOS\"/>
    </mc:Choice>
  </mc:AlternateContent>
  <bookViews>
    <workbookView xWindow="0" yWindow="0" windowWidth="20490" windowHeight="7155"/>
  </bookViews>
  <sheets>
    <sheet name="Hoja1" sheetId="1" r:id="rId1"/>
  </sheets>
  <definedNames>
    <definedName name="_xlnm._FilterDatabase" localSheetId="0" hidden="1">Hoja1!$A$6:$H$35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5" i="1" l="1"/>
  <c r="I34" i="1"/>
  <c r="I32" i="1"/>
  <c r="I31" i="1"/>
  <c r="I30" i="1"/>
  <c r="I29" i="1"/>
  <c r="I27" i="1"/>
  <c r="I25" i="1"/>
  <c r="I24" i="1"/>
  <c r="I23" i="1"/>
  <c r="I21" i="1"/>
  <c r="I20" i="1"/>
  <c r="I19" i="1"/>
  <c r="I18" i="1"/>
  <c r="I17" i="1"/>
  <c r="I15" i="1"/>
  <c r="I14" i="1"/>
  <c r="I13" i="1"/>
  <c r="I12" i="1"/>
  <c r="I10" i="1"/>
  <c r="I9" i="1"/>
  <c r="I8" i="1"/>
  <c r="H35" i="1"/>
  <c r="H34" i="1"/>
  <c r="H32" i="1"/>
  <c r="H31" i="1"/>
  <c r="H30" i="1"/>
  <c r="H29" i="1"/>
  <c r="H27" i="1"/>
  <c r="H26" i="1" s="1"/>
  <c r="H25" i="1"/>
  <c r="H24" i="1"/>
  <c r="H23" i="1"/>
  <c r="H21" i="1"/>
  <c r="H20" i="1"/>
  <c r="H19" i="1"/>
  <c r="H18" i="1"/>
  <c r="H17" i="1"/>
  <c r="H13" i="1"/>
  <c r="H12" i="1"/>
  <c r="H10" i="1"/>
  <c r="H9" i="1"/>
  <c r="H8" i="1"/>
  <c r="F35" i="1"/>
  <c r="F34" i="1"/>
  <c r="F32" i="1"/>
  <c r="F31" i="1"/>
  <c r="F30" i="1"/>
  <c r="F29" i="1"/>
  <c r="F27" i="1"/>
  <c r="F25" i="1"/>
  <c r="F24" i="1"/>
  <c r="F23" i="1"/>
  <c r="F21" i="1"/>
  <c r="F20" i="1"/>
  <c r="F19" i="1"/>
  <c r="F18" i="1"/>
  <c r="F17" i="1"/>
  <c r="F13" i="1"/>
  <c r="F12" i="1"/>
  <c r="F9" i="1"/>
  <c r="F10" i="1"/>
  <c r="F8" i="1"/>
  <c r="F7" i="1" l="1"/>
  <c r="H33" i="1"/>
  <c r="H22" i="1"/>
  <c r="H28" i="1"/>
  <c r="H16" i="1"/>
  <c r="H7" i="1"/>
  <c r="D15" i="1"/>
  <c r="D14" i="1"/>
  <c r="F15" i="1" l="1"/>
  <c r="H15" i="1"/>
  <c r="F14" i="1"/>
  <c r="F11" i="1" s="1"/>
  <c r="H14" i="1"/>
  <c r="F33" i="1"/>
  <c r="F28" i="1"/>
  <c r="F26" i="1"/>
  <c r="F22" i="1"/>
  <c r="F16" i="1"/>
  <c r="H11" i="1" l="1"/>
  <c r="H37" i="1" s="1"/>
  <c r="H38" i="1" s="1"/>
  <c r="F37" i="1"/>
  <c r="H40" i="1" l="1"/>
  <c r="I40" i="1" s="1"/>
  <c r="H39" i="1"/>
  <c r="F39" i="1"/>
  <c r="F38" i="1"/>
  <c r="I38" i="1" s="1"/>
  <c r="F40" i="1"/>
  <c r="H41" i="1" l="1"/>
  <c r="F41" i="1"/>
  <c r="I39" i="1"/>
  <c r="I41" i="1" l="1"/>
</calcChain>
</file>

<file path=xl/sharedStrings.xml><?xml version="1.0" encoding="utf-8"?>
<sst xmlns="http://schemas.openxmlformats.org/spreadsheetml/2006/main" count="91" uniqueCount="72">
  <si>
    <t>ITEMS</t>
  </si>
  <si>
    <t>DESCRIPCION</t>
  </si>
  <si>
    <t>UNID.</t>
  </si>
  <si>
    <t>CANT</t>
  </si>
  <si>
    <t xml:space="preserve">VALOR UNITARIO OFICIAL </t>
  </si>
  <si>
    <t>VALOR TOTAL OFICIAL</t>
  </si>
  <si>
    <t>1.2</t>
  </si>
  <si>
    <t>M2</t>
  </si>
  <si>
    <t>VALOR TOTAL PROYECTO</t>
  </si>
  <si>
    <t>Administración</t>
  </si>
  <si>
    <t>Imprevistos</t>
  </si>
  <si>
    <t>COSTO TOTAL</t>
  </si>
  <si>
    <t>1.1.</t>
  </si>
  <si>
    <t>2.1</t>
  </si>
  <si>
    <t>2.2</t>
  </si>
  <si>
    <t>3.1</t>
  </si>
  <si>
    <t>3.2</t>
  </si>
  <si>
    <t>3.3</t>
  </si>
  <si>
    <t>3.4</t>
  </si>
  <si>
    <t>3.5</t>
  </si>
  <si>
    <t>4.1</t>
  </si>
  <si>
    <t>5.1.</t>
  </si>
  <si>
    <t>6.1.</t>
  </si>
  <si>
    <t>7.1.</t>
  </si>
  <si>
    <t>7.2</t>
  </si>
  <si>
    <t>DESMONTE Y DEMOLICIONES</t>
  </si>
  <si>
    <t>DESMONTE DE CANAL EN LAMINA EN MAL ESTADO, INCLUYE TRASIEGOS HORIZONTALES, VERTICALES, CARGUE Y RETIRO DE ESCOMBROS</t>
  </si>
  <si>
    <t>ML</t>
  </si>
  <si>
    <t>DESMONTE DE PUERTAS EXISTENTES, INCLUYE TRASIEGOS Y RETIRO DE UNIDADES EN MAL ESTADO HASTA DEPOSITO DEFINIDO POR LA INTERVENTORIA</t>
  </si>
  <si>
    <t>UND</t>
  </si>
  <si>
    <t>DESMONTE DE VENTANAS EXISTENTES, INCLUYE TRASIEGOS Y RETIRO DE UNIDADES EN MAL ESTADO HASTA DEPOSITO DEFINIDO POR LA INTERVENTORIA</t>
  </si>
  <si>
    <t>ESTRUCTURA DE CUBIERTA Y CIELO FALSO</t>
  </si>
  <si>
    <t>REVOQUE SOBRE ESTRUCTURA DE CIELO FALSO. (INCLUYE ANDAMIOS)</t>
  </si>
  <si>
    <t>PINTURA DE CIELO FALSO, SEGÚN ESPECIFICACION DEL DISEÑO EXISTENTE. (INCLUYE ANDAMIOS)</t>
  </si>
  <si>
    <t>CANAL EN LAMINA GALVANIZADA, SEGÚN ESPECIFICACIONES DE UNIDADES  EXISTENTE.</t>
  </si>
  <si>
    <t>CORRECCION DE GOTERAS E IMPEMEABILIZACION (INCLUYE REEMPLAZO DE TEJAS AVERIADAS Y TODO LOS ELEMENTOS PARA SU CORRECTA INSTALACION)</t>
  </si>
  <si>
    <t>2.3</t>
  </si>
  <si>
    <t>2.4</t>
  </si>
  <si>
    <t>MAMPOSTERIA Y REVOQUES</t>
  </si>
  <si>
    <t>RESANE DE FILOS DE VANOS</t>
  </si>
  <si>
    <t>DECAPADO Y RETIRO DE PINTURA AFECTADA POR HUMEDADES Y HONGOS. H:1,0</t>
  </si>
  <si>
    <t>APLICACION DE HIDRIGUFO EN PAREDES EXTERNAS E INTERNAS, DONDE SE LOCALICE LA AFECTACION POR HUMEDAD Y HONGO (INCLUYE TODOS LOS ELEMENTOS PARA SU CORRECTA APLICACIÓN)</t>
  </si>
  <si>
    <t>IMPERMEABILIZANTE INTEGRAL PARA MUROS DE FACHADA E INTERNOS H:1,00</t>
  </si>
  <si>
    <t>REVOQUE DE MUROS INTERNOS EMPLEANDO MORTERO 1:3 E=&lt;0,03 M, INCLUYE FILOS Y DILATACIONES EN VANOS</t>
  </si>
  <si>
    <t>INSTALACION DE VENTANERIA RESTAURADA(INCLUYE ANDAMIOS)</t>
  </si>
  <si>
    <t>INSTALACION DE PUERTAS RESTAURADAS (INCLUYE ANDAMIOS)</t>
  </si>
  <si>
    <t>4.2</t>
  </si>
  <si>
    <t>4.3</t>
  </si>
  <si>
    <t>RESTAURACION DE PUERTAS Y VENTANAS INCLUYE DECAPADO, DESMONTE Y CAMBIO DE VIDRIOS, CAMBIO DE HERRAJES, BASE ANTICORROSIVA , PISA VIDRIOS Y PINTURA DE ACABADO.</t>
  </si>
  <si>
    <t>LIMPIEZA Y MANTENIMIENTO CAJAS DE INSPECCIÓN</t>
  </si>
  <si>
    <t>6.2.</t>
  </si>
  <si>
    <t>6.3.</t>
  </si>
  <si>
    <t>6.4.</t>
  </si>
  <si>
    <t>SUMINISTRO E INSTALACIÓN TUBERÍA PVC-S 4" PARA BAJANTES EN MAL ESTADO, INCLUYE SOPORTERÍA Y ACCESORIOS</t>
  </si>
  <si>
    <t>ADECUACIÓN Y REPARACIÓN DE ENTREPISO BODEGA (INCLUYE REEMPLAZO DE PIEZAS DE ENTREPISO EN MAL ESTADO, CAMBIO DE LISTONES E INCLUYE ANDAMIOS)</t>
  </si>
  <si>
    <t>GL</t>
  </si>
  <si>
    <t>PINTURA VINILO TIPO 1 DE ACABADO DE MUROS DE INTERNOS A 3 MANOS.</t>
  </si>
  <si>
    <t>SUMINISTRO E INSTALACION DE GRIFERIA PLASTICA (ACOPLEY EMPAQUES) PARA TAZA DE BAÑO</t>
  </si>
  <si>
    <t>SUMINISTRO E INSTALACION DE GRIFERIA MONOCONTROL TIPO PUSH (METALICO) PARA LAVAMANOS DE BAÑO</t>
  </si>
  <si>
    <t>SUMINISTRO E INSTALACION DE GRIFERIA METALICA TIPO PUSH PARA ORINAL</t>
  </si>
  <si>
    <t>APARATOS SANITARIOS - ACCESORIOS - MUEBLES</t>
  </si>
  <si>
    <t>ACTIVIDADES VARIAS</t>
  </si>
  <si>
    <t>ACABADOS</t>
  </si>
  <si>
    <t>CARPINTERIA DE MADERA</t>
  </si>
  <si>
    <t xml:space="preserve">VALOR UNITARIO OFERTADO </t>
  </si>
  <si>
    <t xml:space="preserve">VALOR TOTAL OFERTADO </t>
  </si>
  <si>
    <r>
      <t>Utilidad</t>
    </r>
    <r>
      <rPr>
        <b/>
        <u/>
        <sz val="11"/>
        <rFont val="Calibri"/>
        <family val="2"/>
        <scheme val="minor"/>
      </rPr>
      <t xml:space="preserve"> IVA Incluido</t>
    </r>
  </si>
  <si>
    <t>**</t>
  </si>
  <si>
    <t xml:space="preserve">MINISTERIO DE CULTURA </t>
  </si>
  <si>
    <t xml:space="preserve">El contratista se compromete con el Ministerio a realizar por el sistema de precios unitarios fijos sin fórmula de ajuste, el mantenimiento preventivo y correctivo de la fachada y otras adecuaciones en el Museo Juan del Corral, ubicado en Santa Fe de Antioquia – Antioquia, de acuerdo a las cantidades anexas que hacen parte integral del contrato. </t>
  </si>
  <si>
    <t>MC SMC 076 2019</t>
  </si>
  <si>
    <t xml:space="preserve">ANEXO N° 5 PROPUESTA ECONÓMICA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</si>
</sst>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&quot;$&quot;\ * #,##0_-;\-&quot;$&quot;\ * #,##0_-;_-&quot;$&quot;\ * &quot;-&quot;_-;_-@_-"/>
    <numFmt numFmtId="165" formatCode="_(* #,##0.00_);_(* \(#,##0.00\);_(* &quot;-&quot;??_);_(@_)"/>
    <numFmt numFmtId="166" formatCode="&quot;$&quot;#,##0"/>
    <numFmt numFmtId="167" formatCode="&quot;$&quot;#,##0.00"/>
    <numFmt numFmtId="168" formatCode="_-[$$-240A]\ * #,##0.00_-;\-[$$-240A]\ * #,##0.00_-;_-[$$-240A]\ * &quot;-&quot;??_-;_-@_-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164" fontId="2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</cellStyleXfs>
  <cellXfs count="48">
    <xf numFmtId="0" fontId="0" fillId="0" borderId="0" xfId="0"/>
    <xf numFmtId="0" fontId="10" fillId="0" borderId="1" xfId="1" applyFont="1" applyBorder="1" applyAlignment="1" applyProtection="1">
      <alignment horizontal="center" vertical="center"/>
    </xf>
    <xf numFmtId="0" fontId="11" fillId="0" borderId="1" xfId="1" applyFont="1" applyBorder="1" applyAlignment="1" applyProtection="1">
      <alignment horizontal="center" vertical="center" wrapText="1"/>
    </xf>
    <xf numFmtId="3" fontId="11" fillId="0" borderId="1" xfId="1" applyNumberFormat="1" applyFont="1" applyBorder="1" applyAlignment="1" applyProtection="1">
      <alignment horizontal="center" vertical="center" wrapText="1"/>
    </xf>
    <xf numFmtId="2" fontId="11" fillId="0" borderId="1" xfId="1" applyNumberFormat="1" applyFont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4" fontId="4" fillId="2" borderId="1" xfId="0" applyNumberFormat="1" applyFont="1" applyFill="1" applyBorder="1" applyAlignment="1" applyProtection="1">
      <alignment horizontal="center" vertical="center" wrapText="1"/>
    </xf>
    <xf numFmtId="168" fontId="4" fillId="2" borderId="1" xfId="0" applyNumberFormat="1" applyFont="1" applyFill="1" applyBorder="1" applyAlignment="1" applyProtection="1">
      <alignment horizontal="center" vertical="center" wrapText="1"/>
    </xf>
    <xf numFmtId="0" fontId="0" fillId="0" borderId="6" xfId="3" applyFont="1" applyBorder="1" applyAlignment="1" applyProtection="1">
      <alignment horizontal="center" vertical="center" wrapText="1"/>
    </xf>
    <xf numFmtId="0" fontId="5" fillId="0" borderId="1" xfId="5" applyFont="1" applyFill="1" applyBorder="1" applyAlignment="1" applyProtection="1">
      <alignment horizontal="left" vertical="center" wrapText="1"/>
    </xf>
    <xf numFmtId="0" fontId="5" fillId="0" borderId="1" xfId="5" applyFont="1" applyFill="1" applyBorder="1" applyAlignment="1" applyProtection="1">
      <alignment horizontal="center" vertical="center" wrapText="1"/>
    </xf>
    <xf numFmtId="0" fontId="5" fillId="0" borderId="1" xfId="2" applyNumberFormat="1" applyFont="1" applyFill="1" applyBorder="1" applyAlignment="1" applyProtection="1">
      <alignment horizontal="center" vertical="center" wrapText="1"/>
    </xf>
    <xf numFmtId="168" fontId="5" fillId="0" borderId="1" xfId="1" applyNumberFormat="1" applyFont="1" applyFill="1" applyBorder="1" applyAlignment="1" applyProtection="1">
      <alignment vertical="center" wrapText="1"/>
    </xf>
    <xf numFmtId="168" fontId="5" fillId="0" borderId="1" xfId="1" applyNumberFormat="1" applyFont="1" applyFill="1" applyBorder="1" applyAlignment="1" applyProtection="1">
      <alignment horizontal="right" vertical="center"/>
    </xf>
    <xf numFmtId="0" fontId="0" fillId="0" borderId="7" xfId="3" applyFont="1" applyBorder="1" applyAlignment="1" applyProtection="1">
      <alignment horizontal="center" vertical="center" wrapText="1"/>
    </xf>
    <xf numFmtId="0" fontId="5" fillId="0" borderId="1" xfId="5" applyNumberFormat="1" applyFont="1" applyFill="1" applyBorder="1" applyAlignment="1" applyProtection="1">
      <alignment horizontal="center" vertical="center"/>
    </xf>
    <xf numFmtId="0" fontId="5" fillId="0" borderId="1" xfId="5" applyNumberFormat="1" applyFont="1" applyFill="1" applyBorder="1" applyAlignment="1" applyProtection="1">
      <alignment horizontal="center" vertical="center" wrapText="1"/>
    </xf>
    <xf numFmtId="0" fontId="0" fillId="0" borderId="1" xfId="6" applyNumberFormat="1" applyFont="1" applyFill="1" applyBorder="1" applyAlignment="1" applyProtection="1">
      <alignment horizontal="center" vertical="center"/>
    </xf>
    <xf numFmtId="0" fontId="5" fillId="0" borderId="1" xfId="7" applyFont="1" applyFill="1" applyBorder="1" applyAlignment="1" applyProtection="1">
      <alignment horizontal="left" vertical="center" wrapText="1"/>
    </xf>
    <xf numFmtId="0" fontId="5" fillId="0" borderId="1" xfId="7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center" vertical="center"/>
    </xf>
    <xf numFmtId="0" fontId="5" fillId="0" borderId="0" xfId="1" applyFont="1" applyFill="1" applyBorder="1" applyAlignment="1" applyProtection="1">
      <alignment vertical="center" wrapText="1"/>
    </xf>
    <xf numFmtId="0" fontId="5" fillId="0" borderId="0" xfId="1" applyFont="1" applyFill="1" applyBorder="1" applyAlignment="1" applyProtection="1">
      <alignment horizontal="center" vertical="center" wrapText="1"/>
    </xf>
    <xf numFmtId="4" fontId="5" fillId="0" borderId="0" xfId="1" applyNumberFormat="1" applyFont="1" applyFill="1" applyBorder="1" applyAlignment="1" applyProtection="1">
      <alignment vertical="center" wrapText="1"/>
    </xf>
    <xf numFmtId="4" fontId="5" fillId="0" borderId="0" xfId="1" applyNumberFormat="1" applyFont="1" applyFill="1" applyBorder="1" applyAlignment="1" applyProtection="1">
      <alignment horizontal="right" vertical="center"/>
    </xf>
    <xf numFmtId="0" fontId="0" fillId="0" borderId="0" xfId="1" applyFont="1" applyBorder="1" applyAlignment="1" applyProtection="1">
      <alignment horizontal="center" vertical="center"/>
    </xf>
    <xf numFmtId="168" fontId="5" fillId="3" borderId="1" xfId="1" applyNumberFormat="1" applyFont="1" applyFill="1" applyBorder="1" applyAlignment="1" applyProtection="1">
      <alignment vertical="center" wrapText="1"/>
      <protection locked="0"/>
    </xf>
    <xf numFmtId="0" fontId="0" fillId="0" borderId="0" xfId="0" applyFont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7" fontId="8" fillId="0" borderId="10" xfId="0" applyNumberFormat="1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10" fontId="4" fillId="0" borderId="1" xfId="8" applyNumberFormat="1" applyFont="1" applyBorder="1" applyAlignment="1" applyProtection="1">
      <alignment horizontal="center" vertical="center"/>
    </xf>
    <xf numFmtId="167" fontId="8" fillId="0" borderId="2" xfId="0" applyNumberFormat="1" applyFont="1" applyBorder="1" applyAlignment="1" applyProtection="1">
      <alignment vertical="center"/>
    </xf>
    <xf numFmtId="167" fontId="8" fillId="0" borderId="5" xfId="0" applyNumberFormat="1" applyFont="1" applyBorder="1" applyAlignment="1" applyProtection="1">
      <alignment vertical="center"/>
    </xf>
    <xf numFmtId="166" fontId="0" fillId="0" borderId="0" xfId="0" applyNumberFormat="1" applyFont="1" applyAlignment="1" applyProtection="1">
      <alignment vertical="center"/>
    </xf>
    <xf numFmtId="0" fontId="0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/>
    </xf>
    <xf numFmtId="2" fontId="6" fillId="0" borderId="3" xfId="1" applyNumberFormat="1" applyFont="1" applyBorder="1" applyAlignment="1" applyProtection="1">
      <alignment horizontal="center" vertical="center"/>
    </xf>
    <xf numFmtId="2" fontId="6" fillId="0" borderId="4" xfId="1" applyNumberFormat="1" applyFont="1" applyBorder="1" applyAlignment="1" applyProtection="1">
      <alignment horizontal="center" vertical="center"/>
    </xf>
    <xf numFmtId="2" fontId="6" fillId="0" borderId="11" xfId="1" applyNumberFormat="1" applyFont="1" applyBorder="1" applyAlignment="1" applyProtection="1">
      <alignment horizontal="center" vertical="center"/>
    </xf>
    <xf numFmtId="2" fontId="6" fillId="0" borderId="12" xfId="1" applyNumberFormat="1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13" fillId="0" borderId="0" xfId="0" applyFont="1" applyAlignment="1" applyProtection="1">
      <alignment horizontal="center" vertical="center" wrapText="1"/>
    </xf>
    <xf numFmtId="2" fontId="6" fillId="0" borderId="8" xfId="1" applyNumberFormat="1" applyFont="1" applyBorder="1" applyAlignment="1" applyProtection="1">
      <alignment horizontal="center" vertical="center"/>
    </xf>
    <xf numFmtId="2" fontId="6" fillId="0" borderId="9" xfId="1" applyNumberFormat="1" applyFont="1" applyBorder="1" applyAlignment="1" applyProtection="1">
      <alignment horizontal="center" vertical="center"/>
    </xf>
  </cellXfs>
  <cellStyles count="9">
    <cellStyle name="Millares 2" xfId="2"/>
    <cellStyle name="Millares 2 4" xfId="4"/>
    <cellStyle name="Moneda [0] 2" xfId="6"/>
    <cellStyle name="Normal" xfId="0" builtinId="0"/>
    <cellStyle name="Normal 2" xfId="1"/>
    <cellStyle name="Normal 2 10 3" xfId="3"/>
    <cellStyle name="Normal 2 2 2 2 2" xfId="5"/>
    <cellStyle name="Normal 5 2" xfId="7"/>
    <cellStyle name="Porcentaje" xfId="8" builtinId="5"/>
  </cellStyles>
  <dxfs count="1">
    <dxf>
      <font>
        <b/>
        <i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4"/>
  <sheetViews>
    <sheetView tabSelected="1" topLeftCell="B28" zoomScaleNormal="100" workbookViewId="0">
      <selection activeCell="G24" sqref="G24"/>
    </sheetView>
  </sheetViews>
  <sheetFormatPr baseColWidth="10" defaultRowHeight="15" x14ac:dyDescent="0.25"/>
  <cols>
    <col min="1" max="1" width="8.5703125" style="27" customWidth="1"/>
    <col min="2" max="2" width="84.28515625" style="27" customWidth="1"/>
    <col min="3" max="3" width="16" style="27" customWidth="1"/>
    <col min="4" max="4" width="13.5703125" style="27" customWidth="1"/>
    <col min="5" max="5" width="17.5703125" style="27" customWidth="1"/>
    <col min="6" max="6" width="20.85546875" style="27" bestFit="1" customWidth="1"/>
    <col min="7" max="8" width="17.5703125" style="27" customWidth="1"/>
    <col min="9" max="9" width="11.42578125" style="36"/>
    <col min="10" max="16384" width="11.42578125" style="27"/>
  </cols>
  <sheetData>
    <row r="1" spans="1:9" x14ac:dyDescent="0.25">
      <c r="A1" s="44" t="s">
        <v>68</v>
      </c>
      <c r="B1" s="44"/>
      <c r="C1" s="44"/>
      <c r="D1" s="44"/>
      <c r="E1" s="44"/>
      <c r="F1" s="44"/>
      <c r="G1" s="44"/>
      <c r="H1" s="44"/>
      <c r="I1" s="39" t="s">
        <v>67</v>
      </c>
    </row>
    <row r="2" spans="1:9" x14ac:dyDescent="0.25">
      <c r="A2" s="44" t="s">
        <v>70</v>
      </c>
      <c r="B2" s="44"/>
      <c r="C2" s="44"/>
      <c r="D2" s="44"/>
      <c r="E2" s="44"/>
      <c r="F2" s="44"/>
      <c r="G2" s="44"/>
      <c r="H2" s="44"/>
      <c r="I2" s="39">
        <v>0.5</v>
      </c>
    </row>
    <row r="3" spans="1:9" x14ac:dyDescent="0.25">
      <c r="A3" s="44" t="s">
        <v>71</v>
      </c>
      <c r="B3" s="44"/>
      <c r="C3" s="44"/>
      <c r="D3" s="44"/>
      <c r="E3" s="44"/>
      <c r="F3" s="44"/>
      <c r="G3" s="44"/>
      <c r="H3" s="44"/>
      <c r="I3" s="39"/>
    </row>
    <row r="4" spans="1:9" ht="54" customHeight="1" x14ac:dyDescent="0.25">
      <c r="A4" s="45" t="s">
        <v>69</v>
      </c>
      <c r="B4" s="45"/>
      <c r="C4" s="45"/>
      <c r="D4" s="45"/>
      <c r="E4" s="45"/>
      <c r="F4" s="45"/>
      <c r="G4" s="45"/>
      <c r="H4" s="45"/>
    </row>
    <row r="6" spans="1:9" s="28" customFormat="1" ht="25.5" x14ac:dyDescent="0.25">
      <c r="A6" s="1" t="s">
        <v>0</v>
      </c>
      <c r="B6" s="2" t="s">
        <v>1</v>
      </c>
      <c r="C6" s="2" t="s">
        <v>2</v>
      </c>
      <c r="D6" s="3" t="s">
        <v>3</v>
      </c>
      <c r="E6" s="4" t="s">
        <v>4</v>
      </c>
      <c r="F6" s="3" t="s">
        <v>5</v>
      </c>
      <c r="G6" s="4" t="s">
        <v>64</v>
      </c>
      <c r="H6" s="3" t="s">
        <v>65</v>
      </c>
      <c r="I6" s="37"/>
    </row>
    <row r="7" spans="1:9" x14ac:dyDescent="0.25">
      <c r="A7" s="5">
        <v>1</v>
      </c>
      <c r="B7" s="6" t="s">
        <v>25</v>
      </c>
      <c r="C7" s="5"/>
      <c r="D7" s="6"/>
      <c r="E7" s="7"/>
      <c r="F7" s="7">
        <f>ROUND((SUM(F8:F10)),0)</f>
        <v>270723</v>
      </c>
      <c r="G7" s="7"/>
      <c r="H7" s="7">
        <f>ROUND((SUM(H8:H10)),0)</f>
        <v>263500</v>
      </c>
    </row>
    <row r="8" spans="1:9" ht="30" x14ac:dyDescent="0.25">
      <c r="A8" s="8" t="s">
        <v>12</v>
      </c>
      <c r="B8" s="9" t="s">
        <v>26</v>
      </c>
      <c r="C8" s="10" t="s">
        <v>27</v>
      </c>
      <c r="D8" s="11">
        <v>14.5</v>
      </c>
      <c r="E8" s="12">
        <v>11350</v>
      </c>
      <c r="F8" s="13">
        <f>ROUND(($D8*E8),0)</f>
        <v>164575</v>
      </c>
      <c r="G8" s="26">
        <v>11000</v>
      </c>
      <c r="H8" s="13">
        <f>ROUND(($D8*G8),0)</f>
        <v>159500</v>
      </c>
      <c r="I8" s="36" t="str">
        <f>IF(OR(G8&gt;$E8,G8&lt;$I$2),$I$1,"")</f>
        <v/>
      </c>
    </row>
    <row r="9" spans="1:9" ht="30" x14ac:dyDescent="0.25">
      <c r="A9" s="14" t="s">
        <v>6</v>
      </c>
      <c r="B9" s="9" t="s">
        <v>28</v>
      </c>
      <c r="C9" s="10" t="s">
        <v>29</v>
      </c>
      <c r="D9" s="11">
        <v>2</v>
      </c>
      <c r="E9" s="12">
        <v>22694</v>
      </c>
      <c r="F9" s="13">
        <f t="shared" ref="F9:H35" si="0">ROUND(($D9*E9),0)</f>
        <v>45388</v>
      </c>
      <c r="G9" s="26">
        <v>22000</v>
      </c>
      <c r="H9" s="13">
        <f t="shared" si="0"/>
        <v>44000</v>
      </c>
      <c r="I9" s="36" t="str">
        <f t="shared" ref="I9:I10" si="1">IF(OR(G9&gt;$E9,G9&lt;$I$2),$I$1,"")</f>
        <v/>
      </c>
    </row>
    <row r="10" spans="1:9" ht="30" x14ac:dyDescent="0.25">
      <c r="A10" s="8" t="s">
        <v>12</v>
      </c>
      <c r="B10" s="9" t="s">
        <v>30</v>
      </c>
      <c r="C10" s="10" t="s">
        <v>29</v>
      </c>
      <c r="D10" s="11">
        <v>2</v>
      </c>
      <c r="E10" s="12">
        <v>30380</v>
      </c>
      <c r="F10" s="13">
        <f t="shared" si="0"/>
        <v>60760</v>
      </c>
      <c r="G10" s="26">
        <v>30000</v>
      </c>
      <c r="H10" s="13">
        <f t="shared" si="0"/>
        <v>60000</v>
      </c>
      <c r="I10" s="36" t="str">
        <f t="shared" si="1"/>
        <v/>
      </c>
    </row>
    <row r="11" spans="1:9" x14ac:dyDescent="0.25">
      <c r="A11" s="5">
        <v>2</v>
      </c>
      <c r="B11" s="6" t="s">
        <v>31</v>
      </c>
      <c r="C11" s="5"/>
      <c r="D11" s="6"/>
      <c r="E11" s="7"/>
      <c r="F11" s="7">
        <f>ROUND((SUM(F12:F15)),0)</f>
        <v>3922731</v>
      </c>
      <c r="G11" s="7"/>
      <c r="H11" s="7">
        <f>ROUND((SUM(H12:H15)),0)</f>
        <v>2952500</v>
      </c>
    </row>
    <row r="12" spans="1:9" x14ac:dyDescent="0.25">
      <c r="A12" s="8" t="s">
        <v>13</v>
      </c>
      <c r="B12" s="9" t="s">
        <v>32</v>
      </c>
      <c r="C12" s="10" t="s">
        <v>7</v>
      </c>
      <c r="D12" s="15">
        <v>10</v>
      </c>
      <c r="E12" s="12">
        <v>30647</v>
      </c>
      <c r="F12" s="13">
        <f t="shared" si="0"/>
        <v>306470</v>
      </c>
      <c r="G12" s="26">
        <v>30000</v>
      </c>
      <c r="H12" s="13">
        <f t="shared" si="0"/>
        <v>300000</v>
      </c>
      <c r="I12" s="36" t="str">
        <f t="shared" ref="I12:I15" si="2">IF(OR(G12&gt;$E12,G12&lt;$I$2),$I$1,"")</f>
        <v/>
      </c>
    </row>
    <row r="13" spans="1:9" ht="30" x14ac:dyDescent="0.25">
      <c r="A13" s="14" t="s">
        <v>14</v>
      </c>
      <c r="B13" s="9" t="s">
        <v>33</v>
      </c>
      <c r="C13" s="10" t="s">
        <v>7</v>
      </c>
      <c r="D13" s="11">
        <v>100</v>
      </c>
      <c r="E13" s="12">
        <v>11714</v>
      </c>
      <c r="F13" s="13">
        <f t="shared" si="0"/>
        <v>1171400</v>
      </c>
      <c r="G13" s="26">
        <v>8000</v>
      </c>
      <c r="H13" s="13">
        <f t="shared" si="0"/>
        <v>800000</v>
      </c>
      <c r="I13" s="36" t="str">
        <f t="shared" si="2"/>
        <v/>
      </c>
    </row>
    <row r="14" spans="1:9" x14ac:dyDescent="0.25">
      <c r="A14" s="8" t="s">
        <v>36</v>
      </c>
      <c r="B14" s="9" t="s">
        <v>34</v>
      </c>
      <c r="C14" s="10" t="s">
        <v>27</v>
      </c>
      <c r="D14" s="11">
        <f>+D8</f>
        <v>14.5</v>
      </c>
      <c r="E14" s="12">
        <v>71138</v>
      </c>
      <c r="F14" s="13">
        <f t="shared" si="0"/>
        <v>1031501</v>
      </c>
      <c r="G14" s="26">
        <v>45000</v>
      </c>
      <c r="H14" s="13">
        <f t="shared" si="0"/>
        <v>652500</v>
      </c>
      <c r="I14" s="36" t="str">
        <f t="shared" si="2"/>
        <v/>
      </c>
    </row>
    <row r="15" spans="1:9" ht="30" x14ac:dyDescent="0.25">
      <c r="A15" s="14" t="s">
        <v>37</v>
      </c>
      <c r="B15" s="9" t="s">
        <v>35</v>
      </c>
      <c r="C15" s="10" t="s">
        <v>7</v>
      </c>
      <c r="D15" s="11">
        <f>30</f>
        <v>30</v>
      </c>
      <c r="E15" s="12">
        <v>47112</v>
      </c>
      <c r="F15" s="13">
        <f t="shared" si="0"/>
        <v>1413360</v>
      </c>
      <c r="G15" s="26">
        <v>40000</v>
      </c>
      <c r="H15" s="13">
        <f t="shared" si="0"/>
        <v>1200000</v>
      </c>
      <c r="I15" s="36" t="str">
        <f t="shared" si="2"/>
        <v/>
      </c>
    </row>
    <row r="16" spans="1:9" x14ac:dyDescent="0.25">
      <c r="A16" s="5">
        <v>3</v>
      </c>
      <c r="B16" s="6" t="s">
        <v>38</v>
      </c>
      <c r="C16" s="5"/>
      <c r="D16" s="6"/>
      <c r="E16" s="7"/>
      <c r="F16" s="7">
        <f>ROUND((SUM(F17:F21)),0)</f>
        <v>6132948</v>
      </c>
      <c r="G16" s="7"/>
      <c r="H16" s="7">
        <f>ROUND((SUM(H17:H21)),0)</f>
        <v>4254000</v>
      </c>
    </row>
    <row r="17" spans="1:9" x14ac:dyDescent="0.25">
      <c r="A17" s="8" t="s">
        <v>15</v>
      </c>
      <c r="B17" s="9" t="s">
        <v>39</v>
      </c>
      <c r="C17" s="10" t="s">
        <v>27</v>
      </c>
      <c r="D17" s="11">
        <v>10</v>
      </c>
      <c r="E17" s="12">
        <v>3673</v>
      </c>
      <c r="F17" s="13">
        <f t="shared" si="0"/>
        <v>36730</v>
      </c>
      <c r="G17" s="26">
        <v>3600</v>
      </c>
      <c r="H17" s="13">
        <f t="shared" si="0"/>
        <v>36000</v>
      </c>
      <c r="I17" s="36" t="str">
        <f t="shared" ref="I17:I21" si="3">IF(OR(G17&gt;$E17,G17&lt;$I$2),$I$1,"")</f>
        <v/>
      </c>
    </row>
    <row r="18" spans="1:9" x14ac:dyDescent="0.25">
      <c r="A18" s="14" t="s">
        <v>16</v>
      </c>
      <c r="B18" s="9" t="s">
        <v>40</v>
      </c>
      <c r="C18" s="10" t="s">
        <v>7</v>
      </c>
      <c r="D18" s="11">
        <v>280</v>
      </c>
      <c r="E18" s="12">
        <v>5570</v>
      </c>
      <c r="F18" s="13">
        <f t="shared" si="0"/>
        <v>1559600</v>
      </c>
      <c r="G18" s="26">
        <v>4000</v>
      </c>
      <c r="H18" s="13">
        <f t="shared" si="0"/>
        <v>1120000</v>
      </c>
      <c r="I18" s="36" t="str">
        <f t="shared" si="3"/>
        <v/>
      </c>
    </row>
    <row r="19" spans="1:9" ht="45" x14ac:dyDescent="0.25">
      <c r="A19" s="8" t="s">
        <v>17</v>
      </c>
      <c r="B19" s="9" t="s">
        <v>41</v>
      </c>
      <c r="C19" s="10" t="s">
        <v>7</v>
      </c>
      <c r="D19" s="11">
        <v>280</v>
      </c>
      <c r="E19" s="12">
        <v>9836</v>
      </c>
      <c r="F19" s="13">
        <f t="shared" si="0"/>
        <v>2754080</v>
      </c>
      <c r="G19" s="26">
        <v>6000</v>
      </c>
      <c r="H19" s="13">
        <f t="shared" si="0"/>
        <v>1680000</v>
      </c>
      <c r="I19" s="36" t="str">
        <f t="shared" si="3"/>
        <v/>
      </c>
    </row>
    <row r="20" spans="1:9" x14ac:dyDescent="0.25">
      <c r="A20" s="14" t="s">
        <v>18</v>
      </c>
      <c r="B20" s="9" t="s">
        <v>42</v>
      </c>
      <c r="C20" s="10" t="s">
        <v>7</v>
      </c>
      <c r="D20" s="11">
        <v>53</v>
      </c>
      <c r="E20" s="12">
        <v>9296</v>
      </c>
      <c r="F20" s="13">
        <f t="shared" si="0"/>
        <v>492688</v>
      </c>
      <c r="G20" s="26">
        <v>6000</v>
      </c>
      <c r="H20" s="13">
        <f t="shared" si="0"/>
        <v>318000</v>
      </c>
      <c r="I20" s="36" t="str">
        <f t="shared" si="3"/>
        <v/>
      </c>
    </row>
    <row r="21" spans="1:9" ht="30" x14ac:dyDescent="0.25">
      <c r="A21" s="8" t="s">
        <v>19</v>
      </c>
      <c r="B21" s="9" t="s">
        <v>43</v>
      </c>
      <c r="C21" s="10" t="s">
        <v>7</v>
      </c>
      <c r="D21" s="16">
        <v>50</v>
      </c>
      <c r="E21" s="12">
        <v>25797</v>
      </c>
      <c r="F21" s="13">
        <f t="shared" si="0"/>
        <v>1289850</v>
      </c>
      <c r="G21" s="26">
        <v>22000</v>
      </c>
      <c r="H21" s="13">
        <f t="shared" si="0"/>
        <v>1100000</v>
      </c>
      <c r="I21" s="36" t="str">
        <f t="shared" si="3"/>
        <v/>
      </c>
    </row>
    <row r="22" spans="1:9" x14ac:dyDescent="0.25">
      <c r="A22" s="5">
        <v>4</v>
      </c>
      <c r="B22" s="6" t="s">
        <v>62</v>
      </c>
      <c r="C22" s="5"/>
      <c r="D22" s="6"/>
      <c r="E22" s="7"/>
      <c r="F22" s="7">
        <f>ROUND((SUM(F23:F25)),0)</f>
        <v>4787130</v>
      </c>
      <c r="G22" s="7"/>
      <c r="H22" s="7">
        <f>ROUND((SUM(H23:H25)),0)</f>
        <v>4000000</v>
      </c>
    </row>
    <row r="23" spans="1:9" x14ac:dyDescent="0.25">
      <c r="A23" s="8" t="s">
        <v>20</v>
      </c>
      <c r="B23" s="9" t="s">
        <v>56</v>
      </c>
      <c r="C23" s="10" t="s">
        <v>7</v>
      </c>
      <c r="D23" s="11">
        <v>200</v>
      </c>
      <c r="E23" s="12">
        <v>11714</v>
      </c>
      <c r="F23" s="13">
        <f t="shared" si="0"/>
        <v>2342800</v>
      </c>
      <c r="G23" s="26">
        <v>9000</v>
      </c>
      <c r="H23" s="13">
        <f t="shared" si="0"/>
        <v>1800000</v>
      </c>
      <c r="I23" s="36" t="str">
        <f t="shared" ref="I23:I25" si="4">IF(OR(G23&gt;$E23,G23&lt;$I$2),$I$1,"")</f>
        <v/>
      </c>
    </row>
    <row r="24" spans="1:9" x14ac:dyDescent="0.25">
      <c r="A24" s="8" t="s">
        <v>46</v>
      </c>
      <c r="B24" s="9" t="s">
        <v>44</v>
      </c>
      <c r="C24" s="10" t="s">
        <v>29</v>
      </c>
      <c r="D24" s="11">
        <v>2</v>
      </c>
      <c r="E24" s="12">
        <v>447500</v>
      </c>
      <c r="F24" s="13">
        <f t="shared" si="0"/>
        <v>895000</v>
      </c>
      <c r="G24" s="26">
        <v>400000</v>
      </c>
      <c r="H24" s="13">
        <f t="shared" si="0"/>
        <v>800000</v>
      </c>
      <c r="I24" s="36" t="str">
        <f t="shared" si="4"/>
        <v/>
      </c>
    </row>
    <row r="25" spans="1:9" x14ac:dyDescent="0.25">
      <c r="A25" s="8" t="s">
        <v>47</v>
      </c>
      <c r="B25" s="9" t="s">
        <v>45</v>
      </c>
      <c r="C25" s="10" t="s">
        <v>29</v>
      </c>
      <c r="D25" s="11">
        <v>2</v>
      </c>
      <c r="E25" s="12">
        <v>774665</v>
      </c>
      <c r="F25" s="13">
        <f t="shared" si="0"/>
        <v>1549330</v>
      </c>
      <c r="G25" s="26">
        <v>700000</v>
      </c>
      <c r="H25" s="13">
        <f t="shared" si="0"/>
        <v>1400000</v>
      </c>
      <c r="I25" s="36" t="str">
        <f t="shared" si="4"/>
        <v/>
      </c>
    </row>
    <row r="26" spans="1:9" x14ac:dyDescent="0.25">
      <c r="A26" s="5">
        <v>5</v>
      </c>
      <c r="B26" s="6" t="s">
        <v>63</v>
      </c>
      <c r="C26" s="5"/>
      <c r="D26" s="6"/>
      <c r="E26" s="7"/>
      <c r="F26" s="7">
        <f>ROUND((SUM(F27:F27)),0)</f>
        <v>377260</v>
      </c>
      <c r="G26" s="7"/>
      <c r="H26" s="7">
        <f>ROUND((SUM(H27:H27)),0)</f>
        <v>360000</v>
      </c>
    </row>
    <row r="27" spans="1:9" ht="45" x14ac:dyDescent="0.25">
      <c r="A27" s="8" t="s">
        <v>21</v>
      </c>
      <c r="B27" s="9" t="s">
        <v>48</v>
      </c>
      <c r="C27" s="10" t="s">
        <v>7</v>
      </c>
      <c r="D27" s="11">
        <v>4</v>
      </c>
      <c r="E27" s="12">
        <v>94315</v>
      </c>
      <c r="F27" s="13">
        <f t="shared" si="0"/>
        <v>377260</v>
      </c>
      <c r="G27" s="26">
        <v>90000</v>
      </c>
      <c r="H27" s="13">
        <f t="shared" si="0"/>
        <v>360000</v>
      </c>
      <c r="I27" s="36" t="str">
        <f>IF(OR(G27&gt;$E27,G27&lt;$I$2),$I$1,"")</f>
        <v/>
      </c>
    </row>
    <row r="28" spans="1:9" x14ac:dyDescent="0.25">
      <c r="A28" s="5">
        <v>6</v>
      </c>
      <c r="B28" s="6" t="s">
        <v>60</v>
      </c>
      <c r="C28" s="5"/>
      <c r="D28" s="6"/>
      <c r="E28" s="7"/>
      <c r="F28" s="7">
        <f>ROUND((SUM(F29:F32)),0)</f>
        <v>1319291</v>
      </c>
      <c r="G28" s="7"/>
      <c r="H28" s="7">
        <f>ROUND((SUM(H29:H32)),0)</f>
        <v>1232000</v>
      </c>
    </row>
    <row r="29" spans="1:9" ht="30" x14ac:dyDescent="0.25">
      <c r="A29" s="14" t="s">
        <v>22</v>
      </c>
      <c r="B29" s="9" t="s">
        <v>57</v>
      </c>
      <c r="C29" s="10" t="s">
        <v>29</v>
      </c>
      <c r="D29" s="11">
        <v>2</v>
      </c>
      <c r="E29" s="12">
        <v>107547</v>
      </c>
      <c r="F29" s="13">
        <f t="shared" si="0"/>
        <v>215094</v>
      </c>
      <c r="G29" s="26">
        <v>100000</v>
      </c>
      <c r="H29" s="13">
        <f t="shared" si="0"/>
        <v>200000</v>
      </c>
      <c r="I29" s="36" t="str">
        <f t="shared" ref="I29:I32" si="5">IF(OR(G29&gt;$E29,G29&lt;$I$2),$I$1,"")</f>
        <v/>
      </c>
    </row>
    <row r="30" spans="1:9" ht="30" x14ac:dyDescent="0.25">
      <c r="A30" s="14" t="s">
        <v>50</v>
      </c>
      <c r="B30" s="9" t="s">
        <v>58</v>
      </c>
      <c r="C30" s="10" t="s">
        <v>29</v>
      </c>
      <c r="D30" s="11">
        <v>3</v>
      </c>
      <c r="E30" s="12">
        <v>114062</v>
      </c>
      <c r="F30" s="13">
        <f t="shared" si="0"/>
        <v>342186</v>
      </c>
      <c r="G30" s="26">
        <v>114000</v>
      </c>
      <c r="H30" s="13">
        <f t="shared" si="0"/>
        <v>342000</v>
      </c>
      <c r="I30" s="36" t="str">
        <f t="shared" si="5"/>
        <v/>
      </c>
    </row>
    <row r="31" spans="1:9" x14ac:dyDescent="0.25">
      <c r="A31" s="14" t="s">
        <v>51</v>
      </c>
      <c r="B31" s="9" t="s">
        <v>59</v>
      </c>
      <c r="C31" s="10" t="s">
        <v>29</v>
      </c>
      <c r="D31" s="11">
        <v>1</v>
      </c>
      <c r="E31" s="12">
        <v>297011</v>
      </c>
      <c r="F31" s="13">
        <f t="shared" si="0"/>
        <v>297011</v>
      </c>
      <c r="G31" s="26">
        <v>290000</v>
      </c>
      <c r="H31" s="13">
        <f t="shared" si="0"/>
        <v>290000</v>
      </c>
      <c r="I31" s="36" t="str">
        <f t="shared" si="5"/>
        <v/>
      </c>
    </row>
    <row r="32" spans="1:9" x14ac:dyDescent="0.25">
      <c r="A32" s="14" t="s">
        <v>52</v>
      </c>
      <c r="B32" s="9" t="s">
        <v>49</v>
      </c>
      <c r="C32" s="10" t="s">
        <v>29</v>
      </c>
      <c r="D32" s="11">
        <v>4</v>
      </c>
      <c r="E32" s="12">
        <v>116250</v>
      </c>
      <c r="F32" s="13">
        <f t="shared" si="0"/>
        <v>465000</v>
      </c>
      <c r="G32" s="26">
        <v>100000</v>
      </c>
      <c r="H32" s="13">
        <f t="shared" si="0"/>
        <v>400000</v>
      </c>
      <c r="I32" s="36" t="str">
        <f t="shared" si="5"/>
        <v/>
      </c>
    </row>
    <row r="33" spans="1:9" x14ac:dyDescent="0.25">
      <c r="A33" s="5">
        <v>7</v>
      </c>
      <c r="B33" s="6" t="s">
        <v>61</v>
      </c>
      <c r="C33" s="5"/>
      <c r="D33" s="6"/>
      <c r="E33" s="7"/>
      <c r="F33" s="7">
        <f>ROUND((SUM(F34:F35)),0)</f>
        <v>6290070</v>
      </c>
      <c r="G33" s="7"/>
      <c r="H33" s="7">
        <f>ROUND((SUM(H34:H35)),0)</f>
        <v>5050000</v>
      </c>
    </row>
    <row r="34" spans="1:9" ht="30" x14ac:dyDescent="0.25">
      <c r="A34" s="8" t="s">
        <v>23</v>
      </c>
      <c r="B34" s="9" t="s">
        <v>53</v>
      </c>
      <c r="C34" s="10" t="s">
        <v>27</v>
      </c>
      <c r="D34" s="17">
        <v>30</v>
      </c>
      <c r="E34" s="12">
        <v>45419</v>
      </c>
      <c r="F34" s="13">
        <f t="shared" si="0"/>
        <v>1362570</v>
      </c>
      <c r="G34" s="26">
        <v>35000</v>
      </c>
      <c r="H34" s="13">
        <f t="shared" si="0"/>
        <v>1050000</v>
      </c>
      <c r="I34" s="36" t="str">
        <f t="shared" ref="I34:I35" si="6">IF(OR(G34&gt;$E34,G34&lt;$I$2),$I$1,"")</f>
        <v/>
      </c>
    </row>
    <row r="35" spans="1:9" ht="30" x14ac:dyDescent="0.25">
      <c r="A35" s="14" t="s">
        <v>24</v>
      </c>
      <c r="B35" s="18" t="s">
        <v>54</v>
      </c>
      <c r="C35" s="19" t="s">
        <v>55</v>
      </c>
      <c r="D35" s="15">
        <v>1</v>
      </c>
      <c r="E35" s="12">
        <v>4927500</v>
      </c>
      <c r="F35" s="13">
        <f t="shared" si="0"/>
        <v>4927500</v>
      </c>
      <c r="G35" s="26">
        <v>4000000</v>
      </c>
      <c r="H35" s="13">
        <f t="shared" si="0"/>
        <v>4000000</v>
      </c>
      <c r="I35" s="36" t="str">
        <f t="shared" si="6"/>
        <v/>
      </c>
    </row>
    <row r="36" spans="1:9" s="29" customFormat="1" ht="15.75" thickBot="1" x14ac:dyDescent="0.3">
      <c r="A36" s="20"/>
      <c r="B36" s="21"/>
      <c r="C36" s="22"/>
      <c r="D36" s="23"/>
      <c r="E36" s="23"/>
      <c r="F36" s="24"/>
      <c r="G36" s="23"/>
      <c r="H36" s="24"/>
      <c r="I36" s="38"/>
    </row>
    <row r="37" spans="1:9" x14ac:dyDescent="0.25">
      <c r="A37" s="25"/>
      <c r="C37" s="46" t="s">
        <v>8</v>
      </c>
      <c r="D37" s="47"/>
      <c r="E37" s="47"/>
      <c r="F37" s="30">
        <f>ROUND((F7+F11+F16+F22+F26+F28+F33),0)</f>
        <v>23100153</v>
      </c>
      <c r="H37" s="30">
        <f>ROUND((H7+H11+H16+H22+H26+H28+H33),0)</f>
        <v>18112000</v>
      </c>
    </row>
    <row r="38" spans="1:9" x14ac:dyDescent="0.25">
      <c r="A38" s="31"/>
      <c r="C38" s="42" t="s">
        <v>9</v>
      </c>
      <c r="D38" s="43"/>
      <c r="E38" s="32">
        <v>0.19</v>
      </c>
      <c r="F38" s="33">
        <f>ROUND((F$37*E38),0)</f>
        <v>4389029</v>
      </c>
      <c r="G38" s="32">
        <v>0.19</v>
      </c>
      <c r="H38" s="33">
        <f>ROUND((H$37*G38),0)</f>
        <v>3441280</v>
      </c>
      <c r="I38" s="36" t="str">
        <f>IF(OR(H38&gt;$F38,H38&lt;$I$2),$I$1,"")</f>
        <v/>
      </c>
    </row>
    <row r="39" spans="1:9" x14ac:dyDescent="0.25">
      <c r="A39" s="31"/>
      <c r="C39" s="42" t="s">
        <v>10</v>
      </c>
      <c r="D39" s="43"/>
      <c r="E39" s="32">
        <v>0.03</v>
      </c>
      <c r="F39" s="33">
        <f t="shared" ref="F39:H40" si="7">ROUND((F$37*E39),0)</f>
        <v>693005</v>
      </c>
      <c r="G39" s="32">
        <v>0.03</v>
      </c>
      <c r="H39" s="33">
        <f t="shared" si="7"/>
        <v>543360</v>
      </c>
      <c r="I39" s="36" t="str">
        <f t="shared" ref="I39:I41" si="8">IF(OR(H39&gt;$F39,H39&lt;$I$2),$I$1,"")</f>
        <v/>
      </c>
    </row>
    <row r="40" spans="1:9" x14ac:dyDescent="0.25">
      <c r="A40" s="31"/>
      <c r="C40" s="42" t="s">
        <v>66</v>
      </c>
      <c r="D40" s="43"/>
      <c r="E40" s="32">
        <v>5.9500038809266763E-2</v>
      </c>
      <c r="F40" s="33">
        <f t="shared" si="7"/>
        <v>1374460</v>
      </c>
      <c r="G40" s="32">
        <v>5.9500038809266763E-2</v>
      </c>
      <c r="H40" s="33">
        <f t="shared" si="7"/>
        <v>1077665</v>
      </c>
      <c r="I40" s="36" t="str">
        <f t="shared" si="8"/>
        <v/>
      </c>
    </row>
    <row r="41" spans="1:9" ht="15.75" thickBot="1" x14ac:dyDescent="0.3">
      <c r="A41" s="31"/>
      <c r="C41" s="40" t="s">
        <v>11</v>
      </c>
      <c r="D41" s="41"/>
      <c r="E41" s="41"/>
      <c r="F41" s="34">
        <f>ROUND((SUM(F37:F40)),0)</f>
        <v>29556647</v>
      </c>
      <c r="H41" s="34">
        <f>ROUND((SUM(H37:H40)),0)</f>
        <v>23174305</v>
      </c>
      <c r="I41" s="36" t="str">
        <f t="shared" si="8"/>
        <v/>
      </c>
    </row>
    <row r="42" spans="1:9" x14ac:dyDescent="0.25">
      <c r="F42" s="35"/>
    </row>
    <row r="43" spans="1:9" x14ac:dyDescent="0.25">
      <c r="F43" s="35"/>
    </row>
    <row r="44" spans="1:9" ht="15.75" thickBot="1" x14ac:dyDescent="0.3">
      <c r="F44" s="34">
        <v>29556647</v>
      </c>
    </row>
  </sheetData>
  <sheetProtection algorithmName="SHA-512" hashValue="oSrKSwNv1OD+nm6HV1stgpfFsCTyKClUQH84aAvk3OfH3GrG59b5/FMjuuqK9RBH5ed9Phtvsh4JYffr7XbHig==" saltValue="fl0B4xUsnuEKcNYHArvgmA==" spinCount="100000" sheet="1" objects="1" scenarios="1" selectLockedCells="1"/>
  <autoFilter ref="A6:H35"/>
  <mergeCells count="9">
    <mergeCell ref="C41:E41"/>
    <mergeCell ref="C38:D38"/>
    <mergeCell ref="C39:D39"/>
    <mergeCell ref="C40:D40"/>
    <mergeCell ref="A1:H1"/>
    <mergeCell ref="A4:H4"/>
    <mergeCell ref="A2:H2"/>
    <mergeCell ref="A3:H3"/>
    <mergeCell ref="C37:E37"/>
  </mergeCells>
  <conditionalFormatting sqref="I8:I41">
    <cfRule type="cellIs" dxfId="0" priority="1" operator="equal">
      <formula>$I$1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Edisson Andres Colmenares Suárez</dc:creator>
  <cp:lastModifiedBy>Edgardo</cp:lastModifiedBy>
  <dcterms:created xsi:type="dcterms:W3CDTF">2019-08-08T15:50:08Z</dcterms:created>
  <dcterms:modified xsi:type="dcterms:W3CDTF">2019-08-26T11:31:14Z</dcterms:modified>
</cp:coreProperties>
</file>