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https://sena4-my.sharepoint.com/personal/ejcharris_sena_edu_co/Documents/sena/ava bilinguismo segundo semestre 2023/"/>
    </mc:Choice>
  </mc:AlternateContent>
  <xr:revisionPtr revIDLastSave="77" documentId="13_ncr:1_{2555880F-35EE-45A8-86E2-BD63F92F7958}" xr6:coauthVersionLast="47" xr6:coauthVersionMax="47" xr10:uidLastSave="{45DA00DB-E555-42D1-8B67-9C3CDE6FEDBC}"/>
  <bookViews>
    <workbookView xWindow="-120" yWindow="-120" windowWidth="29040" windowHeight="15840" firstSheet="1" activeTab="1" xr2:uid="{325B137E-2321-4312-AFD1-E6F284A3DFBE}"/>
  </bookViews>
  <sheets>
    <sheet name="Anexo Listado Salud y Hoteleria" sheetId="10" state="hidden" r:id="rId1"/>
    <sheet name="AVA y Bilinguismo" sheetId="8" r:id="rId2"/>
    <sheet name="Resumen" sheetId="7" state="hidden" r:id="rId3"/>
  </sheets>
  <definedNames>
    <definedName name="_xlnm._FilterDatabase" localSheetId="1" hidden="1">'AVA y Bilinguismo'!$A$1:$Y$20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6" i="8" l="1"/>
  <c r="V16" i="8" s="1"/>
  <c r="Q16" i="8"/>
  <c r="P16" i="8"/>
  <c r="R16" i="8" l="1"/>
  <c r="U6" i="8" l="1"/>
  <c r="V6" i="8" s="1"/>
  <c r="U19" i="8" l="1"/>
  <c r="V19" i="8" s="1"/>
  <c r="Q19" i="8"/>
  <c r="P19" i="8"/>
  <c r="U18" i="8"/>
  <c r="V18" i="8" s="1"/>
  <c r="Q18" i="8"/>
  <c r="P18" i="8"/>
  <c r="U17" i="8"/>
  <c r="V17" i="8" s="1"/>
  <c r="Q17" i="8"/>
  <c r="P17" i="8"/>
  <c r="U15" i="8"/>
  <c r="V15" i="8" s="1"/>
  <c r="Q15" i="8"/>
  <c r="P15" i="8"/>
  <c r="U14" i="8"/>
  <c r="V14" i="8" s="1"/>
  <c r="Q14" i="8"/>
  <c r="P14" i="8"/>
  <c r="U13" i="8"/>
  <c r="V13" i="8" s="1"/>
  <c r="Q13" i="8"/>
  <c r="P13" i="8"/>
  <c r="U12" i="8"/>
  <c r="V12" i="8" s="1"/>
  <c r="Q12" i="8"/>
  <c r="P12" i="8"/>
  <c r="U11" i="8"/>
  <c r="V11" i="8" s="1"/>
  <c r="Q11" i="8"/>
  <c r="P11" i="8"/>
  <c r="U10" i="8"/>
  <c r="V10" i="8" s="1"/>
  <c r="Q10" i="8"/>
  <c r="P10" i="8"/>
  <c r="U8" i="8"/>
  <c r="V8" i="8" s="1"/>
  <c r="Q8" i="8"/>
  <c r="P8" i="8"/>
  <c r="U9" i="8"/>
  <c r="V9" i="8" s="1"/>
  <c r="Q9" i="8"/>
  <c r="P9" i="8"/>
  <c r="U7" i="8"/>
  <c r="V7" i="8" s="1"/>
  <c r="Q7" i="8"/>
  <c r="P7" i="8"/>
  <c r="U5" i="8"/>
  <c r="V5" i="8" s="1"/>
  <c r="R12" i="8" l="1"/>
  <c r="R18" i="8"/>
  <c r="R15" i="8"/>
  <c r="R17" i="8"/>
  <c r="R19" i="8"/>
  <c r="R10" i="8"/>
  <c r="R14" i="8"/>
  <c r="R8" i="8"/>
  <c r="R13" i="8"/>
  <c r="R7" i="8"/>
  <c r="R11" i="8"/>
  <c r="R9" i="8"/>
  <c r="B31" i="7" l="1"/>
  <c r="Q4" i="8" l="1"/>
  <c r="P4" i="8"/>
  <c r="R4" i="8" l="1"/>
  <c r="E23" i="7" l="1"/>
  <c r="J3" i="7" l="1"/>
  <c r="K3" i="7" s="1"/>
  <c r="J1" i="7"/>
  <c r="K1" i="7" s="1"/>
  <c r="H1" i="7"/>
  <c r="I1" i="7" s="1"/>
  <c r="J8" i="7"/>
  <c r="K8" i="7" s="1"/>
  <c r="H8" i="7"/>
  <c r="I8" i="7" s="1"/>
  <c r="J7" i="7"/>
  <c r="K7" i="7" s="1"/>
  <c r="H7" i="7"/>
  <c r="I7" i="7" s="1"/>
  <c r="J6" i="7"/>
  <c r="K6" i="7" s="1"/>
  <c r="H6" i="7"/>
  <c r="I6" i="7" s="1"/>
  <c r="J5" i="7"/>
  <c r="K5" i="7" s="1"/>
  <c r="H5" i="7"/>
  <c r="I5" i="7" s="1"/>
  <c r="J4" i="7"/>
  <c r="K4" i="7" s="1"/>
  <c r="H4" i="7"/>
  <c r="I4" i="7" s="1"/>
  <c r="H3" i="7"/>
  <c r="I3" i="7" s="1"/>
  <c r="C14" i="7"/>
  <c r="M1" i="7" l="1"/>
  <c r="N1" i="7" s="1"/>
  <c r="M3" i="7"/>
  <c r="N3" i="7" s="1"/>
  <c r="M7" i="7"/>
  <c r="N7" i="7" s="1"/>
  <c r="M5" i="7"/>
  <c r="N5" i="7" s="1"/>
  <c r="M4" i="7"/>
  <c r="N4" i="7" s="1"/>
  <c r="M6" i="7"/>
  <c r="N6" i="7" s="1"/>
  <c r="M8" i="7"/>
  <c r="N8" i="7" s="1"/>
  <c r="U4" i="8"/>
  <c r="V4" i="8" s="1"/>
  <c r="V20" i="8" s="1"/>
  <c r="N9" i="7" l="1"/>
  <c r="B32" i="7"/>
  <c r="B10" i="7" l="1"/>
  <c r="B9" i="7"/>
  <c r="B30" i="7" l="1"/>
  <c r="B8" i="7"/>
  <c r="B38" i="7"/>
  <c r="B39" i="7" s="1"/>
  <c r="B5" i="7" l="1"/>
  <c r="B27" i="7"/>
  <c r="B7" i="7"/>
  <c r="B29" i="7"/>
  <c r="B6" i="7" l="1"/>
  <c r="B28" i="7"/>
  <c r="B25" i="7" l="1"/>
  <c r="B26" i="7"/>
  <c r="B3" i="7"/>
  <c r="B33" i="7" l="1"/>
  <c r="B4" i="7"/>
  <c r="B11" i="7" s="1"/>
  <c r="L15" i="7" s="1"/>
  <c r="C17" i="7" l="1"/>
  <c r="A17" i="7"/>
  <c r="L13" i="7"/>
</calcChain>
</file>

<file path=xl/sharedStrings.xml><?xml version="1.0" encoding="utf-8"?>
<sst xmlns="http://schemas.openxmlformats.org/spreadsheetml/2006/main" count="271" uniqueCount="194">
  <si>
    <t>No</t>
  </si>
  <si>
    <t>OBJETO CONTRACTUAL</t>
  </si>
  <si>
    <t>No de personas a contratar</t>
  </si>
  <si>
    <t>Fechas Previstas para la Contratación</t>
  </si>
  <si>
    <t>Plazo Previsto para la Contratación</t>
  </si>
  <si>
    <t>costo honorarios mes (Pesos)</t>
  </si>
  <si>
    <t>Valor un instructor</t>
  </si>
  <si>
    <t>Valor total programa</t>
  </si>
  <si>
    <t>Inicio</t>
  </si>
  <si>
    <t>Terminación</t>
  </si>
  <si>
    <t xml:space="preserve">Meses </t>
  </si>
  <si>
    <t>Días</t>
  </si>
  <si>
    <t>(D-M-A)</t>
  </si>
  <si>
    <t>SISTEMA DE GESTION DE LA SEGURIDAD Y SALUD EN EL TRABAJO SG-SST</t>
  </si>
  <si>
    <t>INFORMATICA: MICROSOFT WORD, EXCEL E INTERNET</t>
  </si>
  <si>
    <t>Institucional de Integralidad de la Formación - Derechos Humanos y Fundamentales en el Trabajo</t>
  </si>
  <si>
    <t>Institucional de Pedagogía - Actividad Física y Hábitos de Vida Saludables</t>
  </si>
  <si>
    <t>Institucional de la Enseñanza de Idiomas - Ingles Presencial</t>
  </si>
  <si>
    <t>Institucional de Pedagogía - Emprendimiento</t>
  </si>
  <si>
    <t>APOYO ADMINISTRATIVO EN SALUD.</t>
  </si>
  <si>
    <t>SERVICIOS FARMACEUTICOS</t>
  </si>
  <si>
    <t>COSMETOLOGIA Y ESTETICA INTEGRAL.</t>
  </si>
  <si>
    <t>ENFERMERIA.</t>
  </si>
  <si>
    <t>REGENCIA DE FARMACIA</t>
  </si>
  <si>
    <t>SOPORTE VITAL BASICO</t>
  </si>
  <si>
    <t>ATENCION INTEGRAL A LA PRIMERA INFANCIA.</t>
  </si>
  <si>
    <t>SALUD ORAL</t>
  </si>
  <si>
    <t>Comercializacion</t>
  </si>
  <si>
    <t>Servicios Administrativos</t>
  </si>
  <si>
    <t>Logistica</t>
  </si>
  <si>
    <t>Virtual</t>
  </si>
  <si>
    <t>Salud</t>
  </si>
  <si>
    <t>Hoteleria</t>
  </si>
  <si>
    <t>Vulnerables</t>
  </si>
  <si>
    <t>Linea Regular</t>
  </si>
  <si>
    <t>Valor</t>
  </si>
  <si>
    <t>SERVICIO AEROPORTUARIO A PASAJEROS</t>
  </si>
  <si>
    <t>GESTION PARA ESTABLECIMIENTOS DE ALIMENTOS Y BEBIDAS</t>
  </si>
  <si>
    <t>SERVICIO DE RESTAURANTE Y BAR</t>
  </si>
  <si>
    <t>COORDINACION DE SERVICIOS HOTELEROS</t>
  </si>
  <si>
    <t>SERVICIO DE RECEPCION HOTELERA</t>
  </si>
  <si>
    <t>COCINA.</t>
  </si>
  <si>
    <t>PASTELERIA.</t>
  </si>
  <si>
    <t>PROGRAMA</t>
  </si>
  <si>
    <t xml:space="preserve">OBLIGACIONES PRINCIPALES  </t>
  </si>
  <si>
    <t>NIVEL DE FORMACION</t>
  </si>
  <si>
    <t>FORMACION</t>
  </si>
  <si>
    <t>MESES EXPERIENCIA LABORAL</t>
  </si>
  <si>
    <t>MESES EXPERIENCIA DOCENTE</t>
  </si>
  <si>
    <t>Contratistas</t>
  </si>
  <si>
    <t xml:space="preserve">• PARTICIPAR EN LA PLANEACIÓN DE LOS PROCESOS FORMATIVOS EN MODALIDAD VIRTUAL Y A DISTANCIA, DE ACUERDO CON LOS LINEAMIENTOS INSTITUCIONALES, PARA EL ÁREA TEMÁTICA DEL OBJETO CONTRACTUAL.
• PARTICIPAR CUANDO EL CENTRO DE FORMACIÓN LO REQUIERA, EN JORNADAS DE DISEÑO Y DESARROLLO CURRICULAR DE PROGRAMAS DE FORMACIÓN PROFESIONAL INTEGRAL EN MODALIDAD VIRTUAL Y A DISTANCIA, CONFORME A LAS NECESIDADES NACIONALES Y A LOS LINEAMIENTOS INSTITUCIONALES REQUERIDOS.
• EVALUAR LOS APRENDIZAJES PREVIOS CORRESPONDIENTES A LAS FICHAS ASIGNADAS, DE ACUERDO CON LOS PROCEDIMIENTOS, PLAZOS Y HERRAMIENTAS TECNOLÓGICAS QUE LA ENTIDAD DEFINA.
• PARTICIPAR CUANDO EL CENTRO DE FORMACIÓN LO REQUIERA, EN PROYECTOS DE INVESTIGACIÓN TÉCNICA Y/O PEDAGÓGICA PARA FORTALECER EL PROCESO DE FORMACIÓN EN MODALIDAD VIRTUAL Y A DISTANCIA.
• EJECUTAR LA FORMACIÓN PROFESIONAL INTEGRAL DE ACUERDO CON EL DISEÑO CURRICULAR, DESARROLLO CURRICULAR Y PROYECTO FORMATIVO DE LOS PROGRAMAS VIRTUALES DEL ÁREA TEMÁTICA EN EL OBJETO DEL CONTRATO.
• APLICAR ESTRATEGIAS DE ENSEÑANZA, APRENDIZAJE, SEGUIMIENTO Y EVALUACIÓN EN MODALIDAD VIRTUAL Y A DISTANCIA, DE ACUERDO A LOS LINEAMIENTOS PEDAGÓGICOS Y METODOLÓGICOS DE LA ENTIDAD.
• EMITIR JUICIO VALORATIVO SOBRE EL NIVEL DE CUMPLIMIENTO DE LOS RESULTADOS DE APRENDIZAJES DE LAS COMPETENCIAS DEL PROGRAMA EN MODALIDAD VIRTUAL Y A DISTANCIA, ADQUIRIDOS POR LOS APRENDICES EN EL DESARROLLO DE SU FORMACIÓN, APLICANDO LOS PROCEDIMIENTOS, PLAZOS Y HERRAMIENTAS TECNOLÓGICAS QUE LA ENTIDAD DEFINA.
• REGISTRAR, VERIFICAR Y HACER SEGUIMIENTO OPORTUNO EN EL SISTEMA DE INFORMACIÓN QUE LA ENTIDAD DEFINA PARA LA GESTIÓN DE LA FORMACIÓN PROFESIONAL INTEGRAL EN MODALIDAD VIRTUAL Y A DISTANCIA, MEDIANTE LAS SIGUIENTES ACTIVIDADES: A). VERIFICAR QUE LA TOTALIDAD DE LOS APRENDICES SELECCIONADOS ESTÉN ASOCIADOS A UNA RUTA DE APRENDIZAJE Y SU ESTADO SEA MATRICULADO. B). REGISTRAR JUICIOS EVALUATIVOS, REALIZAR RECONOCIMIENTO DE APRENDIZAJES PREVIOS, PARA LOS APRENDICES NUEVOS, REINTEGRADOS O TRASLADADOS. E). COMUNICAR AL COORDINADOR ACADÉMICO OPORTUNAMENTE ANOMALÍAS, INCONSISTENCIAS, NOVEDADES DE APRENDICES Y HALLAZGOS EN EL REGISTRO DE LA INFORMACIÓN.
• APLICAR Y HACER CUMPLIR EL REGLAMENTO DEL APRENDIZ Y EL MANUAL DE CONVIVENCIA INSTAURADO EN LA INSTITUCIÓN.
• APOYAR PROCESOS DE REGISTRO CALIFICADO PARA LOS PROGRAMAS DE EDUCACIÓN SUPERIOR DEL ÁREA TEMÁTICA OBJETO DEL PRESENTE CONTRATO, CUANDO EL CENTRO LO REQUIERA.
• REALIZAR SEGUIMIENTO A LOS APRENDICES QUE INGRESAN A LA ETAPA PRODUCTIVA EN MODALIDAD VIRTUAL Y A DISTANCIA SEGÚN LA ASIGNACIÓN Y REQUERIMIENTOS DEL CENTRO DE FORMACIÓN.
• PARTICIPAR EN LOS PROCESOS DE AUTOEVALUACIÓN DE PROGRAMAS DE FORMACIÓN VIRTUAL Y A DISTANCIA EN EL CENTRO DE FORMACIÓN.
• LAS DEMÁS NECESARIAS PARA EL CABAL CUMPLIMIENTO DEL OBJETO CONTRACTUAL.
</t>
  </si>
  <si>
    <t>PROFESIONAL  O TECNOLOGO</t>
  </si>
  <si>
    <t>PROFESIONAL O TECNÓLOGO EN ÁREAS ADMINISTRATIVAS, COMERCIALES Y/O EMPRESARIALES (INGENIERÍA INDUSTRIAL, ADMINISTRACIÓN DE EMPRESAS Y  AFINES) CON FORMACIÓN EN DESARROLLO E IMPLEMENTACIÓN DE SISTEMAS DE GESTIÓN DE CALIDAD Y PROCESOS DE AUDITORÍA INTERNA EN SGC.
CERTIFICACIÓN DE MÍNIMO 48 HORAS EN PROGRAMAS RELACIONADOS CON AMBIENTES VIRTUALES DE APRENDIZAJE PARA IMPARTIR FORMACIÓN VIRTUAL. O TENER CERTIFICACIÓN VIGENTE EN LA NORMA DE COMPETENCIA PEDAGÓGICA 240201057 “ORIENTAR FORMACIÓN A DISTANCIA DE ACUERDO CON PROCEDIMIENTOS TÉCNICOS Y NORMATIVAS”.</t>
  </si>
  <si>
    <t xml:space="preserve">DOCE (12) MESES DE EXPERIENCIA EN LA IMPLEMENTACIÓN DE SISTEMAS DE GESTIÓN DE CALIDAD EN EL SECTOR PÚBLICO Y/O EN LOS PROCESOS DE AUDITORIA INTERNA.
</t>
  </si>
  <si>
    <t>DOCE (12) MESES DE EXPERIENCIA EN LABORES DE FORMACIÓN PROFESIONAL EN AMBIENTES VIRTUALES DE APRENDIZAJE O TUTOR VIRTUAL.</t>
  </si>
  <si>
    <t>AVA y Bilingüismo</t>
  </si>
  <si>
    <t>Presupuesto Asignado por la Regular</t>
  </si>
  <si>
    <t>Numero de Instructoes 8 Horas</t>
  </si>
  <si>
    <t>Honorario</t>
  </si>
  <si>
    <t>Numero de Instructores 6 Horas</t>
  </si>
  <si>
    <t>Valor honorarios</t>
  </si>
  <si>
    <t>Dia de Honorario ( horas</t>
  </si>
  <si>
    <t>Valor Dia * Numero Instructores</t>
  </si>
  <si>
    <t>Numero Dia de Confraternidad y Alistamiento del Tercer Trimestre (13)+ Recorte de Diciembre hasta el 9</t>
  </si>
  <si>
    <t>Valor Total (Dia * Total Instructores Dias)</t>
  </si>
  <si>
    <t>Diferencia a Favor</t>
  </si>
  <si>
    <t>Garantizando Formación hasta el 9 de diciembre</t>
  </si>
  <si>
    <t>Linea Regular con la Deducción</t>
  </si>
  <si>
    <t>Diseño Curricular</t>
  </si>
  <si>
    <t>HOTELERIA</t>
  </si>
  <si>
    <t>ELKIS PADILLA</t>
  </si>
  <si>
    <t>GLORIA DIAZ GUTIERREZ, LISBETH VARGAS CANTILLO, JUAN CARLOS  BERMUDEZ TORRES, DORLIN AMARIS VALDES</t>
  </si>
  <si>
    <t>JAIME MARTINEZ</t>
  </si>
  <si>
    <t>VIVIANA MARCELA ECHEVERRIA MENDEZ</t>
  </si>
  <si>
    <t>ARNALDO CARO (REEMPLAZO PROTECCION ESPECIAL)</t>
  </si>
  <si>
    <t>JULIANA MENDEZ</t>
  </si>
  <si>
    <t>LO DEJO ABIERTO</t>
  </si>
  <si>
    <t xml:space="preserve">MAYRA PERTUZ.  JOSE GOMEZ PASARIA A PANADERIA CON POBLACIONES ESPECIALES </t>
  </si>
  <si>
    <t>ANTONIO ACOSTA</t>
  </si>
  <si>
    <t>NORMA PATRICIA GUTIERREZ FERRER, WALESKA ZUCCHINNI OSORIO</t>
  </si>
  <si>
    <t>RODRIGO CASTRO OLMOS</t>
  </si>
  <si>
    <t>YILIBETH</t>
  </si>
  <si>
    <t>SALUD</t>
  </si>
  <si>
    <t>MARIA BLANCO (SEGUIMIENTO EP) MARIA SALINAS, GIOVANA DEL CARMEN BARRAZA OSORIO,EDNA MARGARITA BARRAZA MANOTAS.</t>
  </si>
  <si>
    <t>YURAIMA ESCORCIA / ZAHARE ABIANTUN (PROTECCION) REEMPLAZA A YARLEY ANAYA</t>
  </si>
  <si>
    <t>GUICELA MARIA CABARCAS MENDOZA</t>
  </si>
  <si>
    <r>
      <t xml:space="preserve">JANINE ALGARIN,PATRICIA  ESTHER OLACIREGUI OSPINA, JUDY MARTINEZ FLOREZ,LUZMILA  ROSA ANGULO LAMADRID,KATIA MERCEDES  GONZALEZ SANDOVAL,LUDDY MERCEDES CALVO OJEDA,BRIGITTE DEL CARMEN PRIETO BARROS,EILEEN PAOLA SARMIENTO TORRES, WENDY LORAINE PEREZ HOYOS,LIZETH MARIA MUÑOZ ALTAMAR,DELSY NICOLASA AMAYA PADILLA,FELICIDAD MARIA PEREZ PEREZ,CLARIT ELENA CASTILLO FERNANDEZ,JANETH PATRICIA BALMASEDA LAMADRID,MARTA NIETO REEMPLAZA A </t>
    </r>
    <r>
      <rPr>
        <sz val="11"/>
        <color rgb="FFFF0000"/>
        <rFont val="Calibri"/>
        <family val="2"/>
      </rPr>
      <t>YOLIMA PALOMO OROZCO POR PROTECCION )</t>
    </r>
  </si>
  <si>
    <t>, GUILLERMO ARIAS,PAULA CARRILLO</t>
  </si>
  <si>
    <t>NELSON DE JESUS  AGRESOTT MUÑOZ</t>
  </si>
  <si>
    <t>CARMEN MARIA DELAHOZ HOYER,JANICE DEL CARMEN NIEBLES SOLANO,OSCAR JAVIER ALFORD MUÑOZ,OSIRIS DEL SOCORRO VILLARREAL ACOSTA,SINDY JACQUELINE ESCORCIA RODRIGUEZ,GABRIEL DE JESUS MAIGUEL RUA,CARLOS MARIO RODRIGUEZ RODRIGUEZ</t>
  </si>
  <si>
    <t>YAMILE SANTIAGO</t>
  </si>
  <si>
    <t>EVELIS ESTHER RODRÍGUEZ PEREZ,FERNANDO RAFAEL GUEVARA HERRERA,JAIRO ENRIQUE VERGARA BALMACEDA</t>
  </si>
  <si>
    <t>SANDRA MARTINEZ</t>
  </si>
  <si>
    <t>MAURICIO EMILIO RINCON MEDINA, MARINELLA MARIA LOPEZ SILGADO</t>
  </si>
  <si>
    <t>Instructores del Mes de Julio</t>
  </si>
  <si>
    <t>OBSERVACION</t>
  </si>
  <si>
    <t>VALIDACIÓN (QUE APAREZCA, VALORES, NUMERO DE INSTRUCTORES)</t>
  </si>
  <si>
    <t>VALIDACIÓN FECHAS</t>
  </si>
  <si>
    <t>PLANEACION DE AUDITORIAS EN SISTEMAS DE GESTION</t>
  </si>
  <si>
    <t>EVALUACION SOLICITUDES FINANCIERAS BAJO LA NORMATIVIDAD SARLAFT</t>
  </si>
  <si>
    <t>MANEJO DE HERRAMIENTAS MICROSOFT OFFICE 2016: EXCEL</t>
  </si>
  <si>
    <t>FUNDAMENTACION EN TECNICA VOCAL</t>
  </si>
  <si>
    <t>DISEÑO DE INSTRUMENTOS DE EVALUACION</t>
  </si>
  <si>
    <t>INDUCCION A PROCESOS PEDAGOGICOS</t>
  </si>
  <si>
    <t>ACREDITACION EN SALUD.</t>
  </si>
  <si>
    <t>MANEJO DE ADOBE PHOTOSHOP</t>
  </si>
  <si>
    <t>ENGLISH DOT WORKS BEGINNER - INGLÉS</t>
  </si>
  <si>
    <t>ATENCION INTEGRAL DE URGENCIAS A VICTIMAS DE ATAQUE CON AGENTES QUIMICOS</t>
  </si>
  <si>
    <t>MARKETING DIGITAL</t>
  </si>
  <si>
    <t>8-9302-754 Instructor: Prestar Servicios Personales Carácter Temporal Para La Formación Profesional Integral, En FORMACION REGULAR TITULADA Y/O COMPLEMENTARIA VIRTUAL Para el Programa Formación FAMILIA CALIDAD</t>
  </si>
  <si>
    <t>PROFESIONAL</t>
  </si>
  <si>
    <t>8-9302-754 Instructor: Prestar Servicios Personales Carácter Temporal Para La Formación Profesional Integral, En FORMACION REGULAR TITULADA Y/O COMPLEMENTARIA VIRTUAL Para el Programa Formación FAMILIA CONTABILIDAD Y FINANZAS</t>
  </si>
  <si>
    <t xml:space="preserve"> ALTERNATIVA NO. 1 TÍTULO PROFESIONAL UNIVERSITARIO EN DISCIPLINA ACADÉMICA DEL NÚCLEO BÁSICO DEL CONOCIMIENTO EN: ADMINISTRACIÓN, ADMINISTRACIÓN FINANCIERA, ADMINISTRACIÓN BANCARIA Y FINANCIERA, ADMINISTRACIÓN DE EMPRESAS, ADMINISTRACIÓN DE EMPRESAS CON ÉNFASIS EN ECONOMÍA SOLIDARIA, ADMINISTRACIÓN DE EMPRESAS CON ÉNFASIS EN FINANZAS, ADMINISTRACIÓN DE EMPRESAS COOPERATIVAS, ECONOMÍA EMPRESARIAL, FINANZAS Y COMERCIO EXTERIOR, ECONOMÍA, ECONOMÍA Y DESARROLLO, ECONOMÍA Y FINANZAS, ECONOMÍA Y FINANZAS INTERNACIONALES, INGENIERÍA INDUSTRIAL Y AFINES.ALTERNATIVA NO. 2 TÍTULO DE TECNÓLOGO EN EL NÚCLEO BÁSICO DE CONOCIMIENTO DE ADMINISTRACIÓN: TECNOLOGÍA COMERCIAL Y FINANCIERA, TECNOLOGÍA EN GESTIÓN FINANCIERA, TECNOLOGÍA BANCARIA Y FINANCIERA, TECNOLOGÍA COMERCIAL Y FINANCIERA, TECNOLOGÍA EN ADMINISTRACIÓN BANCARIA, TECNOLOGÍA EN ADMINISTRACIÓN COMERCIAL Y FINANCIERA, TECNOLOGÍA EN ADMINISTRACIÓN CONTABLE, TRIBUTARIA Y FINANCIERA, TECNOLOGÍA EN ADMINISTRACIÓN DE EMPRESAS, TECNOLOGÍA EN ADMINISTRACIÓN DE EMPRESAS Y BANCA</t>
  </si>
  <si>
    <t>ALTERNATIVA 1: VEINTICUATRO (24) MESES DE EXPERIENCIA RELACIONADA DISTRIBUIDA ASÍ: DOCE (12) MESES DE EXPERIENCIA RELACIONADA CON EL EJERCICIO DE SERVICIOS FINANCIEROS Y DOCE (12) MESES EN DOCENCIA.ALTERNATIVA 2: TREINTA (30) MESES DE EXPERIENCIA RELACIONADA DISTRIBUIDA ASÍ: DIECIOCHO (18) MESES DE EXPERIENCIA RELACIONADA CON EL EJERCICIO DE SERVICIOS FINANCIEROS Y DOCE (12) MESES EN DOCENCIA</t>
  </si>
  <si>
    <t>Convocatoria 18531</t>
  </si>
  <si>
    <t>8-9302-754 Instructor: Prestar Servicios Personales Carácter Temporal Para La Formación Profesional Integral, En FORMACION REGULAR TITULADA Y/O COMPLEMENTARIA VIRTUAL Para el Programa Formación FAMILIA OFIMATICA</t>
  </si>
  <si>
    <t>Convocatoria 18497</t>
  </si>
  <si>
    <t xml:space="preserve"> profesional en ingeniería de sistemas y computación, ingeniería electrónica, tecnólogo o técnico en electrónica y áreas a fines.</t>
  </si>
  <si>
    <t>seis meses en manejo de herramientas ofimáticas seis meses en el área pedagógica</t>
  </si>
  <si>
    <t>OFIMATICA: NERIO NUÑEZ</t>
  </si>
  <si>
    <t>OFIMATICA: VICTORIA SUDEA, LUIS ALZATE, JORGE ROMERO, WALTER DE LA HOZ</t>
  </si>
  <si>
    <t>Convocatoria 18492</t>
  </si>
  <si>
    <t>8-9302-754 Instructor: Prestar Servicios Personales Carácter Temporal Para La Formación Profesional Integral, En FORMACION REGULAR TITULADA Y/O COMPLEMENTARIA VIRTUAL Para el Programa Formación FAMILIA MUSICA</t>
  </si>
  <si>
    <t xml:space="preserve"> licenciado o maestro en música</t>
  </si>
  <si>
    <t>doce (12) meses de experiencia relacionados con el ejercicio de la profesión u oficio objeto de la formación profesional veinticuatro meses de labores en la docencia¿ doce (12) meses de experiencia en labores de formación profesional y docencia en ambientes virtuales de aprendizaje o tutor virtual</t>
  </si>
  <si>
    <t>MUSICA: DIEGO ROJAS</t>
  </si>
  <si>
    <t>Convocatoria 18493</t>
  </si>
  <si>
    <t>Convocatoria 18479</t>
  </si>
  <si>
    <t>licenciados en educación, pedagogía y didáctica o profesionales con especialización en áreas afines a la educación</t>
  </si>
  <si>
    <t>1 año en el área técnica 1 año en el área virtual 1 año en el área pedagógica</t>
  </si>
  <si>
    <t>PEDAGOGIA: MARILYN DE LAS SALAS, GIOVANY NAVARRO</t>
  </si>
  <si>
    <t>ORGANIZACION DOCUMENTAL EN EL ENTORNO LABORAL</t>
  </si>
  <si>
    <t xml:space="preserve">tecnólogo o profesional en ciencias de la información y la documentación o archivística, administración de empresas o en ciencias económicas y administrativas con formación en el área archivística. </t>
  </si>
  <si>
    <t>CALIDAD:  EDGARD TINOCO, DAVID URUETA</t>
  </si>
  <si>
    <t>Convocatorias 18449, 18540</t>
  </si>
  <si>
    <t>experiencia en el área de archivística</t>
  </si>
  <si>
    <t>GESTION DOCUMETAL: LUIS FUENTES, CARLOS PEREZ, MONICA ESTADA, JOSE CASAS</t>
  </si>
  <si>
    <t>Convocatoria 18475</t>
  </si>
  <si>
    <t>8-9302-754 Instructor: Prestar Servicios Personales Carácter Temporal Para La Formación Profesional Integral, En FORMACION REGULAR TITULADA Y/O COMPLEMENTARIA VIRTUAL Para el Programa Formación FAMILIA PEDAGOGIA</t>
  </si>
  <si>
    <t>8-9302-754 Instructor: Prestar Servicios Personales Carácter Temporal Para La Formación Profesional Integral, En FORMACION REGULAR TITULADA Y/O COMPLEMENTARIA VIRTUAL Para el Programa Formación FAMILIA GESTION DOCUMETAL</t>
  </si>
  <si>
    <t>Convocatoria 18466</t>
  </si>
  <si>
    <t>PEDAGOGIA: TOMAS NIETO, NORMA CARO</t>
  </si>
  <si>
    <t>opción 1profesional en educación opción 2profesional en otras ramas del conocimiento con estudios de posgrado en educación. (especialización o maestría) formación en docencia. Cursos de actualización pedagógica y de formación pedagógica sena.</t>
  </si>
  <si>
    <t>con experiencia laboral en el campo de la educaciónmínimo (24) meses de experiencia de los cuales mínimo doce (12) meses estaránrelacionados con el ejercicio de la profesión como docente y (6) meses en lainstitución senalos (6) meses restantes pueden contar como experiencia en otrocampo de la educación (no precisamente la docencia</t>
  </si>
  <si>
    <t>Convocatoria 18455</t>
  </si>
  <si>
    <t>PROFESIONAL EN ÁREAS DE LA SALUD CON POSTGRADO EN CALIDAD, AUDITORIA O GERENCIA EN SERVICIOS DE SALUD.</t>
  </si>
  <si>
    <t>MÍNIMO 12 MESES DE EXPERIENCIA PROFESIONALMÍNIMO 6 MESES DE EXPERIENCIA DOCENTEMÍNIMO 6 MESES DE EXPERIENCIA COMO TUTOR VIRTUAL</t>
  </si>
  <si>
    <t>SALUD: EMILIA PEREZ</t>
  </si>
  <si>
    <t>Convocatoria 18450</t>
  </si>
  <si>
    <t>DISEÑO: SAID CAMARGO, JENNY DURAN</t>
  </si>
  <si>
    <t>8-9302-754 Instructor: Prestar Servicios Personales Carácter Temporal Para La Formación Profesional Integral, En FORMACION REGULAR TITULADA Y/O COMPLEMENTARIA VIRTUAL Para el Programa Formación FAMILIA SALUD</t>
  </si>
  <si>
    <t>8-9302-754 Instructor: Prestar Servicios Personales Carácter Temporal Para La Formación Profesional Integral, En FORMACION REGULAR TITULADA Y/O COMPLEMENTARIA VIRTUAL Para el Programa Formación FAMILIA DISEÑO</t>
  </si>
  <si>
    <t xml:space="preserve">profesional, tecnólogo o técnico en diseño gráfico, publicidad, ingeniería de sistemas o áreas afines. </t>
  </si>
  <si>
    <t>6 meses en el área técnica 6 meses en el área pedagógica</t>
  </si>
  <si>
    <t xml:space="preserve">profesional o tecnologo con título en licenciatura de idiomas o profesional en cualquier área de conocimiento con un nivel mínimo b2 de suficiencia en lengua extranjera, acreditado mediante una de las siguientes pruebas internacionales ¿fce (first certificate in english). ¿bec (business english certificate). ¿cae (certificate in advanced english). ¿cpe (certificate of proficiency). ¿ielts (international english language testing system). ¿ise (integrated skills in english). ¿toefl (paper based and internet based). ¿toeic (test of english for international communication). ¿bulats (business language testing system). </t>
  </si>
  <si>
    <t>Convocatoria 18436</t>
  </si>
  <si>
    <t>Experiencia laboral: mínimo 12 meses en la orientación de procesos de capacitación o formación en lengua extranjera</t>
  </si>
  <si>
    <t>8-9302-754 Instructor: Prestar Servicios Personales Carácter Temporal Para La Formación Profesional Integral, En FORMACION REGULAR TITULADA Y/O COMPLEMENTARIA VIRTUAL Para el Programa Formación FAMILIA BILINGÜISMO</t>
  </si>
  <si>
    <t xml:space="preserve"> TÍTULO PROFESIONAL MEDICINA, CON CERTIFICADO DE FORMACIÓN DEL CURSO ATENCIÓN INTEGRAL EN SALUD A VÍCTIMAS DE VIOLENCIAS SEXUALES</t>
  </si>
  <si>
    <t>MÍNIMO 12 MESES DE EXPERIENCIA EN EL SERVICIO DE URGENCIAS MÍNIMO 6 MESES DE EXPERIENCIA DOCENTE</t>
  </si>
  <si>
    <t>DESIERTA</t>
  </si>
  <si>
    <t>Convocatoria 18432</t>
  </si>
  <si>
    <t xml:space="preserve">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conocimientocomunicación social, periodismo y afines, economía, ingeniería industrial, ingeniería de mercados, administración de empresas</t>
  </si>
  <si>
    <t>veinticuatro (24) meses de experienciade los cuales dieciocho (18) meses estarán relacionados con el ejercicio de la profesión u oficio objeto de la formación profesional y seis (6) meses en labores de docencia</t>
  </si>
  <si>
    <t>8-9302-754 Instructor: Prestar Servicios Personales Carácter Temporal Para La Formación Profesional Integral, En FORMACION REGULAR TITULADA Y/O COMPLEMENTARIA VIRTUAL Para el Programa Formación FAMILIA MERCADEO Y LOGISTICA</t>
  </si>
  <si>
    <t>BIOSEGURIDAD APLICADA A LA COSMETOLOGIA</t>
  </si>
  <si>
    <t>Profesional en enfermería, bacteriología, fisioterapia con certificación o especialización en salud laboral, técnico o tecnólogo en cosmetología y estética con certificación en bioseguridad y salud laboral</t>
  </si>
  <si>
    <t>dos años en servicios de salud y/o salud laboral, en los procesos y procedimientos que se deesarrollan en el area de la cosmetologia y belleza</t>
  </si>
  <si>
    <t>MERCADEO Y LOGISTICA: GARY CASTILLO</t>
  </si>
  <si>
    <t>Convocatoria 18483</t>
  </si>
  <si>
    <t>Convocatoria 21310</t>
  </si>
  <si>
    <t>SALUD: ISADYS SANCHEZ</t>
  </si>
  <si>
    <t>CONTABILIDAD Y FINANZAS:  ALEXANDER ANAYA</t>
  </si>
  <si>
    <t>CONTABILIDAD Y FINANZAS: EINAR MARTINEZ, ARIEL PADILLA, JUAN DE DIOS TRIANA</t>
  </si>
  <si>
    <t>se recomienda contratar EDGAR TINCO HASTA 30 DE SEGUIMIENTO. JUSTIFICACON SEGUIMIENTO APRENDICES</t>
  </si>
  <si>
    <t>Linea PAA</t>
  </si>
  <si>
    <t>8-9302-1366  Instructor: EDGARD TINOCO , 8-9302-1367  Instructor: DAVID URUETA</t>
  </si>
  <si>
    <t>8-9302-1368  Instructor: EINAR MARTINEZ, 8-9302-1369 Instructor: ARIEL PADILLA, 8-9302-1370  Instructor: JUAN DE DIOS TRIANA</t>
  </si>
  <si>
    <t>8-9302-1371  Instructor:</t>
  </si>
  <si>
    <t>8-9302-1372  Instructor:</t>
  </si>
  <si>
    <t>8-9302-1373 Instructor:</t>
  </si>
  <si>
    <t>8-9302-1374  Instructor: VICTORIA SUDEA, 8-9302-1375  Instructor: LUIS ALZATE, 8-9302-1376  Instructor: JORGE ROMERO, 8-9302-1377  Instructor: WALTER DE LA HOZ</t>
  </si>
  <si>
    <t>8-9302-1378  Instructor: MARILYN DE LAS SALAS, 8-9302-1379  Instructor: GIOVANY NAVARRO</t>
  </si>
  <si>
    <t>8-9302-1380  Instructor: LUIS FUENTES, 8-9302-1381  Instructor: CARLOS PEREZ, 8-9302-1382  Instructor: MONICA ESTRADA, 8-9302-1383  Instructor: JOSE CASAS</t>
  </si>
  <si>
    <t>8-9302-1384  Instructor: TOMAS NIETO, 8-9302-1385  Instructor: NORMA CARO</t>
  </si>
  <si>
    <t>8-9302-1386  Instructor:</t>
  </si>
  <si>
    <t>8-9302-1387  Instructor: SAID CAMARGO, 8-9302-1388  Instructor: JENNY DURAN</t>
  </si>
  <si>
    <t>8-9302-1389  Instructor: IVON MOLINA, 8-9302-1390  Instructor: LIBARDO OSPINO, 8-9302-1391  Instructor: MOISES PUCHE, 8-9302-1392  Instructor: JHON CORENA, 8-9302-1393  Instructor: JAIRO VIZCAINO, 8-9302-1394  Instructor: ANDRES FLOREZ, 8-9302-1395  Instructor: SHIRLEY INSIGNARES, 8-9302-1396  Instructor: FABIAN ARENAS, 8-9302-1398  Instructor: SILVANA PINEDO, 8-9302-1399  Instructor: ANA MILENA HERAZO, 8-9302-1400  Instructor: VLADIMIR LLANOS, 8-9302-1401  Instructor: CARLOS BERNAL, 8-9302-1402  Instructor: MAGALIS RODRIGUEZ, 8-9302-1403  Instructor: BRAYAN FLOREZ, 8-9302-1404  Instructor: TANIA OYOLA</t>
  </si>
  <si>
    <t>8-9302-1397  Instructor:</t>
  </si>
  <si>
    <t>8-9302-1406  Instructor:</t>
  </si>
  <si>
    <t>8-9302-1407  Instructor:</t>
  </si>
  <si>
    <t>BILINGÜISMO: IVON MOLINA, LIBARDO OSPINO, MOISES PUCHE, JHON CORENA, JAIRO VIZCAINO, ANDRES FLOREZ, SHRLEY INSIGNARES, FABIAN ARENAS, SILVANA PINEDO, ANA MILENA HERAZO, VLADIMIR LLANOS, CARLOS BERNAL, MAGALIS RODRIGUEZ, BRAYAN FLOREZ, TANIA OYOLA</t>
  </si>
  <si>
    <t>LAURA ALCOCER</t>
  </si>
  <si>
    <t>Convocatoria 18436
Verificar en SECOP Fechas del contrato 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</si>
</sst>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0;[Red]\-&quot;$&quot;#,##0"/>
    <numFmt numFmtId="165" formatCode="&quot;$&quot;\ #,##0"/>
    <numFmt numFmtId="166" formatCode="&quot;$&quot;\ #,##0.00"/>
  </numFmts>
  <fonts count="21" x14ac:knownFonts="1">
    <font>
      <sz val="12"/>
      <color theme="1"/>
      <name val="Calibri"/>
      <family val="2"/>
      <scheme val="minor"/>
    </font>
    <font>
      <sz val="11"/>
      <name val="Calibri"/>
      <family val="2"/>
    </font>
    <font>
      <b/>
      <sz val="12"/>
      <color theme="1"/>
      <name val="Calibri"/>
      <family val="2"/>
      <scheme val="minor"/>
    </font>
    <font>
      <sz val="11"/>
      <color theme="1"/>
      <name val="Calibri"/>
      <family val="2"/>
    </font>
    <font>
      <b/>
      <sz val="18"/>
      <color theme="1"/>
      <name val="Calibri"/>
      <family val="2"/>
      <scheme val="minor"/>
    </font>
    <font>
      <sz val="11"/>
      <color rgb="FFFF0000"/>
      <name val="Calibri"/>
      <family val="2"/>
    </font>
    <font>
      <sz val="8"/>
      <name val="Calibri"/>
      <family val="2"/>
      <scheme val="minor"/>
    </font>
    <font>
      <sz val="9"/>
      <color theme="1"/>
      <name val="Arial"/>
      <family val="2"/>
    </font>
    <font>
      <b/>
      <sz val="9"/>
      <color theme="1"/>
      <name val="Arial"/>
      <family val="2"/>
    </font>
    <font>
      <sz val="9"/>
      <color theme="1" tint="4.9989318521683403E-2"/>
      <name val="Arial"/>
      <family val="2"/>
    </font>
    <font>
      <b/>
      <sz val="9"/>
      <color rgb="FF000000"/>
      <name val="Calibri"/>
      <family val="2"/>
    </font>
    <font>
      <b/>
      <sz val="8"/>
      <color rgb="FF000000"/>
      <name val="Calibri"/>
      <family val="2"/>
    </font>
    <font>
      <b/>
      <sz val="12"/>
      <color theme="1"/>
      <name val="Calibri"/>
      <family val="2"/>
    </font>
    <font>
      <sz val="9"/>
      <color theme="1"/>
      <name val="Calibri"/>
      <family val="2"/>
    </font>
    <font>
      <sz val="9"/>
      <color theme="1" tint="4.9989318521683403E-2"/>
      <name val="Calibri"/>
      <family val="2"/>
    </font>
    <font>
      <b/>
      <sz val="9"/>
      <color theme="1" tint="4.9989318521683403E-2"/>
      <name val="Calibri"/>
      <family val="2"/>
    </font>
    <font>
      <sz val="11"/>
      <color theme="1" tint="4.9989318521683403E-2"/>
      <name val="Calibri"/>
      <family val="2"/>
    </font>
    <font>
      <sz val="12"/>
      <color theme="1" tint="4.9989318521683403E-2"/>
      <name val="Calibri"/>
      <family val="2"/>
    </font>
    <font>
      <sz val="9"/>
      <color theme="4"/>
      <name val="Calibri"/>
      <family val="2"/>
    </font>
    <font>
      <sz val="9"/>
      <color rgb="FF000000"/>
      <name val="Calibri"/>
      <family val="2"/>
    </font>
    <font>
      <b/>
      <sz val="9"/>
      <color theme="1"/>
      <name val="Calibri"/>
      <family val="2"/>
    </font>
  </fonts>
  <fills count="12">
    <fill>
      <patternFill patternType="none"/>
    </fill>
    <fill>
      <patternFill patternType="gray125"/>
    </fill>
    <fill>
      <patternFill patternType="solid">
        <fgColor theme="0" tint="-0.249977111117893"/>
        <bgColor indexed="64"/>
      </patternFill>
    </fill>
    <fill>
      <patternFill patternType="solid">
        <fgColor rgb="FF92D050"/>
        <bgColor indexed="64"/>
      </patternFill>
    </fill>
    <fill>
      <patternFill patternType="solid">
        <fgColor rgb="FFFFC000"/>
        <bgColor indexed="64"/>
      </patternFill>
    </fill>
    <fill>
      <patternFill patternType="solid">
        <fgColor rgb="FFFFFF00"/>
        <bgColor indexed="64"/>
      </patternFill>
    </fill>
    <fill>
      <patternFill patternType="solid">
        <fgColor theme="2" tint="-0.249977111117893"/>
        <bgColor indexed="64"/>
      </patternFill>
    </fill>
    <fill>
      <patternFill patternType="solid">
        <fgColor rgb="FF00B0F0"/>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rgb="FFFF33CC"/>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107">
    <xf numFmtId="0" fontId="0" fillId="0" borderId="0" xfId="0"/>
    <xf numFmtId="0" fontId="0" fillId="0" borderId="0" xfId="0" applyAlignment="1">
      <alignment wrapText="1"/>
    </xf>
    <xf numFmtId="0" fontId="0" fillId="0" borderId="1" xfId="0" applyBorder="1"/>
    <xf numFmtId="0" fontId="2" fillId="3" borderId="1" xfId="0" applyFont="1" applyFill="1" applyBorder="1" applyAlignment="1">
      <alignment horizontal="center"/>
    </xf>
    <xf numFmtId="0" fontId="0" fillId="0" borderId="1" xfId="0" applyBorder="1" applyAlignment="1">
      <alignment wrapText="1"/>
    </xf>
    <xf numFmtId="3" fontId="0" fillId="0" borderId="1" xfId="0" applyNumberFormat="1" applyBorder="1"/>
    <xf numFmtId="3" fontId="2" fillId="0" borderId="0" xfId="0" applyNumberFormat="1" applyFont="1"/>
    <xf numFmtId="165" fontId="0" fillId="0" borderId="1" xfId="0" applyNumberFormat="1" applyBorder="1"/>
    <xf numFmtId="44" fontId="0" fillId="0" borderId="0" xfId="0" applyNumberFormat="1"/>
    <xf numFmtId="44" fontId="3" fillId="0" borderId="0" xfId="0" applyNumberFormat="1" applyFont="1"/>
    <xf numFmtId="44" fontId="2" fillId="0" borderId="0" xfId="0" applyNumberFormat="1" applyFont="1"/>
    <xf numFmtId="166" fontId="0" fillId="0" borderId="0" xfId="0" applyNumberFormat="1"/>
    <xf numFmtId="166" fontId="0" fillId="0" borderId="1" xfId="0" applyNumberFormat="1" applyBorder="1"/>
    <xf numFmtId="0" fontId="2" fillId="3" borderId="1" xfId="0" applyFont="1" applyFill="1" applyBorder="1" applyAlignment="1">
      <alignment horizontal="center" wrapText="1"/>
    </xf>
    <xf numFmtId="166" fontId="0" fillId="0" borderId="1" xfId="0" applyNumberFormat="1" applyBorder="1" applyAlignment="1">
      <alignment wrapText="1"/>
    </xf>
    <xf numFmtId="165" fontId="0" fillId="0" borderId="0" xfId="0" applyNumberFormat="1"/>
    <xf numFmtId="0" fontId="0" fillId="3" borderId="1" xfId="0" applyFill="1" applyBorder="1" applyAlignment="1">
      <alignment wrapText="1"/>
    </xf>
    <xf numFmtId="165" fontId="2" fillId="3" borderId="1" xfId="0" applyNumberFormat="1" applyFont="1" applyFill="1" applyBorder="1"/>
    <xf numFmtId="44" fontId="4" fillId="3" borderId="0" xfId="0" applyNumberFormat="1" applyFont="1" applyFill="1"/>
    <xf numFmtId="0" fontId="4" fillId="3" borderId="0" xfId="0" applyFont="1" applyFill="1" applyAlignment="1">
      <alignment wrapText="1"/>
    </xf>
    <xf numFmtId="0" fontId="1" fillId="4" borderId="1" xfId="0" applyFont="1" applyFill="1" applyBorder="1" applyAlignment="1">
      <alignment horizontal="left" wrapText="1"/>
    </xf>
    <xf numFmtId="0" fontId="1" fillId="4" borderId="1" xfId="0" applyFont="1" applyFill="1" applyBorder="1"/>
    <xf numFmtId="0" fontId="1" fillId="7" borderId="1" xfId="0" applyFont="1" applyFill="1" applyBorder="1" applyAlignment="1">
      <alignment horizontal="left" wrapText="1"/>
    </xf>
    <xf numFmtId="0" fontId="1" fillId="0" borderId="1" xfId="0" applyFont="1" applyBorder="1"/>
    <xf numFmtId="0" fontId="1" fillId="7" borderId="0" xfId="0" applyFont="1" applyFill="1"/>
    <xf numFmtId="0" fontId="1" fillId="7" borderId="0" xfId="0" applyFont="1" applyFill="1" applyAlignment="1">
      <alignment vertical="center" wrapText="1"/>
    </xf>
    <xf numFmtId="0" fontId="1" fillId="7" borderId="1" xfId="0" applyFont="1" applyFill="1" applyBorder="1"/>
    <xf numFmtId="0" fontId="1" fillId="5" borderId="1" xfId="0" applyFont="1" applyFill="1" applyBorder="1" applyAlignment="1">
      <alignment vertical="center" wrapText="1"/>
    </xf>
    <xf numFmtId="0" fontId="0" fillId="7" borderId="0" xfId="0" applyFill="1"/>
    <xf numFmtId="0" fontId="1" fillId="7" borderId="0" xfId="0" applyFont="1" applyFill="1" applyAlignment="1">
      <alignment wrapText="1"/>
    </xf>
    <xf numFmtId="0" fontId="1" fillId="0" borderId="1" xfId="0" applyFont="1" applyBorder="1" applyAlignment="1">
      <alignment horizontal="left" wrapText="1"/>
    </xf>
    <xf numFmtId="0" fontId="1" fillId="5" borderId="0" xfId="0" applyFont="1" applyFill="1"/>
    <xf numFmtId="0" fontId="1" fillId="5" borderId="0" xfId="0" applyFont="1" applyFill="1" applyAlignment="1">
      <alignment vertical="center" wrapText="1"/>
    </xf>
    <xf numFmtId="0" fontId="7" fillId="0" borderId="0" xfId="0" applyFont="1" applyAlignment="1">
      <alignment vertical="center"/>
    </xf>
    <xf numFmtId="0" fontId="7" fillId="0" borderId="0" xfId="0" applyFont="1" applyAlignment="1">
      <alignment vertical="center" wrapText="1"/>
    </xf>
    <xf numFmtId="164" fontId="7" fillId="0" borderId="0" xfId="0" applyNumberFormat="1" applyFont="1" applyAlignment="1">
      <alignment vertical="center"/>
    </xf>
    <xf numFmtId="0" fontId="8" fillId="0" borderId="0" xfId="0" applyFont="1" applyAlignment="1">
      <alignment horizontal="center" vertical="center" wrapText="1"/>
    </xf>
    <xf numFmtId="0" fontId="9" fillId="0" borderId="0" xfId="0" applyFont="1" applyAlignment="1">
      <alignment vertical="center"/>
    </xf>
    <xf numFmtId="0" fontId="10" fillId="2" borderId="1"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13" fillId="0" borderId="0" xfId="0" applyFont="1" applyAlignment="1">
      <alignment vertical="center"/>
    </xf>
    <xf numFmtId="0" fontId="10" fillId="0" borderId="1" xfId="0" applyFont="1" applyBorder="1" applyAlignment="1">
      <alignment horizontal="center" vertical="center" wrapText="1"/>
    </xf>
    <xf numFmtId="0" fontId="14" fillId="0" borderId="1" xfId="0" applyFont="1" applyBorder="1" applyAlignment="1">
      <alignment horizontal="center" vertical="center"/>
    </xf>
    <xf numFmtId="2" fontId="16" fillId="0" borderId="1" xfId="0" applyNumberFormat="1" applyFont="1" applyBorder="1" applyAlignment="1">
      <alignment horizontal="center" vertical="center" wrapText="1"/>
    </xf>
    <xf numFmtId="0" fontId="16" fillId="0" borderId="1" xfId="0" applyFont="1" applyBorder="1" applyAlignment="1">
      <alignment horizontal="center" vertical="center" wrapText="1"/>
    </xf>
    <xf numFmtId="0" fontId="14" fillId="0" borderId="0" xfId="0" applyFont="1" applyAlignment="1">
      <alignment vertical="center"/>
    </xf>
    <xf numFmtId="0" fontId="20" fillId="0" borderId="0" xfId="0" applyFont="1" applyAlignment="1">
      <alignment horizontal="center" vertical="center" wrapText="1"/>
    </xf>
    <xf numFmtId="164" fontId="13" fillId="0" borderId="0" xfId="0" applyNumberFormat="1" applyFont="1" applyAlignment="1">
      <alignment vertical="center"/>
    </xf>
    <xf numFmtId="164" fontId="20" fillId="0" borderId="0" xfId="0" applyNumberFormat="1" applyFont="1" applyAlignment="1">
      <alignment vertical="center"/>
    </xf>
    <xf numFmtId="0" fontId="13" fillId="0" borderId="0" xfId="0" applyFont="1" applyAlignment="1">
      <alignment vertical="center" wrapText="1"/>
    </xf>
    <xf numFmtId="0" fontId="12" fillId="8" borderId="1" xfId="0" applyFont="1" applyFill="1" applyBorder="1" applyAlignment="1">
      <alignment horizontal="center" wrapText="1"/>
    </xf>
    <xf numFmtId="0" fontId="14" fillId="8" borderId="1" xfId="0" applyFont="1" applyFill="1" applyBorder="1" applyAlignment="1">
      <alignment horizontal="center" vertical="center" wrapText="1"/>
    </xf>
    <xf numFmtId="0" fontId="15" fillId="8" borderId="1" xfId="0" applyFont="1" applyFill="1" applyBorder="1" applyAlignment="1">
      <alignment horizontal="center" vertical="center" wrapText="1"/>
    </xf>
    <xf numFmtId="14" fontId="14" fillId="8" borderId="1" xfId="0" applyNumberFormat="1" applyFont="1" applyFill="1" applyBorder="1" applyAlignment="1">
      <alignment horizontal="center" vertical="center" wrapText="1"/>
    </xf>
    <xf numFmtId="2" fontId="16" fillId="8" borderId="1" xfId="0" applyNumberFormat="1" applyFont="1" applyFill="1" applyBorder="1" applyAlignment="1">
      <alignment horizontal="center" vertical="center" wrapText="1"/>
    </xf>
    <xf numFmtId="3" fontId="14" fillId="8" borderId="1" xfId="0" applyNumberFormat="1" applyFont="1" applyFill="1" applyBorder="1" applyAlignment="1">
      <alignment vertical="center" wrapText="1"/>
    </xf>
    <xf numFmtId="164" fontId="14" fillId="8" borderId="1" xfId="0" applyNumberFormat="1" applyFont="1" applyFill="1" applyBorder="1" applyAlignment="1">
      <alignment vertical="center" wrapText="1"/>
    </xf>
    <xf numFmtId="0" fontId="17" fillId="8" borderId="1" xfId="0" applyFont="1" applyFill="1" applyBorder="1" applyAlignment="1">
      <alignment horizontal="center" vertical="center" wrapText="1"/>
    </xf>
    <xf numFmtId="0" fontId="17" fillId="8" borderId="1" xfId="0" applyFont="1" applyFill="1" applyBorder="1" applyAlignment="1">
      <alignment vertical="center" wrapText="1"/>
    </xf>
    <xf numFmtId="0" fontId="12" fillId="9" borderId="1" xfId="0" applyFont="1" applyFill="1" applyBorder="1" applyAlignment="1">
      <alignment horizontal="center" wrapText="1"/>
    </xf>
    <xf numFmtId="0" fontId="14" fillId="9" borderId="1" xfId="0" applyFont="1" applyFill="1" applyBorder="1" applyAlignment="1">
      <alignment horizontal="center" vertical="center" wrapText="1"/>
    </xf>
    <xf numFmtId="0" fontId="15" fillId="9" borderId="1" xfId="0" applyFont="1" applyFill="1" applyBorder="1" applyAlignment="1">
      <alignment horizontal="center" vertical="center" wrapText="1"/>
    </xf>
    <xf numFmtId="14" fontId="14" fillId="9" borderId="1" xfId="0" applyNumberFormat="1" applyFont="1" applyFill="1" applyBorder="1" applyAlignment="1">
      <alignment horizontal="center" vertical="center" wrapText="1"/>
    </xf>
    <xf numFmtId="2" fontId="16" fillId="9" borderId="1" xfId="0" applyNumberFormat="1" applyFont="1" applyFill="1" applyBorder="1" applyAlignment="1">
      <alignment horizontal="center" vertical="center" wrapText="1"/>
    </xf>
    <xf numFmtId="3" fontId="14" fillId="9" borderId="1" xfId="0" applyNumberFormat="1" applyFont="1" applyFill="1" applyBorder="1" applyAlignment="1">
      <alignment vertical="center" wrapText="1"/>
    </xf>
    <xf numFmtId="164" fontId="14" fillId="9" borderId="1" xfId="0" applyNumberFormat="1" applyFont="1" applyFill="1" applyBorder="1" applyAlignment="1">
      <alignment vertical="center" wrapText="1"/>
    </xf>
    <xf numFmtId="0" fontId="17" fillId="9" borderId="1" xfId="0" applyFont="1" applyFill="1" applyBorder="1" applyAlignment="1">
      <alignment horizontal="center" vertical="center" wrapText="1"/>
    </xf>
    <xf numFmtId="0" fontId="17" fillId="9" borderId="1" xfId="0" applyFont="1" applyFill="1" applyBorder="1" applyAlignment="1">
      <alignment vertical="center" wrapText="1"/>
    </xf>
    <xf numFmtId="0" fontId="14" fillId="9" borderId="1" xfId="0" applyFont="1" applyFill="1" applyBorder="1" applyAlignment="1">
      <alignment vertical="center" wrapText="1"/>
    </xf>
    <xf numFmtId="0" fontId="16" fillId="9" borderId="1"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13" fillId="9" borderId="1" xfId="0" applyFont="1" applyFill="1" applyBorder="1" applyAlignment="1">
      <alignment horizontal="center" vertical="center" wrapText="1"/>
    </xf>
    <xf numFmtId="0" fontId="19" fillId="9" borderId="1" xfId="0" applyFont="1" applyFill="1" applyBorder="1" applyAlignment="1">
      <alignment horizontal="center" vertical="center" wrapText="1"/>
    </xf>
    <xf numFmtId="0" fontId="13" fillId="9" borderId="1" xfId="0" applyFont="1" applyFill="1" applyBorder="1" applyAlignment="1">
      <alignment vertical="center" wrapText="1"/>
    </xf>
    <xf numFmtId="0" fontId="14" fillId="10" borderId="1" xfId="0" applyFont="1" applyFill="1" applyBorder="1" applyAlignment="1">
      <alignment horizontal="center" vertical="center"/>
    </xf>
    <xf numFmtId="0" fontId="12" fillId="10" borderId="1" xfId="0" applyFont="1" applyFill="1" applyBorder="1" applyAlignment="1">
      <alignment horizontal="center" wrapText="1"/>
    </xf>
    <xf numFmtId="0" fontId="14" fillId="10" borderId="1" xfId="0" applyFont="1" applyFill="1" applyBorder="1" applyAlignment="1">
      <alignment horizontal="center" vertical="center" wrapText="1"/>
    </xf>
    <xf numFmtId="0" fontId="15" fillId="10" borderId="1" xfId="0" applyFont="1" applyFill="1" applyBorder="1" applyAlignment="1">
      <alignment horizontal="center" vertical="center" wrapText="1"/>
    </xf>
    <xf numFmtId="14" fontId="14" fillId="10" borderId="1" xfId="0" applyNumberFormat="1" applyFont="1" applyFill="1" applyBorder="1" applyAlignment="1">
      <alignment horizontal="center" vertical="center" wrapText="1"/>
    </xf>
    <xf numFmtId="2" fontId="16" fillId="10" borderId="1" xfId="0" applyNumberFormat="1" applyFont="1" applyFill="1" applyBorder="1" applyAlignment="1">
      <alignment horizontal="center" vertical="center" wrapText="1"/>
    </xf>
    <xf numFmtId="0" fontId="16" fillId="10" borderId="1" xfId="0" applyFont="1" applyFill="1" applyBorder="1" applyAlignment="1">
      <alignment horizontal="center" vertical="center" wrapText="1"/>
    </xf>
    <xf numFmtId="3" fontId="14" fillId="10" borderId="1" xfId="0" applyNumberFormat="1" applyFont="1" applyFill="1" applyBorder="1" applyAlignment="1">
      <alignment vertical="center" wrapText="1"/>
    </xf>
    <xf numFmtId="164" fontId="14" fillId="10" borderId="1" xfId="0" applyNumberFormat="1" applyFont="1" applyFill="1" applyBorder="1" applyAlignment="1">
      <alignment vertical="center" wrapText="1"/>
    </xf>
    <xf numFmtId="0" fontId="17" fillId="10" borderId="1" xfId="0" applyFont="1" applyFill="1" applyBorder="1" applyAlignment="1">
      <alignment horizontal="center" vertical="center" wrapText="1"/>
    </xf>
    <xf numFmtId="0" fontId="17" fillId="10" borderId="1" xfId="0" applyFont="1" applyFill="1" applyBorder="1" applyAlignment="1">
      <alignment vertical="center" wrapText="1"/>
    </xf>
    <xf numFmtId="0" fontId="18" fillId="10" borderId="0" xfId="0" applyFont="1" applyFill="1" applyAlignment="1">
      <alignment vertical="center" wrapText="1"/>
    </xf>
    <xf numFmtId="0" fontId="9" fillId="10" borderId="0" xfId="0" applyFont="1" applyFill="1" applyAlignment="1">
      <alignment vertical="center"/>
    </xf>
    <xf numFmtId="0" fontId="14" fillId="11" borderId="1" xfId="0" applyFont="1" applyFill="1" applyBorder="1" applyAlignment="1">
      <alignment horizontal="center" vertical="center"/>
    </xf>
    <xf numFmtId="0" fontId="12" fillId="11" borderId="1" xfId="0" applyFont="1" applyFill="1" applyBorder="1" applyAlignment="1">
      <alignment horizontal="center" wrapText="1"/>
    </xf>
    <xf numFmtId="0" fontId="14" fillId="11" borderId="1" xfId="0" applyFont="1" applyFill="1" applyBorder="1" applyAlignment="1">
      <alignment horizontal="center" vertical="center" wrapText="1"/>
    </xf>
    <xf numFmtId="0" fontId="15" fillId="11" borderId="1" xfId="0" applyFont="1" applyFill="1" applyBorder="1" applyAlignment="1">
      <alignment horizontal="center" vertical="center" wrapText="1"/>
    </xf>
    <xf numFmtId="14" fontId="14" fillId="11" borderId="1" xfId="0" applyNumberFormat="1" applyFont="1" applyFill="1" applyBorder="1" applyAlignment="1">
      <alignment horizontal="center" vertical="center" wrapText="1"/>
    </xf>
    <xf numFmtId="2" fontId="16" fillId="11" borderId="1" xfId="0" applyNumberFormat="1" applyFont="1" applyFill="1" applyBorder="1" applyAlignment="1">
      <alignment horizontal="center" vertical="center" wrapText="1"/>
    </xf>
    <xf numFmtId="0" fontId="16" fillId="11" borderId="1" xfId="0" applyFont="1" applyFill="1" applyBorder="1" applyAlignment="1">
      <alignment horizontal="center" vertical="center" wrapText="1"/>
    </xf>
    <xf numFmtId="3" fontId="14" fillId="11" borderId="1" xfId="0" applyNumberFormat="1" applyFont="1" applyFill="1" applyBorder="1" applyAlignment="1">
      <alignment vertical="center" wrapText="1"/>
    </xf>
    <xf numFmtId="164" fontId="14" fillId="11" borderId="1" xfId="0" applyNumberFormat="1" applyFont="1" applyFill="1" applyBorder="1" applyAlignment="1">
      <alignment vertical="center" wrapText="1"/>
    </xf>
    <xf numFmtId="0" fontId="17" fillId="11" borderId="1" xfId="0" applyFont="1" applyFill="1" applyBorder="1" applyAlignment="1">
      <alignment vertical="center" wrapText="1"/>
    </xf>
    <xf numFmtId="0" fontId="14" fillId="11" borderId="0" xfId="0" applyFont="1" applyFill="1" applyAlignment="1">
      <alignment vertical="center"/>
    </xf>
    <xf numFmtId="0" fontId="9" fillId="11" borderId="0" xfId="0" applyFont="1" applyFill="1" applyAlignment="1">
      <alignment vertical="center"/>
    </xf>
    <xf numFmtId="0" fontId="10" fillId="11" borderId="1" xfId="0" applyFont="1" applyFill="1" applyBorder="1" applyAlignment="1">
      <alignment horizontal="center" vertical="center" wrapText="1"/>
    </xf>
    <xf numFmtId="0" fontId="19" fillId="11" borderId="1" xfId="0" applyFont="1" applyFill="1" applyBorder="1" applyAlignment="1">
      <alignment horizontal="center" vertical="center" wrapText="1"/>
    </xf>
    <xf numFmtId="0" fontId="13" fillId="11" borderId="1" xfId="0" applyFont="1" applyFill="1" applyBorder="1" applyAlignment="1">
      <alignment vertical="center" wrapText="1"/>
    </xf>
    <xf numFmtId="0" fontId="13" fillId="11" borderId="0" xfId="0" applyFont="1" applyFill="1" applyAlignment="1">
      <alignment vertical="center"/>
    </xf>
    <xf numFmtId="0" fontId="7" fillId="11" borderId="0" xfId="0" applyFont="1" applyFill="1" applyAlignment="1">
      <alignment vertical="center"/>
    </xf>
  </cellXfs>
  <cellStyles count="2">
    <cellStyle name="Normal" xfId="0" builtinId="0"/>
    <cellStyle name="Normal 2" xfId="1" xr:uid="{60CEEFEA-E716-4F11-8017-AE749D637BF4}"/>
  </cellStyles>
  <dxfs count="0"/>
  <tableStyles count="0" defaultTableStyle="TableStyleMedium2" defaultPivotStyle="PivotStyleLight16"/>
  <colors>
    <mruColors>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B4A2F-0C90-4CDA-8DB1-D9F3BBE62A7D}">
  <dimension ref="A2:C27"/>
  <sheetViews>
    <sheetView workbookViewId="0">
      <selection activeCell="C1" sqref="C1"/>
    </sheetView>
  </sheetViews>
  <sheetFormatPr baseColWidth="10" defaultRowHeight="15.75" x14ac:dyDescent="0.25"/>
  <cols>
    <col min="1" max="1" width="41" customWidth="1"/>
    <col min="2" max="2" width="29.5" customWidth="1"/>
    <col min="3" max="3" width="46.625" customWidth="1"/>
  </cols>
  <sheetData>
    <row r="2" spans="1:3" x14ac:dyDescent="0.25">
      <c r="A2" s="20" t="s">
        <v>69</v>
      </c>
      <c r="B2" s="21">
        <v>20</v>
      </c>
    </row>
    <row r="3" spans="1:3" x14ac:dyDescent="0.25">
      <c r="A3" s="22" t="s">
        <v>41</v>
      </c>
      <c r="B3" s="23">
        <v>1</v>
      </c>
      <c r="C3" s="31" t="s">
        <v>70</v>
      </c>
    </row>
    <row r="4" spans="1:3" ht="30" x14ac:dyDescent="0.25">
      <c r="A4" s="22" t="s">
        <v>39</v>
      </c>
      <c r="B4" s="23">
        <v>4</v>
      </c>
      <c r="C4" s="32" t="s">
        <v>71</v>
      </c>
    </row>
    <row r="5" spans="1:3" ht="30" x14ac:dyDescent="0.25">
      <c r="A5" s="22" t="s">
        <v>37</v>
      </c>
      <c r="B5" s="23">
        <v>3</v>
      </c>
      <c r="C5" s="31" t="s">
        <v>72</v>
      </c>
    </row>
    <row r="6" spans="1:3" ht="30" x14ac:dyDescent="0.25">
      <c r="A6" s="22" t="s">
        <v>14</v>
      </c>
      <c r="B6" s="23">
        <v>1</v>
      </c>
      <c r="C6" s="31" t="s">
        <v>73</v>
      </c>
    </row>
    <row r="7" spans="1:3" ht="30" x14ac:dyDescent="0.25">
      <c r="A7" s="22" t="s">
        <v>15</v>
      </c>
      <c r="B7" s="23">
        <v>1</v>
      </c>
      <c r="C7" s="31" t="s">
        <v>74</v>
      </c>
    </row>
    <row r="8" spans="1:3" ht="30" x14ac:dyDescent="0.25">
      <c r="A8" s="22" t="s">
        <v>17</v>
      </c>
      <c r="B8" s="23">
        <v>2</v>
      </c>
      <c r="C8" s="31" t="s">
        <v>75</v>
      </c>
    </row>
    <row r="9" spans="1:3" x14ac:dyDescent="0.25">
      <c r="A9" s="22" t="s">
        <v>18</v>
      </c>
      <c r="B9" s="26">
        <v>1</v>
      </c>
      <c r="C9" s="24" t="s">
        <v>76</v>
      </c>
    </row>
    <row r="10" spans="1:3" x14ac:dyDescent="0.25">
      <c r="A10" s="22" t="s">
        <v>42</v>
      </c>
      <c r="B10" s="26">
        <v>1</v>
      </c>
      <c r="C10" s="24" t="s">
        <v>77</v>
      </c>
    </row>
    <row r="11" spans="1:3" x14ac:dyDescent="0.25">
      <c r="A11" s="22" t="s">
        <v>36</v>
      </c>
      <c r="B11" s="23">
        <v>1</v>
      </c>
      <c r="C11" s="24" t="s">
        <v>78</v>
      </c>
    </row>
    <row r="12" spans="1:3" x14ac:dyDescent="0.25">
      <c r="A12" s="22" t="s">
        <v>40</v>
      </c>
      <c r="B12" s="23">
        <v>3</v>
      </c>
      <c r="C12" s="31" t="s">
        <v>79</v>
      </c>
    </row>
    <row r="13" spans="1:3" x14ac:dyDescent="0.25">
      <c r="A13" s="22" t="s">
        <v>38</v>
      </c>
      <c r="B13" s="23">
        <v>1</v>
      </c>
      <c r="C13" s="31" t="s">
        <v>80</v>
      </c>
    </row>
    <row r="14" spans="1:3" ht="30" x14ac:dyDescent="0.25">
      <c r="A14" s="22" t="s">
        <v>13</v>
      </c>
      <c r="B14" s="26">
        <v>1</v>
      </c>
      <c r="C14" s="24" t="s">
        <v>81</v>
      </c>
    </row>
    <row r="16" spans="1:3" x14ac:dyDescent="0.25">
      <c r="A16" s="20" t="s">
        <v>82</v>
      </c>
      <c r="B16" s="21">
        <v>42</v>
      </c>
    </row>
    <row r="17" spans="1:3" ht="45" x14ac:dyDescent="0.25">
      <c r="A17" s="22" t="s">
        <v>19</v>
      </c>
      <c r="B17" s="23">
        <v>6</v>
      </c>
      <c r="C17" s="27" t="s">
        <v>83</v>
      </c>
    </row>
    <row r="18" spans="1:3" x14ac:dyDescent="0.25">
      <c r="A18" s="22" t="s">
        <v>25</v>
      </c>
      <c r="B18" s="23">
        <v>2</v>
      </c>
      <c r="C18" s="28" t="s">
        <v>84</v>
      </c>
    </row>
    <row r="19" spans="1:3" x14ac:dyDescent="0.25">
      <c r="A19" s="22" t="s">
        <v>21</v>
      </c>
      <c r="B19" s="23">
        <v>1</v>
      </c>
      <c r="C19" s="24" t="s">
        <v>85</v>
      </c>
    </row>
    <row r="20" spans="1:3" ht="165" x14ac:dyDescent="0.25">
      <c r="A20" s="22" t="s">
        <v>22</v>
      </c>
      <c r="B20" s="23">
        <v>15</v>
      </c>
      <c r="C20" s="25" t="s">
        <v>86</v>
      </c>
    </row>
    <row r="21" spans="1:3" ht="30" x14ac:dyDescent="0.25">
      <c r="A21" s="22" t="s">
        <v>17</v>
      </c>
      <c r="B21" s="26">
        <v>3</v>
      </c>
      <c r="C21" s="24" t="s">
        <v>87</v>
      </c>
    </row>
    <row r="22" spans="1:3" ht="30" x14ac:dyDescent="0.25">
      <c r="A22" s="22" t="s">
        <v>16</v>
      </c>
      <c r="B22" s="26">
        <v>1</v>
      </c>
      <c r="C22" s="24" t="s">
        <v>88</v>
      </c>
    </row>
    <row r="23" spans="1:3" ht="75" x14ac:dyDescent="0.25">
      <c r="A23" s="22" t="s">
        <v>23</v>
      </c>
      <c r="B23" s="26">
        <v>7</v>
      </c>
      <c r="C23" s="29" t="s">
        <v>89</v>
      </c>
    </row>
    <row r="24" spans="1:3" x14ac:dyDescent="0.25">
      <c r="A24" s="22" t="s">
        <v>26</v>
      </c>
      <c r="B24" s="26">
        <v>1</v>
      </c>
      <c r="C24" s="24" t="s">
        <v>90</v>
      </c>
    </row>
    <row r="25" spans="1:3" ht="30" x14ac:dyDescent="0.25">
      <c r="A25" s="30" t="s">
        <v>20</v>
      </c>
      <c r="B25" s="23">
        <v>3</v>
      </c>
      <c r="C25" s="25" t="s">
        <v>91</v>
      </c>
    </row>
    <row r="26" spans="1:3" ht="30" x14ac:dyDescent="0.25">
      <c r="A26" s="22" t="s">
        <v>13</v>
      </c>
      <c r="B26" s="23">
        <v>1</v>
      </c>
      <c r="C26" s="24" t="s">
        <v>92</v>
      </c>
    </row>
    <row r="27" spans="1:3" x14ac:dyDescent="0.25">
      <c r="A27" s="22" t="s">
        <v>24</v>
      </c>
      <c r="B27" s="23">
        <v>2</v>
      </c>
      <c r="C27" s="24" t="s">
        <v>93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8B132-0A0D-42DF-9502-24ECF4F4D769}">
  <dimension ref="A1:Y26"/>
  <sheetViews>
    <sheetView tabSelected="1" topLeftCell="E1" zoomScale="55" zoomScaleNormal="55" workbookViewId="0">
      <pane ySplit="3" topLeftCell="A14" activePane="bottomLeft" state="frozen"/>
      <selection pane="bottomLeft" activeCell="E17" activeCellId="1" sqref="A16:XFD16 A17:XFD17"/>
    </sheetView>
  </sheetViews>
  <sheetFormatPr baseColWidth="10" defaultColWidth="11" defaultRowHeight="12" x14ac:dyDescent="0.25"/>
  <cols>
    <col min="1" max="1" width="12.125" style="33" customWidth="1"/>
    <col min="2" max="2" width="38.75" style="36" customWidth="1"/>
    <col min="3" max="3" width="23" style="33" customWidth="1"/>
    <col min="4" max="4" width="30.5" style="33" customWidth="1"/>
    <col min="5" max="5" width="40.375" style="33" bestFit="1" customWidth="1"/>
    <col min="6" max="6" width="255.625" style="33" hidden="1" customWidth="1"/>
    <col min="7" max="7" width="19.875" style="33" bestFit="1" customWidth="1"/>
    <col min="8" max="8" width="120.375" style="33" bestFit="1" customWidth="1"/>
    <col min="9" max="9" width="45.625" style="33" bestFit="1" customWidth="1"/>
    <col min="10" max="10" width="25.875" style="33" bestFit="1" customWidth="1"/>
    <col min="11" max="11" width="12.125" style="33" customWidth="1"/>
    <col min="12" max="13" width="11.125" style="33" bestFit="1" customWidth="1"/>
    <col min="14" max="14" width="11.875" style="33" bestFit="1" customWidth="1"/>
    <col min="15" max="15" width="11.125" style="33" bestFit="1" customWidth="1"/>
    <col min="16" max="16" width="6.625" style="33" hidden="1" customWidth="1"/>
    <col min="17" max="17" width="4.125" style="33" hidden="1" customWidth="1"/>
    <col min="18" max="18" width="6.125" style="33" hidden="1" customWidth="1"/>
    <col min="19" max="19" width="13.375" style="33" customWidth="1"/>
    <col min="20" max="20" width="12.625" style="33" bestFit="1" customWidth="1"/>
    <col min="21" max="21" width="16.125" style="33" customWidth="1"/>
    <col min="22" max="22" width="18.625" style="33" customWidth="1"/>
    <col min="23" max="23" width="32.625" style="34" customWidth="1"/>
    <col min="24" max="24" width="18.375" style="33" customWidth="1"/>
    <col min="25" max="16384" width="11" style="33"/>
  </cols>
  <sheetData>
    <row r="1" spans="1:25" ht="24" customHeight="1" x14ac:dyDescent="0.25">
      <c r="A1" s="38" t="s">
        <v>0</v>
      </c>
      <c r="B1" s="38" t="s">
        <v>43</v>
      </c>
      <c r="C1" s="39" t="s">
        <v>96</v>
      </c>
      <c r="D1" s="40" t="s">
        <v>175</v>
      </c>
      <c r="E1" s="38" t="s">
        <v>1</v>
      </c>
      <c r="F1" s="38" t="s">
        <v>44</v>
      </c>
      <c r="G1" s="38" t="s">
        <v>45</v>
      </c>
      <c r="H1" s="38" t="s">
        <v>46</v>
      </c>
      <c r="I1" s="38" t="s">
        <v>47</v>
      </c>
      <c r="J1" s="38" t="s">
        <v>48</v>
      </c>
      <c r="K1" s="38" t="s">
        <v>2</v>
      </c>
      <c r="L1" s="38" t="s">
        <v>3</v>
      </c>
      <c r="M1" s="38"/>
      <c r="N1" s="38" t="s">
        <v>4</v>
      </c>
      <c r="O1" s="38"/>
      <c r="P1" s="41"/>
      <c r="Q1" s="41"/>
      <c r="R1" s="41"/>
      <c r="S1" s="39" t="s">
        <v>97</v>
      </c>
      <c r="T1" s="38" t="s">
        <v>5</v>
      </c>
      <c r="U1" s="38" t="s">
        <v>6</v>
      </c>
      <c r="V1" s="38" t="s">
        <v>7</v>
      </c>
      <c r="W1" s="42" t="s">
        <v>49</v>
      </c>
      <c r="X1" s="42" t="s">
        <v>95</v>
      </c>
      <c r="Y1" s="43"/>
    </row>
    <row r="2" spans="1:25" x14ac:dyDescent="0.25">
      <c r="A2" s="38"/>
      <c r="B2" s="38"/>
      <c r="C2" s="39"/>
      <c r="D2" s="40"/>
      <c r="E2" s="38"/>
      <c r="F2" s="38"/>
      <c r="G2" s="38"/>
      <c r="H2" s="38"/>
      <c r="I2" s="38"/>
      <c r="J2" s="38"/>
      <c r="K2" s="38"/>
      <c r="L2" s="44" t="s">
        <v>8</v>
      </c>
      <c r="M2" s="41" t="s">
        <v>9</v>
      </c>
      <c r="N2" s="38" t="s">
        <v>10</v>
      </c>
      <c r="O2" s="38" t="s">
        <v>11</v>
      </c>
      <c r="P2" s="41"/>
      <c r="Q2" s="41"/>
      <c r="R2" s="41"/>
      <c r="S2" s="39"/>
      <c r="T2" s="38"/>
      <c r="U2" s="38"/>
      <c r="V2" s="38"/>
      <c r="W2" s="42"/>
      <c r="X2" s="42"/>
      <c r="Y2" s="43"/>
    </row>
    <row r="3" spans="1:25" x14ac:dyDescent="0.25">
      <c r="A3" s="38"/>
      <c r="B3" s="38"/>
      <c r="C3" s="39"/>
      <c r="D3" s="40"/>
      <c r="E3" s="38"/>
      <c r="F3" s="38"/>
      <c r="G3" s="38"/>
      <c r="H3" s="38"/>
      <c r="I3" s="38"/>
      <c r="J3" s="38"/>
      <c r="K3" s="38"/>
      <c r="L3" s="44" t="s">
        <v>12</v>
      </c>
      <c r="M3" s="41" t="s">
        <v>12</v>
      </c>
      <c r="N3" s="38"/>
      <c r="O3" s="38"/>
      <c r="P3" s="41"/>
      <c r="Q3" s="41"/>
      <c r="R3" s="41"/>
      <c r="S3" s="39"/>
      <c r="T3" s="38"/>
      <c r="U3" s="38"/>
      <c r="V3" s="38"/>
      <c r="W3" s="42"/>
      <c r="X3" s="42"/>
      <c r="Y3" s="43"/>
    </row>
    <row r="4" spans="1:25" s="89" customFormat="1" ht="176.1" customHeight="1" x14ac:dyDescent="0.25">
      <c r="A4" s="77">
        <v>1</v>
      </c>
      <c r="B4" s="78" t="s">
        <v>98</v>
      </c>
      <c r="C4" s="79"/>
      <c r="D4" s="79" t="s">
        <v>176</v>
      </c>
      <c r="E4" s="80" t="s">
        <v>109</v>
      </c>
      <c r="F4" s="79" t="s">
        <v>50</v>
      </c>
      <c r="G4" s="79" t="s">
        <v>110</v>
      </c>
      <c r="H4" s="79" t="s">
        <v>52</v>
      </c>
      <c r="I4" s="79" t="s">
        <v>53</v>
      </c>
      <c r="J4" s="79" t="s">
        <v>54</v>
      </c>
      <c r="K4" s="79">
        <v>2</v>
      </c>
      <c r="L4" s="81">
        <v>45108</v>
      </c>
      <c r="M4" s="81">
        <v>45279</v>
      </c>
      <c r="N4" s="79">
        <v>5</v>
      </c>
      <c r="O4" s="79">
        <v>19</v>
      </c>
      <c r="P4" s="82">
        <f t="shared" ref="P4" si="0">(+DATEDIF(L4,M4,"M"))*30+O4</f>
        <v>169</v>
      </c>
      <c r="Q4" s="83">
        <f t="shared" ref="Q4" si="1">+N4*30+O4</f>
        <v>169</v>
      </c>
      <c r="R4" s="82">
        <f t="shared" ref="R4" si="2">+P4-Q4</f>
        <v>0</v>
      </c>
      <c r="S4" s="82"/>
      <c r="T4" s="84">
        <v>3800000</v>
      </c>
      <c r="U4" s="85">
        <f t="shared" ref="U4" si="3">((T4*N4)+(T4/30)*O4)</f>
        <v>21406666.666666668</v>
      </c>
      <c r="V4" s="85">
        <f t="shared" ref="V4" si="4">+U4*K4</f>
        <v>42813333.333333336</v>
      </c>
      <c r="W4" s="86" t="s">
        <v>133</v>
      </c>
      <c r="X4" s="87" t="s">
        <v>134</v>
      </c>
      <c r="Y4" s="88" t="s">
        <v>174</v>
      </c>
    </row>
    <row r="5" spans="1:25" s="37" customFormat="1" ht="155.25" customHeight="1" x14ac:dyDescent="0.25">
      <c r="A5" s="45">
        <v>2</v>
      </c>
      <c r="B5" s="53" t="s">
        <v>99</v>
      </c>
      <c r="C5" s="54"/>
      <c r="D5" s="54" t="s">
        <v>177</v>
      </c>
      <c r="E5" s="55" t="s">
        <v>111</v>
      </c>
      <c r="F5" s="54" t="s">
        <v>50</v>
      </c>
      <c r="G5" s="54" t="s">
        <v>51</v>
      </c>
      <c r="H5" s="54" t="s">
        <v>112</v>
      </c>
      <c r="I5" s="54" t="s">
        <v>113</v>
      </c>
      <c r="J5" s="54" t="s">
        <v>54</v>
      </c>
      <c r="K5" s="54">
        <v>3</v>
      </c>
      <c r="L5" s="56">
        <v>45108</v>
      </c>
      <c r="M5" s="56">
        <v>45260</v>
      </c>
      <c r="N5" s="54">
        <v>5</v>
      </c>
      <c r="O5" s="54">
        <v>0</v>
      </c>
      <c r="P5" s="46"/>
      <c r="Q5" s="47"/>
      <c r="R5" s="46"/>
      <c r="S5" s="57"/>
      <c r="T5" s="58">
        <v>2850000</v>
      </c>
      <c r="U5" s="59">
        <f t="shared" ref="U5" si="5">((T5*N5)+(T5/30)*O5)</f>
        <v>14250000</v>
      </c>
      <c r="V5" s="59">
        <f t="shared" ref="V5" si="6">+U5*K5</f>
        <v>42750000</v>
      </c>
      <c r="W5" s="60" t="s">
        <v>173</v>
      </c>
      <c r="X5" s="61" t="s">
        <v>114</v>
      </c>
      <c r="Y5" s="48"/>
    </row>
    <row r="6" spans="1:25" s="37" customFormat="1" ht="185.25" customHeight="1" x14ac:dyDescent="0.25">
      <c r="A6" s="45">
        <v>3</v>
      </c>
      <c r="B6" s="62" t="s">
        <v>99</v>
      </c>
      <c r="C6" s="63"/>
      <c r="D6" s="63" t="s">
        <v>178</v>
      </c>
      <c r="E6" s="64" t="s">
        <v>111</v>
      </c>
      <c r="F6" s="63" t="s">
        <v>50</v>
      </c>
      <c r="G6" s="63" t="s">
        <v>51</v>
      </c>
      <c r="H6" s="63" t="s">
        <v>112</v>
      </c>
      <c r="I6" s="63" t="s">
        <v>113</v>
      </c>
      <c r="J6" s="63" t="s">
        <v>54</v>
      </c>
      <c r="K6" s="63">
        <v>1</v>
      </c>
      <c r="L6" s="65">
        <v>45108</v>
      </c>
      <c r="M6" s="65">
        <v>45260</v>
      </c>
      <c r="N6" s="63">
        <v>5</v>
      </c>
      <c r="O6" s="63">
        <v>0</v>
      </c>
      <c r="P6" s="46"/>
      <c r="Q6" s="47"/>
      <c r="R6" s="46"/>
      <c r="S6" s="66"/>
      <c r="T6" s="67">
        <v>3800000</v>
      </c>
      <c r="U6" s="68">
        <f t="shared" ref="U6" si="7">((T6*N6)+(T6/30)*O6)</f>
        <v>19000000</v>
      </c>
      <c r="V6" s="68">
        <f t="shared" ref="V6" si="8">+U6*K6</f>
        <v>19000000</v>
      </c>
      <c r="W6" s="69" t="s">
        <v>172</v>
      </c>
      <c r="X6" s="70" t="s">
        <v>114</v>
      </c>
      <c r="Y6" s="48"/>
    </row>
    <row r="7" spans="1:25" s="37" customFormat="1" ht="207" customHeight="1" x14ac:dyDescent="0.25">
      <c r="A7" s="45">
        <v>4</v>
      </c>
      <c r="B7" s="62" t="s">
        <v>100</v>
      </c>
      <c r="C7" s="63"/>
      <c r="D7" s="63" t="s">
        <v>179</v>
      </c>
      <c r="E7" s="64" t="s">
        <v>115</v>
      </c>
      <c r="F7" s="63" t="s">
        <v>50</v>
      </c>
      <c r="G7" s="63" t="s">
        <v>51</v>
      </c>
      <c r="H7" s="63" t="s">
        <v>117</v>
      </c>
      <c r="I7" s="63" t="s">
        <v>118</v>
      </c>
      <c r="J7" s="63" t="s">
        <v>54</v>
      </c>
      <c r="K7" s="63">
        <v>1</v>
      </c>
      <c r="L7" s="65">
        <v>45108</v>
      </c>
      <c r="M7" s="65">
        <v>45260</v>
      </c>
      <c r="N7" s="63">
        <v>5</v>
      </c>
      <c r="O7" s="63">
        <v>0</v>
      </c>
      <c r="P7" s="46">
        <f t="shared" ref="P7" si="9">(+DATEDIF(L7,M7,"M"))*30+O7</f>
        <v>120</v>
      </c>
      <c r="Q7" s="47">
        <f t="shared" ref="Q7" si="10">+N7*30+O7</f>
        <v>150</v>
      </c>
      <c r="R7" s="46">
        <f t="shared" ref="R7" si="11">+P7-Q7</f>
        <v>-30</v>
      </c>
      <c r="S7" s="66"/>
      <c r="T7" s="67">
        <v>3800000</v>
      </c>
      <c r="U7" s="68">
        <f t="shared" ref="U7" si="12">((T7*N7)+(T7/30)*O7)</f>
        <v>19000000</v>
      </c>
      <c r="V7" s="68">
        <f t="shared" ref="V7" si="13">+U7*K7</f>
        <v>19000000</v>
      </c>
      <c r="W7" s="69" t="s">
        <v>119</v>
      </c>
      <c r="X7" s="70" t="s">
        <v>116</v>
      </c>
      <c r="Y7" s="48"/>
    </row>
    <row r="8" spans="1:25" s="37" customFormat="1" ht="177" customHeight="1" x14ac:dyDescent="0.25">
      <c r="A8" s="45">
        <v>5</v>
      </c>
      <c r="B8" s="62" t="s">
        <v>101</v>
      </c>
      <c r="C8" s="63"/>
      <c r="D8" s="63" t="s">
        <v>180</v>
      </c>
      <c r="E8" s="64" t="s">
        <v>122</v>
      </c>
      <c r="F8" s="63" t="s">
        <v>50</v>
      </c>
      <c r="G8" s="63" t="s">
        <v>110</v>
      </c>
      <c r="H8" s="63" t="s">
        <v>123</v>
      </c>
      <c r="I8" s="63" t="s">
        <v>124</v>
      </c>
      <c r="J8" s="63" t="s">
        <v>54</v>
      </c>
      <c r="K8" s="63">
        <v>1</v>
      </c>
      <c r="L8" s="65">
        <v>45108</v>
      </c>
      <c r="M8" s="65">
        <v>45260</v>
      </c>
      <c r="N8" s="63">
        <v>5</v>
      </c>
      <c r="O8" s="63">
        <v>0</v>
      </c>
      <c r="P8" s="46">
        <f t="shared" ref="P8" si="14">(+DATEDIF(L8,M8,"M"))*30+O8</f>
        <v>120</v>
      </c>
      <c r="Q8" s="47">
        <f t="shared" ref="Q8" si="15">+N8*30+O8</f>
        <v>150</v>
      </c>
      <c r="R8" s="46">
        <f t="shared" ref="R8" si="16">+P8-Q8</f>
        <v>-30</v>
      </c>
      <c r="S8" s="66"/>
      <c r="T8" s="67">
        <v>3800000</v>
      </c>
      <c r="U8" s="68">
        <f t="shared" ref="U8" si="17">((T8*N8)+(T8/30)*O8)</f>
        <v>19000000</v>
      </c>
      <c r="V8" s="68">
        <f t="shared" ref="V8" si="18">+U8*K8</f>
        <v>19000000</v>
      </c>
      <c r="W8" s="69" t="s">
        <v>125</v>
      </c>
      <c r="X8" s="70" t="s">
        <v>126</v>
      </c>
      <c r="Y8" s="48"/>
    </row>
    <row r="9" spans="1:25" s="37" customFormat="1" ht="192" customHeight="1" x14ac:dyDescent="0.25">
      <c r="A9" s="45">
        <v>6</v>
      </c>
      <c r="B9" s="53" t="s">
        <v>100</v>
      </c>
      <c r="C9" s="54"/>
      <c r="D9" s="54" t="s">
        <v>181</v>
      </c>
      <c r="E9" s="55" t="s">
        <v>115</v>
      </c>
      <c r="F9" s="54" t="s">
        <v>50</v>
      </c>
      <c r="G9" s="54" t="s">
        <v>51</v>
      </c>
      <c r="H9" s="54" t="s">
        <v>117</v>
      </c>
      <c r="I9" s="54" t="s">
        <v>118</v>
      </c>
      <c r="J9" s="54" t="s">
        <v>54</v>
      </c>
      <c r="K9" s="54">
        <v>4</v>
      </c>
      <c r="L9" s="56">
        <v>45108</v>
      </c>
      <c r="M9" s="56">
        <v>45260</v>
      </c>
      <c r="N9" s="54">
        <v>5</v>
      </c>
      <c r="O9" s="54">
        <v>0</v>
      </c>
      <c r="P9" s="46">
        <f t="shared" ref="P9:P10" si="19">(+DATEDIF(L9,M9,"M"))*30+O9</f>
        <v>120</v>
      </c>
      <c r="Q9" s="47">
        <f t="shared" ref="Q9:Q10" si="20">+N9*30+O9</f>
        <v>150</v>
      </c>
      <c r="R9" s="46">
        <f t="shared" ref="R9:R10" si="21">+P9-Q9</f>
        <v>-30</v>
      </c>
      <c r="S9" s="57"/>
      <c r="T9" s="58">
        <v>2850000</v>
      </c>
      <c r="U9" s="59">
        <f t="shared" ref="U9:U10" si="22">((T9*N9)+(T9/30)*O9)</f>
        <v>14250000</v>
      </c>
      <c r="V9" s="59">
        <f t="shared" ref="V9:V10" si="23">+U9*K9</f>
        <v>57000000</v>
      </c>
      <c r="W9" s="60" t="s">
        <v>120</v>
      </c>
      <c r="X9" s="61" t="s">
        <v>121</v>
      </c>
      <c r="Y9" s="48"/>
    </row>
    <row r="10" spans="1:25" s="37" customFormat="1" ht="192" customHeight="1" x14ac:dyDescent="0.25">
      <c r="A10" s="45">
        <v>7</v>
      </c>
      <c r="B10" s="62" t="s">
        <v>102</v>
      </c>
      <c r="C10" s="63"/>
      <c r="D10" s="63" t="s">
        <v>182</v>
      </c>
      <c r="E10" s="64" t="s">
        <v>138</v>
      </c>
      <c r="F10" s="63" t="s">
        <v>50</v>
      </c>
      <c r="G10" s="63" t="s">
        <v>110</v>
      </c>
      <c r="H10" s="63" t="s">
        <v>128</v>
      </c>
      <c r="I10" s="63" t="s">
        <v>129</v>
      </c>
      <c r="J10" s="63" t="s">
        <v>54</v>
      </c>
      <c r="K10" s="63">
        <v>2</v>
      </c>
      <c r="L10" s="65">
        <v>45108</v>
      </c>
      <c r="M10" s="65">
        <v>45260</v>
      </c>
      <c r="N10" s="63">
        <v>5</v>
      </c>
      <c r="O10" s="63">
        <v>0</v>
      </c>
      <c r="P10" s="46">
        <f t="shared" si="19"/>
        <v>120</v>
      </c>
      <c r="Q10" s="47">
        <f t="shared" si="20"/>
        <v>150</v>
      </c>
      <c r="R10" s="46">
        <f t="shared" si="21"/>
        <v>-30</v>
      </c>
      <c r="S10" s="66"/>
      <c r="T10" s="67">
        <v>3800000</v>
      </c>
      <c r="U10" s="68">
        <f t="shared" si="22"/>
        <v>19000000</v>
      </c>
      <c r="V10" s="68">
        <f t="shared" si="23"/>
        <v>38000000</v>
      </c>
      <c r="W10" s="69" t="s">
        <v>130</v>
      </c>
      <c r="X10" s="70" t="s">
        <v>127</v>
      </c>
      <c r="Y10" s="48"/>
    </row>
    <row r="11" spans="1:25" s="37" customFormat="1" ht="194.1" customHeight="1" x14ac:dyDescent="0.25">
      <c r="A11" s="45">
        <v>8</v>
      </c>
      <c r="B11" s="53" t="s">
        <v>131</v>
      </c>
      <c r="C11" s="54"/>
      <c r="D11" s="54" t="s">
        <v>183</v>
      </c>
      <c r="E11" s="55" t="s">
        <v>139</v>
      </c>
      <c r="F11" s="54" t="s">
        <v>50</v>
      </c>
      <c r="G11" s="54" t="s">
        <v>51</v>
      </c>
      <c r="H11" s="54" t="s">
        <v>132</v>
      </c>
      <c r="I11" s="54" t="s">
        <v>135</v>
      </c>
      <c r="J11" s="54" t="s">
        <v>54</v>
      </c>
      <c r="K11" s="54">
        <v>4</v>
      </c>
      <c r="L11" s="56">
        <v>45108</v>
      </c>
      <c r="M11" s="56">
        <v>45260</v>
      </c>
      <c r="N11" s="54">
        <v>5</v>
      </c>
      <c r="O11" s="54">
        <v>0</v>
      </c>
      <c r="P11" s="46">
        <f t="shared" ref="P11:P13" si="24">(+DATEDIF(L11,M11,"M"))*30+O11</f>
        <v>120</v>
      </c>
      <c r="Q11" s="47">
        <f t="shared" ref="Q11:Q13" si="25">+N11*30+O11</f>
        <v>150</v>
      </c>
      <c r="R11" s="46">
        <f t="shared" ref="R11:R13" si="26">+P11-Q11</f>
        <v>-30</v>
      </c>
      <c r="S11" s="57"/>
      <c r="T11" s="58">
        <v>2850000</v>
      </c>
      <c r="U11" s="59">
        <f t="shared" ref="U11:U13" si="27">((T11*N11)+(T11/30)*O11)</f>
        <v>14250000</v>
      </c>
      <c r="V11" s="59">
        <f t="shared" ref="V11:V13" si="28">+U11*K11</f>
        <v>57000000</v>
      </c>
      <c r="W11" s="60" t="s">
        <v>136</v>
      </c>
      <c r="X11" s="61" t="s">
        <v>137</v>
      </c>
      <c r="Y11" s="48"/>
    </row>
    <row r="12" spans="1:25" s="37" customFormat="1" ht="192" customHeight="1" x14ac:dyDescent="0.25">
      <c r="A12" s="45">
        <v>9</v>
      </c>
      <c r="B12" s="53" t="s">
        <v>103</v>
      </c>
      <c r="C12" s="54"/>
      <c r="D12" s="54" t="s">
        <v>184</v>
      </c>
      <c r="E12" s="55" t="s">
        <v>138</v>
      </c>
      <c r="F12" s="54" t="s">
        <v>50</v>
      </c>
      <c r="G12" s="54" t="s">
        <v>110</v>
      </c>
      <c r="H12" s="54" t="s">
        <v>142</v>
      </c>
      <c r="I12" s="54" t="s">
        <v>143</v>
      </c>
      <c r="J12" s="54" t="s">
        <v>54</v>
      </c>
      <c r="K12" s="54">
        <v>2</v>
      </c>
      <c r="L12" s="56">
        <v>45108</v>
      </c>
      <c r="M12" s="56">
        <v>45260</v>
      </c>
      <c r="N12" s="54">
        <v>5</v>
      </c>
      <c r="O12" s="54">
        <v>0</v>
      </c>
      <c r="P12" s="46">
        <f t="shared" si="24"/>
        <v>120</v>
      </c>
      <c r="Q12" s="47">
        <f t="shared" si="25"/>
        <v>150</v>
      </c>
      <c r="R12" s="46">
        <f t="shared" si="26"/>
        <v>-30</v>
      </c>
      <c r="S12" s="57"/>
      <c r="T12" s="58">
        <v>2850000</v>
      </c>
      <c r="U12" s="59">
        <f t="shared" si="27"/>
        <v>14250000</v>
      </c>
      <c r="V12" s="59">
        <f t="shared" si="28"/>
        <v>28500000</v>
      </c>
      <c r="W12" s="60" t="s">
        <v>141</v>
      </c>
      <c r="X12" s="61" t="s">
        <v>140</v>
      </c>
      <c r="Y12" s="48"/>
    </row>
    <row r="13" spans="1:25" s="37" customFormat="1" ht="177" customHeight="1" x14ac:dyDescent="0.25">
      <c r="A13" s="45">
        <v>10</v>
      </c>
      <c r="B13" s="62" t="s">
        <v>104</v>
      </c>
      <c r="C13" s="63"/>
      <c r="D13" s="63" t="s">
        <v>185</v>
      </c>
      <c r="E13" s="64" t="s">
        <v>150</v>
      </c>
      <c r="F13" s="63" t="s">
        <v>50</v>
      </c>
      <c r="G13" s="63" t="s">
        <v>110</v>
      </c>
      <c r="H13" s="71" t="s">
        <v>145</v>
      </c>
      <c r="I13" s="63" t="s">
        <v>146</v>
      </c>
      <c r="J13" s="63" t="s">
        <v>54</v>
      </c>
      <c r="K13" s="63">
        <v>1</v>
      </c>
      <c r="L13" s="65">
        <v>45108</v>
      </c>
      <c r="M13" s="65">
        <v>45260</v>
      </c>
      <c r="N13" s="63">
        <v>5</v>
      </c>
      <c r="O13" s="63">
        <v>0</v>
      </c>
      <c r="P13" s="46">
        <f t="shared" si="24"/>
        <v>120</v>
      </c>
      <c r="Q13" s="47">
        <f t="shared" si="25"/>
        <v>150</v>
      </c>
      <c r="R13" s="46">
        <f t="shared" si="26"/>
        <v>-30</v>
      </c>
      <c r="S13" s="66"/>
      <c r="T13" s="67">
        <v>3800000</v>
      </c>
      <c r="U13" s="68">
        <f t="shared" si="27"/>
        <v>19000000</v>
      </c>
      <c r="V13" s="68">
        <f t="shared" si="28"/>
        <v>19000000</v>
      </c>
      <c r="W13" s="69" t="s">
        <v>147</v>
      </c>
      <c r="X13" s="70" t="s">
        <v>144</v>
      </c>
      <c r="Y13" s="48"/>
    </row>
    <row r="14" spans="1:25" s="37" customFormat="1" ht="177" customHeight="1" x14ac:dyDescent="0.25">
      <c r="A14" s="45">
        <v>11</v>
      </c>
      <c r="B14" s="62" t="s">
        <v>105</v>
      </c>
      <c r="C14" s="63"/>
      <c r="D14" s="63" t="s">
        <v>186</v>
      </c>
      <c r="E14" s="64" t="s">
        <v>151</v>
      </c>
      <c r="F14" s="63" t="s">
        <v>50</v>
      </c>
      <c r="G14" s="63" t="s">
        <v>51</v>
      </c>
      <c r="H14" s="71" t="s">
        <v>152</v>
      </c>
      <c r="I14" s="63" t="s">
        <v>153</v>
      </c>
      <c r="J14" s="63" t="s">
        <v>54</v>
      </c>
      <c r="K14" s="63">
        <v>2</v>
      </c>
      <c r="L14" s="65">
        <v>45108</v>
      </c>
      <c r="M14" s="65">
        <v>45260</v>
      </c>
      <c r="N14" s="63">
        <v>5</v>
      </c>
      <c r="O14" s="63">
        <v>0</v>
      </c>
      <c r="P14" s="46">
        <f t="shared" ref="P14" si="29">(+DATEDIF(L14,M14,"M"))*30+O14</f>
        <v>120</v>
      </c>
      <c r="Q14" s="47">
        <f t="shared" ref="Q14" si="30">+N14*30+O14</f>
        <v>150</v>
      </c>
      <c r="R14" s="46">
        <f t="shared" ref="R14" si="31">+P14-Q14</f>
        <v>-30</v>
      </c>
      <c r="S14" s="66"/>
      <c r="T14" s="67">
        <v>3800000</v>
      </c>
      <c r="U14" s="68">
        <f t="shared" ref="U14" si="32">((T14*N14)+(T14/30)*O14)</f>
        <v>19000000</v>
      </c>
      <c r="V14" s="68">
        <f t="shared" ref="V14" si="33">+U14*K14</f>
        <v>38000000</v>
      </c>
      <c r="W14" s="69" t="s">
        <v>149</v>
      </c>
      <c r="X14" s="70" t="s">
        <v>148</v>
      </c>
      <c r="Y14" s="48"/>
    </row>
    <row r="15" spans="1:25" s="37" customFormat="1" ht="231" customHeight="1" x14ac:dyDescent="0.25">
      <c r="A15" s="45">
        <v>12</v>
      </c>
      <c r="B15" s="62" t="s">
        <v>106</v>
      </c>
      <c r="C15" s="63"/>
      <c r="D15" s="63" t="s">
        <v>187</v>
      </c>
      <c r="E15" s="64" t="s">
        <v>157</v>
      </c>
      <c r="F15" s="63" t="s">
        <v>50</v>
      </c>
      <c r="G15" s="63" t="s">
        <v>51</v>
      </c>
      <c r="H15" s="63" t="s">
        <v>154</v>
      </c>
      <c r="I15" s="63" t="s">
        <v>156</v>
      </c>
      <c r="J15" s="63" t="s">
        <v>54</v>
      </c>
      <c r="K15" s="63">
        <v>15</v>
      </c>
      <c r="L15" s="65">
        <v>45108</v>
      </c>
      <c r="M15" s="65">
        <v>45260</v>
      </c>
      <c r="N15" s="63">
        <v>5</v>
      </c>
      <c r="O15" s="63">
        <v>0</v>
      </c>
      <c r="P15" s="46">
        <f t="shared" ref="P15:P17" si="34">(+DATEDIF(L15,M15,"M"))*30+O15</f>
        <v>120</v>
      </c>
      <c r="Q15" s="47">
        <f t="shared" ref="Q15:Q17" si="35">+N15*30+O15</f>
        <v>150</v>
      </c>
      <c r="R15" s="46">
        <f t="shared" ref="R15:R17" si="36">+P15-Q15</f>
        <v>-30</v>
      </c>
      <c r="S15" s="66"/>
      <c r="T15" s="67">
        <v>3800000</v>
      </c>
      <c r="U15" s="68">
        <f t="shared" ref="U15:U17" si="37">((T15*N15)+(T15/30)*O15)</f>
        <v>19000000</v>
      </c>
      <c r="V15" s="68">
        <f t="shared" ref="V15:V17" si="38">+U15*K15</f>
        <v>285000000</v>
      </c>
      <c r="W15" s="72" t="s">
        <v>191</v>
      </c>
      <c r="X15" s="70" t="s">
        <v>155</v>
      </c>
      <c r="Y15" s="48"/>
    </row>
    <row r="16" spans="1:25" s="101" customFormat="1" ht="231" customHeight="1" x14ac:dyDescent="0.25">
      <c r="A16" s="90">
        <v>12</v>
      </c>
      <c r="B16" s="91" t="s">
        <v>106</v>
      </c>
      <c r="C16" s="92"/>
      <c r="D16" s="92" t="s">
        <v>188</v>
      </c>
      <c r="E16" s="93" t="s">
        <v>157</v>
      </c>
      <c r="F16" s="92" t="s">
        <v>50</v>
      </c>
      <c r="G16" s="92" t="s">
        <v>51</v>
      </c>
      <c r="H16" s="92" t="s">
        <v>154</v>
      </c>
      <c r="I16" s="92" t="s">
        <v>156</v>
      </c>
      <c r="J16" s="92" t="s">
        <v>54</v>
      </c>
      <c r="K16" s="92">
        <v>1</v>
      </c>
      <c r="L16" s="94">
        <v>45122</v>
      </c>
      <c r="M16" s="94">
        <v>45260</v>
      </c>
      <c r="N16" s="92">
        <v>4</v>
      </c>
      <c r="O16" s="92">
        <v>16</v>
      </c>
      <c r="P16" s="95">
        <f t="shared" ref="P16" si="39">(+DATEDIF(L16,M16,"M"))*30+O16</f>
        <v>136</v>
      </c>
      <c r="Q16" s="96">
        <f t="shared" ref="Q16" si="40">+N16*30+O16</f>
        <v>136</v>
      </c>
      <c r="R16" s="95">
        <f t="shared" ref="R16" si="41">+P16-Q16</f>
        <v>0</v>
      </c>
      <c r="S16" s="95"/>
      <c r="T16" s="97">
        <v>3800000</v>
      </c>
      <c r="U16" s="98">
        <f t="shared" ref="U16" si="42">((T16*N16)+(T16/30)*O16)</f>
        <v>17226666.666666668</v>
      </c>
      <c r="V16" s="98">
        <f t="shared" ref="V16" si="43">+U16*K16</f>
        <v>17226666.666666668</v>
      </c>
      <c r="W16" s="96" t="s">
        <v>192</v>
      </c>
      <c r="X16" s="99" t="s">
        <v>193</v>
      </c>
      <c r="Y16" s="100"/>
    </row>
    <row r="17" spans="1:25" s="106" customFormat="1" ht="409.5" x14ac:dyDescent="0.25">
      <c r="A17" s="90">
        <v>13</v>
      </c>
      <c r="B17" s="91" t="s">
        <v>107</v>
      </c>
      <c r="C17" s="102"/>
      <c r="D17" s="102"/>
      <c r="E17" s="93" t="s">
        <v>150</v>
      </c>
      <c r="F17" s="92" t="s">
        <v>50</v>
      </c>
      <c r="G17" s="92" t="s">
        <v>110</v>
      </c>
      <c r="H17" s="103" t="s">
        <v>158</v>
      </c>
      <c r="I17" s="103" t="s">
        <v>159</v>
      </c>
      <c r="J17" s="92" t="s">
        <v>54</v>
      </c>
      <c r="K17" s="92">
        <v>1</v>
      </c>
      <c r="L17" s="94">
        <v>45061</v>
      </c>
      <c r="M17" s="94">
        <v>45260</v>
      </c>
      <c r="N17" s="92">
        <v>6</v>
      </c>
      <c r="O17" s="92">
        <v>15</v>
      </c>
      <c r="P17" s="95">
        <f t="shared" si="34"/>
        <v>195</v>
      </c>
      <c r="Q17" s="96">
        <f t="shared" si="35"/>
        <v>195</v>
      </c>
      <c r="R17" s="95">
        <f t="shared" si="36"/>
        <v>0</v>
      </c>
      <c r="S17" s="95"/>
      <c r="T17" s="97">
        <v>3800000</v>
      </c>
      <c r="U17" s="98">
        <f t="shared" si="37"/>
        <v>24700000</v>
      </c>
      <c r="V17" s="98">
        <f t="shared" si="38"/>
        <v>24700000</v>
      </c>
      <c r="W17" s="104" t="s">
        <v>160</v>
      </c>
      <c r="X17" s="99" t="s">
        <v>161</v>
      </c>
      <c r="Y17" s="105"/>
    </row>
    <row r="18" spans="1:25" ht="192" customHeight="1" x14ac:dyDescent="0.25">
      <c r="A18" s="45">
        <v>14</v>
      </c>
      <c r="B18" s="62" t="s">
        <v>108</v>
      </c>
      <c r="C18" s="73"/>
      <c r="D18" s="74" t="s">
        <v>189</v>
      </c>
      <c r="E18" s="64" t="s">
        <v>164</v>
      </c>
      <c r="F18" s="63" t="s">
        <v>50</v>
      </c>
      <c r="G18" s="63" t="s">
        <v>110</v>
      </c>
      <c r="H18" s="75" t="s">
        <v>162</v>
      </c>
      <c r="I18" s="75" t="s">
        <v>163</v>
      </c>
      <c r="J18" s="63" t="s">
        <v>54</v>
      </c>
      <c r="K18" s="63">
        <v>1</v>
      </c>
      <c r="L18" s="65">
        <v>45108</v>
      </c>
      <c r="M18" s="65">
        <v>45260</v>
      </c>
      <c r="N18" s="63">
        <v>5</v>
      </c>
      <c r="O18" s="63">
        <v>0</v>
      </c>
      <c r="P18" s="46">
        <f t="shared" ref="P18" si="44">(+DATEDIF(L18,M18,"M"))*30+O18</f>
        <v>120</v>
      </c>
      <c r="Q18" s="47">
        <f t="shared" ref="Q18" si="45">+N18*30+O18</f>
        <v>150</v>
      </c>
      <c r="R18" s="46">
        <f t="shared" ref="R18" si="46">+P18-Q18</f>
        <v>-30</v>
      </c>
      <c r="S18" s="66"/>
      <c r="T18" s="67">
        <v>3800000</v>
      </c>
      <c r="U18" s="68">
        <f t="shared" ref="U18" si="47">((T18*N18)+(T18/30)*O18)</f>
        <v>19000000</v>
      </c>
      <c r="V18" s="68">
        <f t="shared" ref="V18" si="48">+U18*K18</f>
        <v>19000000</v>
      </c>
      <c r="W18" s="76" t="s">
        <v>168</v>
      </c>
      <c r="X18" s="70" t="s">
        <v>169</v>
      </c>
      <c r="Y18" s="43"/>
    </row>
    <row r="19" spans="1:25" ht="409.5" x14ac:dyDescent="0.25">
      <c r="A19" s="45">
        <v>15</v>
      </c>
      <c r="B19" s="62" t="s">
        <v>165</v>
      </c>
      <c r="C19" s="73"/>
      <c r="D19" s="74" t="s">
        <v>190</v>
      </c>
      <c r="E19" s="64" t="s">
        <v>150</v>
      </c>
      <c r="F19" s="63" t="s">
        <v>50</v>
      </c>
      <c r="G19" s="63" t="s">
        <v>110</v>
      </c>
      <c r="H19" s="75" t="s">
        <v>166</v>
      </c>
      <c r="I19" s="75" t="s">
        <v>167</v>
      </c>
      <c r="J19" s="63" t="s">
        <v>54</v>
      </c>
      <c r="K19" s="63">
        <v>1</v>
      </c>
      <c r="L19" s="65">
        <v>45108</v>
      </c>
      <c r="M19" s="65">
        <v>45260</v>
      </c>
      <c r="N19" s="63">
        <v>5</v>
      </c>
      <c r="O19" s="63">
        <v>0</v>
      </c>
      <c r="P19" s="46">
        <f t="shared" ref="P19" si="49">(+DATEDIF(L19,M19,"M"))*30+O19</f>
        <v>120</v>
      </c>
      <c r="Q19" s="47">
        <f t="shared" ref="Q19" si="50">+N19*30+O19</f>
        <v>150</v>
      </c>
      <c r="R19" s="46">
        <f t="shared" ref="R19" si="51">+P19-Q19</f>
        <v>-30</v>
      </c>
      <c r="S19" s="66"/>
      <c r="T19" s="67">
        <v>3800000</v>
      </c>
      <c r="U19" s="68">
        <f t="shared" ref="U19" si="52">((T19*N19)+(T19/30)*O19)</f>
        <v>19000000</v>
      </c>
      <c r="V19" s="68">
        <f t="shared" ref="V19" si="53">+U19*K19</f>
        <v>19000000</v>
      </c>
      <c r="W19" s="76" t="s">
        <v>171</v>
      </c>
      <c r="X19" s="70" t="s">
        <v>170</v>
      </c>
      <c r="Y19" s="43"/>
    </row>
    <row r="20" spans="1:25" x14ac:dyDescent="0.25">
      <c r="A20" s="43"/>
      <c r="B20" s="49"/>
      <c r="C20" s="43"/>
      <c r="D20" s="43"/>
      <c r="E20" s="43"/>
      <c r="F20" s="43"/>
      <c r="G20" s="43"/>
      <c r="H20" s="43"/>
      <c r="I20" s="43"/>
      <c r="J20" s="43"/>
      <c r="K20" s="43"/>
      <c r="L20" s="43"/>
      <c r="M20" s="43"/>
      <c r="N20" s="43"/>
      <c r="O20" s="43"/>
      <c r="P20" s="43"/>
      <c r="Q20" s="43"/>
      <c r="R20" s="43"/>
      <c r="S20" s="43"/>
      <c r="T20" s="43"/>
      <c r="U20" s="50"/>
      <c r="V20" s="51">
        <f>SUM(V4:V19)</f>
        <v>744990000</v>
      </c>
      <c r="W20" s="52"/>
      <c r="X20" s="43"/>
      <c r="Y20" s="43"/>
    </row>
    <row r="24" spans="1:25" x14ac:dyDescent="0.25">
      <c r="N24" s="35"/>
      <c r="V24" s="35"/>
    </row>
    <row r="26" spans="1:25" x14ac:dyDescent="0.25">
      <c r="T26" s="35"/>
    </row>
  </sheetData>
  <autoFilter ref="A1:Y20" xr:uid="{3188B132-0A0D-42DF-9502-24ECF4F4D769}">
    <filterColumn colId="11" showButton="0"/>
    <filterColumn colId="13" showButton="0"/>
  </autoFilter>
  <mergeCells count="21">
    <mergeCell ref="S1:S3"/>
    <mergeCell ref="O2:O3"/>
    <mergeCell ref="T1:T3"/>
    <mergeCell ref="X1:X3"/>
    <mergeCell ref="H1:H3"/>
    <mergeCell ref="I1:I3"/>
    <mergeCell ref="J1:J3"/>
    <mergeCell ref="K1:K3"/>
    <mergeCell ref="L1:M1"/>
    <mergeCell ref="N1:O1"/>
    <mergeCell ref="U1:U3"/>
    <mergeCell ref="V1:V3"/>
    <mergeCell ref="W1:W3"/>
    <mergeCell ref="N2:N3"/>
    <mergeCell ref="A1:A3"/>
    <mergeCell ref="B1:B3"/>
    <mergeCell ref="E1:E3"/>
    <mergeCell ref="F1:F3"/>
    <mergeCell ref="G1:G3"/>
    <mergeCell ref="C1:C3"/>
    <mergeCell ref="D1:D3"/>
  </mergeCells>
  <phoneticPr fontId="6"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2835DF-694D-4573-83ED-BDFD8600AEA2}">
  <dimension ref="A1:N39"/>
  <sheetViews>
    <sheetView workbookViewId="0">
      <selection activeCell="E9" sqref="E9"/>
    </sheetView>
  </sheetViews>
  <sheetFormatPr baseColWidth="10" defaultRowHeight="15.75" x14ac:dyDescent="0.25"/>
  <cols>
    <col min="1" max="1" width="45.5" customWidth="1"/>
    <col min="2" max="2" width="19.875" customWidth="1"/>
    <col min="3" max="3" width="18.625" bestFit="1" customWidth="1"/>
    <col min="4" max="4" width="22.125" customWidth="1"/>
    <col min="5" max="5" width="24.625" style="1" customWidth="1"/>
    <col min="6" max="6" width="19.125" customWidth="1"/>
    <col min="7" max="7" width="11" style="1"/>
    <col min="8" max="8" width="11.5" style="1" hidden="1" customWidth="1"/>
    <col min="9" max="10" width="17.125" style="1" hidden="1" customWidth="1"/>
    <col min="11" max="11" width="12.875" style="1" hidden="1" customWidth="1"/>
    <col min="12" max="12" width="18.625" hidden="1" customWidth="1"/>
    <col min="13" max="13" width="0" hidden="1" customWidth="1"/>
    <col min="14" max="14" width="14.875" hidden="1" customWidth="1"/>
  </cols>
  <sheetData>
    <row r="1" spans="1:14" x14ac:dyDescent="0.25">
      <c r="C1">
        <v>18</v>
      </c>
      <c r="D1">
        <v>3715272</v>
      </c>
      <c r="H1" s="1">
        <f>+D1/30</f>
        <v>123842.4</v>
      </c>
      <c r="I1" s="1">
        <f>+H1*C1</f>
        <v>2229163.1999999997</v>
      </c>
      <c r="J1" s="1">
        <f>+F1/30</f>
        <v>0</v>
      </c>
      <c r="K1" s="1">
        <f>+J1*E1</f>
        <v>0</v>
      </c>
      <c r="L1">
        <v>6</v>
      </c>
      <c r="M1">
        <f>+K1+I1</f>
        <v>2229163.1999999997</v>
      </c>
      <c r="N1" s="11">
        <f>M1*L1</f>
        <v>13374979.199999999</v>
      </c>
    </row>
    <row r="2" spans="1:14" ht="94.5" x14ac:dyDescent="0.25">
      <c r="A2" s="3" t="s">
        <v>34</v>
      </c>
      <c r="B2" s="3" t="s">
        <v>35</v>
      </c>
      <c r="C2" s="3" t="s">
        <v>57</v>
      </c>
      <c r="D2" s="3" t="s">
        <v>58</v>
      </c>
      <c r="E2" s="13" t="s">
        <v>59</v>
      </c>
      <c r="F2" s="3" t="s">
        <v>60</v>
      </c>
      <c r="H2" s="13" t="s">
        <v>61</v>
      </c>
      <c r="I2" s="13" t="s">
        <v>62</v>
      </c>
      <c r="J2" s="13" t="s">
        <v>61</v>
      </c>
      <c r="K2" s="13" t="s">
        <v>62</v>
      </c>
      <c r="L2" s="13" t="s">
        <v>63</v>
      </c>
      <c r="M2" s="2"/>
      <c r="N2" s="13" t="s">
        <v>64</v>
      </c>
    </row>
    <row r="3" spans="1:14" x14ac:dyDescent="0.25">
      <c r="A3" s="2" t="s">
        <v>27</v>
      </c>
      <c r="B3" s="5" t="e">
        <f>#REF!</f>
        <v>#REF!</v>
      </c>
      <c r="C3" s="2">
        <v>73</v>
      </c>
      <c r="D3" s="12">
        <v>3715272</v>
      </c>
      <c r="E3" s="4">
        <v>4</v>
      </c>
      <c r="F3" s="12">
        <v>2786454</v>
      </c>
      <c r="G3" s="4"/>
      <c r="H3" s="14">
        <f>+D3/30</f>
        <v>123842.4</v>
      </c>
      <c r="I3" s="14">
        <f>+H3*C3</f>
        <v>9040495.1999999993</v>
      </c>
      <c r="J3" s="14">
        <f>F3/30</f>
        <v>92881.8</v>
      </c>
      <c r="K3" s="14">
        <f>+J3*E3</f>
        <v>371527.2</v>
      </c>
      <c r="L3" s="2">
        <v>23</v>
      </c>
      <c r="M3" s="2">
        <f>+K3+I3</f>
        <v>9412022.3999999985</v>
      </c>
      <c r="N3" s="12">
        <f>M3*L3</f>
        <v>216476515.19999996</v>
      </c>
    </row>
    <row r="4" spans="1:14" x14ac:dyDescent="0.25">
      <c r="A4" s="2" t="s">
        <v>28</v>
      </c>
      <c r="B4" s="5" t="e">
        <f>#REF!</f>
        <v>#REF!</v>
      </c>
      <c r="C4" s="2">
        <v>89</v>
      </c>
      <c r="D4" s="12">
        <v>3715272</v>
      </c>
      <c r="E4" s="4"/>
      <c r="F4" s="12"/>
      <c r="G4" s="4"/>
      <c r="H4" s="14">
        <f t="shared" ref="H4:H8" si="0">+D4/30</f>
        <v>123842.4</v>
      </c>
      <c r="I4" s="14">
        <f t="shared" ref="I4:I8" si="1">+H4*C4</f>
        <v>11021973.6</v>
      </c>
      <c r="J4" s="4">
        <f t="shared" ref="J4:J8" si="2">+F4/30</f>
        <v>0</v>
      </c>
      <c r="K4" s="14">
        <f t="shared" ref="K4:K8" si="3">+J4*E4</f>
        <v>0</v>
      </c>
      <c r="L4" s="2">
        <v>23</v>
      </c>
      <c r="M4" s="2">
        <f t="shared" ref="M4:M8" si="4">+K4+I4</f>
        <v>11021973.6</v>
      </c>
      <c r="N4" s="12">
        <f t="shared" ref="N4:N8" si="5">M4*L4</f>
        <v>253505392.79999998</v>
      </c>
    </row>
    <row r="5" spans="1:14" x14ac:dyDescent="0.25">
      <c r="A5" s="2" t="s">
        <v>29</v>
      </c>
      <c r="B5" s="5" t="e">
        <f>#REF!</f>
        <v>#REF!</v>
      </c>
      <c r="C5" s="2">
        <v>64</v>
      </c>
      <c r="D5" s="12">
        <v>3715272</v>
      </c>
      <c r="E5" s="4"/>
      <c r="F5" s="12"/>
      <c r="G5" s="4"/>
      <c r="H5" s="14">
        <f t="shared" si="0"/>
        <v>123842.4</v>
      </c>
      <c r="I5" s="14">
        <f t="shared" si="1"/>
        <v>7925913.5999999996</v>
      </c>
      <c r="J5" s="4">
        <f t="shared" si="2"/>
        <v>0</v>
      </c>
      <c r="K5" s="14">
        <f t="shared" si="3"/>
        <v>0</v>
      </c>
      <c r="L5" s="2">
        <v>23</v>
      </c>
      <c r="M5" s="2">
        <f t="shared" si="4"/>
        <v>7925913.5999999996</v>
      </c>
      <c r="N5" s="12">
        <f t="shared" si="5"/>
        <v>182296012.79999998</v>
      </c>
    </row>
    <row r="6" spans="1:14" x14ac:dyDescent="0.25">
      <c r="A6" s="2" t="s">
        <v>30</v>
      </c>
      <c r="B6" s="5" t="e">
        <f>#REF!</f>
        <v>#REF!</v>
      </c>
      <c r="C6" s="2">
        <v>40</v>
      </c>
      <c r="D6" s="12">
        <v>3715272</v>
      </c>
      <c r="E6" s="4"/>
      <c r="F6" s="12"/>
      <c r="G6" s="4"/>
      <c r="H6" s="14">
        <f t="shared" si="0"/>
        <v>123842.4</v>
      </c>
      <c r="I6" s="14">
        <f t="shared" si="1"/>
        <v>4953696</v>
      </c>
      <c r="J6" s="4">
        <f t="shared" si="2"/>
        <v>0</v>
      </c>
      <c r="K6" s="14">
        <f t="shared" si="3"/>
        <v>0</v>
      </c>
      <c r="L6" s="2">
        <v>23</v>
      </c>
      <c r="M6" s="2">
        <f t="shared" si="4"/>
        <v>4953696</v>
      </c>
      <c r="N6" s="12">
        <f t="shared" si="5"/>
        <v>113935008</v>
      </c>
    </row>
    <row r="7" spans="1:14" x14ac:dyDescent="0.25">
      <c r="A7" s="2" t="s">
        <v>31</v>
      </c>
      <c r="B7" s="5" t="e">
        <f>#REF!</f>
        <v>#REF!</v>
      </c>
      <c r="C7" s="2">
        <v>23</v>
      </c>
      <c r="D7" s="12">
        <v>3715272</v>
      </c>
      <c r="E7" s="4">
        <v>19</v>
      </c>
      <c r="F7" s="12">
        <v>2786454</v>
      </c>
      <c r="G7" s="4"/>
      <c r="H7" s="14">
        <f t="shared" si="0"/>
        <v>123842.4</v>
      </c>
      <c r="I7" s="14">
        <f t="shared" si="1"/>
        <v>2848375.1999999997</v>
      </c>
      <c r="J7" s="4">
        <f t="shared" si="2"/>
        <v>92881.8</v>
      </c>
      <c r="K7" s="14">
        <f t="shared" si="3"/>
        <v>1764754.2</v>
      </c>
      <c r="L7" s="2">
        <v>23</v>
      </c>
      <c r="M7" s="2">
        <f t="shared" si="4"/>
        <v>4613129.3999999994</v>
      </c>
      <c r="N7" s="12">
        <f t="shared" si="5"/>
        <v>106101976.19999999</v>
      </c>
    </row>
    <row r="8" spans="1:14" x14ac:dyDescent="0.25">
      <c r="A8" s="2" t="s">
        <v>32</v>
      </c>
      <c r="B8" s="7" t="e">
        <f>#REF!</f>
        <v>#REF!</v>
      </c>
      <c r="C8" s="2">
        <v>18</v>
      </c>
      <c r="D8" s="12">
        <v>3715272</v>
      </c>
      <c r="E8" s="4">
        <v>2</v>
      </c>
      <c r="F8" s="12">
        <v>2786454</v>
      </c>
      <c r="G8" s="4"/>
      <c r="H8" s="14">
        <f t="shared" si="0"/>
        <v>123842.4</v>
      </c>
      <c r="I8" s="14">
        <f t="shared" si="1"/>
        <v>2229163.1999999997</v>
      </c>
      <c r="J8" s="4">
        <f t="shared" si="2"/>
        <v>92881.8</v>
      </c>
      <c r="K8" s="14">
        <f t="shared" si="3"/>
        <v>185763.6</v>
      </c>
      <c r="L8" s="2">
        <v>23</v>
      </c>
      <c r="M8" s="2">
        <f t="shared" si="4"/>
        <v>2414926.7999999998</v>
      </c>
      <c r="N8" s="12">
        <f t="shared" si="5"/>
        <v>55543316.399999999</v>
      </c>
    </row>
    <row r="9" spans="1:14" x14ac:dyDescent="0.25">
      <c r="A9" s="2" t="s">
        <v>33</v>
      </c>
      <c r="B9" s="7" t="e">
        <f>#REF!</f>
        <v>#REF!</v>
      </c>
      <c r="N9" s="15">
        <f>SUM(N3:N8)</f>
        <v>927858221.39999998</v>
      </c>
    </row>
    <row r="10" spans="1:14" x14ac:dyDescent="0.25">
      <c r="A10" s="2" t="s">
        <v>55</v>
      </c>
      <c r="B10" s="7">
        <f>'AVA y Bilinguismo'!V17</f>
        <v>24700000</v>
      </c>
    </row>
    <row r="11" spans="1:14" x14ac:dyDescent="0.25">
      <c r="B11" s="6" t="e">
        <f>SUM(B3:B10)</f>
        <v>#REF!</v>
      </c>
    </row>
    <row r="13" spans="1:14" x14ac:dyDescent="0.25">
      <c r="L13" s="8">
        <f>+N9-B19</f>
        <v>927858221.39999998</v>
      </c>
    </row>
    <row r="14" spans="1:14" x14ac:dyDescent="0.25">
      <c r="A14" t="s">
        <v>56</v>
      </c>
      <c r="B14" s="9">
        <v>14050206000</v>
      </c>
      <c r="C14" s="8">
        <f>+B14-31980000-27982500</f>
        <v>13990243500</v>
      </c>
    </row>
    <row r="15" spans="1:14" ht="31.5" x14ac:dyDescent="0.25">
      <c r="K15" s="16" t="s">
        <v>65</v>
      </c>
      <c r="L15" s="17">
        <f>+B19+N9</f>
        <v>927858221.39999998</v>
      </c>
      <c r="N15" t="s">
        <v>66</v>
      </c>
    </row>
    <row r="17" spans="1:5" x14ac:dyDescent="0.25">
      <c r="A17" s="6" t="e">
        <f>+C14-B33</f>
        <v>#REF!</v>
      </c>
      <c r="B17" s="10"/>
      <c r="C17" s="10" t="e">
        <f>+B14-B33</f>
        <v>#REF!</v>
      </c>
      <c r="D17" t="s">
        <v>68</v>
      </c>
    </row>
    <row r="19" spans="1:5" x14ac:dyDescent="0.25">
      <c r="B19" s="8"/>
    </row>
    <row r="23" spans="1:5" x14ac:dyDescent="0.25">
      <c r="E23" s="1">
        <f>4*3715272*9</f>
        <v>133749792</v>
      </c>
    </row>
    <row r="24" spans="1:5" x14ac:dyDescent="0.25">
      <c r="A24" s="3" t="s">
        <v>67</v>
      </c>
      <c r="B24" s="3" t="s">
        <v>35</v>
      </c>
    </row>
    <row r="25" spans="1:5" x14ac:dyDescent="0.25">
      <c r="A25" s="2" t="s">
        <v>27</v>
      </c>
      <c r="B25" s="5" t="e">
        <f>#REF!</f>
        <v>#REF!</v>
      </c>
    </row>
    <row r="26" spans="1:5" x14ac:dyDescent="0.25">
      <c r="A26" s="2" t="s">
        <v>28</v>
      </c>
      <c r="B26" s="5" t="e">
        <f>#REF!</f>
        <v>#REF!</v>
      </c>
    </row>
    <row r="27" spans="1:5" x14ac:dyDescent="0.25">
      <c r="A27" s="2" t="s">
        <v>29</v>
      </c>
      <c r="B27" s="5" t="e">
        <f>#REF!</f>
        <v>#REF!</v>
      </c>
    </row>
    <row r="28" spans="1:5" x14ac:dyDescent="0.25">
      <c r="A28" s="2" t="s">
        <v>30</v>
      </c>
      <c r="B28" s="5" t="e">
        <f>#REF!</f>
        <v>#REF!</v>
      </c>
    </row>
    <row r="29" spans="1:5" x14ac:dyDescent="0.25">
      <c r="A29" s="2" t="s">
        <v>31</v>
      </c>
      <c r="B29" s="5" t="e">
        <f>#REF!</f>
        <v>#REF!</v>
      </c>
    </row>
    <row r="30" spans="1:5" x14ac:dyDescent="0.25">
      <c r="A30" s="2" t="s">
        <v>32</v>
      </c>
      <c r="B30" s="7" t="e">
        <f>#REF!</f>
        <v>#REF!</v>
      </c>
    </row>
    <row r="31" spans="1:5" x14ac:dyDescent="0.25">
      <c r="A31" s="2" t="s">
        <v>33</v>
      </c>
      <c r="B31" s="7" t="e">
        <f>#REF!</f>
        <v>#REF!</v>
      </c>
    </row>
    <row r="32" spans="1:5" x14ac:dyDescent="0.25">
      <c r="A32" s="2" t="s">
        <v>55</v>
      </c>
      <c r="B32" s="7">
        <f>'AVA y Bilinguismo'!V17</f>
        <v>24700000</v>
      </c>
    </row>
    <row r="33" spans="1:5" ht="23.25" x14ac:dyDescent="0.35">
      <c r="B33" s="6" t="e">
        <f>SUM(B25:B32)</f>
        <v>#REF!</v>
      </c>
      <c r="D33" s="18"/>
      <c r="E33" s="19"/>
    </row>
    <row r="35" spans="1:5" x14ac:dyDescent="0.25">
      <c r="A35" t="s">
        <v>94</v>
      </c>
    </row>
    <row r="36" spans="1:5" x14ac:dyDescent="0.25">
      <c r="A36" t="s">
        <v>27</v>
      </c>
      <c r="B36" s="11">
        <v>55357553</v>
      </c>
    </row>
    <row r="37" spans="1:5" x14ac:dyDescent="0.25">
      <c r="A37" t="s">
        <v>28</v>
      </c>
      <c r="B37" s="11">
        <v>16966408.800000001</v>
      </c>
    </row>
    <row r="38" spans="1:5" x14ac:dyDescent="0.25">
      <c r="A38" t="s">
        <v>29</v>
      </c>
      <c r="B38" s="11" t="e">
        <f>#REF!</f>
        <v>#REF!</v>
      </c>
    </row>
    <row r="39" spans="1:5" x14ac:dyDescent="0.25">
      <c r="B39" s="11" t="e">
        <f>SUM(B36:B38)</f>
        <v>#REF!</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Listado Salud y Hoteleria</vt:lpstr>
      <vt:lpstr>AVA y Bilinguismo</vt:lpstr>
      <vt:lpstr>Resumen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Nataly Del Carmen Romero Fernandez</dc:creator>
  <cp:lastModifiedBy>Eduardo Jose Charris Villanueva</cp:lastModifiedBy>
  <dcterms:created xsi:type="dcterms:W3CDTF">2022-01-11T19:11:21Z</dcterms:created>
  <dcterms:modified xsi:type="dcterms:W3CDTF">2023-06-08T16:16:14Z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2023-01-02T19:49:04Z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92d320b7-80e8-49b0-9f72-ecb6aa98fa6a</vt:lpwstr>
  </property>
  <property fmtid="{D5CDD505-2E9C-101B-9397-08002B2CF9AE}" pid="8" name="MSIP_Label_1299739c-ad3d-4908-806e-4d91151a6e13_ContentBits">
    <vt:lpwstr>0</vt:lpwstr>
  </property>
</Properties>
</file>