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LCALDÍA DE CARTAGENA\2023\Infraestructura\Procesos\LP\calle la lengua\prepliego\"/>
    </mc:Choice>
  </mc:AlternateContent>
  <xr:revisionPtr revIDLastSave="0" documentId="8_{3D9BD640-8049-4F00-B36E-51F199CBD34F}" xr6:coauthVersionLast="47" xr6:coauthVersionMax="47" xr10:uidLastSave="{00000000-0000-0000-0000-000000000000}"/>
  <bookViews>
    <workbookView xWindow="-120" yWindow="-120" windowWidth="20730" windowHeight="11160" tabRatio="763" xr2:uid="{00000000-000D-0000-FFFF-FFFF00000000}"/>
  </bookViews>
  <sheets>
    <sheet name="GENERAL" sheetId="1" r:id="rId1"/>
    <sheet name="GESTION A1 - A2" sheetId="2" r:id="rId2"/>
    <sheet name="1.1 GEA" sheetId="18" r:id="rId3"/>
    <sheet name="1.2 CAP AMB" sheetId="17" r:id="rId4"/>
    <sheet name="1.3 REQ LEG" sheetId="19" r:id="rId5"/>
    <sheet name="2.1 MAN MAT " sheetId="5" r:id="rId6"/>
    <sheet name="2.2 SEÑA" sheetId="15" r:id="rId7"/>
    <sheet name="2.3 DIS RCD" sheetId="4" r:id="rId8"/>
    <sheet name="2.4 MAN RES CON" sheetId="20" r:id="rId9"/>
    <sheet name="2.5 MP Y RUIDO" sheetId="10" r:id="rId10"/>
    <sheet name="2.6 MAN MAN PES" sheetId="7" r:id="rId11"/>
    <sheet name="3.1 RES LIQ" sheetId="8" r:id="rId12"/>
    <sheet name="3.2 MAN AGU SUP" sheetId="21" r:id="rId13"/>
    <sheet name="4.1 DIV E INF" sheetId="3" r:id="rId14"/>
    <sheet name="4.2 CONT MANO DE OBRA" sheetId="13" r:id="rId15"/>
    <sheet name="5.1 MANEJO DE SALUD OCUPACIONAL" sheetId="22" r:id="rId16"/>
  </sheets>
  <definedNames>
    <definedName name="_xlnm.Print_Area" localSheetId="0">GENERAL!$A$1:$C$37</definedName>
    <definedName name="_xlnm.Print_Area" localSheetId="1">'GESTION A1 - A2'!$A$1:$G$24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22" l="1"/>
  <c r="F8" i="22"/>
  <c r="F7" i="22"/>
  <c r="F6" i="22"/>
  <c r="F7" i="13"/>
  <c r="F6" i="13"/>
  <c r="F10" i="3"/>
  <c r="F9" i="3"/>
  <c r="F8" i="3"/>
  <c r="F7" i="3"/>
  <c r="F7" i="21"/>
  <c r="F6" i="21"/>
  <c r="H7" i="8"/>
  <c r="H6" i="8"/>
  <c r="H10" i="8" s="1"/>
  <c r="H13" i="8" s="1"/>
  <c r="C22" i="1" s="1"/>
  <c r="F8" i="7"/>
  <c r="F7" i="7"/>
  <c r="F7" i="10"/>
  <c r="F6" i="10"/>
  <c r="F10" i="20"/>
  <c r="F9" i="20"/>
  <c r="F8" i="20"/>
  <c r="E8" i="20"/>
  <c r="F7" i="20"/>
  <c r="F6" i="20"/>
  <c r="F11" i="4"/>
  <c r="F10" i="4"/>
  <c r="F9" i="4"/>
  <c r="F8" i="4"/>
  <c r="F7" i="4"/>
  <c r="F8" i="15"/>
  <c r="F7" i="15"/>
  <c r="F6" i="15"/>
  <c r="F8" i="5"/>
  <c r="F7" i="5"/>
  <c r="F6" i="5"/>
  <c r="F7" i="19"/>
  <c r="F6" i="19"/>
  <c r="F9" i="17"/>
  <c r="F8" i="17"/>
  <c r="F7" i="17"/>
  <c r="F6" i="17"/>
  <c r="F8" i="18"/>
  <c r="F7" i="18"/>
  <c r="F6" i="18"/>
  <c r="G20" i="2"/>
  <c r="G19" i="2"/>
  <c r="G18" i="2"/>
  <c r="G17" i="2"/>
  <c r="G16" i="2"/>
  <c r="G15" i="2"/>
  <c r="G14" i="2"/>
  <c r="G9" i="2"/>
  <c r="F8" i="2"/>
  <c r="G8" i="2" s="1"/>
  <c r="E8" i="2"/>
  <c r="F7" i="2"/>
  <c r="G7" i="2" s="1"/>
  <c r="G6" i="2"/>
  <c r="G22" i="2" l="1"/>
  <c r="F11" i="22"/>
  <c r="F14" i="22" s="1"/>
  <c r="C32" i="1" s="1"/>
  <c r="F10" i="13"/>
  <c r="F13" i="13" s="1"/>
  <c r="C30" i="1" s="1"/>
  <c r="F11" i="10"/>
  <c r="F14" i="10" s="1"/>
  <c r="C19" i="1" s="1"/>
  <c r="F13" i="4"/>
  <c r="F15" i="4" s="1"/>
  <c r="C17" i="1" s="1"/>
  <c r="F11" i="17"/>
  <c r="F14" i="17" s="1"/>
  <c r="C11" i="1" s="1"/>
  <c r="F10" i="18"/>
  <c r="F13" i="18" s="1"/>
  <c r="C9" i="1" s="1"/>
  <c r="F10" i="7"/>
  <c r="F13" i="7" s="1"/>
  <c r="C20" i="1" s="1"/>
  <c r="F9" i="21"/>
  <c r="F12" i="21" s="1"/>
  <c r="C25" i="1" s="1"/>
  <c r="F12" i="20"/>
  <c r="F14" i="20" s="1"/>
  <c r="C18" i="1" s="1"/>
  <c r="F10" i="15"/>
  <c r="F13" i="15" s="1"/>
  <c r="C16" i="1" s="1"/>
  <c r="G10" i="2"/>
  <c r="F10" i="5"/>
  <c r="F13" i="5" s="1"/>
  <c r="C14" i="1" s="1"/>
  <c r="F11" i="19"/>
  <c r="F14" i="19" s="1"/>
  <c r="C12" i="1" s="1"/>
  <c r="F12" i="3"/>
  <c r="F14" i="3" s="1"/>
  <c r="C29" i="1" s="1"/>
  <c r="G24" i="2" l="1"/>
  <c r="C33" i="1"/>
  <c r="C36" i="1" l="1"/>
  <c r="C34" i="1"/>
  <c r="C37" i="1" s="1"/>
  <c r="C35" i="1"/>
</calcChain>
</file>

<file path=xl/sharedStrings.xml><?xml version="1.0" encoding="utf-8"?>
<sst xmlns="http://schemas.openxmlformats.org/spreadsheetml/2006/main" count="292" uniqueCount="122">
  <si>
    <t>PROGRAMAS</t>
  </si>
  <si>
    <t>COSTO DIRECTO TOTAL</t>
  </si>
  <si>
    <t xml:space="preserve"> VALOR TOTAL PMA INCLUIDO AIU</t>
  </si>
  <si>
    <t>COSTOS  PERSONAL Y EQUIPO DE GESTIÓN AMBIENTAL</t>
  </si>
  <si>
    <t>1.0  COSTOS DE PERSONAL</t>
  </si>
  <si>
    <t>ITEM</t>
  </si>
  <si>
    <t>DESCRIPCION</t>
  </si>
  <si>
    <t>UNIDAD</t>
  </si>
  <si>
    <t xml:space="preserve">CANT. </t>
  </si>
  <si>
    <t>VR. UNITARIO</t>
  </si>
  <si>
    <t>MESES</t>
  </si>
  <si>
    <t>VR. TOTAL</t>
  </si>
  <si>
    <t>Residente Ambiental</t>
  </si>
  <si>
    <t>Experto Seguridad Industrial y Salud Ocupacional</t>
  </si>
  <si>
    <t>Auditor Externo</t>
  </si>
  <si>
    <t>SUBTOTAL PERSONAL</t>
  </si>
  <si>
    <t>2.0  COSTOS DE EQUIPOS, HERRAMIENTAS Y OTROS</t>
  </si>
  <si>
    <t>2.1</t>
  </si>
  <si>
    <t>Minicargador</t>
  </si>
  <si>
    <t>2.2</t>
  </si>
  <si>
    <t>2.3</t>
  </si>
  <si>
    <t>2.4</t>
  </si>
  <si>
    <t>Palas</t>
  </si>
  <si>
    <t>2.5</t>
  </si>
  <si>
    <t>Escobas</t>
  </si>
  <si>
    <t>2.6</t>
  </si>
  <si>
    <t>Bolsas Plasticas</t>
  </si>
  <si>
    <t>SUBTOTAL COSTOS DIRECTOS</t>
  </si>
  <si>
    <t>Volqueta</t>
  </si>
  <si>
    <t xml:space="preserve">Obreros Cuadrilla de Orden Aseo y Limpieza </t>
  </si>
  <si>
    <t>CANT.</t>
  </si>
  <si>
    <t>Alquiler Salones</t>
  </si>
  <si>
    <t>DESCRIPCIÓN</t>
  </si>
  <si>
    <t>CANTIDAD</t>
  </si>
  <si>
    <t>VALOR UNITARIO</t>
  </si>
  <si>
    <t>VALOR TOTAL</t>
  </si>
  <si>
    <t>Plástico Grueso</t>
  </si>
  <si>
    <t xml:space="preserve">Bod cat </t>
  </si>
  <si>
    <t xml:space="preserve">Subtotal costos de maquinaria, herramientas y equipos </t>
  </si>
  <si>
    <t xml:space="preserve">TOTAL COSTOS DIRECTOS </t>
  </si>
  <si>
    <t>Plástico grueso</t>
  </si>
  <si>
    <t xml:space="preserve">Subtotal costos de materiales, equipos y herramientas </t>
  </si>
  <si>
    <t>Obreros</t>
  </si>
  <si>
    <t xml:space="preserve">Señalizacion </t>
  </si>
  <si>
    <t>Bodega provisional</t>
  </si>
  <si>
    <t>Contenedor</t>
  </si>
  <si>
    <t xml:space="preserve">Subtotal costos de maquinaria, equipos y materiales </t>
  </si>
  <si>
    <t xml:space="preserve"> TOTAL COSTOS DIRECTOS </t>
  </si>
  <si>
    <t>PROGRAMA MANEJO DE MAQUINARIA, EQUIPOS Y TRANSPORTE</t>
  </si>
  <si>
    <t>COSTO DEL PROGRAMA</t>
  </si>
  <si>
    <t>EPP</t>
  </si>
  <si>
    <t>Lote para disposición temporal de desechos de construcción</t>
  </si>
  <si>
    <t xml:space="preserve">Recipientes para disposición de residuos </t>
  </si>
  <si>
    <t>Recipientes de almacenamiento temporal (Aceites Usados)</t>
  </si>
  <si>
    <t>Alquiler de Carrotanque - Riego de agua</t>
  </si>
  <si>
    <t xml:space="preserve"> Alquiler de baterias sanitarias </t>
  </si>
  <si>
    <t>Carretillas buggy</t>
  </si>
  <si>
    <t>Programa de desarrollo a la aplicación de la gestion ambiental</t>
  </si>
  <si>
    <t>PROYECTO</t>
  </si>
  <si>
    <t xml:space="preserve">1.1. Conformacion del grupo de gestion ambiental </t>
  </si>
  <si>
    <t>1.2. Capacitacion ambiental del personal de la obra</t>
  </si>
  <si>
    <t xml:space="preserve">1.3. Cumplimiento de requerimientos legales </t>
  </si>
  <si>
    <t xml:space="preserve">Actividades constructivas </t>
  </si>
  <si>
    <t>2.2. Señalizacion de frentes de trabajo y sitios temporales</t>
  </si>
  <si>
    <t>2.3. Manejo y disposicion final de RCD</t>
  </si>
  <si>
    <t xml:space="preserve">2.4. Manejo y disposicion final de residuos convencionales y especiales </t>
  </si>
  <si>
    <t>2.5. Manejo de generacion de material particulado y ruido</t>
  </si>
  <si>
    <t xml:space="preserve">2.6. Manejo de maquinaria pesada y equipos </t>
  </si>
  <si>
    <t xml:space="preserve">Gestion hidrica </t>
  </si>
  <si>
    <t xml:space="preserve">3.1. Manejo de residuos liquidos domesticos e industriales.  </t>
  </si>
  <si>
    <t xml:space="preserve">3.2. Manejo de aguas superficiales </t>
  </si>
  <si>
    <t>Gestion social</t>
  </si>
  <si>
    <t xml:space="preserve">4.1. Proyecto de divulgacion e informacion </t>
  </si>
  <si>
    <t>4.2. Proyecto de contratacion de mano de obra</t>
  </si>
  <si>
    <t xml:space="preserve">2.1. Manejo integral de materiales de construccion </t>
  </si>
  <si>
    <t xml:space="preserve">PROYECTO DE DIVULGACION E INFORMACION </t>
  </si>
  <si>
    <t>Papeleria (asistencia+ actas)</t>
  </si>
  <si>
    <t xml:space="preserve">Profesional social </t>
  </si>
  <si>
    <t xml:space="preserve">Profesional ambiental </t>
  </si>
  <si>
    <t xml:space="preserve"> MANEJO DE DISPOSICION FINAL DE RESIDUOS DE CONSTRUCCION Y DEMOLICION</t>
  </si>
  <si>
    <t>MANEJO INTEGRAL DE MATERIALES DE CONSTRUCCION</t>
  </si>
  <si>
    <t>MANEJO DE RESIDUOS LIQUIDOS DOMESTICOS E INDUSTRIALES</t>
  </si>
  <si>
    <t>MANEJO DE GENERACION DE MATERIAL PARTICULADO Y RUIDO</t>
  </si>
  <si>
    <t>EPPs</t>
  </si>
  <si>
    <t>Profesional ambiental</t>
  </si>
  <si>
    <t>Profesional social</t>
  </si>
  <si>
    <t>Profesional en seguridad</t>
  </si>
  <si>
    <t>CONFORMACION DEL GRUPO DE GESTION AMBIENTAL</t>
  </si>
  <si>
    <t>Papeleria</t>
  </si>
  <si>
    <t>CAPACITACION AMBIENTAL AL PERSONAL DE LA OBRA</t>
  </si>
  <si>
    <t>CUMPLIMIENTO DE REQUERIMIENTOS LEGALES</t>
  </si>
  <si>
    <t xml:space="preserve">Autoliquidaciones EPA </t>
  </si>
  <si>
    <t>SEÑALIZACION DE FRENTES DE TRABAJO Y SITIOS TEMPORALES</t>
  </si>
  <si>
    <t>Valla informativa</t>
  </si>
  <si>
    <t>Señalizacion movil</t>
  </si>
  <si>
    <t>Punto ecologico</t>
  </si>
  <si>
    <t>Bolsas</t>
  </si>
  <si>
    <t xml:space="preserve">Transporte y disposcion </t>
  </si>
  <si>
    <t>CONTRATACION DE MANO DE OBRA</t>
  </si>
  <si>
    <t xml:space="preserve">MANEJO DE AGUAS SUPERFICIALES </t>
  </si>
  <si>
    <t>Capacitacion en uso eficiente del agua</t>
  </si>
  <si>
    <t>Hr</t>
  </si>
  <si>
    <t>Und</t>
  </si>
  <si>
    <t>Paquete</t>
  </si>
  <si>
    <t>Mes</t>
  </si>
  <si>
    <t>Glb</t>
  </si>
  <si>
    <t>Rollo</t>
  </si>
  <si>
    <t>M3</t>
  </si>
  <si>
    <t>Caja</t>
  </si>
  <si>
    <t>Viaje</t>
  </si>
  <si>
    <t xml:space="preserve"> IMPREVISTO ( 1 ) %</t>
  </si>
  <si>
    <t>MANEJO DE SALUD OCUPACIONAL</t>
  </si>
  <si>
    <t>Camilla</t>
  </si>
  <si>
    <t>Botiquin de emeregias</t>
  </si>
  <si>
    <t>Señalizacion informativa</t>
  </si>
  <si>
    <t>5.1. Manejo de salud ocupacional</t>
  </si>
  <si>
    <t>Salud ocupacional</t>
  </si>
  <si>
    <t>mes</t>
  </si>
  <si>
    <t>und</t>
  </si>
  <si>
    <t xml:space="preserve"> ADMINISTRACIÓN ( 6 ) %</t>
  </si>
  <si>
    <t xml:space="preserve"> UTILIDAD ( 3 )  %</t>
  </si>
  <si>
    <t>MEJORAMIENTO MEDIANTE PAVIMENTO RÍGIDO TRAMO VIAL DE LA TRANSVERSAL 49 Y TRAMO VIAL DE LA CARRERA 57 (CALLE LA LENGUA DEL BARRIO LOS CALAMARES) DEL DISTRITO DE CARTAGENA DE INDIAS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</si>
</sst>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&quot;$&quot;* #,##0.00_);_(&quot;$&quot;* \(#,##0.00\);_(&quot;$&quot;* &quot;-&quot;??_);_(@_)"/>
    <numFmt numFmtId="166" formatCode="_(&quot;$&quot;* #,##0_);_(&quot;$&quot;* \(#,##0\);_(&quot;$&quot;* &quot;-&quot;??_);_(@_)"/>
    <numFmt numFmtId="167" formatCode="&quot;$&quot;#,##0.00"/>
    <numFmt numFmtId="168" formatCode="&quot;$&quot;#,##0"/>
    <numFmt numFmtId="169" formatCode="\$#.##0.00\ ;\-#.##0.00\ "/>
    <numFmt numFmtId="170" formatCode="_(&quot;$&quot;* #,##0.00_);_(&quot;$&quot;* \(#,##0.00\);_(&quot;$&quot;* &quot;-&quot;_);_(@_)"/>
    <numFmt numFmtId="171" formatCode="_-* #,##0.0_-;\-* #,##0.0_-;_-* &quot;-&quot;??_-;_-@_-"/>
    <numFmt numFmtId="172" formatCode="0.0000"/>
    <numFmt numFmtId="173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gray125">
        <bgColor indexed="9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</cellStyleXfs>
  <cellXfs count="227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applyFont="1"/>
    <xf numFmtId="0" fontId="9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1" fontId="11" fillId="2" borderId="25" xfId="0" applyNumberFormat="1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7" fillId="0" borderId="0" xfId="0" applyFont="1"/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horizontal="center" vertical="center"/>
    </xf>
    <xf numFmtId="166" fontId="3" fillId="3" borderId="12" xfId="4" applyNumberFormat="1" applyFont="1" applyFill="1" applyBorder="1" applyAlignment="1">
      <alignment horizontal="center" vertical="center"/>
    </xf>
    <xf numFmtId="166" fontId="3" fillId="3" borderId="24" xfId="4" applyNumberFormat="1" applyFont="1" applyFill="1" applyBorder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horizontal="center" vertical="center"/>
    </xf>
    <xf numFmtId="0" fontId="3" fillId="3" borderId="15" xfId="3" applyNumberFormat="1" applyFont="1" applyFill="1" applyBorder="1" applyAlignment="1">
      <alignment horizontal="center" vertical="center"/>
    </xf>
    <xf numFmtId="166" fontId="3" fillId="3" borderId="28" xfId="4" applyNumberFormat="1" applyFont="1" applyFill="1" applyBorder="1" applyAlignment="1">
      <alignment horizontal="center" vertical="center"/>
    </xf>
    <xf numFmtId="166" fontId="3" fillId="3" borderId="15" xfId="4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166" fontId="9" fillId="3" borderId="27" xfId="4" applyNumberFormat="1" applyFont="1" applyFill="1" applyBorder="1" applyAlignment="1">
      <alignment vertical="center"/>
    </xf>
    <xf numFmtId="0" fontId="1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3" borderId="15" xfId="0" applyFont="1" applyFill="1" applyBorder="1" applyAlignment="1">
      <alignment vertical="center"/>
    </xf>
    <xf numFmtId="1" fontId="3" fillId="3" borderId="15" xfId="4" applyNumberFormat="1" applyFont="1" applyFill="1" applyBorder="1" applyAlignment="1">
      <alignment horizontal="center" vertical="center"/>
    </xf>
    <xf numFmtId="166" fontId="3" fillId="3" borderId="16" xfId="4" applyNumberFormat="1" applyFont="1" applyFill="1" applyBorder="1" applyAlignment="1">
      <alignment vertical="center"/>
    </xf>
    <xf numFmtId="0" fontId="9" fillId="3" borderId="0" xfId="0" applyFont="1" applyFill="1" applyAlignment="1">
      <alignment horizontal="center" vertical="center"/>
    </xf>
    <xf numFmtId="0" fontId="6" fillId="3" borderId="4" xfId="0" applyFont="1" applyFill="1" applyBorder="1"/>
    <xf numFmtId="0" fontId="6" fillId="3" borderId="0" xfId="0" applyFont="1" applyFill="1"/>
    <xf numFmtId="166" fontId="6" fillId="3" borderId="5" xfId="4" applyNumberFormat="1" applyFont="1" applyFill="1" applyBorder="1"/>
    <xf numFmtId="0" fontId="5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166" fontId="6" fillId="3" borderId="12" xfId="4" applyNumberFormat="1" applyFont="1" applyFill="1" applyBorder="1" applyAlignment="1">
      <alignment horizontal="center" vertical="center"/>
    </xf>
    <xf numFmtId="166" fontId="6" fillId="3" borderId="13" xfId="4" applyNumberFormat="1" applyFont="1" applyFill="1" applyBorder="1" applyAlignment="1">
      <alignment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vertical="center"/>
    </xf>
    <xf numFmtId="0" fontId="6" fillId="3" borderId="15" xfId="0" applyFont="1" applyFill="1" applyBorder="1" applyAlignment="1">
      <alignment horizontal="center" vertical="center"/>
    </xf>
    <xf numFmtId="166" fontId="6" fillId="3" borderId="15" xfId="4" applyNumberFormat="1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vertical="center"/>
    </xf>
    <xf numFmtId="0" fontId="6" fillId="3" borderId="18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/>
    </xf>
    <xf numFmtId="0" fontId="6" fillId="3" borderId="5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166" fontId="5" fillId="3" borderId="3" xfId="4" applyNumberFormat="1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6" fontId="5" fillId="3" borderId="5" xfId="4" applyNumberFormat="1" applyFont="1" applyFill="1" applyBorder="1" applyAlignment="1">
      <alignment vertical="center"/>
    </xf>
    <xf numFmtId="0" fontId="13" fillId="0" borderId="4" xfId="0" applyFont="1" applyBorder="1"/>
    <xf numFmtId="167" fontId="3" fillId="0" borderId="0" xfId="0" applyNumberFormat="1" applyFont="1"/>
    <xf numFmtId="167" fontId="3" fillId="0" borderId="5" xfId="0" applyNumberFormat="1" applyFont="1" applyBorder="1"/>
    <xf numFmtId="0" fontId="9" fillId="2" borderId="20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9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/>
    </xf>
    <xf numFmtId="164" fontId="3" fillId="0" borderId="29" xfId="1" applyNumberFormat="1" applyFont="1" applyBorder="1" applyAlignment="1">
      <alignment horizontal="center" vertical="center"/>
    </xf>
    <xf numFmtId="167" fontId="3" fillId="0" borderId="36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8" xfId="0" applyFont="1" applyBorder="1"/>
    <xf numFmtId="0" fontId="3" fillId="0" borderId="28" xfId="0" applyFont="1" applyBorder="1" applyAlignment="1">
      <alignment horizontal="center"/>
    </xf>
    <xf numFmtId="164" fontId="3" fillId="0" borderId="29" xfId="1" applyNumberFormat="1" applyFont="1" applyBorder="1" applyAlignment="1">
      <alignment horizontal="center"/>
    </xf>
    <xf numFmtId="0" fontId="3" fillId="0" borderId="28" xfId="0" applyFont="1" applyBorder="1" applyAlignment="1">
      <alignment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4" xfId="0" applyFont="1" applyBorder="1"/>
    <xf numFmtId="0" fontId="14" fillId="0" borderId="1" xfId="0" applyFont="1" applyBorder="1"/>
    <xf numFmtId="0" fontId="14" fillId="0" borderId="2" xfId="0" applyFont="1" applyBorder="1"/>
    <xf numFmtId="167" fontId="14" fillId="0" borderId="2" xfId="0" applyNumberFormat="1" applyFont="1" applyBorder="1"/>
    <xf numFmtId="167" fontId="15" fillId="0" borderId="21" xfId="0" applyNumberFormat="1" applyFont="1" applyBorder="1" applyAlignment="1">
      <alignment horizontal="center"/>
    </xf>
    <xf numFmtId="0" fontId="9" fillId="0" borderId="1" xfId="0" applyFont="1" applyBorder="1"/>
    <xf numFmtId="0" fontId="9" fillId="0" borderId="2" xfId="0" applyFont="1" applyBorder="1"/>
    <xf numFmtId="167" fontId="9" fillId="0" borderId="2" xfId="0" applyNumberFormat="1" applyFont="1" applyBorder="1"/>
    <xf numFmtId="167" fontId="9" fillId="0" borderId="21" xfId="0" applyNumberFormat="1" applyFont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167" fontId="3" fillId="0" borderId="0" xfId="0" applyNumberFormat="1" applyFont="1" applyAlignment="1">
      <alignment vertical="center"/>
    </xf>
    <xf numFmtId="167" fontId="3" fillId="0" borderId="5" xfId="0" applyNumberFormat="1" applyFont="1" applyBorder="1" applyAlignment="1">
      <alignment vertical="center"/>
    </xf>
    <xf numFmtId="0" fontId="3" fillId="0" borderId="14" xfId="0" applyFont="1" applyBorder="1" applyAlignment="1">
      <alignment horizontal="left" vertical="center"/>
    </xf>
    <xf numFmtId="0" fontId="3" fillId="0" borderId="29" xfId="0" applyFont="1" applyBorder="1" applyAlignment="1">
      <alignment horizontal="justify" vertical="center"/>
    </xf>
    <xf numFmtId="167" fontId="3" fillId="0" borderId="15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37" xfId="0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167" fontId="3" fillId="0" borderId="18" xfId="0" applyNumberFormat="1" applyFont="1" applyBorder="1" applyAlignment="1">
      <alignment horizontal="center" vertical="center"/>
    </xf>
    <xf numFmtId="167" fontId="3" fillId="0" borderId="22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167" fontId="14" fillId="0" borderId="2" xfId="0" applyNumberFormat="1" applyFont="1" applyBorder="1" applyAlignment="1">
      <alignment vertical="center"/>
    </xf>
    <xf numFmtId="167" fontId="9" fillId="0" borderId="2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67" fontId="9" fillId="0" borderId="2" xfId="0" applyNumberFormat="1" applyFont="1" applyBorder="1" applyAlignment="1">
      <alignment vertical="center"/>
    </xf>
    <xf numFmtId="0" fontId="3" fillId="0" borderId="5" xfId="0" applyFont="1" applyBorder="1"/>
    <xf numFmtId="0" fontId="9" fillId="2" borderId="38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left"/>
    </xf>
    <xf numFmtId="168" fontId="3" fillId="0" borderId="28" xfId="0" applyNumberFormat="1" applyFont="1" applyBorder="1" applyAlignment="1">
      <alignment horizontal="right"/>
    </xf>
    <xf numFmtId="168" fontId="3" fillId="0" borderId="24" xfId="0" applyNumberFormat="1" applyFont="1" applyBorder="1" applyAlignment="1">
      <alignment horizontal="right"/>
    </xf>
    <xf numFmtId="0" fontId="3" fillId="0" borderId="17" xfId="0" applyFont="1" applyBorder="1" applyAlignment="1">
      <alignment horizontal="left"/>
    </xf>
    <xf numFmtId="0" fontId="3" fillId="0" borderId="18" xfId="0" applyFont="1" applyBorder="1"/>
    <xf numFmtId="0" fontId="3" fillId="0" borderId="18" xfId="0" applyFont="1" applyBorder="1" applyAlignment="1">
      <alignment horizontal="center"/>
    </xf>
    <xf numFmtId="168" fontId="3" fillId="0" borderId="18" xfId="0" applyNumberFormat="1" applyFont="1" applyBorder="1" applyAlignment="1">
      <alignment horizontal="right"/>
    </xf>
    <xf numFmtId="168" fontId="3" fillId="0" borderId="19" xfId="0" applyNumberFormat="1" applyFont="1" applyBorder="1" applyAlignment="1">
      <alignment horizontal="right"/>
    </xf>
    <xf numFmtId="167" fontId="9" fillId="0" borderId="21" xfId="0" applyNumberFormat="1" applyFont="1" applyBorder="1" applyAlignment="1">
      <alignment horizontal="right"/>
    </xf>
    <xf numFmtId="0" fontId="9" fillId="3" borderId="30" xfId="0" applyFont="1" applyFill="1" applyBorder="1" applyAlignment="1">
      <alignment horizontal="center" vertical="center"/>
    </xf>
    <xf numFmtId="0" fontId="12" fillId="0" borderId="30" xfId="0" applyFont="1" applyBorder="1" applyAlignment="1">
      <alignment horizontal="left"/>
    </xf>
    <xf numFmtId="0" fontId="3" fillId="3" borderId="15" xfId="0" applyFont="1" applyFill="1" applyBorder="1"/>
    <xf numFmtId="0" fontId="9" fillId="2" borderId="9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center"/>
    </xf>
    <xf numFmtId="1" fontId="3" fillId="3" borderId="12" xfId="4" applyNumberFormat="1" applyFont="1" applyFill="1" applyBorder="1" applyAlignment="1">
      <alignment horizontal="center" vertical="center"/>
    </xf>
    <xf numFmtId="0" fontId="3" fillId="3" borderId="14" xfId="0" applyFont="1" applyFill="1" applyBorder="1"/>
    <xf numFmtId="0" fontId="3" fillId="3" borderId="16" xfId="0" applyFont="1" applyFill="1" applyBorder="1"/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166" fontId="9" fillId="3" borderId="19" xfId="4" applyNumberFormat="1" applyFont="1" applyFill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40" xfId="0" applyFont="1" applyBorder="1"/>
    <xf numFmtId="0" fontId="3" fillId="0" borderId="40" xfId="0" applyFont="1" applyBorder="1" applyAlignment="1">
      <alignment horizontal="center"/>
    </xf>
    <xf numFmtId="168" fontId="3" fillId="0" borderId="40" xfId="0" applyNumberFormat="1" applyFont="1" applyBorder="1" applyAlignment="1">
      <alignment horizontal="right"/>
    </xf>
    <xf numFmtId="0" fontId="9" fillId="2" borderId="6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0" borderId="14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9" fillId="2" borderId="41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168" fontId="3" fillId="0" borderId="15" xfId="0" applyNumberFormat="1" applyFont="1" applyBorder="1" applyAlignment="1">
      <alignment horizontal="right"/>
    </xf>
    <xf numFmtId="168" fontId="3" fillId="0" borderId="16" xfId="0" applyNumberFormat="1" applyFont="1" applyBorder="1" applyAlignment="1">
      <alignment horizontal="right"/>
    </xf>
    <xf numFmtId="0" fontId="9" fillId="0" borderId="15" xfId="0" applyFont="1" applyBorder="1" applyAlignment="1">
      <alignment horizontal="center" vertical="center" wrapText="1"/>
    </xf>
    <xf numFmtId="164" fontId="9" fillId="0" borderId="15" xfId="1" applyNumberFormat="1" applyFont="1" applyFill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164" fontId="3" fillId="0" borderId="15" xfId="1" applyNumberFormat="1" applyFont="1" applyFill="1" applyBorder="1" applyAlignment="1">
      <alignment horizontal="left" vertical="center" wrapText="1"/>
    </xf>
    <xf numFmtId="0" fontId="10" fillId="0" borderId="15" xfId="0" applyFont="1" applyBorder="1" applyAlignment="1">
      <alignment horizontal="left"/>
    </xf>
    <xf numFmtId="0" fontId="10" fillId="0" borderId="15" xfId="0" applyFont="1" applyBorder="1" applyAlignment="1">
      <alignment horizontal="center" vertical="center" wrapText="1"/>
    </xf>
    <xf numFmtId="42" fontId="9" fillId="0" borderId="15" xfId="2" applyFont="1" applyFill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10" fillId="0" borderId="15" xfId="0" applyFont="1" applyBorder="1" applyAlignment="1">
      <alignment horizontal="center" vertical="center"/>
    </xf>
    <xf numFmtId="167" fontId="3" fillId="0" borderId="32" xfId="0" applyNumberFormat="1" applyFont="1" applyBorder="1" applyAlignment="1">
      <alignment horizontal="center" vertical="center"/>
    </xf>
    <xf numFmtId="167" fontId="3" fillId="0" borderId="3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28" xfId="0" applyFont="1" applyBorder="1" applyAlignment="1">
      <alignment wrapText="1"/>
    </xf>
    <xf numFmtId="42" fontId="3" fillId="0" borderId="15" xfId="2" applyFont="1" applyBorder="1" applyAlignment="1">
      <alignment horizontal="center" vertical="center"/>
    </xf>
    <xf numFmtId="42" fontId="3" fillId="0" borderId="15" xfId="2" applyFont="1" applyBorder="1" applyAlignment="1">
      <alignment horizontal="center"/>
    </xf>
    <xf numFmtId="0" fontId="3" fillId="3" borderId="28" xfId="0" applyFont="1" applyFill="1" applyBorder="1" applyAlignment="1">
      <alignment horizontal="center" vertical="center"/>
    </xf>
    <xf numFmtId="0" fontId="0" fillId="0" borderId="42" xfId="0" applyBorder="1"/>
    <xf numFmtId="42" fontId="3" fillId="3" borderId="15" xfId="2" applyFont="1" applyFill="1" applyBorder="1" applyAlignment="1">
      <alignment horizontal="center" vertical="center"/>
    </xf>
    <xf numFmtId="170" fontId="16" fillId="0" borderId="15" xfId="5" applyNumberFormat="1" applyFont="1" applyFill="1" applyBorder="1"/>
    <xf numFmtId="170" fontId="16" fillId="0" borderId="15" xfId="5" applyNumberFormat="1" applyFont="1" applyFill="1" applyBorder="1" applyAlignment="1">
      <alignment vertical="center"/>
    </xf>
    <xf numFmtId="42" fontId="6" fillId="0" borderId="18" xfId="2" applyFont="1" applyBorder="1"/>
    <xf numFmtId="166" fontId="9" fillId="3" borderId="31" xfId="0" applyNumberFormat="1" applyFont="1" applyFill="1" applyBorder="1" applyAlignment="1">
      <alignment vertical="center"/>
    </xf>
    <xf numFmtId="166" fontId="3" fillId="3" borderId="41" xfId="4" applyNumberFormat="1" applyFont="1" applyFill="1" applyBorder="1" applyAlignment="1">
      <alignment vertical="center"/>
    </xf>
    <xf numFmtId="42" fontId="3" fillId="0" borderId="15" xfId="2" applyFont="1" applyFill="1" applyBorder="1" applyAlignment="1">
      <alignment horizontal="left" vertical="center" wrapText="1"/>
    </xf>
    <xf numFmtId="42" fontId="3" fillId="0" borderId="15" xfId="2" applyFont="1" applyFill="1" applyBorder="1" applyAlignment="1">
      <alignment vertical="center" wrapText="1"/>
    </xf>
    <xf numFmtId="42" fontId="10" fillId="0" borderId="15" xfId="2" applyFont="1" applyFill="1" applyBorder="1" applyAlignment="1">
      <alignment horizontal="left"/>
    </xf>
    <xf numFmtId="42" fontId="9" fillId="0" borderId="15" xfId="2" applyFont="1" applyFill="1" applyBorder="1" applyAlignment="1">
      <alignment horizontal="left" vertical="center" wrapText="1"/>
    </xf>
    <xf numFmtId="0" fontId="3" fillId="0" borderId="15" xfId="0" applyFont="1" applyBorder="1" applyAlignment="1">
      <alignment vertical="center" wrapText="1"/>
    </xf>
    <xf numFmtId="166" fontId="3" fillId="0" borderId="15" xfId="4" applyNumberFormat="1" applyFont="1" applyFill="1" applyBorder="1" applyAlignment="1">
      <alignment horizontal="center" vertical="center"/>
    </xf>
    <xf numFmtId="166" fontId="3" fillId="0" borderId="24" xfId="4" applyNumberFormat="1" applyFont="1" applyFill="1" applyBorder="1" applyAlignment="1">
      <alignment vertical="center"/>
    </xf>
    <xf numFmtId="0" fontId="3" fillId="0" borderId="20" xfId="0" applyFont="1" applyBorder="1" applyAlignment="1">
      <alignment horizontal="left"/>
    </xf>
    <xf numFmtId="0" fontId="3" fillId="0" borderId="32" xfId="0" applyFont="1" applyBorder="1"/>
    <xf numFmtId="0" fontId="3" fillId="0" borderId="32" xfId="0" applyFont="1" applyBorder="1" applyAlignment="1">
      <alignment horizontal="center"/>
    </xf>
    <xf numFmtId="168" fontId="3" fillId="0" borderId="32" xfId="0" applyNumberFormat="1" applyFont="1" applyBorder="1" applyAlignment="1">
      <alignment horizontal="right"/>
    </xf>
    <xf numFmtId="0" fontId="3" fillId="0" borderId="15" xfId="0" applyFont="1" applyBorder="1" applyAlignment="1">
      <alignment horizontal="left"/>
    </xf>
    <xf numFmtId="0" fontId="14" fillId="0" borderId="44" xfId="0" applyFont="1" applyBorder="1"/>
    <xf numFmtId="0" fontId="14" fillId="0" borderId="30" xfId="0" applyFont="1" applyBorder="1"/>
    <xf numFmtId="167" fontId="9" fillId="0" borderId="45" xfId="0" applyNumberFormat="1" applyFont="1" applyBorder="1" applyAlignment="1">
      <alignment horizontal="right"/>
    </xf>
    <xf numFmtId="167" fontId="3" fillId="0" borderId="12" xfId="0" applyNumberFormat="1" applyFont="1" applyBorder="1" applyAlignment="1">
      <alignment horizontal="center" vertical="center"/>
    </xf>
    <xf numFmtId="171" fontId="3" fillId="0" borderId="29" xfId="1" applyNumberFormat="1" applyFont="1" applyBorder="1" applyAlignment="1">
      <alignment horizontal="center" vertical="center"/>
    </xf>
    <xf numFmtId="0" fontId="3" fillId="3" borderId="10" xfId="3" applyNumberFormat="1" applyFont="1" applyFill="1" applyBorder="1" applyAlignment="1">
      <alignment horizontal="center" vertical="center"/>
    </xf>
    <xf numFmtId="0" fontId="3" fillId="3" borderId="28" xfId="3" applyNumberFormat="1" applyFont="1" applyFill="1" applyBorder="1" applyAlignment="1">
      <alignment horizontal="center" vertical="center"/>
    </xf>
    <xf numFmtId="44" fontId="0" fillId="0" borderId="0" xfId="3" applyFont="1"/>
    <xf numFmtId="42" fontId="0" fillId="0" borderId="0" xfId="0" applyNumberFormat="1"/>
    <xf numFmtId="172" fontId="0" fillId="0" borderId="0" xfId="0" applyNumberFormat="1"/>
    <xf numFmtId="173" fontId="3" fillId="3" borderId="15" xfId="4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2" fontId="3" fillId="0" borderId="32" xfId="2" applyFont="1" applyBorder="1" applyAlignment="1">
      <alignment horizontal="center" vertical="center" wrapText="1"/>
    </xf>
    <xf numFmtId="42" fontId="3" fillId="0" borderId="28" xfId="2" applyFont="1" applyBorder="1" applyAlignment="1">
      <alignment horizontal="center" vertical="center" wrapText="1"/>
    </xf>
    <xf numFmtId="42" fontId="3" fillId="0" borderId="32" xfId="2" applyFont="1" applyFill="1" applyBorder="1" applyAlignment="1">
      <alignment horizontal="center" vertical="center" wrapText="1"/>
    </xf>
    <xf numFmtId="42" fontId="3" fillId="0" borderId="28" xfId="2" applyFont="1" applyFill="1" applyBorder="1" applyAlignment="1">
      <alignment horizontal="center" vertical="center" wrapText="1"/>
    </xf>
    <xf numFmtId="164" fontId="3" fillId="0" borderId="32" xfId="1" applyNumberFormat="1" applyFont="1" applyFill="1" applyBorder="1" applyAlignment="1">
      <alignment horizontal="center" vertical="center" wrapText="1"/>
    </xf>
    <xf numFmtId="164" fontId="3" fillId="0" borderId="40" xfId="1" applyNumberFormat="1" applyFont="1" applyFill="1" applyBorder="1" applyAlignment="1">
      <alignment horizontal="center" vertical="center" wrapText="1"/>
    </xf>
    <xf numFmtId="164" fontId="3" fillId="0" borderId="28" xfId="1" applyNumberFormat="1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/>
    </xf>
    <xf numFmtId="0" fontId="10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6">
    <cellStyle name="Millares" xfId="1" builtinId="3"/>
    <cellStyle name="Moneda" xfId="3" builtinId="4"/>
    <cellStyle name="Moneda [0]" xfId="2" builtinId="7"/>
    <cellStyle name="Moneda 2 2" xfId="5" xr:uid="{00000000-0005-0000-0000-000003000000}"/>
    <cellStyle name="Moneda_COSTOSHOCOL" xfId="4" xr:uid="{00000000-0005-0000-0000-000004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view="pageBreakPreview" zoomScale="80" zoomScaleNormal="80" zoomScaleSheetLayoutView="80" workbookViewId="0">
      <selection activeCell="C37" sqref="C37"/>
    </sheetView>
  </sheetViews>
  <sheetFormatPr baseColWidth="10" defaultRowHeight="15" x14ac:dyDescent="0.25"/>
  <cols>
    <col min="1" max="1" width="30.7109375" bestFit="1" customWidth="1"/>
    <col min="2" max="2" width="39.28515625" style="3" bestFit="1" customWidth="1"/>
    <col min="3" max="3" width="37.7109375" style="4" customWidth="1"/>
    <col min="6" max="6" width="20.28515625" bestFit="1" customWidth="1"/>
  </cols>
  <sheetData>
    <row r="1" spans="1:3" x14ac:dyDescent="0.25">
      <c r="A1" s="200" t="s">
        <v>121</v>
      </c>
      <c r="B1" s="200"/>
      <c r="C1" s="200"/>
    </row>
    <row r="2" spans="1:3" x14ac:dyDescent="0.25">
      <c r="A2" s="200"/>
      <c r="B2" s="200"/>
      <c r="C2" s="200"/>
    </row>
    <row r="3" spans="1:3" x14ac:dyDescent="0.25">
      <c r="A3" s="201"/>
      <c r="B3" s="201"/>
      <c r="C3" s="201"/>
    </row>
    <row r="4" spans="1:3" x14ac:dyDescent="0.25">
      <c r="A4" s="202"/>
      <c r="B4" s="202"/>
      <c r="C4" s="202"/>
    </row>
    <row r="5" spans="1:3" x14ac:dyDescent="0.25">
      <c r="A5" s="152"/>
      <c r="B5" s="152"/>
      <c r="C5" s="153"/>
    </row>
    <row r="6" spans="1:3" x14ac:dyDescent="0.25">
      <c r="A6" s="203" t="s">
        <v>0</v>
      </c>
      <c r="B6" s="205" t="s">
        <v>58</v>
      </c>
      <c r="C6" s="205" t="s">
        <v>49</v>
      </c>
    </row>
    <row r="7" spans="1:3" x14ac:dyDescent="0.25">
      <c r="A7" s="204"/>
      <c r="B7" s="206"/>
      <c r="C7" s="206"/>
    </row>
    <row r="8" spans="1:3" x14ac:dyDescent="0.25">
      <c r="A8" s="154">
        <v>1</v>
      </c>
      <c r="B8" s="155"/>
      <c r="C8" s="155"/>
    </row>
    <row r="9" spans="1:3" ht="15" customHeight="1" x14ac:dyDescent="0.25">
      <c r="A9" s="202" t="s">
        <v>57</v>
      </c>
      <c r="B9" s="206" t="s">
        <v>59</v>
      </c>
      <c r="C9" s="207">
        <f>+'1.1 GEA'!F13</f>
        <v>3050000</v>
      </c>
    </row>
    <row r="10" spans="1:3" x14ac:dyDescent="0.25">
      <c r="A10" s="202"/>
      <c r="B10" s="206"/>
      <c r="C10" s="208"/>
    </row>
    <row r="11" spans="1:3" ht="25.5" x14ac:dyDescent="0.25">
      <c r="A11" s="202"/>
      <c r="B11" s="158" t="s">
        <v>60</v>
      </c>
      <c r="C11" s="177">
        <f>+'1.2 CAP AMB'!F14</f>
        <v>3250000</v>
      </c>
    </row>
    <row r="12" spans="1:3" x14ac:dyDescent="0.25">
      <c r="A12" s="202"/>
      <c r="B12" s="161" t="s">
        <v>61</v>
      </c>
      <c r="C12" s="177">
        <f>+'1.3 REQ LEG'!F14</f>
        <v>3766496.9</v>
      </c>
    </row>
    <row r="13" spans="1:3" x14ac:dyDescent="0.25">
      <c r="A13" s="154">
        <v>2</v>
      </c>
      <c r="B13" s="155"/>
      <c r="C13" s="177"/>
    </row>
    <row r="14" spans="1:3" x14ac:dyDescent="0.25">
      <c r="A14" s="202" t="s">
        <v>62</v>
      </c>
      <c r="B14" s="206" t="s">
        <v>74</v>
      </c>
      <c r="C14" s="209">
        <f>+'2.1 MAN MAT '!F13</f>
        <v>2053585.6147638496</v>
      </c>
    </row>
    <row r="15" spans="1:3" x14ac:dyDescent="0.25">
      <c r="A15" s="202"/>
      <c r="B15" s="206"/>
      <c r="C15" s="210"/>
    </row>
    <row r="16" spans="1:3" ht="25.5" x14ac:dyDescent="0.25">
      <c r="A16" s="202"/>
      <c r="B16" s="158" t="s">
        <v>63</v>
      </c>
      <c r="C16" s="177">
        <f>+'2.2 SEÑA'!F13</f>
        <v>1324800</v>
      </c>
    </row>
    <row r="17" spans="1:6" x14ac:dyDescent="0.25">
      <c r="A17" s="202"/>
      <c r="B17" s="161" t="s">
        <v>64</v>
      </c>
      <c r="C17" s="177">
        <f>+'2.3 DIS RCD'!F15</f>
        <v>3809700</v>
      </c>
    </row>
    <row r="18" spans="1:6" ht="25.5" x14ac:dyDescent="0.25">
      <c r="A18" s="202"/>
      <c r="B18" s="158" t="s">
        <v>65</v>
      </c>
      <c r="C18" s="178">
        <f>+'2.4 MAN RES CON'!F14</f>
        <v>2397400</v>
      </c>
    </row>
    <row r="19" spans="1:6" ht="29.1" customHeight="1" x14ac:dyDescent="0.25">
      <c r="A19" s="202"/>
      <c r="B19" s="158" t="s">
        <v>66</v>
      </c>
      <c r="C19" s="177">
        <f>+'2.5 MP Y RUIDO'!F14</f>
        <v>610000</v>
      </c>
    </row>
    <row r="20" spans="1:6" x14ac:dyDescent="0.25">
      <c r="A20" s="202"/>
      <c r="B20" s="161" t="s">
        <v>67</v>
      </c>
      <c r="C20" s="177">
        <f>+'2.6 MAN MAN PES'!F13</f>
        <v>1186765</v>
      </c>
    </row>
    <row r="21" spans="1:6" x14ac:dyDescent="0.25">
      <c r="A21" s="154">
        <v>3</v>
      </c>
      <c r="B21" s="155"/>
      <c r="C21" s="156"/>
    </row>
    <row r="22" spans="1:6" ht="23.65" customHeight="1" x14ac:dyDescent="0.25">
      <c r="A22" s="202" t="s">
        <v>68</v>
      </c>
      <c r="B22" s="215" t="s">
        <v>69</v>
      </c>
      <c r="C22" s="211">
        <f>+'3.1 RES LIQ'!H13</f>
        <v>1120000</v>
      </c>
    </row>
    <row r="23" spans="1:6" x14ac:dyDescent="0.25">
      <c r="A23" s="202"/>
      <c r="B23" s="215"/>
      <c r="C23" s="212"/>
    </row>
    <row r="24" spans="1:6" x14ac:dyDescent="0.25">
      <c r="A24" s="202"/>
      <c r="B24" s="215"/>
      <c r="C24" s="213"/>
    </row>
    <row r="25" spans="1:6" ht="23.65" customHeight="1" x14ac:dyDescent="0.25">
      <c r="A25" s="202"/>
      <c r="B25" s="215" t="s">
        <v>70</v>
      </c>
      <c r="C25" s="211">
        <f>+'3.2 MAN AGU SUP'!F12</f>
        <v>1500000</v>
      </c>
    </row>
    <row r="26" spans="1:6" x14ac:dyDescent="0.25">
      <c r="A26" s="202"/>
      <c r="B26" s="215"/>
      <c r="C26" s="212"/>
    </row>
    <row r="27" spans="1:6" x14ac:dyDescent="0.25">
      <c r="A27" s="202"/>
      <c r="B27" s="215"/>
      <c r="C27" s="213"/>
    </row>
    <row r="28" spans="1:6" x14ac:dyDescent="0.25">
      <c r="A28" s="154">
        <v>4</v>
      </c>
      <c r="B28" s="155"/>
      <c r="C28" s="157"/>
      <c r="F28" s="196"/>
    </row>
    <row r="29" spans="1:6" x14ac:dyDescent="0.25">
      <c r="A29" s="217" t="s">
        <v>71</v>
      </c>
      <c r="B29" s="158" t="s">
        <v>72</v>
      </c>
      <c r="C29" s="179">
        <f>+'4.1 DIV E INF'!F14</f>
        <v>3020000</v>
      </c>
    </row>
    <row r="30" spans="1:6" ht="25.5" x14ac:dyDescent="0.25">
      <c r="A30" s="217"/>
      <c r="B30" s="158" t="s">
        <v>73</v>
      </c>
      <c r="C30" s="177">
        <f>+'4.2 CONT MANO DE OBRA'!F13</f>
        <v>1200000</v>
      </c>
      <c r="F30" s="198"/>
    </row>
    <row r="31" spans="1:6" x14ac:dyDescent="0.25">
      <c r="A31" s="154">
        <v>5</v>
      </c>
      <c r="B31" s="155"/>
      <c r="C31" s="157"/>
      <c r="F31" s="197"/>
    </row>
    <row r="32" spans="1:6" x14ac:dyDescent="0.25">
      <c r="A32" s="154" t="s">
        <v>116</v>
      </c>
      <c r="B32" s="158" t="s">
        <v>115</v>
      </c>
      <c r="C32" s="179">
        <f>+'5.1 MANEJO DE SALUD OCUPACIONAL'!F14</f>
        <v>1159300</v>
      </c>
    </row>
    <row r="33" spans="1:3" x14ac:dyDescent="0.25">
      <c r="A33" s="216" t="s">
        <v>1</v>
      </c>
      <c r="B33" s="216"/>
      <c r="C33" s="159">
        <f>+SUM(C9:C32)</f>
        <v>29448047.514763851</v>
      </c>
    </row>
    <row r="34" spans="1:3" x14ac:dyDescent="0.25">
      <c r="A34" s="214" t="s">
        <v>119</v>
      </c>
      <c r="B34" s="214"/>
      <c r="C34" s="159">
        <f>+C33*0.06</f>
        <v>1766882.8508858311</v>
      </c>
    </row>
    <row r="35" spans="1:3" x14ac:dyDescent="0.25">
      <c r="A35" s="216" t="s">
        <v>110</v>
      </c>
      <c r="B35" s="216"/>
      <c r="C35" s="159">
        <f>+C33*0.01</f>
        <v>294480.47514763853</v>
      </c>
    </row>
    <row r="36" spans="1:3" x14ac:dyDescent="0.25">
      <c r="A36" s="214" t="s">
        <v>120</v>
      </c>
      <c r="B36" s="214"/>
      <c r="C36" s="159">
        <f>+C33*0.03</f>
        <v>883441.42544291553</v>
      </c>
    </row>
    <row r="37" spans="1:3" x14ac:dyDescent="0.25">
      <c r="A37" s="160" t="s">
        <v>2</v>
      </c>
      <c r="B37" s="154"/>
      <c r="C37" s="180">
        <f>ROUND(SUM(C33:C36),0)</f>
        <v>32392852</v>
      </c>
    </row>
    <row r="38" spans="1:3" ht="15.75" x14ac:dyDescent="0.25">
      <c r="A38" s="1"/>
      <c r="B38" s="1"/>
    </row>
  </sheetData>
  <mergeCells count="21">
    <mergeCell ref="C9:C10"/>
    <mergeCell ref="C14:C15"/>
    <mergeCell ref="C22:C24"/>
    <mergeCell ref="C25:C27"/>
    <mergeCell ref="A36:B36"/>
    <mergeCell ref="B9:B10"/>
    <mergeCell ref="B14:B15"/>
    <mergeCell ref="B22:B24"/>
    <mergeCell ref="B25:B27"/>
    <mergeCell ref="A33:B33"/>
    <mergeCell ref="A34:B34"/>
    <mergeCell ref="A35:B35"/>
    <mergeCell ref="A22:A27"/>
    <mergeCell ref="A9:A12"/>
    <mergeCell ref="A14:A20"/>
    <mergeCell ref="A29:A30"/>
    <mergeCell ref="A1:C3"/>
    <mergeCell ref="A4:C4"/>
    <mergeCell ref="A6:A7"/>
    <mergeCell ref="B6:B7"/>
    <mergeCell ref="C6:C7"/>
  </mergeCells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"/>
  <sheetViews>
    <sheetView view="pageBreakPreview" topLeftCell="A4" zoomScaleNormal="100" workbookViewId="0">
      <selection activeCell="H13" sqref="H13"/>
    </sheetView>
  </sheetViews>
  <sheetFormatPr baseColWidth="10" defaultRowHeight="15" x14ac:dyDescent="0.25"/>
  <cols>
    <col min="2" max="2" width="23.42578125" bestFit="1" customWidth="1"/>
    <col min="5" max="5" width="11.28515625" bestFit="1" customWidth="1"/>
    <col min="7" max="7" width="13.5703125" bestFit="1" customWidth="1"/>
  </cols>
  <sheetData>
    <row r="1" spans="1:8" x14ac:dyDescent="0.25">
      <c r="A1" s="218" t="s">
        <v>3</v>
      </c>
      <c r="B1" s="218"/>
      <c r="C1" s="218"/>
      <c r="D1" s="218"/>
      <c r="E1" s="218"/>
      <c r="F1" s="218"/>
      <c r="G1" s="218"/>
      <c r="H1" s="218"/>
    </row>
    <row r="2" spans="1:8" x14ac:dyDescent="0.25">
      <c r="A2" s="218"/>
      <c r="B2" s="218"/>
      <c r="C2" s="218"/>
      <c r="D2" s="218"/>
      <c r="E2" s="218"/>
      <c r="F2" s="218"/>
      <c r="G2" s="218"/>
      <c r="H2" s="218"/>
    </row>
    <row r="3" spans="1:8" x14ac:dyDescent="0.25">
      <c r="A3" s="6"/>
      <c r="B3" s="6"/>
      <c r="C3" s="6"/>
      <c r="D3" s="6"/>
      <c r="E3" s="6"/>
      <c r="F3" s="6"/>
      <c r="G3" s="6"/>
      <c r="H3" s="6"/>
    </row>
    <row r="4" spans="1:8" ht="15.75" thickBot="1" x14ac:dyDescent="0.3">
      <c r="A4" s="5" t="s">
        <v>4</v>
      </c>
      <c r="B4" s="6"/>
      <c r="C4" s="6"/>
      <c r="D4" s="6"/>
      <c r="E4" s="6"/>
      <c r="F4" s="6"/>
      <c r="G4" s="6"/>
      <c r="H4" s="6"/>
    </row>
    <row r="5" spans="1:8" ht="26.25" thickBot="1" x14ac:dyDescent="0.3">
      <c r="A5" s="7" t="s">
        <v>5</v>
      </c>
      <c r="B5" s="8" t="s">
        <v>6</v>
      </c>
      <c r="C5" s="9" t="s">
        <v>7</v>
      </c>
      <c r="D5" s="9" t="s">
        <v>8</v>
      </c>
      <c r="E5" s="8" t="s">
        <v>9</v>
      </c>
      <c r="F5" s="10" t="s">
        <v>10</v>
      </c>
      <c r="G5" s="11" t="s">
        <v>11</v>
      </c>
      <c r="H5" s="12"/>
    </row>
    <row r="6" spans="1:8" x14ac:dyDescent="0.25">
      <c r="A6" s="13">
        <v>1.1000000000000001</v>
      </c>
      <c r="B6" s="14" t="s">
        <v>12</v>
      </c>
      <c r="C6" s="15" t="s">
        <v>104</v>
      </c>
      <c r="D6" s="194">
        <v>0.2</v>
      </c>
      <c r="E6" s="16">
        <v>2500000</v>
      </c>
      <c r="F6" s="15">
        <v>2.5</v>
      </c>
      <c r="G6" s="17">
        <f>+F6*E6*D6</f>
        <v>1250000</v>
      </c>
      <c r="H6" s="12"/>
    </row>
    <row r="7" spans="1:8" ht="38.25" x14ac:dyDescent="0.25">
      <c r="A7" s="18">
        <v>1.2</v>
      </c>
      <c r="B7" s="19" t="s">
        <v>13</v>
      </c>
      <c r="C7" s="20" t="s">
        <v>104</v>
      </c>
      <c r="D7" s="21">
        <v>0.2</v>
      </c>
      <c r="E7" s="22">
        <v>1600000</v>
      </c>
      <c r="F7" s="20">
        <f>+'1.2 CAP AMB'!D8+'2.2 SEÑA'!D6</f>
        <v>1</v>
      </c>
      <c r="G7" s="17">
        <f>+F7*E7*D7</f>
        <v>320000</v>
      </c>
      <c r="H7" s="12"/>
    </row>
    <row r="8" spans="1:8" ht="25.5" x14ac:dyDescent="0.25">
      <c r="A8" s="72">
        <v>1.3</v>
      </c>
      <c r="B8" s="181" t="s">
        <v>29</v>
      </c>
      <c r="C8" s="74" t="s">
        <v>104</v>
      </c>
      <c r="D8" s="21">
        <v>0.2</v>
      </c>
      <c r="E8" s="182">
        <f>+'2.6 MAN MAN PES'!E7</f>
        <v>1623930</v>
      </c>
      <c r="F8" s="74">
        <f>+'2.6 MAN MAN PES'!D7</f>
        <v>0.5</v>
      </c>
      <c r="G8" s="183">
        <f>+F8*E8*D8</f>
        <v>162393</v>
      </c>
      <c r="H8" s="12"/>
    </row>
    <row r="9" spans="1:8" ht="15.75" thickBot="1" x14ac:dyDescent="0.3">
      <c r="A9" s="18">
        <v>1.4</v>
      </c>
      <c r="B9" s="19" t="s">
        <v>14</v>
      </c>
      <c r="C9" s="20" t="s">
        <v>104</v>
      </c>
      <c r="D9" s="195">
        <v>0.2</v>
      </c>
      <c r="E9" s="23">
        <v>3000000</v>
      </c>
      <c r="F9" s="20">
        <v>4</v>
      </c>
      <c r="G9" s="17">
        <f>+F9*E9*D9</f>
        <v>2400000</v>
      </c>
      <c r="H9" s="12"/>
    </row>
    <row r="10" spans="1:8" ht="15.75" thickBot="1" x14ac:dyDescent="0.3">
      <c r="A10" s="24"/>
      <c r="B10" s="25" t="s">
        <v>15</v>
      </c>
      <c r="C10" s="25"/>
      <c r="D10" s="25"/>
      <c r="E10" s="25"/>
      <c r="F10" s="25"/>
      <c r="G10" s="26">
        <f>SUM(G6:G9)</f>
        <v>4132393</v>
      </c>
      <c r="H10" s="12"/>
    </row>
    <row r="11" spans="1:8" ht="15.75" x14ac:dyDescent="0.25">
      <c r="A11" s="27"/>
      <c r="B11" s="27"/>
      <c r="C11" s="27"/>
      <c r="D11" s="27"/>
      <c r="E11" s="27"/>
      <c r="F11" s="27"/>
      <c r="G11" s="27"/>
      <c r="H11" s="27"/>
    </row>
    <row r="12" spans="1:8" ht="16.5" thickBot="1" x14ac:dyDescent="0.3">
      <c r="A12" s="28" t="s">
        <v>16</v>
      </c>
      <c r="B12" s="27"/>
      <c r="C12" s="27"/>
      <c r="D12" s="27"/>
      <c r="E12" s="27"/>
      <c r="F12" s="27"/>
      <c r="G12" s="27"/>
      <c r="H12" s="27"/>
    </row>
    <row r="13" spans="1:8" ht="26.25" thickBot="1" x14ac:dyDescent="0.3">
      <c r="A13" s="7" t="s">
        <v>5</v>
      </c>
      <c r="B13" s="8" t="s">
        <v>6</v>
      </c>
      <c r="C13" s="9" t="s">
        <v>7</v>
      </c>
      <c r="D13" s="9" t="s">
        <v>8</v>
      </c>
      <c r="E13" s="8" t="s">
        <v>9</v>
      </c>
      <c r="F13" s="10" t="s">
        <v>10</v>
      </c>
      <c r="G13" s="128" t="s">
        <v>11</v>
      </c>
      <c r="H13" s="27"/>
    </row>
    <row r="14" spans="1:8" ht="15.75" x14ac:dyDescent="0.25">
      <c r="A14" s="13" t="s">
        <v>17</v>
      </c>
      <c r="B14" s="129" t="s">
        <v>18</v>
      </c>
      <c r="C14" s="15" t="s">
        <v>101</v>
      </c>
      <c r="D14" s="15">
        <v>2</v>
      </c>
      <c r="E14" s="16">
        <v>100000</v>
      </c>
      <c r="F14" s="130">
        <v>1</v>
      </c>
      <c r="G14" s="176">
        <f>+F14*E14*D14</f>
        <v>200000</v>
      </c>
      <c r="H14" s="27"/>
    </row>
    <row r="15" spans="1:8" ht="15.75" x14ac:dyDescent="0.25">
      <c r="A15" s="18" t="s">
        <v>19</v>
      </c>
      <c r="B15" s="29" t="s">
        <v>28</v>
      </c>
      <c r="C15" s="20" t="s">
        <v>101</v>
      </c>
      <c r="D15" s="20">
        <v>2</v>
      </c>
      <c r="E15" s="23">
        <v>100000</v>
      </c>
      <c r="F15" s="30">
        <v>1</v>
      </c>
      <c r="G15" s="31">
        <f t="shared" ref="G15:G20" si="0">+F15*E15*D15</f>
        <v>200000</v>
      </c>
      <c r="H15" s="27"/>
    </row>
    <row r="16" spans="1:8" ht="15.75" x14ac:dyDescent="0.25">
      <c r="A16" s="18" t="s">
        <v>20</v>
      </c>
      <c r="B16" s="29" t="s">
        <v>56</v>
      </c>
      <c r="C16" s="20" t="s">
        <v>102</v>
      </c>
      <c r="D16" s="20">
        <v>2</v>
      </c>
      <c r="E16" s="23">
        <v>239900</v>
      </c>
      <c r="F16" s="30">
        <v>1</v>
      </c>
      <c r="G16" s="31">
        <f t="shared" si="0"/>
        <v>479800</v>
      </c>
      <c r="H16" s="27"/>
    </row>
    <row r="17" spans="1:8" ht="15.75" x14ac:dyDescent="0.25">
      <c r="A17" s="18" t="s">
        <v>21</v>
      </c>
      <c r="B17" s="29" t="s">
        <v>22</v>
      </c>
      <c r="C17" s="20" t="s">
        <v>102</v>
      </c>
      <c r="D17" s="20">
        <v>2</v>
      </c>
      <c r="E17" s="23">
        <v>49900</v>
      </c>
      <c r="F17" s="30">
        <v>1</v>
      </c>
      <c r="G17" s="31">
        <f t="shared" si="0"/>
        <v>99800</v>
      </c>
      <c r="H17" s="27"/>
    </row>
    <row r="18" spans="1:8" ht="15.75" x14ac:dyDescent="0.25">
      <c r="A18" s="18" t="s">
        <v>23</v>
      </c>
      <c r="B18" s="29" t="s">
        <v>24</v>
      </c>
      <c r="C18" s="20" t="s">
        <v>102</v>
      </c>
      <c r="D18" s="20">
        <v>2</v>
      </c>
      <c r="E18" s="23">
        <v>13900</v>
      </c>
      <c r="F18" s="30">
        <v>1</v>
      </c>
      <c r="G18" s="31">
        <f t="shared" si="0"/>
        <v>27800</v>
      </c>
      <c r="H18" s="27"/>
    </row>
    <row r="19" spans="1:8" ht="15.75" x14ac:dyDescent="0.25">
      <c r="A19" s="18" t="s">
        <v>25</v>
      </c>
      <c r="B19" s="29" t="s">
        <v>26</v>
      </c>
      <c r="C19" s="20" t="s">
        <v>103</v>
      </c>
      <c r="D19" s="20">
        <v>5</v>
      </c>
      <c r="E19" s="23">
        <v>7500</v>
      </c>
      <c r="F19" s="199">
        <v>2.5</v>
      </c>
      <c r="G19" s="31">
        <f t="shared" si="0"/>
        <v>93750</v>
      </c>
      <c r="H19" s="27"/>
    </row>
    <row r="20" spans="1:8" ht="15.75" x14ac:dyDescent="0.25">
      <c r="A20" s="136">
        <v>2.7</v>
      </c>
      <c r="B20" s="138" t="s">
        <v>50</v>
      </c>
      <c r="C20" s="137" t="s">
        <v>102</v>
      </c>
      <c r="D20" s="137">
        <v>1</v>
      </c>
      <c r="E20" s="23">
        <v>250000</v>
      </c>
      <c r="F20" s="137">
        <v>2.5</v>
      </c>
      <c r="G20" s="17">
        <f t="shared" si="0"/>
        <v>625000</v>
      </c>
      <c r="H20" s="27"/>
    </row>
    <row r="21" spans="1:8" ht="15.75" x14ac:dyDescent="0.25">
      <c r="A21" s="131"/>
      <c r="B21" s="127"/>
      <c r="C21" s="127"/>
      <c r="D21" s="127"/>
      <c r="E21" s="127"/>
      <c r="F21" s="127"/>
      <c r="G21" s="132"/>
      <c r="H21" s="27"/>
    </row>
    <row r="22" spans="1:8" ht="16.5" thickBot="1" x14ac:dyDescent="0.3">
      <c r="A22" s="133"/>
      <c r="B22" s="134" t="s">
        <v>27</v>
      </c>
      <c r="C22" s="134"/>
      <c r="D22" s="134"/>
      <c r="E22" s="134"/>
      <c r="F22" s="134"/>
      <c r="G22" s="135">
        <f>SUM(G14:G21)</f>
        <v>1726150</v>
      </c>
      <c r="H22" s="27"/>
    </row>
    <row r="23" spans="1:8" ht="16.149999999999999" customHeight="1" thickBot="1" x14ac:dyDescent="0.3">
      <c r="A23" s="32"/>
      <c r="B23" s="32"/>
      <c r="C23" s="32"/>
      <c r="D23" s="32"/>
      <c r="E23" s="32"/>
      <c r="F23" s="125"/>
      <c r="G23" s="126"/>
      <c r="H23" s="6"/>
    </row>
    <row r="24" spans="1:8" ht="16.5" thickBot="1" x14ac:dyDescent="0.3">
      <c r="A24" s="24"/>
      <c r="B24" s="219" t="s">
        <v>1</v>
      </c>
      <c r="C24" s="219"/>
      <c r="D24" s="219"/>
      <c r="E24" s="219"/>
      <c r="F24" s="220"/>
      <c r="G24" s="175">
        <f>+G22+G10</f>
        <v>5858543</v>
      </c>
      <c r="H24" s="2"/>
    </row>
    <row r="25" spans="1:8" ht="15.75" x14ac:dyDescent="0.25">
      <c r="A25" s="2"/>
      <c r="B25" s="2"/>
      <c r="C25" s="2"/>
      <c r="D25" s="2"/>
      <c r="E25" s="2"/>
      <c r="F25" s="2"/>
      <c r="G25" s="2"/>
      <c r="H25" s="2"/>
    </row>
    <row r="26" spans="1:8" ht="15.75" x14ac:dyDescent="0.25">
      <c r="A26" s="2"/>
      <c r="B26" s="2"/>
      <c r="C26" s="2"/>
      <c r="D26" s="2"/>
      <c r="E26" s="2"/>
      <c r="F26" s="2"/>
      <c r="G26" s="2"/>
    </row>
  </sheetData>
  <mergeCells count="3">
    <mergeCell ref="A1:H1"/>
    <mergeCell ref="A2:H2"/>
    <mergeCell ref="B24:F24"/>
  </mergeCells>
  <pageMargins left="0.7" right="0.7" top="0.75" bottom="0.75" header="0.3" footer="0.3"/>
  <pageSetup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13"/>
  <sheetViews>
    <sheetView view="pageBreakPreview" zoomScaleNormal="100" zoomScaleSheetLayoutView="100" workbookViewId="0">
      <selection activeCell="D9" sqref="D9"/>
    </sheetView>
  </sheetViews>
  <sheetFormatPr baseColWidth="10" defaultRowHeight="15" x14ac:dyDescent="0.25"/>
  <cols>
    <col min="1" max="1" width="9.42578125" customWidth="1"/>
    <col min="2" max="2" width="20.7109375" customWidth="1"/>
    <col min="5" max="5" width="16.5703125" customWidth="1"/>
    <col min="6" max="6" width="13.28515625" customWidth="1"/>
  </cols>
  <sheetData>
    <row r="2" spans="1:6" ht="15.75" thickBot="1" x14ac:dyDescent="0.3"/>
    <row r="3" spans="1:6" ht="15.75" thickBot="1" x14ac:dyDescent="0.3">
      <c r="A3" s="221" t="s">
        <v>87</v>
      </c>
      <c r="B3" s="222"/>
      <c r="C3" s="222"/>
      <c r="D3" s="222"/>
      <c r="E3" s="222"/>
      <c r="F3" s="223"/>
    </row>
    <row r="4" spans="1:6" x14ac:dyDescent="0.25">
      <c r="A4" s="92"/>
      <c r="B4" s="93"/>
      <c r="C4" s="93"/>
      <c r="D4" s="93"/>
      <c r="E4" s="94"/>
      <c r="F4" s="95"/>
    </row>
    <row r="5" spans="1:6" ht="15.75" thickBot="1" x14ac:dyDescent="0.3">
      <c r="A5" s="67" t="s">
        <v>5</v>
      </c>
      <c r="B5" s="68" t="s">
        <v>32</v>
      </c>
      <c r="C5" s="69" t="s">
        <v>7</v>
      </c>
      <c r="D5" s="70" t="s">
        <v>33</v>
      </c>
      <c r="E5" s="68" t="s">
        <v>34</v>
      </c>
      <c r="F5" s="71" t="s">
        <v>35</v>
      </c>
    </row>
    <row r="6" spans="1:6" x14ac:dyDescent="0.25">
      <c r="A6" s="96">
        <v>1.1000000000000001</v>
      </c>
      <c r="B6" s="97" t="s">
        <v>84</v>
      </c>
      <c r="C6" s="15" t="s">
        <v>104</v>
      </c>
      <c r="D6" s="74">
        <v>0.5</v>
      </c>
      <c r="E6" s="98">
        <v>2500000</v>
      </c>
      <c r="F6" s="76">
        <f>+E6*D6</f>
        <v>1250000</v>
      </c>
    </row>
    <row r="7" spans="1:6" x14ac:dyDescent="0.25">
      <c r="A7" s="96">
        <v>1.2</v>
      </c>
      <c r="B7" s="99" t="s">
        <v>85</v>
      </c>
      <c r="C7" s="20" t="s">
        <v>104</v>
      </c>
      <c r="D7" s="74">
        <v>0.5</v>
      </c>
      <c r="E7" s="98">
        <v>2000000</v>
      </c>
      <c r="F7" s="76">
        <f>+E7*D7</f>
        <v>1000000</v>
      </c>
    </row>
    <row r="8" spans="1:6" ht="15.75" thickBot="1" x14ac:dyDescent="0.3">
      <c r="A8" s="100">
        <v>1.3</v>
      </c>
      <c r="B8" s="101" t="s">
        <v>86</v>
      </c>
      <c r="C8" s="20" t="s">
        <v>104</v>
      </c>
      <c r="D8" s="102">
        <v>0.5</v>
      </c>
      <c r="E8" s="103">
        <v>1600000</v>
      </c>
      <c r="F8" s="76">
        <f>+E8*D8</f>
        <v>800000</v>
      </c>
    </row>
    <row r="9" spans="1:6" ht="15.75" thickBot="1" x14ac:dyDescent="0.3">
      <c r="A9" s="92"/>
      <c r="B9" s="93"/>
      <c r="C9" s="93"/>
      <c r="D9" s="93"/>
      <c r="E9" s="94"/>
      <c r="F9" s="95"/>
    </row>
    <row r="10" spans="1:6" ht="15.75" thickBot="1" x14ac:dyDescent="0.3">
      <c r="A10" s="105" t="s">
        <v>46</v>
      </c>
      <c r="B10" s="106"/>
      <c r="C10" s="106"/>
      <c r="D10" s="106"/>
      <c r="E10" s="107"/>
      <c r="F10" s="108">
        <f>SUM(F6:F9)</f>
        <v>3050000</v>
      </c>
    </row>
    <row r="11" spans="1:6" x14ac:dyDescent="0.25">
      <c r="A11" s="92"/>
      <c r="B11" s="93"/>
      <c r="C11" s="93"/>
      <c r="D11" s="93"/>
      <c r="E11" s="94"/>
      <c r="F11" s="95"/>
    </row>
    <row r="12" spans="1:6" ht="15.75" thickBot="1" x14ac:dyDescent="0.3">
      <c r="A12" s="92"/>
      <c r="B12" s="93"/>
      <c r="C12" s="93"/>
      <c r="D12" s="93"/>
      <c r="E12" s="94"/>
      <c r="F12" s="95"/>
    </row>
    <row r="13" spans="1:6" ht="15.75" thickBot="1" x14ac:dyDescent="0.3">
      <c r="A13" s="109" t="s">
        <v>47</v>
      </c>
      <c r="B13" s="110"/>
      <c r="C13" s="110"/>
      <c r="D13" s="110"/>
      <c r="E13" s="111"/>
      <c r="F13" s="108">
        <f>+F10</f>
        <v>3050000</v>
      </c>
    </row>
  </sheetData>
  <mergeCells count="1">
    <mergeCell ref="A3:F3"/>
  </mergeCells>
  <pageMargins left="0.7" right="0.7" top="0.75" bottom="0.75" header="0.3" footer="0.3"/>
  <pageSetup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14"/>
  <sheetViews>
    <sheetView view="pageBreakPreview" zoomScaleNormal="100" zoomScaleSheetLayoutView="100" workbookViewId="0">
      <selection activeCell="D7" sqref="D7:D9"/>
    </sheetView>
  </sheetViews>
  <sheetFormatPr baseColWidth="10" defaultRowHeight="15" x14ac:dyDescent="0.25"/>
  <cols>
    <col min="2" max="2" width="21.5703125" bestFit="1" customWidth="1"/>
    <col min="5" max="5" width="15.5703125" customWidth="1"/>
    <col min="6" max="6" width="14.28515625" bestFit="1" customWidth="1"/>
  </cols>
  <sheetData>
    <row r="2" spans="1:6" ht="15.75" thickBot="1" x14ac:dyDescent="0.3"/>
    <row r="3" spans="1:6" ht="15.75" thickBot="1" x14ac:dyDescent="0.3">
      <c r="A3" s="221" t="s">
        <v>89</v>
      </c>
      <c r="B3" s="222"/>
      <c r="C3" s="222"/>
      <c r="D3" s="222"/>
      <c r="E3" s="222"/>
      <c r="F3" s="223"/>
    </row>
    <row r="4" spans="1:6" x14ac:dyDescent="0.25">
      <c r="A4" s="92"/>
      <c r="B4" s="93"/>
      <c r="C4" s="93"/>
      <c r="D4" s="93"/>
      <c r="E4" s="94"/>
      <c r="F4" s="95"/>
    </row>
    <row r="5" spans="1:6" ht="15.75" thickBot="1" x14ac:dyDescent="0.3">
      <c r="A5" s="67" t="s">
        <v>5</v>
      </c>
      <c r="B5" s="68" t="s">
        <v>32</v>
      </c>
      <c r="C5" s="69" t="s">
        <v>7</v>
      </c>
      <c r="D5" s="70" t="s">
        <v>33</v>
      </c>
      <c r="E5" s="68" t="s">
        <v>34</v>
      </c>
      <c r="F5" s="71" t="s">
        <v>35</v>
      </c>
    </row>
    <row r="6" spans="1:6" x14ac:dyDescent="0.25">
      <c r="A6" s="96">
        <v>1.1000000000000001</v>
      </c>
      <c r="B6" s="97" t="s">
        <v>84</v>
      </c>
      <c r="C6" s="15" t="s">
        <v>104</v>
      </c>
      <c r="D6" s="74">
        <v>0.5</v>
      </c>
      <c r="E6" s="98">
        <v>2500000</v>
      </c>
      <c r="F6" s="76">
        <f>+E6*D6</f>
        <v>1250000</v>
      </c>
    </row>
    <row r="7" spans="1:6" x14ac:dyDescent="0.25">
      <c r="A7" s="96">
        <v>1.2</v>
      </c>
      <c r="B7" s="99" t="s">
        <v>85</v>
      </c>
      <c r="C7" s="20" t="s">
        <v>104</v>
      </c>
      <c r="D7" s="74">
        <v>0.5</v>
      </c>
      <c r="E7" s="98">
        <v>2000000</v>
      </c>
      <c r="F7" s="76">
        <f>+E7*D7</f>
        <v>1000000</v>
      </c>
    </row>
    <row r="8" spans="1:6" x14ac:dyDescent="0.25">
      <c r="A8" s="164">
        <v>1.3</v>
      </c>
      <c r="B8" s="165" t="s">
        <v>86</v>
      </c>
      <c r="C8" s="20" t="s">
        <v>104</v>
      </c>
      <c r="D8" s="74">
        <v>0.5</v>
      </c>
      <c r="E8" s="162">
        <v>1600000</v>
      </c>
      <c r="F8" s="76">
        <f>+E8*D8</f>
        <v>800000</v>
      </c>
    </row>
    <row r="9" spans="1:6" ht="15.75" thickBot="1" x14ac:dyDescent="0.3">
      <c r="A9" s="164">
        <v>1.4</v>
      </c>
      <c r="B9" s="165" t="s">
        <v>88</v>
      </c>
      <c r="C9" s="74" t="s">
        <v>105</v>
      </c>
      <c r="D9" s="74">
        <v>0.5</v>
      </c>
      <c r="E9" s="103">
        <v>400000</v>
      </c>
      <c r="F9" s="76">
        <f>+E9*D9</f>
        <v>200000</v>
      </c>
    </row>
    <row r="10" spans="1:6" ht="15.75" thickBot="1" x14ac:dyDescent="0.3">
      <c r="A10" s="92"/>
      <c r="B10" s="93"/>
      <c r="C10" s="93"/>
      <c r="D10" s="93"/>
      <c r="E10" s="94"/>
      <c r="F10" s="95"/>
    </row>
    <row r="11" spans="1:6" ht="15.75" thickBot="1" x14ac:dyDescent="0.3">
      <c r="A11" s="105" t="s">
        <v>46</v>
      </c>
      <c r="B11" s="106"/>
      <c r="C11" s="106"/>
      <c r="D11" s="106"/>
      <c r="E11" s="107"/>
      <c r="F11" s="108">
        <f>SUM(F6:F10)</f>
        <v>3250000</v>
      </c>
    </row>
    <row r="12" spans="1:6" x14ac:dyDescent="0.25">
      <c r="A12" s="92"/>
      <c r="B12" s="93"/>
      <c r="C12" s="93"/>
      <c r="D12" s="93"/>
      <c r="E12" s="94"/>
      <c r="F12" s="95"/>
    </row>
    <row r="13" spans="1:6" ht="15.75" thickBot="1" x14ac:dyDescent="0.3">
      <c r="A13" s="92"/>
      <c r="B13" s="93"/>
      <c r="C13" s="93"/>
      <c r="D13" s="93"/>
      <c r="E13" s="94"/>
      <c r="F13" s="95"/>
    </row>
    <row r="14" spans="1:6" ht="15.75" thickBot="1" x14ac:dyDescent="0.3">
      <c r="A14" s="109" t="s">
        <v>47</v>
      </c>
      <c r="B14" s="110"/>
      <c r="C14" s="110"/>
      <c r="D14" s="110"/>
      <c r="E14" s="111"/>
      <c r="F14" s="108">
        <f>+F11</f>
        <v>3250000</v>
      </c>
    </row>
  </sheetData>
  <mergeCells count="1">
    <mergeCell ref="A3:F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4"/>
  <sheetViews>
    <sheetView view="pageBreakPreview" zoomScaleNormal="100" zoomScaleSheetLayoutView="100" workbookViewId="0">
      <selection activeCell="D8" sqref="D8"/>
    </sheetView>
  </sheetViews>
  <sheetFormatPr baseColWidth="10" defaultRowHeight="15" x14ac:dyDescent="0.25"/>
  <cols>
    <col min="2" max="2" width="20.42578125" customWidth="1"/>
    <col min="4" max="4" width="12" customWidth="1"/>
    <col min="5" max="5" width="16.5703125" customWidth="1"/>
    <col min="6" max="6" width="14.28515625" bestFit="1" customWidth="1"/>
  </cols>
  <sheetData>
    <row r="2" spans="1:6" ht="15.75" thickBot="1" x14ac:dyDescent="0.3"/>
    <row r="3" spans="1:6" ht="15.75" thickBot="1" x14ac:dyDescent="0.3">
      <c r="A3" s="221" t="s">
        <v>90</v>
      </c>
      <c r="B3" s="222"/>
      <c r="C3" s="222"/>
      <c r="D3" s="222"/>
      <c r="E3" s="222"/>
      <c r="F3" s="223"/>
    </row>
    <row r="4" spans="1:6" x14ac:dyDescent="0.25">
      <c r="A4" s="92"/>
      <c r="B4" s="93"/>
      <c r="C4" s="93"/>
      <c r="D4" s="93"/>
      <c r="E4" s="94"/>
      <c r="F4" s="95"/>
    </row>
    <row r="5" spans="1:6" x14ac:dyDescent="0.25">
      <c r="A5" s="67" t="s">
        <v>5</v>
      </c>
      <c r="B5" s="68" t="s">
        <v>32</v>
      </c>
      <c r="C5" s="69" t="s">
        <v>7</v>
      </c>
      <c r="D5" s="70" t="s">
        <v>33</v>
      </c>
      <c r="E5" s="68" t="s">
        <v>34</v>
      </c>
      <c r="F5" s="71" t="s">
        <v>35</v>
      </c>
    </row>
    <row r="6" spans="1:6" x14ac:dyDescent="0.25">
      <c r="A6" s="96">
        <v>1.1000000000000001</v>
      </c>
      <c r="B6" s="97" t="s">
        <v>84</v>
      </c>
      <c r="C6" s="74" t="s">
        <v>104</v>
      </c>
      <c r="D6" s="74">
        <v>0.5</v>
      </c>
      <c r="E6" s="98">
        <v>2500000</v>
      </c>
      <c r="F6" s="76">
        <f>+E6*D6</f>
        <v>1250000</v>
      </c>
    </row>
    <row r="7" spans="1:6" x14ac:dyDescent="0.25">
      <c r="A7" s="96">
        <v>1.2</v>
      </c>
      <c r="B7" s="99" t="s">
        <v>91</v>
      </c>
      <c r="C7" s="74" t="s">
        <v>105</v>
      </c>
      <c r="D7" s="74">
        <v>0.3</v>
      </c>
      <c r="E7" s="98">
        <v>8388323</v>
      </c>
      <c r="F7" s="76">
        <f>+E7*D7</f>
        <v>2516496.9</v>
      </c>
    </row>
    <row r="8" spans="1:6" x14ac:dyDescent="0.25">
      <c r="A8" s="164"/>
      <c r="B8" s="165"/>
      <c r="C8" s="74"/>
      <c r="D8" s="74"/>
      <c r="E8" s="162"/>
      <c r="F8" s="163"/>
    </row>
    <row r="9" spans="1:6" ht="15.75" thickBot="1" x14ac:dyDescent="0.3">
      <c r="A9" s="164"/>
      <c r="B9" s="165"/>
      <c r="C9" s="74"/>
      <c r="D9" s="74"/>
      <c r="E9" s="103"/>
      <c r="F9" s="104"/>
    </row>
    <row r="10" spans="1:6" ht="15.75" thickBot="1" x14ac:dyDescent="0.3">
      <c r="A10" s="92"/>
      <c r="B10" s="93"/>
      <c r="C10" s="93"/>
      <c r="D10" s="93"/>
      <c r="E10" s="94"/>
      <c r="F10" s="95"/>
    </row>
    <row r="11" spans="1:6" ht="15.75" thickBot="1" x14ac:dyDescent="0.3">
      <c r="A11" s="105" t="s">
        <v>46</v>
      </c>
      <c r="B11" s="106"/>
      <c r="C11" s="106"/>
      <c r="D11" s="106"/>
      <c r="E11" s="107"/>
      <c r="F11" s="108">
        <f>SUM(F6:F10)</f>
        <v>3766496.9</v>
      </c>
    </row>
    <row r="12" spans="1:6" x14ac:dyDescent="0.25">
      <c r="A12" s="92"/>
      <c r="B12" s="93"/>
      <c r="C12" s="93"/>
      <c r="D12" s="93"/>
      <c r="E12" s="94"/>
      <c r="F12" s="95"/>
    </row>
    <row r="13" spans="1:6" ht="15.75" thickBot="1" x14ac:dyDescent="0.3">
      <c r="A13" s="92"/>
      <c r="B13" s="93"/>
      <c r="C13" s="93"/>
      <c r="D13" s="93"/>
      <c r="E13" s="94"/>
      <c r="F13" s="95"/>
    </row>
    <row r="14" spans="1:6" ht="15.75" thickBot="1" x14ac:dyDescent="0.3">
      <c r="A14" s="109" t="s">
        <v>47</v>
      </c>
      <c r="B14" s="110"/>
      <c r="C14" s="110"/>
      <c r="D14" s="110"/>
      <c r="E14" s="111"/>
      <c r="F14" s="108">
        <f>+F11</f>
        <v>3766496.9</v>
      </c>
    </row>
  </sheetData>
  <mergeCells count="1">
    <mergeCell ref="A3:F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13"/>
  <sheetViews>
    <sheetView view="pageBreakPreview" zoomScaleNormal="100" zoomScaleSheetLayoutView="100" workbookViewId="0">
      <selection activeCell="D9" sqref="D9"/>
    </sheetView>
  </sheetViews>
  <sheetFormatPr baseColWidth="10" defaultRowHeight="15" x14ac:dyDescent="0.25"/>
  <cols>
    <col min="2" max="2" width="16.7109375" bestFit="1" customWidth="1"/>
    <col min="5" max="5" width="16.28515625" bestFit="1" customWidth="1"/>
    <col min="6" max="6" width="13.5703125" bestFit="1" customWidth="1"/>
  </cols>
  <sheetData>
    <row r="2" spans="1:6" ht="15.75" thickBot="1" x14ac:dyDescent="0.3"/>
    <row r="3" spans="1:6" ht="15.75" thickBot="1" x14ac:dyDescent="0.3">
      <c r="A3" s="221" t="s">
        <v>80</v>
      </c>
      <c r="B3" s="222"/>
      <c r="C3" s="222"/>
      <c r="D3" s="222"/>
      <c r="E3" s="222"/>
      <c r="F3" s="223"/>
    </row>
    <row r="4" spans="1:6" x14ac:dyDescent="0.25">
      <c r="A4" s="92"/>
      <c r="B4" s="93"/>
      <c r="C4" s="93"/>
      <c r="D4" s="93"/>
      <c r="E4" s="94"/>
      <c r="F4" s="95"/>
    </row>
    <row r="5" spans="1:6" x14ac:dyDescent="0.25">
      <c r="A5" s="67" t="s">
        <v>5</v>
      </c>
      <c r="B5" s="68" t="s">
        <v>32</v>
      </c>
      <c r="C5" s="69" t="s">
        <v>7</v>
      </c>
      <c r="D5" s="70" t="s">
        <v>33</v>
      </c>
      <c r="E5" s="68" t="s">
        <v>34</v>
      </c>
      <c r="F5" s="71" t="s">
        <v>35</v>
      </c>
    </row>
    <row r="6" spans="1:6" x14ac:dyDescent="0.25">
      <c r="A6" s="96">
        <v>1.1000000000000001</v>
      </c>
      <c r="B6" s="97" t="s">
        <v>45</v>
      </c>
      <c r="C6" s="74" t="s">
        <v>104</v>
      </c>
      <c r="D6" s="74">
        <v>1</v>
      </c>
      <c r="E6" s="98">
        <v>900000</v>
      </c>
      <c r="F6" s="76">
        <f>+E6*D6</f>
        <v>900000</v>
      </c>
    </row>
    <row r="7" spans="1:6" x14ac:dyDescent="0.25">
      <c r="A7" s="96">
        <v>1.2</v>
      </c>
      <c r="B7" s="99" t="s">
        <v>40</v>
      </c>
      <c r="C7" s="74" t="s">
        <v>106</v>
      </c>
      <c r="D7" s="74">
        <v>1</v>
      </c>
      <c r="E7" s="98">
        <v>569900</v>
      </c>
      <c r="F7" s="76">
        <f>+E7*D7</f>
        <v>569900</v>
      </c>
    </row>
    <row r="8" spans="1:6" ht="15.75" thickBot="1" x14ac:dyDescent="0.3">
      <c r="A8" s="100">
        <v>1.3</v>
      </c>
      <c r="B8" s="101" t="s">
        <v>44</v>
      </c>
      <c r="C8" s="102" t="s">
        <v>104</v>
      </c>
      <c r="D8" s="102">
        <v>0.5</v>
      </c>
      <c r="E8" s="103">
        <v>1167371.2295276993</v>
      </c>
      <c r="F8" s="76">
        <f>+E8*D8</f>
        <v>583685.61476384965</v>
      </c>
    </row>
    <row r="9" spans="1:6" ht="15.75" thickBot="1" x14ac:dyDescent="0.3">
      <c r="A9" s="92"/>
      <c r="B9" s="93"/>
      <c r="C9" s="93"/>
      <c r="D9" s="93"/>
      <c r="E9" s="94"/>
      <c r="F9" s="95"/>
    </row>
    <row r="10" spans="1:6" ht="15.75" thickBot="1" x14ac:dyDescent="0.3">
      <c r="A10" s="105" t="s">
        <v>46</v>
      </c>
      <c r="B10" s="106"/>
      <c r="C10" s="106"/>
      <c r="D10" s="106"/>
      <c r="E10" s="107"/>
      <c r="F10" s="108">
        <f>SUM(F6:F9)</f>
        <v>2053585.6147638496</v>
      </c>
    </row>
    <row r="11" spans="1:6" x14ac:dyDescent="0.25">
      <c r="A11" s="92"/>
      <c r="B11" s="93"/>
      <c r="C11" s="93"/>
      <c r="D11" s="93"/>
      <c r="E11" s="94"/>
      <c r="F11" s="95"/>
    </row>
    <row r="12" spans="1:6" ht="15.75" thickBot="1" x14ac:dyDescent="0.3">
      <c r="A12" s="92"/>
      <c r="B12" s="93"/>
      <c r="C12" s="93"/>
      <c r="D12" s="93"/>
      <c r="E12" s="94"/>
      <c r="F12" s="95"/>
    </row>
    <row r="13" spans="1:6" ht="15.75" thickBot="1" x14ac:dyDescent="0.3">
      <c r="A13" s="109" t="s">
        <v>47</v>
      </c>
      <c r="B13" s="110"/>
      <c r="C13" s="110"/>
      <c r="D13" s="110"/>
      <c r="E13" s="111"/>
      <c r="F13" s="108">
        <f>+F10</f>
        <v>2053585.6147638496</v>
      </c>
    </row>
  </sheetData>
  <mergeCells count="1">
    <mergeCell ref="A3:F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F13"/>
  <sheetViews>
    <sheetView view="pageBreakPreview" zoomScaleNormal="100" zoomScaleSheetLayoutView="100" workbookViewId="0">
      <selection activeCell="D7" sqref="D7"/>
    </sheetView>
  </sheetViews>
  <sheetFormatPr baseColWidth="10" defaultRowHeight="15" x14ac:dyDescent="0.25"/>
  <cols>
    <col min="2" max="2" width="20.28515625" customWidth="1"/>
    <col min="5" max="5" width="16.7109375" customWidth="1"/>
    <col min="6" max="6" width="13.28515625" customWidth="1"/>
  </cols>
  <sheetData>
    <row r="2" spans="1:6" ht="15.75" thickBot="1" x14ac:dyDescent="0.3"/>
    <row r="3" spans="1:6" ht="15.75" thickBot="1" x14ac:dyDescent="0.3">
      <c r="A3" s="221" t="s">
        <v>92</v>
      </c>
      <c r="B3" s="222"/>
      <c r="C3" s="222"/>
      <c r="D3" s="222"/>
      <c r="E3" s="222"/>
      <c r="F3" s="223"/>
    </row>
    <row r="4" spans="1:6" x14ac:dyDescent="0.25">
      <c r="A4" s="92"/>
      <c r="B4" s="93"/>
      <c r="C4" s="93"/>
      <c r="D4" s="93"/>
      <c r="E4" s="94"/>
      <c r="F4" s="95"/>
    </row>
    <row r="5" spans="1:6" x14ac:dyDescent="0.25">
      <c r="A5" s="67" t="s">
        <v>5</v>
      </c>
      <c r="B5" s="68" t="s">
        <v>32</v>
      </c>
      <c r="C5" s="69" t="s">
        <v>7</v>
      </c>
      <c r="D5" s="70" t="s">
        <v>33</v>
      </c>
      <c r="E5" s="68" t="s">
        <v>34</v>
      </c>
      <c r="F5" s="71" t="s">
        <v>35</v>
      </c>
    </row>
    <row r="6" spans="1:6" ht="25.5" x14ac:dyDescent="0.25">
      <c r="A6" s="96">
        <v>1.1000000000000001</v>
      </c>
      <c r="B6" s="97" t="s">
        <v>86</v>
      </c>
      <c r="C6" s="74" t="s">
        <v>104</v>
      </c>
      <c r="D6" s="74">
        <v>0.5</v>
      </c>
      <c r="E6" s="98">
        <v>1600000</v>
      </c>
      <c r="F6" s="76">
        <f>+E6*D6</f>
        <v>800000</v>
      </c>
    </row>
    <row r="7" spans="1:6" x14ac:dyDescent="0.25">
      <c r="A7" s="96">
        <v>1.2</v>
      </c>
      <c r="B7" s="99" t="s">
        <v>93</v>
      </c>
      <c r="C7" s="74" t="s">
        <v>102</v>
      </c>
      <c r="D7" s="74">
        <v>1</v>
      </c>
      <c r="E7" s="98">
        <v>150000</v>
      </c>
      <c r="F7" s="76">
        <f>+E7*D7</f>
        <v>150000</v>
      </c>
    </row>
    <row r="8" spans="1:6" ht="15.75" thickBot="1" x14ac:dyDescent="0.3">
      <c r="A8" s="100">
        <v>1.3</v>
      </c>
      <c r="B8" s="101" t="s">
        <v>94</v>
      </c>
      <c r="C8" s="102" t="s">
        <v>102</v>
      </c>
      <c r="D8" s="102">
        <v>2</v>
      </c>
      <c r="E8" s="103">
        <v>187400</v>
      </c>
      <c r="F8" s="76">
        <f>+E8*D8</f>
        <v>374800</v>
      </c>
    </row>
    <row r="9" spans="1:6" ht="15.75" thickBot="1" x14ac:dyDescent="0.3">
      <c r="A9" s="92"/>
      <c r="B9" s="93"/>
      <c r="C9" s="93"/>
      <c r="D9" s="93"/>
      <c r="E9" s="94"/>
      <c r="F9" s="95"/>
    </row>
    <row r="10" spans="1:6" ht="15.75" thickBot="1" x14ac:dyDescent="0.3">
      <c r="A10" s="105" t="s">
        <v>46</v>
      </c>
      <c r="B10" s="106"/>
      <c r="C10" s="106"/>
      <c r="D10" s="106"/>
      <c r="E10" s="107"/>
      <c r="F10" s="108">
        <f>SUM(F6:F9)</f>
        <v>1324800</v>
      </c>
    </row>
    <row r="11" spans="1:6" x14ac:dyDescent="0.25">
      <c r="A11" s="92"/>
      <c r="B11" s="93"/>
      <c r="C11" s="93"/>
      <c r="D11" s="93"/>
      <c r="E11" s="94"/>
      <c r="F11" s="95"/>
    </row>
    <row r="12" spans="1:6" ht="15.75" thickBot="1" x14ac:dyDescent="0.3">
      <c r="A12" s="92"/>
      <c r="B12" s="93"/>
      <c r="C12" s="93"/>
      <c r="D12" s="93"/>
      <c r="E12" s="94"/>
      <c r="F12" s="95"/>
    </row>
    <row r="13" spans="1:6" ht="15.75" thickBot="1" x14ac:dyDescent="0.3">
      <c r="A13" s="109" t="s">
        <v>47</v>
      </c>
      <c r="B13" s="110"/>
      <c r="C13" s="110"/>
      <c r="D13" s="110"/>
      <c r="E13" s="111"/>
      <c r="F13" s="108">
        <f>+F10</f>
        <v>1324800</v>
      </c>
    </row>
  </sheetData>
  <mergeCells count="1">
    <mergeCell ref="A3:F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:F15"/>
  <sheetViews>
    <sheetView view="pageBreakPreview" zoomScaleNormal="100" zoomScaleSheetLayoutView="100" workbookViewId="0">
      <selection activeCell="D11" sqref="D11"/>
    </sheetView>
  </sheetViews>
  <sheetFormatPr baseColWidth="10" defaultRowHeight="15" x14ac:dyDescent="0.25"/>
  <cols>
    <col min="2" max="2" width="22.28515625" customWidth="1"/>
    <col min="5" max="5" width="16.28515625" bestFit="1" customWidth="1"/>
    <col min="6" max="6" width="15.7109375" bestFit="1" customWidth="1"/>
  </cols>
  <sheetData>
    <row r="3" spans="1:6" ht="15.75" thickBot="1" x14ac:dyDescent="0.3"/>
    <row r="4" spans="1:6" ht="15.75" thickBot="1" x14ac:dyDescent="0.3">
      <c r="A4" s="221" t="s">
        <v>79</v>
      </c>
      <c r="B4" s="222"/>
      <c r="C4" s="222"/>
      <c r="D4" s="222"/>
      <c r="E4" s="222"/>
      <c r="F4" s="223"/>
    </row>
    <row r="5" spans="1:6" x14ac:dyDescent="0.25">
      <c r="A5" s="64"/>
      <c r="B5" s="6"/>
      <c r="C5" s="6"/>
      <c r="D5" s="6"/>
      <c r="E5" s="65"/>
      <c r="F5" s="66"/>
    </row>
    <row r="6" spans="1:6" x14ac:dyDescent="0.25">
      <c r="A6" s="67" t="s">
        <v>5</v>
      </c>
      <c r="B6" s="68" t="s">
        <v>32</v>
      </c>
      <c r="C6" s="69" t="s">
        <v>7</v>
      </c>
      <c r="D6" s="70" t="s">
        <v>33</v>
      </c>
      <c r="E6" s="68" t="s">
        <v>34</v>
      </c>
      <c r="F6" s="71" t="s">
        <v>35</v>
      </c>
    </row>
    <row r="7" spans="1:6" ht="25.5" x14ac:dyDescent="0.25">
      <c r="A7" s="72">
        <v>1.1000000000000001</v>
      </c>
      <c r="B7" s="73" t="s">
        <v>52</v>
      </c>
      <c r="C7" s="74" t="s">
        <v>102</v>
      </c>
      <c r="D7" s="75">
        <v>4</v>
      </c>
      <c r="E7" s="167">
        <v>150000</v>
      </c>
      <c r="F7" s="76">
        <f>+E7*D7</f>
        <v>600000</v>
      </c>
    </row>
    <row r="8" spans="1:6" x14ac:dyDescent="0.25">
      <c r="A8" s="77">
        <v>1.2</v>
      </c>
      <c r="B8" s="78" t="s">
        <v>36</v>
      </c>
      <c r="C8" s="149" t="s">
        <v>106</v>
      </c>
      <c r="D8" s="170">
        <v>3</v>
      </c>
      <c r="E8" s="168">
        <v>569900</v>
      </c>
      <c r="F8" s="76">
        <f>+E8*D8</f>
        <v>1709700</v>
      </c>
    </row>
    <row r="9" spans="1:6" x14ac:dyDescent="0.25">
      <c r="A9" s="72">
        <v>1.3</v>
      </c>
      <c r="B9" s="78" t="s">
        <v>37</v>
      </c>
      <c r="C9" s="169" t="s">
        <v>101</v>
      </c>
      <c r="D9" s="169">
        <v>5</v>
      </c>
      <c r="E9" s="22">
        <v>100000</v>
      </c>
      <c r="F9" s="76">
        <f>+E9*D9</f>
        <v>500000</v>
      </c>
    </row>
    <row r="10" spans="1:6" x14ac:dyDescent="0.25">
      <c r="A10" s="77">
        <v>1.4</v>
      </c>
      <c r="B10" s="78" t="s">
        <v>28</v>
      </c>
      <c r="C10" s="20" t="s">
        <v>101</v>
      </c>
      <c r="D10" s="20">
        <v>5</v>
      </c>
      <c r="E10" s="23">
        <v>100000</v>
      </c>
      <c r="F10" s="76">
        <f>+E10*D10</f>
        <v>500000</v>
      </c>
    </row>
    <row r="11" spans="1:6" ht="38.25" x14ac:dyDescent="0.25">
      <c r="A11" s="72">
        <v>1.5</v>
      </c>
      <c r="B11" s="81" t="s">
        <v>51</v>
      </c>
      <c r="C11" s="82" t="s">
        <v>105</v>
      </c>
      <c r="D11" s="75">
        <v>1</v>
      </c>
      <c r="E11" s="167">
        <v>500000</v>
      </c>
      <c r="F11" s="76">
        <f>+E11*D11</f>
        <v>500000</v>
      </c>
    </row>
    <row r="12" spans="1:6" ht="15.75" thickBot="1" x14ac:dyDescent="0.3">
      <c r="A12" s="83"/>
      <c r="B12" s="6"/>
      <c r="C12" s="6"/>
      <c r="D12" s="6"/>
      <c r="E12" s="65"/>
      <c r="F12" s="66"/>
    </row>
    <row r="13" spans="1:6" ht="15.75" thickBot="1" x14ac:dyDescent="0.3">
      <c r="A13" s="84" t="s">
        <v>38</v>
      </c>
      <c r="B13" s="85"/>
      <c r="C13" s="85"/>
      <c r="D13" s="85"/>
      <c r="E13" s="86"/>
      <c r="F13" s="87">
        <f>SUM(F7:F12)</f>
        <v>3809700</v>
      </c>
    </row>
    <row r="14" spans="1:6" ht="15.75" thickBot="1" x14ac:dyDescent="0.3">
      <c r="A14" s="83"/>
      <c r="B14" s="6"/>
      <c r="C14" s="6"/>
      <c r="D14" s="6"/>
      <c r="E14" s="65"/>
      <c r="F14" s="66"/>
    </row>
    <row r="15" spans="1:6" ht="15.75" thickBot="1" x14ac:dyDescent="0.3">
      <c r="A15" s="88" t="s">
        <v>39</v>
      </c>
      <c r="B15" s="89"/>
      <c r="C15" s="89"/>
      <c r="D15" s="89"/>
      <c r="E15" s="90"/>
      <c r="F15" s="91">
        <f>+F13</f>
        <v>3809700</v>
      </c>
    </row>
  </sheetData>
  <mergeCells count="1">
    <mergeCell ref="A4:F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F14"/>
  <sheetViews>
    <sheetView view="pageBreakPreview" zoomScaleNormal="100" zoomScaleSheetLayoutView="100" workbookViewId="0">
      <selection activeCell="D11" sqref="D11"/>
    </sheetView>
  </sheetViews>
  <sheetFormatPr baseColWidth="10" defaultRowHeight="15" x14ac:dyDescent="0.25"/>
  <cols>
    <col min="2" max="2" width="23.7109375" customWidth="1"/>
    <col min="3" max="3" width="11.28515625" customWidth="1"/>
    <col min="5" max="5" width="16.28515625" customWidth="1"/>
    <col min="6" max="6" width="14.28515625" bestFit="1" customWidth="1"/>
  </cols>
  <sheetData>
    <row r="2" spans="1:6" ht="15.75" thickBot="1" x14ac:dyDescent="0.3"/>
    <row r="3" spans="1:6" ht="15.75" thickBot="1" x14ac:dyDescent="0.3">
      <c r="A3" s="221" t="s">
        <v>79</v>
      </c>
      <c r="B3" s="222"/>
      <c r="C3" s="222"/>
      <c r="D3" s="222"/>
      <c r="E3" s="222"/>
      <c r="F3" s="223"/>
    </row>
    <row r="4" spans="1:6" x14ac:dyDescent="0.25">
      <c r="A4" s="64"/>
      <c r="B4" s="6"/>
      <c r="C4" s="6"/>
      <c r="D4" s="6"/>
      <c r="E4" s="65"/>
      <c r="F4" s="66"/>
    </row>
    <row r="5" spans="1:6" x14ac:dyDescent="0.25">
      <c r="A5" s="67" t="s">
        <v>5</v>
      </c>
      <c r="B5" s="68" t="s">
        <v>32</v>
      </c>
      <c r="C5" s="69" t="s">
        <v>7</v>
      </c>
      <c r="D5" s="70" t="s">
        <v>33</v>
      </c>
      <c r="E5" s="68" t="s">
        <v>34</v>
      </c>
      <c r="F5" s="71" t="s">
        <v>35</v>
      </c>
    </row>
    <row r="6" spans="1:6" x14ac:dyDescent="0.25">
      <c r="A6" s="72">
        <v>1.1000000000000001</v>
      </c>
      <c r="B6" s="73" t="s">
        <v>95</v>
      </c>
      <c r="C6" s="74" t="s">
        <v>102</v>
      </c>
      <c r="D6" s="75">
        <v>1</v>
      </c>
      <c r="E6" s="167">
        <v>447900</v>
      </c>
      <c r="F6" s="76">
        <f>+E6*D6</f>
        <v>447900</v>
      </c>
    </row>
    <row r="7" spans="1:6" x14ac:dyDescent="0.25">
      <c r="A7" s="77">
        <v>1.2</v>
      </c>
      <c r="B7" s="78" t="s">
        <v>96</v>
      </c>
      <c r="C7" s="79" t="s">
        <v>108</v>
      </c>
      <c r="D7" s="80">
        <v>5</v>
      </c>
      <c r="E7" s="171">
        <v>7500</v>
      </c>
      <c r="F7" s="76">
        <f>+E7*D7</f>
        <v>37500</v>
      </c>
    </row>
    <row r="8" spans="1:6" x14ac:dyDescent="0.25">
      <c r="A8" s="72">
        <v>1.3</v>
      </c>
      <c r="B8" s="78" t="s">
        <v>97</v>
      </c>
      <c r="C8" s="79" t="s">
        <v>107</v>
      </c>
      <c r="D8" s="80">
        <v>14</v>
      </c>
      <c r="E8" s="168">
        <f>6000+27000</f>
        <v>33000</v>
      </c>
      <c r="F8" s="76">
        <f>+E8*D8</f>
        <v>462000</v>
      </c>
    </row>
    <row r="9" spans="1:6" x14ac:dyDescent="0.25">
      <c r="A9" s="77">
        <v>1.4</v>
      </c>
      <c r="B9" s="78" t="s">
        <v>28</v>
      </c>
      <c r="C9" s="79" t="s">
        <v>101</v>
      </c>
      <c r="D9" s="80">
        <v>2</v>
      </c>
      <c r="E9" s="168">
        <v>100000</v>
      </c>
      <c r="F9" s="76">
        <f>+E9*D9</f>
        <v>200000</v>
      </c>
    </row>
    <row r="10" spans="1:6" x14ac:dyDescent="0.25">
      <c r="A10" s="72">
        <v>1.5</v>
      </c>
      <c r="B10" s="81" t="s">
        <v>84</v>
      </c>
      <c r="C10" s="82" t="s">
        <v>104</v>
      </c>
      <c r="D10" s="193">
        <v>0.5</v>
      </c>
      <c r="E10" s="98">
        <v>2500000</v>
      </c>
      <c r="F10" s="76">
        <f>+E10*D10</f>
        <v>1250000</v>
      </c>
    </row>
    <row r="11" spans="1:6" ht="15.75" thickBot="1" x14ac:dyDescent="0.3">
      <c r="A11" s="83"/>
      <c r="B11" s="6"/>
      <c r="C11" s="6"/>
      <c r="D11" s="6"/>
      <c r="E11" s="65"/>
      <c r="F11" s="66"/>
    </row>
    <row r="12" spans="1:6" ht="15.75" thickBot="1" x14ac:dyDescent="0.3">
      <c r="A12" s="84" t="s">
        <v>38</v>
      </c>
      <c r="B12" s="85"/>
      <c r="C12" s="85"/>
      <c r="D12" s="85"/>
      <c r="E12" s="86"/>
      <c r="F12" s="87">
        <f>SUM(F6:F11)</f>
        <v>2397400</v>
      </c>
    </row>
    <row r="13" spans="1:6" ht="15.75" thickBot="1" x14ac:dyDescent="0.3">
      <c r="A13" s="83"/>
      <c r="B13" s="6"/>
      <c r="C13" s="6"/>
      <c r="D13" s="6"/>
      <c r="E13" s="65"/>
      <c r="F13" s="66"/>
    </row>
    <row r="14" spans="1:6" ht="15.75" thickBot="1" x14ac:dyDescent="0.3">
      <c r="A14" s="88" t="s">
        <v>39</v>
      </c>
      <c r="B14" s="89"/>
      <c r="C14" s="89"/>
      <c r="D14" s="89"/>
      <c r="E14" s="90"/>
      <c r="F14" s="91">
        <f>+F12</f>
        <v>2397400</v>
      </c>
    </row>
  </sheetData>
  <mergeCells count="1">
    <mergeCell ref="A3:F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F14"/>
  <sheetViews>
    <sheetView view="pageBreakPreview" zoomScaleNormal="100" zoomScaleSheetLayoutView="100" workbookViewId="0">
      <selection activeCell="D7" sqref="D7"/>
    </sheetView>
  </sheetViews>
  <sheetFormatPr baseColWidth="10" defaultRowHeight="15" x14ac:dyDescent="0.25"/>
  <cols>
    <col min="2" max="2" width="34.42578125" bestFit="1" customWidth="1"/>
    <col min="3" max="3" width="8" bestFit="1" customWidth="1"/>
    <col min="4" max="4" width="10.42578125" bestFit="1" customWidth="1"/>
    <col min="5" max="5" width="17" bestFit="1" customWidth="1"/>
    <col min="6" max="6" width="14.28515625" bestFit="1" customWidth="1"/>
  </cols>
  <sheetData>
    <row r="2" spans="1:6" ht="15.75" thickBot="1" x14ac:dyDescent="0.3"/>
    <row r="3" spans="1:6" ht="15.75" thickBot="1" x14ac:dyDescent="0.3">
      <c r="A3" s="221" t="s">
        <v>82</v>
      </c>
      <c r="B3" s="222"/>
      <c r="C3" s="222"/>
      <c r="D3" s="222"/>
      <c r="E3" s="222"/>
      <c r="F3" s="223"/>
    </row>
    <row r="4" spans="1:6" ht="15.75" thickBot="1" x14ac:dyDescent="0.3">
      <c r="A4" s="83"/>
      <c r="B4" s="6"/>
      <c r="C4" s="6"/>
      <c r="D4" s="6"/>
      <c r="E4" s="6"/>
      <c r="F4" s="112"/>
    </row>
    <row r="5" spans="1:6" x14ac:dyDescent="0.25">
      <c r="A5" s="143" t="s">
        <v>5</v>
      </c>
      <c r="B5" s="144" t="s">
        <v>32</v>
      </c>
      <c r="C5" s="144" t="s">
        <v>7</v>
      </c>
      <c r="D5" s="144" t="s">
        <v>33</v>
      </c>
      <c r="E5" s="144" t="s">
        <v>34</v>
      </c>
      <c r="F5" s="148" t="s">
        <v>35</v>
      </c>
    </row>
    <row r="6" spans="1:6" x14ac:dyDescent="0.25">
      <c r="A6" s="146">
        <v>1.1000000000000001</v>
      </c>
      <c r="B6" s="145" t="s">
        <v>54</v>
      </c>
      <c r="C6" s="149" t="s">
        <v>109</v>
      </c>
      <c r="D6" s="149">
        <v>3</v>
      </c>
      <c r="E6" s="150">
        <v>120000</v>
      </c>
      <c r="F6" s="151">
        <f>+E6*D6</f>
        <v>360000</v>
      </c>
    </row>
    <row r="7" spans="1:6" x14ac:dyDescent="0.25">
      <c r="A7" s="146">
        <v>1.2</v>
      </c>
      <c r="B7" s="145" t="s">
        <v>83</v>
      </c>
      <c r="C7" s="149" t="s">
        <v>102</v>
      </c>
      <c r="D7" s="149">
        <v>1</v>
      </c>
      <c r="E7" s="150">
        <v>250000</v>
      </c>
      <c r="F7" s="151">
        <f>+E7*D7</f>
        <v>250000</v>
      </c>
    </row>
    <row r="8" spans="1:6" x14ac:dyDescent="0.25">
      <c r="A8" s="147"/>
      <c r="B8" s="145"/>
      <c r="C8" s="149"/>
      <c r="D8" s="149"/>
      <c r="E8" s="150"/>
      <c r="F8" s="151"/>
    </row>
    <row r="9" spans="1:6" ht="15.75" thickBot="1" x14ac:dyDescent="0.3">
      <c r="A9" s="119"/>
      <c r="B9" s="120"/>
      <c r="C9" s="121"/>
      <c r="D9" s="121"/>
      <c r="E9" s="122"/>
      <c r="F9" s="123"/>
    </row>
    <row r="10" spans="1:6" ht="15.75" thickBot="1" x14ac:dyDescent="0.3">
      <c r="A10" s="83"/>
      <c r="B10" s="6"/>
      <c r="C10" s="6"/>
      <c r="D10" s="6"/>
      <c r="E10" s="6"/>
      <c r="F10" s="112"/>
    </row>
    <row r="11" spans="1:6" ht="15.75" thickBot="1" x14ac:dyDescent="0.3">
      <c r="A11" s="84" t="s">
        <v>41</v>
      </c>
      <c r="B11" s="85"/>
      <c r="C11" s="85"/>
      <c r="D11" s="85"/>
      <c r="E11" s="85"/>
      <c r="F11" s="124">
        <f>SUM(F6:F10)</f>
        <v>610000</v>
      </c>
    </row>
    <row r="12" spans="1:6" x14ac:dyDescent="0.25">
      <c r="A12" s="83"/>
      <c r="B12" s="6"/>
      <c r="C12" s="6"/>
      <c r="D12" s="6"/>
      <c r="E12" s="6"/>
      <c r="F12" s="112"/>
    </row>
    <row r="13" spans="1:6" ht="15.75" thickBot="1" x14ac:dyDescent="0.3">
      <c r="A13" s="83"/>
      <c r="B13" s="6"/>
      <c r="C13" s="6"/>
      <c r="D13" s="6"/>
      <c r="E13" s="6"/>
      <c r="F13" s="112"/>
    </row>
    <row r="14" spans="1:6" ht="15.75" thickBot="1" x14ac:dyDescent="0.3">
      <c r="A14" s="88" t="s">
        <v>39</v>
      </c>
      <c r="B14" s="89"/>
      <c r="C14" s="89"/>
      <c r="D14" s="89"/>
      <c r="E14" s="89"/>
      <c r="F14" s="124">
        <f>+F11</f>
        <v>610000</v>
      </c>
    </row>
  </sheetData>
  <mergeCells count="1">
    <mergeCell ref="A3:F3"/>
  </mergeCells>
  <pageMargins left="0.7" right="0.7" top="0.75" bottom="0.75" header="0.3" footer="0.3"/>
  <pageSetup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3:F13"/>
  <sheetViews>
    <sheetView view="pageBreakPreview" zoomScaleNormal="100" zoomScaleSheetLayoutView="100" workbookViewId="0">
      <selection activeCell="D9" sqref="D9"/>
    </sheetView>
  </sheetViews>
  <sheetFormatPr baseColWidth="10" defaultRowHeight="15" x14ac:dyDescent="0.25"/>
  <cols>
    <col min="2" max="2" width="27.42578125" bestFit="1" customWidth="1"/>
    <col min="5" max="5" width="16.28515625" bestFit="1" customWidth="1"/>
    <col min="6" max="6" width="13.5703125" bestFit="1" customWidth="1"/>
  </cols>
  <sheetData>
    <row r="3" spans="1:6" ht="15.75" thickBot="1" x14ac:dyDescent="0.3"/>
    <row r="4" spans="1:6" ht="15.75" thickBot="1" x14ac:dyDescent="0.3">
      <c r="A4" s="221" t="s">
        <v>48</v>
      </c>
      <c r="B4" s="222"/>
      <c r="C4" s="222"/>
      <c r="D4" s="222"/>
      <c r="E4" s="222"/>
      <c r="F4" s="223"/>
    </row>
    <row r="5" spans="1:6" ht="15.75" thickBot="1" x14ac:dyDescent="0.3">
      <c r="A5" s="83"/>
      <c r="B5" s="6"/>
      <c r="C5" s="6"/>
      <c r="D5" s="6"/>
      <c r="E5" s="6"/>
      <c r="F5" s="112"/>
    </row>
    <row r="6" spans="1:6" ht="15.75" thickBot="1" x14ac:dyDescent="0.3">
      <c r="A6" s="113" t="s">
        <v>5</v>
      </c>
      <c r="B6" s="114" t="s">
        <v>32</v>
      </c>
      <c r="C6" s="114" t="s">
        <v>7</v>
      </c>
      <c r="D6" s="114" t="s">
        <v>33</v>
      </c>
      <c r="E6" s="114" t="s">
        <v>34</v>
      </c>
      <c r="F6" s="115" t="s">
        <v>35</v>
      </c>
    </row>
    <row r="7" spans="1:6" ht="16.5" x14ac:dyDescent="0.3">
      <c r="A7" s="116">
        <v>1.1000000000000001</v>
      </c>
      <c r="B7" s="78" t="s">
        <v>42</v>
      </c>
      <c r="C7" s="79" t="s">
        <v>104</v>
      </c>
      <c r="D7" s="79">
        <v>0.5</v>
      </c>
      <c r="E7" s="172">
        <v>1623930</v>
      </c>
      <c r="F7" s="118">
        <f>+E7*D7</f>
        <v>811965</v>
      </c>
    </row>
    <row r="8" spans="1:6" ht="17.25" thickBot="1" x14ac:dyDescent="0.3">
      <c r="A8" s="119">
        <v>1.2</v>
      </c>
      <c r="B8" s="120" t="s">
        <v>43</v>
      </c>
      <c r="C8" s="121" t="s">
        <v>102</v>
      </c>
      <c r="D8" s="121">
        <v>2</v>
      </c>
      <c r="E8" s="173">
        <v>187400</v>
      </c>
      <c r="F8" s="118">
        <f>+E8*D8</f>
        <v>374800</v>
      </c>
    </row>
    <row r="9" spans="1:6" ht="15.75" thickBot="1" x14ac:dyDescent="0.3">
      <c r="A9" s="83"/>
      <c r="B9" s="6"/>
      <c r="C9" s="6"/>
      <c r="D9" s="6"/>
      <c r="E9" s="6"/>
      <c r="F9" s="112"/>
    </row>
    <row r="10" spans="1:6" ht="15.75" thickBot="1" x14ac:dyDescent="0.3">
      <c r="A10" s="84" t="s">
        <v>41</v>
      </c>
      <c r="B10" s="85"/>
      <c r="C10" s="85"/>
      <c r="D10" s="85"/>
      <c r="E10" s="85"/>
      <c r="F10" s="124">
        <f>SUM(F7:F9)</f>
        <v>1186765</v>
      </c>
    </row>
    <row r="11" spans="1:6" x14ac:dyDescent="0.25">
      <c r="A11" s="83"/>
      <c r="B11" s="6"/>
      <c r="C11" s="6"/>
      <c r="D11" s="6"/>
      <c r="E11" s="6"/>
      <c r="F11" s="112"/>
    </row>
    <row r="12" spans="1:6" ht="15.75" thickBot="1" x14ac:dyDescent="0.3">
      <c r="A12" s="83"/>
      <c r="B12" s="6"/>
      <c r="C12" s="6"/>
      <c r="D12" s="6"/>
      <c r="E12" s="6"/>
      <c r="F12" s="112"/>
    </row>
    <row r="13" spans="1:6" ht="15.75" thickBot="1" x14ac:dyDescent="0.3">
      <c r="A13" s="88" t="s">
        <v>39</v>
      </c>
      <c r="B13" s="89"/>
      <c r="C13" s="89"/>
      <c r="D13" s="89"/>
      <c r="E13" s="89"/>
      <c r="F13" s="124">
        <f>+F10</f>
        <v>1186765</v>
      </c>
    </row>
  </sheetData>
  <mergeCells count="1">
    <mergeCell ref="A4:F4"/>
  </mergeCells>
  <pageMargins left="0.7" right="0.7" top="0.75" bottom="0.75" header="0.3" footer="0.3"/>
  <pageSetup scale="9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C2:H13"/>
  <sheetViews>
    <sheetView view="pageBreakPreview" zoomScaleNormal="100" zoomScaleSheetLayoutView="100" workbookViewId="0">
      <selection activeCell="F7" sqref="F7"/>
    </sheetView>
  </sheetViews>
  <sheetFormatPr baseColWidth="10" defaultRowHeight="15" x14ac:dyDescent="0.25"/>
  <cols>
    <col min="3" max="3" width="13.42578125" customWidth="1"/>
    <col min="4" max="4" width="54.28515625" bestFit="1" customWidth="1"/>
    <col min="5" max="5" width="8" bestFit="1" customWidth="1"/>
    <col min="6" max="6" width="10.42578125" bestFit="1" customWidth="1"/>
    <col min="7" max="7" width="17" bestFit="1" customWidth="1"/>
    <col min="8" max="8" width="14.28515625" bestFit="1" customWidth="1"/>
  </cols>
  <sheetData>
    <row r="2" spans="3:8" ht="15.75" thickBot="1" x14ac:dyDescent="0.3"/>
    <row r="3" spans="3:8" ht="15.75" thickBot="1" x14ac:dyDescent="0.3">
      <c r="C3" s="221" t="s">
        <v>81</v>
      </c>
      <c r="D3" s="222"/>
      <c r="E3" s="222"/>
      <c r="F3" s="222"/>
      <c r="G3" s="222"/>
      <c r="H3" s="223"/>
    </row>
    <row r="4" spans="3:8" ht="15.75" thickBot="1" x14ac:dyDescent="0.3">
      <c r="C4" s="83"/>
      <c r="D4" s="6"/>
      <c r="E4" s="6"/>
      <c r="F4" s="6"/>
      <c r="G4" s="6"/>
      <c r="H4" s="112"/>
    </row>
    <row r="5" spans="3:8" ht="15.75" thickBot="1" x14ac:dyDescent="0.3">
      <c r="C5" s="113" t="s">
        <v>5</v>
      </c>
      <c r="D5" s="114" t="s">
        <v>32</v>
      </c>
      <c r="E5" s="114" t="s">
        <v>7</v>
      </c>
      <c r="F5" s="114" t="s">
        <v>33</v>
      </c>
      <c r="G5" s="114" t="s">
        <v>34</v>
      </c>
      <c r="H5" s="115" t="s">
        <v>35</v>
      </c>
    </row>
    <row r="6" spans="3:8" x14ac:dyDescent="0.25">
      <c r="C6" s="116">
        <v>1.1000000000000001</v>
      </c>
      <c r="D6" s="78" t="s">
        <v>55</v>
      </c>
      <c r="E6" s="79" t="s">
        <v>104</v>
      </c>
      <c r="F6" s="79">
        <v>2.5</v>
      </c>
      <c r="G6" s="117">
        <v>400000</v>
      </c>
      <c r="H6" s="118">
        <f>+G6*F6</f>
        <v>1000000</v>
      </c>
    </row>
    <row r="7" spans="3:8" x14ac:dyDescent="0.25">
      <c r="C7" s="139">
        <v>1.2</v>
      </c>
      <c r="D7" s="140" t="s">
        <v>53</v>
      </c>
      <c r="E7" s="141" t="s">
        <v>105</v>
      </c>
      <c r="F7" s="141">
        <v>1</v>
      </c>
      <c r="G7" s="142">
        <v>120000</v>
      </c>
      <c r="H7" s="118">
        <f>+G7*F7</f>
        <v>120000</v>
      </c>
    </row>
    <row r="8" spans="3:8" ht="15.75" thickBot="1" x14ac:dyDescent="0.3">
      <c r="C8" s="119"/>
      <c r="D8" s="120"/>
      <c r="E8" s="121"/>
      <c r="F8" s="121"/>
      <c r="G8" s="122"/>
      <c r="H8" s="123"/>
    </row>
    <row r="9" spans="3:8" ht="15.75" thickBot="1" x14ac:dyDescent="0.3">
      <c r="C9" s="83"/>
      <c r="D9" s="6"/>
      <c r="E9" s="6"/>
      <c r="F9" s="6"/>
      <c r="G9" s="6"/>
      <c r="H9" s="112"/>
    </row>
    <row r="10" spans="3:8" ht="15.75" thickBot="1" x14ac:dyDescent="0.3">
      <c r="C10" s="84" t="s">
        <v>41</v>
      </c>
      <c r="D10" s="85"/>
      <c r="E10" s="85"/>
      <c r="F10" s="85"/>
      <c r="G10" s="85"/>
      <c r="H10" s="124">
        <f>SUM(H6:H9)</f>
        <v>1120000</v>
      </c>
    </row>
    <row r="11" spans="3:8" x14ac:dyDescent="0.25">
      <c r="C11" s="83"/>
      <c r="D11" s="6"/>
      <c r="E11" s="6"/>
      <c r="F11" s="6"/>
      <c r="G11" s="6"/>
      <c r="H11" s="112"/>
    </row>
    <row r="12" spans="3:8" ht="15.75" thickBot="1" x14ac:dyDescent="0.3">
      <c r="C12" s="83"/>
      <c r="D12" s="6"/>
      <c r="E12" s="6"/>
      <c r="F12" s="6"/>
      <c r="G12" s="6"/>
      <c r="H12" s="112"/>
    </row>
    <row r="13" spans="3:8" ht="15.75" thickBot="1" x14ac:dyDescent="0.3">
      <c r="C13" s="88" t="s">
        <v>39</v>
      </c>
      <c r="D13" s="89"/>
      <c r="E13" s="89"/>
      <c r="F13" s="89"/>
      <c r="G13" s="89"/>
      <c r="H13" s="124">
        <f>+H10</f>
        <v>1120000</v>
      </c>
    </row>
  </sheetData>
  <mergeCells count="1">
    <mergeCell ref="C3:H3"/>
  </mergeCells>
  <pageMargins left="0.7" right="0.7" top="0.75" bottom="0.75" header="0.3" footer="0.3"/>
  <pageSetup scale="6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F12"/>
  <sheetViews>
    <sheetView view="pageBreakPreview" zoomScaleNormal="100" zoomScaleSheetLayoutView="100" workbookViewId="0">
      <selection activeCell="D8" sqref="D8"/>
    </sheetView>
  </sheetViews>
  <sheetFormatPr baseColWidth="10" defaultRowHeight="15" x14ac:dyDescent="0.25"/>
  <cols>
    <col min="2" max="2" width="28.28515625" customWidth="1"/>
    <col min="5" max="5" width="15.7109375" customWidth="1"/>
    <col min="6" max="6" width="14.7109375" customWidth="1"/>
  </cols>
  <sheetData>
    <row r="2" spans="1:6" ht="15.75" thickBot="1" x14ac:dyDescent="0.3"/>
    <row r="3" spans="1:6" ht="15.75" thickBot="1" x14ac:dyDescent="0.3">
      <c r="A3" s="221" t="s">
        <v>99</v>
      </c>
      <c r="B3" s="222"/>
      <c r="C3" s="222"/>
      <c r="D3" s="222"/>
      <c r="E3" s="222"/>
      <c r="F3" s="223"/>
    </row>
    <row r="4" spans="1:6" ht="15.75" thickBot="1" x14ac:dyDescent="0.3">
      <c r="A4" s="83"/>
      <c r="B4" s="6"/>
      <c r="C4" s="6"/>
      <c r="D4" s="6"/>
      <c r="E4" s="6"/>
      <c r="F4" s="112"/>
    </row>
    <row r="5" spans="1:6" ht="15.75" thickBot="1" x14ac:dyDescent="0.3">
      <c r="A5" s="113" t="s">
        <v>5</v>
      </c>
      <c r="B5" s="114" t="s">
        <v>32</v>
      </c>
      <c r="C5" s="114" t="s">
        <v>7</v>
      </c>
      <c r="D5" s="114" t="s">
        <v>33</v>
      </c>
      <c r="E5" s="114" t="s">
        <v>34</v>
      </c>
      <c r="F5" s="115" t="s">
        <v>35</v>
      </c>
    </row>
    <row r="6" spans="1:6" ht="26.25" x14ac:dyDescent="0.25">
      <c r="A6" s="116">
        <v>1.1000000000000001</v>
      </c>
      <c r="B6" s="166" t="s">
        <v>100</v>
      </c>
      <c r="C6" s="79" t="s">
        <v>104</v>
      </c>
      <c r="D6" s="79">
        <v>0.5</v>
      </c>
      <c r="E6" s="117">
        <v>500000</v>
      </c>
      <c r="F6" s="118">
        <f>+E6*D6</f>
        <v>250000</v>
      </c>
    </row>
    <row r="7" spans="1:6" ht="15.75" thickBot="1" x14ac:dyDescent="0.3">
      <c r="A7" s="119">
        <v>1.2</v>
      </c>
      <c r="B7" s="120" t="s">
        <v>84</v>
      </c>
      <c r="C7" s="121" t="s">
        <v>104</v>
      </c>
      <c r="D7" s="121">
        <v>0.5</v>
      </c>
      <c r="E7" s="122">
        <v>2500000</v>
      </c>
      <c r="F7" s="118">
        <f>+E7*D7</f>
        <v>1250000</v>
      </c>
    </row>
    <row r="8" spans="1:6" ht="15.75" thickBot="1" x14ac:dyDescent="0.3">
      <c r="A8" s="83"/>
      <c r="B8" s="6"/>
      <c r="C8" s="6"/>
      <c r="D8" s="6"/>
      <c r="E8" s="6"/>
      <c r="F8" s="112"/>
    </row>
    <row r="9" spans="1:6" ht="15.75" thickBot="1" x14ac:dyDescent="0.3">
      <c r="A9" s="84" t="s">
        <v>41</v>
      </c>
      <c r="B9" s="85"/>
      <c r="C9" s="85"/>
      <c r="D9" s="85"/>
      <c r="E9" s="85"/>
      <c r="F9" s="124">
        <f>SUM(F6:F8)</f>
        <v>1500000</v>
      </c>
    </row>
    <row r="10" spans="1:6" x14ac:dyDescent="0.25">
      <c r="A10" s="83"/>
      <c r="B10" s="6"/>
      <c r="C10" s="6"/>
      <c r="D10" s="6"/>
      <c r="E10" s="6"/>
      <c r="F10" s="112"/>
    </row>
    <row r="11" spans="1:6" ht="15.75" thickBot="1" x14ac:dyDescent="0.3">
      <c r="A11" s="83"/>
      <c r="B11" s="6"/>
      <c r="C11" s="6"/>
      <c r="D11" s="6"/>
      <c r="E11" s="6"/>
      <c r="F11" s="112"/>
    </row>
    <row r="12" spans="1:6" ht="15.75" thickBot="1" x14ac:dyDescent="0.3">
      <c r="A12" s="88" t="s">
        <v>39</v>
      </c>
      <c r="B12" s="89"/>
      <c r="C12" s="89"/>
      <c r="D12" s="89"/>
      <c r="E12" s="89"/>
      <c r="F12" s="124">
        <f>+F9</f>
        <v>1500000</v>
      </c>
    </row>
  </sheetData>
  <mergeCells count="1">
    <mergeCell ref="A3:F3"/>
  </mergeCells>
  <pageMargins left="0.7" right="0.7" top="0.75" bottom="0.75" header="0.3" footer="0.3"/>
  <pageSetup scale="9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3:F14"/>
  <sheetViews>
    <sheetView view="pageBreakPreview" zoomScaleNormal="100" zoomScaleSheetLayoutView="100" workbookViewId="0">
      <selection activeCell="E26" sqref="E26"/>
    </sheetView>
  </sheetViews>
  <sheetFormatPr baseColWidth="10" defaultRowHeight="15" x14ac:dyDescent="0.25"/>
  <cols>
    <col min="2" max="2" width="33.7109375" customWidth="1"/>
    <col min="5" max="5" width="13.28515625" bestFit="1" customWidth="1"/>
    <col min="6" max="6" width="12.7109375" bestFit="1" customWidth="1"/>
  </cols>
  <sheetData>
    <row r="3" spans="1:6" ht="15.75" thickBot="1" x14ac:dyDescent="0.3"/>
    <row r="4" spans="1:6" ht="15.75" thickBot="1" x14ac:dyDescent="0.3">
      <c r="A4" s="224" t="s">
        <v>75</v>
      </c>
      <c r="B4" s="225"/>
      <c r="C4" s="225"/>
      <c r="D4" s="225"/>
      <c r="E4" s="225"/>
      <c r="F4" s="226"/>
    </row>
    <row r="5" spans="1:6" ht="15.75" thickBot="1" x14ac:dyDescent="0.3">
      <c r="A5" s="33"/>
      <c r="B5" s="34"/>
      <c r="C5" s="34"/>
      <c r="D5" s="34"/>
      <c r="E5" s="34"/>
      <c r="F5" s="35"/>
    </row>
    <row r="6" spans="1:6" ht="15.75" thickBot="1" x14ac:dyDescent="0.3">
      <c r="A6" s="36" t="s">
        <v>5</v>
      </c>
      <c r="B6" s="37" t="s">
        <v>6</v>
      </c>
      <c r="C6" s="38" t="s">
        <v>7</v>
      </c>
      <c r="D6" s="39" t="s">
        <v>30</v>
      </c>
      <c r="E6" s="37" t="s">
        <v>9</v>
      </c>
      <c r="F6" s="40" t="s">
        <v>11</v>
      </c>
    </row>
    <row r="7" spans="1:6" ht="15.75" thickBot="1" x14ac:dyDescent="0.3">
      <c r="A7" s="41" t="s">
        <v>17</v>
      </c>
      <c r="B7" s="42" t="s">
        <v>31</v>
      </c>
      <c r="C7" s="43" t="s">
        <v>104</v>
      </c>
      <c r="D7" s="44">
        <v>0.5</v>
      </c>
      <c r="E7" s="45">
        <v>500000</v>
      </c>
      <c r="F7" s="46">
        <f>+E7*D7</f>
        <v>250000</v>
      </c>
    </row>
    <row r="8" spans="1:6" ht="15.75" thickBot="1" x14ac:dyDescent="0.3">
      <c r="A8" s="47" t="s">
        <v>19</v>
      </c>
      <c r="B8" s="48" t="s">
        <v>76</v>
      </c>
      <c r="C8" s="49" t="s">
        <v>105</v>
      </c>
      <c r="D8" s="49">
        <v>1.3</v>
      </c>
      <c r="E8" s="50">
        <v>400000</v>
      </c>
      <c r="F8" s="46">
        <f>+E8*D8</f>
        <v>520000</v>
      </c>
    </row>
    <row r="9" spans="1:6" ht="15.75" thickBot="1" x14ac:dyDescent="0.3">
      <c r="A9" s="47" t="s">
        <v>20</v>
      </c>
      <c r="B9" s="48" t="s">
        <v>77</v>
      </c>
      <c r="C9" s="51" t="s">
        <v>104</v>
      </c>
      <c r="D9" s="49">
        <v>0.5</v>
      </c>
      <c r="E9" s="50">
        <v>2000000</v>
      </c>
      <c r="F9" s="46">
        <f>+E9*D9</f>
        <v>1000000</v>
      </c>
    </row>
    <row r="10" spans="1:6" ht="15.75" thickBot="1" x14ac:dyDescent="0.3">
      <c r="A10" s="52" t="s">
        <v>21</v>
      </c>
      <c r="B10" s="53" t="s">
        <v>78</v>
      </c>
      <c r="C10" s="54" t="s">
        <v>104</v>
      </c>
      <c r="D10" s="55">
        <v>0.5</v>
      </c>
      <c r="E10" s="174">
        <v>2500000</v>
      </c>
      <c r="F10" s="46">
        <f>+E10*D10</f>
        <v>1250000</v>
      </c>
    </row>
    <row r="11" spans="1:6" ht="15.75" thickBot="1" x14ac:dyDescent="0.3">
      <c r="A11" s="33"/>
      <c r="B11" s="34"/>
      <c r="C11" s="34"/>
      <c r="D11" s="34"/>
      <c r="E11" s="34"/>
      <c r="F11" s="56"/>
    </row>
    <row r="12" spans="1:6" ht="15.75" thickBot="1" x14ac:dyDescent="0.3">
      <c r="A12" s="57"/>
      <c r="B12" s="58" t="s">
        <v>27</v>
      </c>
      <c r="C12" s="58"/>
      <c r="D12" s="58"/>
      <c r="E12" s="59"/>
      <c r="F12" s="60">
        <f>SUM(F7:F11)</f>
        <v>3020000</v>
      </c>
    </row>
    <row r="13" spans="1:6" ht="15.75" thickBot="1" x14ac:dyDescent="0.3">
      <c r="A13" s="61"/>
      <c r="B13" s="62"/>
      <c r="C13" s="62"/>
      <c r="D13" s="62"/>
      <c r="E13" s="62"/>
      <c r="F13" s="63"/>
    </row>
    <row r="14" spans="1:6" ht="15.75" thickBot="1" x14ac:dyDescent="0.3">
      <c r="A14" s="57"/>
      <c r="B14" s="58" t="s">
        <v>1</v>
      </c>
      <c r="C14" s="58"/>
      <c r="D14" s="58"/>
      <c r="E14" s="59"/>
      <c r="F14" s="60">
        <f>+F12</f>
        <v>3020000</v>
      </c>
    </row>
  </sheetData>
  <mergeCells count="1">
    <mergeCell ref="A4:F4"/>
  </mergeCells>
  <pageMargins left="0.7" right="0.7" top="0.75" bottom="0.75" header="0.3" footer="0.3"/>
  <pageSetup scale="9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F13"/>
  <sheetViews>
    <sheetView view="pageBreakPreview" zoomScaleNormal="100" zoomScaleSheetLayoutView="100" workbookViewId="0">
      <selection activeCell="D8" sqref="D8"/>
    </sheetView>
  </sheetViews>
  <sheetFormatPr baseColWidth="10" defaultRowHeight="15" x14ac:dyDescent="0.25"/>
  <cols>
    <col min="2" max="2" width="15.5703125" bestFit="1" customWidth="1"/>
    <col min="5" max="5" width="16.5703125" customWidth="1"/>
    <col min="6" max="6" width="15.7109375" customWidth="1"/>
  </cols>
  <sheetData>
    <row r="2" spans="1:6" ht="15.75" thickBot="1" x14ac:dyDescent="0.3"/>
    <row r="3" spans="1:6" ht="15.75" thickBot="1" x14ac:dyDescent="0.3">
      <c r="A3" s="221" t="s">
        <v>98</v>
      </c>
      <c r="B3" s="222"/>
      <c r="C3" s="222"/>
      <c r="D3" s="222"/>
      <c r="E3" s="222"/>
      <c r="F3" s="223"/>
    </row>
    <row r="4" spans="1:6" ht="15.75" thickBot="1" x14ac:dyDescent="0.3">
      <c r="A4" s="83"/>
      <c r="B4" s="6"/>
      <c r="C4" s="6"/>
      <c r="D4" s="6"/>
      <c r="E4" s="6"/>
      <c r="F4" s="112"/>
    </row>
    <row r="5" spans="1:6" ht="15.75" thickBot="1" x14ac:dyDescent="0.3">
      <c r="A5" s="113" t="s">
        <v>5</v>
      </c>
      <c r="B5" s="114" t="s">
        <v>32</v>
      </c>
      <c r="C5" s="114" t="s">
        <v>7</v>
      </c>
      <c r="D5" s="114" t="s">
        <v>33</v>
      </c>
      <c r="E5" s="114" t="s">
        <v>34</v>
      </c>
      <c r="F5" s="115" t="s">
        <v>35</v>
      </c>
    </row>
    <row r="6" spans="1:6" x14ac:dyDescent="0.25">
      <c r="A6" s="116">
        <v>1.1000000000000001</v>
      </c>
      <c r="B6" s="78" t="s">
        <v>85</v>
      </c>
      <c r="C6" s="79" t="s">
        <v>104</v>
      </c>
      <c r="D6" s="79">
        <v>0.5</v>
      </c>
      <c r="E6" s="117">
        <v>2000000</v>
      </c>
      <c r="F6" s="118">
        <f>+E6*D6</f>
        <v>1000000</v>
      </c>
    </row>
    <row r="7" spans="1:6" x14ac:dyDescent="0.25">
      <c r="A7" s="139">
        <v>1.2</v>
      </c>
      <c r="B7" s="140" t="s">
        <v>88</v>
      </c>
      <c r="C7" s="141" t="s">
        <v>105</v>
      </c>
      <c r="D7" s="141">
        <v>0.5</v>
      </c>
      <c r="E7" s="142">
        <v>400000</v>
      </c>
      <c r="F7" s="118">
        <f>+E7*D7</f>
        <v>200000</v>
      </c>
    </row>
    <row r="8" spans="1:6" ht="15.75" thickBot="1" x14ac:dyDescent="0.3">
      <c r="A8" s="119"/>
      <c r="B8" s="120"/>
      <c r="C8" s="121"/>
      <c r="D8" s="121"/>
      <c r="E8" s="122"/>
      <c r="F8" s="123"/>
    </row>
    <row r="9" spans="1:6" ht="15.75" thickBot="1" x14ac:dyDescent="0.3">
      <c r="A9" s="83"/>
      <c r="B9" s="6"/>
      <c r="C9" s="6"/>
      <c r="D9" s="6"/>
      <c r="E9" s="6"/>
      <c r="F9" s="112"/>
    </row>
    <row r="10" spans="1:6" ht="15.75" thickBot="1" x14ac:dyDescent="0.3">
      <c r="A10" s="84" t="s">
        <v>41</v>
      </c>
      <c r="B10" s="85"/>
      <c r="C10" s="85"/>
      <c r="D10" s="85"/>
      <c r="E10" s="85"/>
      <c r="F10" s="124">
        <f>SUM(F6:F9)</f>
        <v>1200000</v>
      </c>
    </row>
    <row r="11" spans="1:6" x14ac:dyDescent="0.25">
      <c r="A11" s="83"/>
      <c r="B11" s="6"/>
      <c r="C11" s="6"/>
      <c r="D11" s="6"/>
      <c r="E11" s="6"/>
      <c r="F11" s="112"/>
    </row>
    <row r="12" spans="1:6" ht="15.75" thickBot="1" x14ac:dyDescent="0.3">
      <c r="A12" s="83"/>
      <c r="B12" s="6"/>
      <c r="C12" s="6"/>
      <c r="D12" s="6"/>
      <c r="E12" s="6"/>
      <c r="F12" s="112"/>
    </row>
    <row r="13" spans="1:6" ht="15.75" thickBot="1" x14ac:dyDescent="0.3">
      <c r="A13" s="88" t="s">
        <v>39</v>
      </c>
      <c r="B13" s="89"/>
      <c r="C13" s="89"/>
      <c r="D13" s="89"/>
      <c r="E13" s="89"/>
      <c r="F13" s="124">
        <f>+F10</f>
        <v>1200000</v>
      </c>
    </row>
  </sheetData>
  <mergeCells count="1">
    <mergeCell ref="A3:F3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F14"/>
  <sheetViews>
    <sheetView view="pageBreakPreview" topLeftCell="A3" zoomScaleNormal="100" zoomScaleSheetLayoutView="100" workbookViewId="0">
      <selection activeCell="D8" sqref="D8"/>
    </sheetView>
  </sheetViews>
  <sheetFormatPr baseColWidth="10" defaultRowHeight="15" x14ac:dyDescent="0.25"/>
  <cols>
    <col min="2" max="2" width="20.5703125" bestFit="1" customWidth="1"/>
    <col min="5" max="5" width="16.28515625" bestFit="1" customWidth="1"/>
    <col min="6" max="6" width="13.5703125" bestFit="1" customWidth="1"/>
  </cols>
  <sheetData>
    <row r="2" spans="1:6" ht="15.75" thickBot="1" x14ac:dyDescent="0.3"/>
    <row r="3" spans="1:6" ht="15.75" thickBot="1" x14ac:dyDescent="0.3">
      <c r="A3" s="221" t="s">
        <v>111</v>
      </c>
      <c r="B3" s="222"/>
      <c r="C3" s="222"/>
      <c r="D3" s="222"/>
      <c r="E3" s="222"/>
      <c r="F3" s="223"/>
    </row>
    <row r="4" spans="1:6" ht="15.75" thickBot="1" x14ac:dyDescent="0.3">
      <c r="A4" s="83"/>
      <c r="B4" s="6"/>
      <c r="C4" s="6"/>
      <c r="D4" s="6"/>
      <c r="E4" s="6"/>
      <c r="F4" s="112"/>
    </row>
    <row r="5" spans="1:6" ht="15.75" thickBot="1" x14ac:dyDescent="0.3">
      <c r="A5" s="113" t="s">
        <v>5</v>
      </c>
      <c r="B5" s="114" t="s">
        <v>32</v>
      </c>
      <c r="C5" s="114" t="s">
        <v>7</v>
      </c>
      <c r="D5" s="114" t="s">
        <v>33</v>
      </c>
      <c r="E5" s="114" t="s">
        <v>34</v>
      </c>
      <c r="F5" s="115" t="s">
        <v>35</v>
      </c>
    </row>
    <row r="6" spans="1:6" x14ac:dyDescent="0.25">
      <c r="A6" s="116">
        <v>1.1000000000000001</v>
      </c>
      <c r="B6" s="78" t="s">
        <v>86</v>
      </c>
      <c r="C6" s="79" t="s">
        <v>117</v>
      </c>
      <c r="D6" s="79">
        <v>0.5</v>
      </c>
      <c r="E6" s="192">
        <v>1600000</v>
      </c>
      <c r="F6" s="118">
        <f>+E6*D6</f>
        <v>800000</v>
      </c>
    </row>
    <row r="7" spans="1:6" x14ac:dyDescent="0.25">
      <c r="A7" s="139">
        <v>1.2</v>
      </c>
      <c r="B7" s="140" t="s">
        <v>112</v>
      </c>
      <c r="C7" s="141" t="s">
        <v>118</v>
      </c>
      <c r="D7" s="141">
        <v>1</v>
      </c>
      <c r="E7" s="142">
        <v>206900</v>
      </c>
      <c r="F7" s="118">
        <f>+E7*D7</f>
        <v>206900</v>
      </c>
    </row>
    <row r="8" spans="1:6" x14ac:dyDescent="0.25">
      <c r="A8" s="184">
        <v>1.3</v>
      </c>
      <c r="B8" s="185" t="s">
        <v>113</v>
      </c>
      <c r="C8" s="186" t="s">
        <v>118</v>
      </c>
      <c r="D8" s="186">
        <v>1</v>
      </c>
      <c r="E8" s="187">
        <v>134900</v>
      </c>
      <c r="F8" s="118">
        <f>+E8*D8</f>
        <v>134900</v>
      </c>
    </row>
    <row r="9" spans="1:6" x14ac:dyDescent="0.25">
      <c r="A9" s="188">
        <v>1.4</v>
      </c>
      <c r="B9" s="145" t="s">
        <v>114</v>
      </c>
      <c r="C9" s="149" t="s">
        <v>118</v>
      </c>
      <c r="D9" s="149">
        <v>1</v>
      </c>
      <c r="E9" s="150">
        <v>17500</v>
      </c>
      <c r="F9" s="118">
        <f>+E9*D9</f>
        <v>17500</v>
      </c>
    </row>
    <row r="10" spans="1:6" x14ac:dyDescent="0.25">
      <c r="A10" s="145"/>
      <c r="B10" s="145"/>
      <c r="C10" s="145"/>
      <c r="D10" s="145"/>
      <c r="E10" s="145"/>
      <c r="F10" s="145"/>
    </row>
    <row r="11" spans="1:6" ht="15.75" thickBot="1" x14ac:dyDescent="0.3">
      <c r="A11" s="189" t="s">
        <v>41</v>
      </c>
      <c r="B11" s="190"/>
      <c r="C11" s="190"/>
      <c r="D11" s="190"/>
      <c r="E11" s="190"/>
      <c r="F11" s="191">
        <f>SUM(F6:F10)</f>
        <v>1159300</v>
      </c>
    </row>
    <row r="12" spans="1:6" x14ac:dyDescent="0.25">
      <c r="A12" s="83"/>
      <c r="B12" s="6"/>
      <c r="C12" s="6"/>
      <c r="D12" s="6"/>
      <c r="E12" s="6"/>
      <c r="F12" s="112"/>
    </row>
    <row r="13" spans="1:6" ht="15.75" thickBot="1" x14ac:dyDescent="0.3">
      <c r="A13" s="83"/>
      <c r="B13" s="6"/>
      <c r="C13" s="6"/>
      <c r="D13" s="6"/>
      <c r="E13" s="6"/>
      <c r="F13" s="112"/>
    </row>
    <row r="14" spans="1:6" ht="15.75" thickBot="1" x14ac:dyDescent="0.3">
      <c r="A14" s="88" t="s">
        <v>39</v>
      </c>
      <c r="B14" s="89"/>
      <c r="C14" s="89"/>
      <c r="D14" s="89"/>
      <c r="E14" s="89"/>
      <c r="F14" s="124">
        <f>+F11</f>
        <v>1159300</v>
      </c>
    </row>
  </sheetData>
  <mergeCells count="1">
    <mergeCell ref="A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GENERAL</vt:lpstr>
      <vt:lpstr>GESTION A1 - A2</vt:lpstr>
      <vt:lpstr>1.1 GEA</vt:lpstr>
      <vt:lpstr>1.2 CAP AMB</vt:lpstr>
      <vt:lpstr>1.3 REQ LEG</vt:lpstr>
      <vt:lpstr>2.1 MAN MAT </vt:lpstr>
      <vt:lpstr>2.2 SEÑA</vt:lpstr>
      <vt:lpstr>2.3 DIS RCD</vt:lpstr>
      <vt:lpstr>2.4 MAN RES CON</vt:lpstr>
      <vt:lpstr>2.5 MP Y RUIDO</vt:lpstr>
      <vt:lpstr>2.6 MAN MAN PES</vt:lpstr>
      <vt:lpstr>3.1 RES LIQ</vt:lpstr>
      <vt:lpstr>3.2 MAN AGU SUP</vt:lpstr>
      <vt:lpstr>4.1 DIV E INF</vt:lpstr>
      <vt:lpstr>4.2 CONT MANO DE OBRA</vt:lpstr>
      <vt:lpstr>5.1 MANEJO DE SALUD OCUPACIONAL</vt:lpstr>
      <vt:lpstr>GENERAL!Área_de_impresión</vt:lpstr>
      <vt:lpstr>'GESTION A1 - A2'!Área_de_impresión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Crespo</dc:creator>
  <cp:lastModifiedBy>Acer</cp:lastModifiedBy>
  <cp:lastPrinted>2023-03-03T15:10:36Z</cp:lastPrinted>
  <dcterms:created xsi:type="dcterms:W3CDTF">2021-05-03T01:51:33Z</dcterms:created>
  <dcterms:modified xsi:type="dcterms:W3CDTF">2023-05-18T12:29:49Z</dcterms:modified>
</cp:coreProperties>
</file>