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lma.adames\Downloads\"/>
    </mc:Choice>
  </mc:AlternateContent>
  <xr:revisionPtr revIDLastSave="0" documentId="8_{BE5F89D2-1A16-49EF-ACED-93217297D0AF}" xr6:coauthVersionLast="47" xr6:coauthVersionMax="47" xr10:uidLastSave="{00000000-0000-0000-0000-000000000000}"/>
  <bookViews>
    <workbookView xWindow="-120" yWindow="-120" windowWidth="24240" windowHeight="13140" xr2:uid="{98F35B8D-708A-442B-844F-8F467CC6EB6A}"/>
  </bookViews>
  <sheets>
    <sheet name="Cuadro -Precios Estudio Merca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2" i="1" l="1"/>
  <c r="L72" i="1" s="1"/>
  <c r="J73" i="1"/>
  <c r="J74" i="1"/>
  <c r="J71" i="1"/>
  <c r="L71" i="1" s="1"/>
  <c r="J62" i="1"/>
  <c r="J63" i="1"/>
  <c r="L63" i="1" s="1"/>
  <c r="J64" i="1"/>
  <c r="L64" i="1" s="1"/>
  <c r="J61" i="1"/>
  <c r="L61" i="1" s="1"/>
  <c r="J53" i="1"/>
  <c r="J54" i="1"/>
  <c r="L54" i="1" s="1"/>
  <c r="J55" i="1"/>
  <c r="J56" i="1"/>
  <c r="L56" i="1" s="1"/>
  <c r="J57" i="1"/>
  <c r="J58" i="1"/>
  <c r="J59" i="1"/>
  <c r="J52" i="1"/>
  <c r="L52" i="1" s="1"/>
  <c r="J45" i="1"/>
  <c r="J31" i="1"/>
  <c r="L31" i="1" s="1"/>
  <c r="J32" i="1"/>
  <c r="L32" i="1" s="1"/>
  <c r="J33" i="1"/>
  <c r="L33" i="1" s="1"/>
  <c r="J34" i="1"/>
  <c r="J35" i="1"/>
  <c r="J36" i="1"/>
  <c r="L36" i="1" s="1"/>
  <c r="J37" i="1"/>
  <c r="L37" i="1" s="1"/>
  <c r="J38" i="1"/>
  <c r="J39" i="1"/>
  <c r="L39" i="1" s="1"/>
  <c r="J40" i="1"/>
  <c r="L40" i="1" s="1"/>
  <c r="J41" i="1"/>
  <c r="J42" i="1"/>
  <c r="L42" i="1" s="1"/>
  <c r="J43" i="1"/>
  <c r="L43" i="1" s="1"/>
  <c r="J44" i="1"/>
  <c r="L44" i="1" s="1"/>
  <c r="J30" i="1"/>
  <c r="L30" i="1" s="1"/>
  <c r="H18" i="1"/>
  <c r="H17" i="1"/>
  <c r="I17" i="1" s="1"/>
  <c r="J12" i="1"/>
  <c r="L12" i="1" s="1"/>
  <c r="J13" i="1"/>
  <c r="L13" i="1" s="1"/>
  <c r="J11" i="1"/>
  <c r="L11" i="1" s="1"/>
  <c r="I4" i="1"/>
  <c r="J4" i="1" s="1"/>
  <c r="L4" i="1" s="1"/>
  <c r="I5" i="1"/>
  <c r="J5" i="1" s="1"/>
  <c r="L5" i="1" s="1"/>
  <c r="I6" i="1"/>
  <c r="J6" i="1" s="1"/>
  <c r="L6" i="1" s="1"/>
  <c r="I7" i="1"/>
  <c r="J7" i="1" s="1"/>
  <c r="L7" i="1" s="1"/>
  <c r="I8" i="1"/>
  <c r="J8" i="1" s="1"/>
  <c r="L8" i="1" s="1"/>
  <c r="I9" i="1"/>
  <c r="J9" i="1" s="1"/>
  <c r="L9" i="1" s="1"/>
  <c r="I10" i="1"/>
  <c r="J10" i="1" s="1"/>
  <c r="L10" i="1" s="1"/>
  <c r="I3" i="1"/>
  <c r="J3" i="1" s="1"/>
  <c r="L3" i="1" s="1"/>
  <c r="L73" i="1"/>
  <c r="L74" i="1"/>
  <c r="L62" i="1"/>
  <c r="L53" i="1"/>
  <c r="L55" i="1"/>
  <c r="L57" i="1"/>
  <c r="L59" i="1"/>
  <c r="J50" i="1"/>
  <c r="L50" i="1" s="1"/>
  <c r="J49" i="1"/>
  <c r="L49" i="1" s="1"/>
  <c r="J48" i="1"/>
  <c r="L48" i="1" s="1"/>
  <c r="J47" i="1"/>
  <c r="L47" i="1" s="1"/>
  <c r="L45" i="1"/>
  <c r="L41" i="1"/>
  <c r="L38" i="1"/>
  <c r="L35" i="1"/>
  <c r="L34" i="1"/>
  <c r="L17" i="1"/>
  <c r="L19" i="1"/>
  <c r="L20" i="1"/>
  <c r="L21" i="1"/>
  <c r="L24" i="1"/>
  <c r="L25" i="1"/>
  <c r="L26" i="1"/>
  <c r="L27" i="1"/>
  <c r="L16" i="1"/>
  <c r="L28" i="1" s="1"/>
  <c r="J22" i="1"/>
  <c r="L22" i="1" s="1"/>
  <c r="L18" i="1"/>
  <c r="L65" i="1" l="1"/>
  <c r="L75" i="1"/>
  <c r="L46" i="1"/>
  <c r="L60" i="1"/>
  <c r="L14" i="1"/>
  <c r="P17" i="1"/>
  <c r="P18" i="1"/>
  <c r="P19" i="1"/>
  <c r="P20" i="1"/>
  <c r="P21" i="1"/>
  <c r="P22" i="1"/>
  <c r="P23" i="1"/>
  <c r="P24" i="1"/>
  <c r="P25" i="1"/>
  <c r="P26" i="1"/>
  <c r="P27" i="1"/>
  <c r="P16" i="1"/>
  <c r="P49" i="1"/>
  <c r="O48" i="1"/>
  <c r="P48" i="1" s="1"/>
  <c r="O49" i="1"/>
  <c r="O50" i="1"/>
  <c r="P50" i="1" s="1"/>
  <c r="O47" i="1"/>
  <c r="P47" i="1" s="1"/>
  <c r="P31" i="1"/>
  <c r="P39" i="1"/>
  <c r="P41" i="1"/>
  <c r="O33" i="1"/>
  <c r="P33" i="1" s="1"/>
  <c r="O32" i="1"/>
  <c r="P32" i="1" s="1"/>
  <c r="O31" i="1"/>
  <c r="O30" i="1"/>
  <c r="P30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O40" i="1"/>
  <c r="P40" i="1" s="1"/>
  <c r="O41" i="1"/>
  <c r="O42" i="1"/>
  <c r="P42" i="1" s="1"/>
  <c r="O43" i="1"/>
  <c r="P43" i="1" s="1"/>
  <c r="O44" i="1"/>
  <c r="P44" i="1" s="1"/>
  <c r="O45" i="1"/>
  <c r="P45" i="1" s="1"/>
  <c r="T14" i="1"/>
  <c r="T28" i="1"/>
  <c r="T70" i="1"/>
  <c r="T75" i="1"/>
  <c r="R62" i="1"/>
  <c r="S62" i="1" s="1"/>
  <c r="T62" i="1" s="1"/>
  <c r="R63" i="1"/>
  <c r="S63" i="1" s="1"/>
  <c r="T63" i="1" s="1"/>
  <c r="R64" i="1"/>
  <c r="S64" i="1" s="1"/>
  <c r="T64" i="1" s="1"/>
  <c r="R61" i="1"/>
  <c r="S61" i="1" s="1"/>
  <c r="T61" i="1" s="1"/>
  <c r="R53" i="1"/>
  <c r="S53" i="1" s="1"/>
  <c r="T53" i="1" s="1"/>
  <c r="R54" i="1"/>
  <c r="S54" i="1" s="1"/>
  <c r="T54" i="1" s="1"/>
  <c r="R55" i="1"/>
  <c r="S55" i="1" s="1"/>
  <c r="T55" i="1" s="1"/>
  <c r="R56" i="1"/>
  <c r="S56" i="1" s="1"/>
  <c r="T56" i="1" s="1"/>
  <c r="R57" i="1"/>
  <c r="S57" i="1" s="1"/>
  <c r="T57" i="1" s="1"/>
  <c r="R58" i="1"/>
  <c r="S58" i="1" s="1"/>
  <c r="T58" i="1" s="1"/>
  <c r="R59" i="1"/>
  <c r="S59" i="1" s="1"/>
  <c r="T59" i="1" s="1"/>
  <c r="R52" i="1"/>
  <c r="S52" i="1" s="1"/>
  <c r="T52" i="1" s="1"/>
  <c r="R48" i="1"/>
  <c r="S48" i="1" s="1"/>
  <c r="T48" i="1" s="1"/>
  <c r="R49" i="1"/>
  <c r="S49" i="1" s="1"/>
  <c r="T49" i="1" s="1"/>
  <c r="R50" i="1"/>
  <c r="S50" i="1" s="1"/>
  <c r="T50" i="1" s="1"/>
  <c r="R47" i="1"/>
  <c r="S47" i="1" s="1"/>
  <c r="T47" i="1" s="1"/>
  <c r="S45" i="1"/>
  <c r="T45" i="1" s="1"/>
  <c r="S44" i="1"/>
  <c r="T44" i="1" s="1"/>
  <c r="S43" i="1"/>
  <c r="T43" i="1" s="1"/>
  <c r="S42" i="1"/>
  <c r="T42" i="1" s="1"/>
  <c r="S41" i="1"/>
  <c r="T41" i="1" s="1"/>
  <c r="T40" i="1"/>
  <c r="S40" i="1"/>
  <c r="S39" i="1"/>
  <c r="T39" i="1" s="1"/>
  <c r="T38" i="1"/>
  <c r="S38" i="1"/>
  <c r="S35" i="1"/>
  <c r="T35" i="1" s="1"/>
  <c r="S36" i="1"/>
  <c r="T36" i="1" s="1"/>
  <c r="S37" i="1"/>
  <c r="T37" i="1" s="1"/>
  <c r="S34" i="1"/>
  <c r="T34" i="1" s="1"/>
  <c r="P14" i="1"/>
  <c r="P60" i="1"/>
  <c r="P70" i="1"/>
  <c r="P75" i="1"/>
  <c r="T46" i="1" l="1"/>
  <c r="P51" i="1"/>
  <c r="T51" i="1"/>
  <c r="T77" i="1" s="1"/>
  <c r="T60" i="1"/>
  <c r="T65" i="1"/>
  <c r="P46" i="1"/>
  <c r="P77" i="1" s="1"/>
  <c r="L77" i="1"/>
  <c r="L70" i="1"/>
  <c r="L51" i="1"/>
</calcChain>
</file>

<file path=xl/sharedStrings.xml><?xml version="1.0" encoding="utf-8"?>
<sst xmlns="http://schemas.openxmlformats.org/spreadsheetml/2006/main" count="306" uniqueCount="92">
  <si>
    <t>TRAVEL ACCESS</t>
  </si>
  <si>
    <t>EVIUS</t>
  </si>
  <si>
    <t>24 CREA</t>
  </si>
  <si>
    <t>Ítem</t>
  </si>
  <si>
    <t>Descripción</t>
  </si>
  <si>
    <r>
      <rPr>
        <b/>
        <sz val="9"/>
        <rFont val="Arial"/>
        <family val="2"/>
      </rPr>
      <t>Cantidad (días, meses, etc.)</t>
    </r>
  </si>
  <si>
    <r>
      <rPr>
        <b/>
        <sz val="8"/>
        <rFont val="Arial"/>
        <family val="2"/>
      </rPr>
      <t>Vlr. unitario</t>
    </r>
  </si>
  <si>
    <t>Iva</t>
  </si>
  <si>
    <r>
      <rPr>
        <b/>
        <sz val="6"/>
        <rFont val="Arial"/>
        <family val="2"/>
      </rPr>
      <t>Valor Unitario con IVA</t>
    </r>
    <r>
      <rPr>
        <b/>
        <sz val="6"/>
        <color rgb="FF000000"/>
        <rFont val="Arial"/>
        <family val="2"/>
      </rPr>
      <t xml:space="preserve"> y/o impuestos </t>
    </r>
  </si>
  <si>
    <r>
      <rPr>
        <b/>
        <sz val="8"/>
        <rFont val="Arial"/>
        <family val="2"/>
      </rPr>
      <t>Valor total con IVA</t>
    </r>
  </si>
  <si>
    <t>01 para seminario MACMA</t>
  </si>
  <si>
    <t>$ 5,635,000</t>
  </si>
  <si>
    <t>$ 6,705,650</t>
  </si>
  <si>
    <t>01 para seminario MAESO</t>
  </si>
  <si>
    <t>01 para conversatorio MADGSI</t>
  </si>
  <si>
    <t>01 para congreso MAELA</t>
  </si>
  <si>
    <r>
      <rPr>
        <sz val="9"/>
        <rFont val="Arial"/>
        <family val="2"/>
      </rPr>
      <t>Publicidad digital y pendón portable</t>
    </r>
  </si>
  <si>
    <t>$ 4,508,000</t>
  </si>
  <si>
    <t>$ 5,364,520</t>
  </si>
  <si>
    <r>
      <rPr>
        <sz val="9"/>
        <rFont val="Arial"/>
        <family val="2"/>
      </rPr>
      <t>Servicio de traducción simultánea</t>
    </r>
  </si>
  <si>
    <r>
      <rPr>
        <sz val="9"/>
        <rFont val="Arial"/>
        <family val="2"/>
      </rPr>
      <t>Seminario MACMA Idioma: portugués</t>
    </r>
  </si>
  <si>
    <t>$ 1,932,000</t>
  </si>
  <si>
    <t>$ 2,299,080</t>
  </si>
  <si>
    <r>
      <rPr>
        <sz val="9"/>
        <rFont val="Arial"/>
        <family val="2"/>
      </rPr>
      <t>Seminario MAESO Idioma: inglés</t>
    </r>
  </si>
  <si>
    <r>
      <rPr>
        <sz val="9"/>
        <rFont val="Arial"/>
        <family val="2"/>
      </rPr>
      <t>Congreso MAELA
Idioma: francés y portugués</t>
    </r>
  </si>
  <si>
    <t>$ 2,737,000</t>
  </si>
  <si>
    <t>$ 3,257,030</t>
  </si>
  <si>
    <r>
      <rPr>
        <b/>
        <sz val="9"/>
        <rFont val="Arial"/>
        <family val="2"/>
      </rPr>
      <t>TRANSPORTE AEREO INTERNACIONAL</t>
    </r>
  </si>
  <si>
    <t>Cantidad</t>
  </si>
  <si>
    <t>ORIGEN</t>
  </si>
  <si>
    <t>DESTINO</t>
  </si>
  <si>
    <r>
      <rPr>
        <b/>
        <sz val="10"/>
        <rFont val="Arial"/>
        <family val="2"/>
      </rPr>
      <t>Vlr. unitario</t>
    </r>
  </si>
  <si>
    <r>
      <rPr>
        <b/>
        <sz val="10"/>
        <rFont val="Arial"/>
        <family val="2"/>
      </rPr>
      <t>Valor Unitario con IVA</t>
    </r>
    <r>
      <rPr>
        <b/>
        <sz val="10"/>
        <color rgb="FF000000"/>
        <rFont val="Arial"/>
        <family val="2"/>
      </rPr>
      <t xml:space="preserve"> y/o impuestos </t>
    </r>
  </si>
  <si>
    <r>
      <rPr>
        <b/>
        <sz val="10"/>
        <rFont val="Arial"/>
        <family val="2"/>
      </rPr>
      <t>Valor total con IVA</t>
    </r>
  </si>
  <si>
    <t>MACMA</t>
  </si>
  <si>
    <t>01 tiquete</t>
  </si>
  <si>
    <t>Natal, Brasil</t>
  </si>
  <si>
    <t>Bogotá</t>
  </si>
  <si>
    <t>$ 5,985,980</t>
  </si>
  <si>
    <t>$ 7,123,316</t>
  </si>
  <si>
    <r>
      <rPr>
        <sz val="9"/>
        <rFont val="Arial"/>
        <family val="2"/>
      </rPr>
      <t>Porto Alegre, Brasil</t>
    </r>
  </si>
  <si>
    <t>$ 6,132,490</t>
  </si>
  <si>
    <t>$ 7,297,663</t>
  </si>
  <si>
    <t>Porto Alegre, Brasil</t>
  </si>
  <si>
    <t>MAESO</t>
  </si>
  <si>
    <r>
      <rPr>
        <sz val="9"/>
        <rFont val="Arial"/>
        <family val="2"/>
      </rPr>
      <t>Montreal, Canadá</t>
    </r>
  </si>
  <si>
    <t>$ 6,590,150</t>
  </si>
  <si>
    <t>$ 7,842,279</t>
  </si>
  <si>
    <t>Montreal, Canadá</t>
  </si>
  <si>
    <t>MADGSI</t>
  </si>
  <si>
    <r>
      <rPr>
        <sz val="9"/>
        <rFont val="Arial"/>
        <family val="2"/>
      </rPr>
      <t>Jalisco, México</t>
    </r>
  </si>
  <si>
    <t>$ 5,420,870</t>
  </si>
  <si>
    <t>$ 6,450,835</t>
  </si>
  <si>
    <t>Jalisco, México</t>
  </si>
  <si>
    <t>MAELA</t>
  </si>
  <si>
    <r>
      <rPr>
        <sz val="9"/>
        <rFont val="Arial"/>
        <family val="2"/>
      </rPr>
      <t>Buenos Aires, Argentina</t>
    </r>
  </si>
  <si>
    <t>$ 5,169,710</t>
  </si>
  <si>
    <t>$ 6,151,955</t>
  </si>
  <si>
    <r>
      <rPr>
        <sz val="9"/>
        <rFont val="Arial"/>
        <family val="2"/>
      </rPr>
      <t>Buenos Aires Argentina</t>
    </r>
  </si>
  <si>
    <r>
      <rPr>
        <sz val="9"/>
        <rFont val="Arial"/>
        <family val="2"/>
      </rPr>
      <t>Rio de Janeiro, Brasil</t>
    </r>
  </si>
  <si>
    <t>$ 6,592,950</t>
  </si>
  <si>
    <t>$ 7,845,611</t>
  </si>
  <si>
    <t>Rio de Janeiro, Brasil</t>
  </si>
  <si>
    <r>
      <rPr>
        <b/>
        <sz val="9"/>
        <rFont val="Arial"/>
        <family val="2"/>
      </rPr>
      <t>TRANSPORTE TERRESTRE NACIONAL</t>
    </r>
  </si>
  <si>
    <r>
      <rPr>
        <b/>
        <sz val="8"/>
        <rFont val="Arial"/>
        <family val="2"/>
      </rPr>
      <t>Valor Unitario con IVA</t>
    </r>
  </si>
  <si>
    <r>
      <rPr>
        <b/>
        <sz val="10"/>
        <rFont val="Arial"/>
        <family val="2"/>
      </rPr>
      <t>Valor Unitario con IVA</t>
    </r>
  </si>
  <si>
    <r>
      <rPr>
        <sz val="9"/>
        <rFont val="Arial"/>
        <family val="2"/>
      </rPr>
      <t>MACMA 02 PAX</t>
    </r>
  </si>
  <si>
    <t>01 recorrido</t>
  </si>
  <si>
    <t>Aeropuerto</t>
  </si>
  <si>
    <t>Hotel</t>
  </si>
  <si>
    <r>
      <rPr>
        <sz val="9"/>
        <rFont val="Arial"/>
        <family val="2"/>
      </rPr>
      <t>Lugar Evento académico</t>
    </r>
  </si>
  <si>
    <r>
      <rPr>
        <sz val="9"/>
        <rFont val="Arial"/>
        <family val="2"/>
      </rPr>
      <t>Lugar evento académico</t>
    </r>
  </si>
  <si>
    <r>
      <rPr>
        <sz val="9"/>
        <rFont val="Arial"/>
        <family val="2"/>
      </rPr>
      <t>MAESO 05 PAX</t>
    </r>
  </si>
  <si>
    <r>
      <rPr>
        <sz val="9"/>
        <rFont val="Arial"/>
        <family val="2"/>
      </rPr>
      <t>MAGDSI 01 PAX</t>
    </r>
  </si>
  <si>
    <r>
      <rPr>
        <sz val="9"/>
        <rFont val="Arial"/>
        <family val="2"/>
      </rPr>
      <t>MAELA 02 PAX</t>
    </r>
  </si>
  <si>
    <t>Alojamiento</t>
  </si>
  <si>
    <t>2 PAX</t>
  </si>
  <si>
    <t>Tres días, 2 noches</t>
  </si>
  <si>
    <t>3 PAX</t>
  </si>
  <si>
    <t>1 PAX</t>
  </si>
  <si>
    <t>Alimentación</t>
  </si>
  <si>
    <r>
      <rPr>
        <sz val="9"/>
        <rFont val="Arial"/>
        <family val="2"/>
      </rPr>
      <t>Desayuno, almuerzo, cena</t>
    </r>
  </si>
  <si>
    <t>5 PAX</t>
  </si>
  <si>
    <r>
      <rPr>
        <sz val="7"/>
        <rFont val="Arial"/>
        <family val="2"/>
      </rPr>
      <t>Almuerzo ponentes y administrativos día del evento</t>
    </r>
  </si>
  <si>
    <t>$ 1,251,936</t>
  </si>
  <si>
    <t>Seguro Médico Internacional</t>
  </si>
  <si>
    <t>$ 1,472,744</t>
  </si>
  <si>
    <t>$ 2,209,116</t>
  </si>
  <si>
    <t>Memorias</t>
  </si>
  <si>
    <t>Moderador</t>
  </si>
  <si>
    <r>
      <rPr>
        <sz val="9"/>
        <color theme="1"/>
        <rFont val="Arial"/>
        <family val="2"/>
      </rPr>
      <t>Lugar y medios audiovisuales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</si>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</sst>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#,##0;#,##0"/>
    <numFmt numFmtId="165" formatCode="_-&quot;$&quot;\ * #,##0_-;\-&quot;$&quot;\ * #,##0_-;_-&quot;$&quot;\ * &quot;-&quot;??_-;_-@_-"/>
    <numFmt numFmtId="166" formatCode="&quot;$&quot;\ #,##0.000;[Red]\-&quot;$&quot;\ #,##0.000"/>
    <numFmt numFmtId="167" formatCode="_-&quot;$&quot;\ * #,##0.000_-;\-&quot;$&quot;\ * #,##0.000_-;_-&quot;$&quot;\ * &quot;-&quot;???_-;_-@_-"/>
    <numFmt numFmtId="168" formatCode="_-&quot;$&quot;\ * #,##0_-;\-&quot;$&quot;\ * #,##0_-;_-&quot;$&quot;\ * &quot;-&quot;???_-;_-@_-"/>
    <numFmt numFmtId="169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2" fontId="8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Border="1"/>
    <xf numFmtId="0" fontId="5" fillId="0" borderId="1" xfId="2" applyFont="1" applyBorder="1" applyAlignment="1">
      <alignment horizontal="left" vertical="center" wrapText="1"/>
    </xf>
    <xf numFmtId="42" fontId="9" fillId="0" borderId="1" xfId="3" applyFont="1" applyFill="1" applyBorder="1" applyAlignment="1">
      <alignment horizontal="center" vertical="center" wrapText="1"/>
    </xf>
    <xf numFmtId="165" fontId="12" fillId="0" borderId="1" xfId="1" applyNumberFormat="1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42" fontId="10" fillId="5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42" fontId="0" fillId="2" borderId="0" xfId="0" applyNumberFormat="1" applyFill="1"/>
    <xf numFmtId="42" fontId="14" fillId="2" borderId="1" xfId="3" applyFont="1" applyFill="1" applyBorder="1" applyAlignment="1">
      <alignment horizontal="center" wrapText="1"/>
    </xf>
    <xf numFmtId="42" fontId="15" fillId="2" borderId="1" xfId="3" applyFont="1" applyFill="1" applyBorder="1" applyAlignment="1">
      <alignment horizontal="center" wrapText="1"/>
    </xf>
    <xf numFmtId="42" fontId="14" fillId="5" borderId="1" xfId="3" applyFont="1" applyFill="1" applyBorder="1" applyAlignment="1">
      <alignment horizontal="center" wrapText="1"/>
    </xf>
    <xf numFmtId="42" fontId="15" fillId="5" borderId="1" xfId="3" applyFont="1" applyFill="1" applyBorder="1" applyAlignment="1">
      <alignment horizontal="center" wrapText="1"/>
    </xf>
    <xf numFmtId="0" fontId="16" fillId="5" borderId="1" xfId="2" applyFont="1" applyFill="1" applyBorder="1" applyAlignment="1">
      <alignment horizontal="center" wrapText="1"/>
    </xf>
    <xf numFmtId="42" fontId="14" fillId="4" borderId="1" xfId="3" applyFont="1" applyFill="1" applyBorder="1" applyAlignment="1">
      <alignment horizontal="center" wrapText="1"/>
    </xf>
    <xf numFmtId="42" fontId="15" fillId="4" borderId="1" xfId="3" applyFont="1" applyFill="1" applyBorder="1" applyAlignment="1">
      <alignment horizontal="center" wrapText="1"/>
    </xf>
    <xf numFmtId="0" fontId="16" fillId="4" borderId="1" xfId="2" applyFont="1" applyFill="1" applyBorder="1" applyAlignment="1">
      <alignment horizontal="center" wrapText="1"/>
    </xf>
    <xf numFmtId="42" fontId="9" fillId="2" borderId="1" xfId="3" applyFont="1" applyFill="1" applyBorder="1" applyAlignment="1">
      <alignment horizontal="center" vertical="center" wrapText="1"/>
    </xf>
    <xf numFmtId="42" fontId="14" fillId="2" borderId="1" xfId="3" applyFont="1" applyFill="1" applyBorder="1" applyAlignment="1">
      <alignment horizontal="center" vertical="center" wrapText="1"/>
    </xf>
    <xf numFmtId="42" fontId="15" fillId="2" borderId="1" xfId="3" applyFont="1" applyFill="1" applyBorder="1" applyAlignment="1">
      <alignment horizontal="center" vertical="center" wrapText="1"/>
    </xf>
    <xf numFmtId="42" fontId="14" fillId="4" borderId="1" xfId="3" applyFont="1" applyFill="1" applyBorder="1" applyAlignment="1">
      <alignment horizontal="center" vertical="center" wrapText="1"/>
    </xf>
    <xf numFmtId="42" fontId="15" fillId="4" borderId="1" xfId="3" applyFont="1" applyFill="1" applyBorder="1" applyAlignment="1">
      <alignment horizontal="center" vertical="center" wrapText="1"/>
    </xf>
    <xf numFmtId="0" fontId="16" fillId="4" borderId="1" xfId="2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 vertical="center" wrapText="1"/>
    </xf>
    <xf numFmtId="165" fontId="12" fillId="4" borderId="1" xfId="1" applyNumberFormat="1" applyFont="1" applyFill="1" applyBorder="1" applyAlignment="1">
      <alignment vertical="center" wrapText="1"/>
    </xf>
    <xf numFmtId="165" fontId="0" fillId="4" borderId="0" xfId="0" applyNumberFormat="1" applyFill="1"/>
    <xf numFmtId="168" fontId="0" fillId="5" borderId="0" xfId="0" applyNumberFormat="1" applyFill="1" applyAlignment="1">
      <alignment horizontal="right"/>
    </xf>
    <xf numFmtId="0" fontId="11" fillId="0" borderId="1" xfId="0" applyFont="1" applyBorder="1" applyAlignment="1">
      <alignment horizontal="right" vertical="center" wrapText="1"/>
    </xf>
    <xf numFmtId="9" fontId="11" fillId="0" borderId="1" xfId="0" applyNumberFormat="1" applyFont="1" applyBorder="1" applyAlignment="1">
      <alignment horizontal="right" vertical="center" wrapText="1"/>
    </xf>
    <xf numFmtId="165" fontId="11" fillId="5" borderId="1" xfId="0" applyNumberFormat="1" applyFont="1" applyFill="1" applyBorder="1" applyAlignment="1">
      <alignment horizontal="right" vertical="center" wrapText="1"/>
    </xf>
    <xf numFmtId="42" fontId="4" fillId="5" borderId="1" xfId="3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right" vertical="center" wrapText="1"/>
    </xf>
    <xf numFmtId="166" fontId="11" fillId="5" borderId="1" xfId="0" applyNumberFormat="1" applyFont="1" applyFill="1" applyBorder="1" applyAlignment="1">
      <alignment horizontal="right" vertical="center" wrapText="1"/>
    </xf>
    <xf numFmtId="6" fontId="13" fillId="5" borderId="0" xfId="0" applyNumberFormat="1" applyFont="1" applyFill="1"/>
    <xf numFmtId="167" fontId="13" fillId="5" borderId="0" xfId="0" applyNumberFormat="1" applyFont="1" applyFill="1" applyAlignment="1">
      <alignment horizontal="right"/>
    </xf>
    <xf numFmtId="165" fontId="11" fillId="6" borderId="1" xfId="1" applyNumberFormat="1" applyFont="1" applyFill="1" applyBorder="1" applyAlignment="1">
      <alignment horizontal="right" vertical="center" wrapText="1"/>
    </xf>
    <xf numFmtId="166" fontId="11" fillId="6" borderId="1" xfId="0" applyNumberFormat="1" applyFont="1" applyFill="1" applyBorder="1" applyAlignment="1">
      <alignment horizontal="right" vertical="center" wrapText="1"/>
    </xf>
    <xf numFmtId="0" fontId="11" fillId="6" borderId="1" xfId="0" applyFont="1" applyFill="1" applyBorder="1" applyAlignment="1">
      <alignment horizontal="right" vertical="center" wrapText="1"/>
    </xf>
    <xf numFmtId="169" fontId="11" fillId="0" borderId="1" xfId="0" applyNumberFormat="1" applyFont="1" applyBorder="1" applyAlignment="1">
      <alignment horizontal="right" vertical="center" wrapText="1"/>
    </xf>
    <xf numFmtId="165" fontId="12" fillId="6" borderId="1" xfId="1" applyNumberFormat="1" applyFont="1" applyFill="1" applyBorder="1" applyAlignment="1">
      <alignment vertical="center" wrapText="1"/>
    </xf>
    <xf numFmtId="165" fontId="12" fillId="6" borderId="1" xfId="1" applyNumberFormat="1" applyFont="1" applyFill="1" applyBorder="1" applyAlignment="1">
      <alignment horizontal="center" vertical="center" wrapText="1"/>
    </xf>
    <xf numFmtId="165" fontId="12" fillId="0" borderId="2" xfId="1" applyNumberFormat="1" applyFont="1" applyBorder="1" applyAlignment="1">
      <alignment vertical="center" wrapText="1"/>
    </xf>
    <xf numFmtId="165" fontId="12" fillId="0" borderId="3" xfId="1" applyNumberFormat="1" applyFont="1" applyBorder="1" applyAlignment="1">
      <alignment vertical="center" wrapText="1"/>
    </xf>
    <xf numFmtId="169" fontId="12" fillId="0" borderId="1" xfId="0" applyNumberFormat="1" applyFont="1" applyBorder="1" applyAlignment="1">
      <alignment vertical="center" wrapText="1"/>
    </xf>
    <xf numFmtId="9" fontId="11" fillId="0" borderId="2" xfId="0" applyNumberFormat="1" applyFont="1" applyBorder="1" applyAlignment="1">
      <alignment horizontal="right" vertical="center" wrapText="1"/>
    </xf>
    <xf numFmtId="6" fontId="11" fillId="0" borderId="1" xfId="0" applyNumberFormat="1" applyFont="1" applyBorder="1" applyAlignment="1">
      <alignment horizontal="right" vertical="center" wrapText="1"/>
    </xf>
    <xf numFmtId="6" fontId="11" fillId="5" borderId="1" xfId="0" applyNumberFormat="1" applyFont="1" applyFill="1" applyBorder="1" applyAlignment="1">
      <alignment horizontal="right" vertical="center" wrapText="1"/>
    </xf>
    <xf numFmtId="6" fontId="11" fillId="6" borderId="1" xfId="0" applyNumberFormat="1" applyFont="1" applyFill="1" applyBorder="1" applyAlignment="1">
      <alignment horizontal="right" vertical="center" wrapText="1"/>
    </xf>
    <xf numFmtId="42" fontId="9" fillId="0" borderId="4" xfId="3" applyFont="1" applyFill="1" applyBorder="1" applyAlignment="1">
      <alignment horizontal="center" vertical="center" wrapText="1"/>
    </xf>
    <xf numFmtId="42" fontId="9" fillId="6" borderId="1" xfId="3" applyFont="1" applyFill="1" applyBorder="1" applyAlignment="1">
      <alignment horizontal="center" vertical="center" wrapText="1"/>
    </xf>
    <xf numFmtId="42" fontId="9" fillId="6" borderId="4" xfId="3" applyFont="1" applyFill="1" applyBorder="1" applyAlignment="1">
      <alignment horizontal="center" vertical="center" wrapText="1"/>
    </xf>
    <xf numFmtId="169" fontId="0" fillId="2" borderId="0" xfId="0" applyNumberFormat="1" applyFill="1"/>
    <xf numFmtId="169" fontId="0" fillId="5" borderId="0" xfId="0" applyNumberFormat="1" applyFill="1" applyAlignment="1">
      <alignment horizontal="right"/>
    </xf>
    <xf numFmtId="169" fontId="0" fillId="4" borderId="0" xfId="0" applyNumberFormat="1" applyFill="1"/>
    <xf numFmtId="42" fontId="11" fillId="0" borderId="1" xfId="3" applyFont="1" applyFill="1" applyBorder="1" applyAlignment="1">
      <alignment horizontal="center" vertical="center" wrapText="1"/>
    </xf>
    <xf numFmtId="42" fontId="11" fillId="6" borderId="1" xfId="3" applyFont="1" applyFill="1" applyBorder="1" applyAlignment="1">
      <alignment horizontal="center" vertical="center" wrapText="1"/>
    </xf>
    <xf numFmtId="0" fontId="1" fillId="0" borderId="0" xfId="0" applyFont="1"/>
    <xf numFmtId="42" fontId="20" fillId="6" borderId="13" xfId="3" applyFont="1" applyFill="1" applyBorder="1" applyAlignment="1">
      <alignment horizontal="center" vertical="center" wrapText="1"/>
    </xf>
    <xf numFmtId="42" fontId="20" fillId="6" borderId="14" xfId="3" applyFont="1" applyFill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top" wrapText="1"/>
    </xf>
    <xf numFmtId="164" fontId="12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wrapText="1"/>
    </xf>
    <xf numFmtId="0" fontId="9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top" wrapText="1"/>
    </xf>
    <xf numFmtId="0" fontId="11" fillId="0" borderId="1" xfId="2" applyFont="1" applyBorder="1" applyAlignment="1">
      <alignment horizontal="left" vertical="center" wrapText="1"/>
    </xf>
    <xf numFmtId="42" fontId="9" fillId="0" borderId="1" xfId="2" applyNumberFormat="1" applyFont="1" applyBorder="1" applyAlignment="1">
      <alignment horizontal="center" vertical="center" wrapText="1"/>
    </xf>
    <xf numFmtId="42" fontId="9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2" fontId="11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42" fontId="9" fillId="0" borderId="7" xfId="3" applyFont="1" applyFill="1" applyBorder="1" applyAlignment="1">
      <alignment horizontal="center" vertical="center" wrapText="1"/>
    </xf>
    <xf numFmtId="42" fontId="9" fillId="0" borderId="10" xfId="3" applyFont="1" applyFill="1" applyBorder="1" applyAlignment="1">
      <alignment horizontal="center" vertical="center" wrapText="1"/>
    </xf>
    <xf numFmtId="42" fontId="9" fillId="0" borderId="8" xfId="0" applyNumberFormat="1" applyFont="1" applyBorder="1" applyAlignment="1">
      <alignment horizontal="center" vertical="center" wrapText="1"/>
    </xf>
    <xf numFmtId="42" fontId="9" fillId="0" borderId="9" xfId="0" applyNumberFormat="1" applyFont="1" applyBorder="1" applyAlignment="1">
      <alignment horizontal="center" vertical="center" wrapText="1"/>
    </xf>
    <xf numFmtId="42" fontId="9" fillId="0" borderId="11" xfId="0" applyNumberFormat="1" applyFont="1" applyBorder="1" applyAlignment="1">
      <alignment horizontal="center" vertical="center" wrapText="1"/>
    </xf>
    <xf numFmtId="42" fontId="9" fillId="0" borderId="12" xfId="0" applyNumberFormat="1" applyFont="1" applyBorder="1" applyAlignment="1">
      <alignment horizontal="center" vertical="center" wrapText="1"/>
    </xf>
    <xf numFmtId="42" fontId="9" fillId="0" borderId="1" xfId="3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4" borderId="1" xfId="0" applyFont="1" applyFill="1" applyBorder="1" applyAlignment="1">
      <alignment horizontal="center" vertical="center"/>
    </xf>
    <xf numFmtId="165" fontId="12" fillId="0" borderId="1" xfId="1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wrapText="1"/>
    </xf>
    <xf numFmtId="42" fontId="11" fillId="0" borderId="1" xfId="3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8" fontId="11" fillId="0" borderId="3" xfId="0" applyNumberFormat="1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</cellXfs>
  <cellStyles count="4">
    <cellStyle name="Moneda" xfId="1" builtinId="4"/>
    <cellStyle name="Moneda [0] 2" xfId="3" xr:uid="{31ECE1A2-C459-4E3D-A764-1FA73C6B3BA1}"/>
    <cellStyle name="Normal" xfId="0" builtinId="0"/>
    <cellStyle name="Normal 2" xfId="2" xr:uid="{2E00BD96-04D6-4E59-93F6-CDE888B50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31E5-C5B8-4F58-B975-AC3A91D6F591}">
  <dimension ref="A1:T77"/>
  <sheetViews>
    <sheetView tabSelected="1" zoomScale="90" zoomScaleNormal="90" workbookViewId="0">
      <selection activeCell="D10" sqref="D10:G10"/>
    </sheetView>
  </sheetViews>
  <sheetFormatPr baseColWidth="10" defaultColWidth="11.42578125" defaultRowHeight="15" x14ac:dyDescent="0.25"/>
  <cols>
    <col min="3" max="3" width="5.140625" customWidth="1"/>
    <col min="6" max="6" width="16.42578125" customWidth="1"/>
    <col min="7" max="7" width="4.7109375" customWidth="1"/>
    <col min="8" max="8" width="15.140625" customWidth="1"/>
    <col min="9" max="10" width="11.42578125" customWidth="1"/>
    <col min="11" max="11" width="2.85546875" customWidth="1"/>
    <col min="12" max="12" width="16.140625" customWidth="1"/>
    <col min="13" max="14" width="11.42578125" style="11" customWidth="1"/>
    <col min="15" max="15" width="15.28515625" style="11" customWidth="1"/>
    <col min="16" max="16" width="23" style="11" customWidth="1"/>
    <col min="17" max="17" width="12.140625" customWidth="1"/>
    <col min="18" max="18" width="11.140625" customWidth="1"/>
    <col min="19" max="19" width="12.140625" customWidth="1"/>
    <col min="20" max="20" width="17.85546875" customWidth="1"/>
  </cols>
  <sheetData>
    <row r="1" spans="1:20" ht="26.25" customHeight="1" x14ac:dyDescent="0.25">
      <c r="A1" s="1"/>
      <c r="B1" s="90"/>
      <c r="C1" s="90"/>
      <c r="D1" s="90"/>
      <c r="E1" s="90"/>
      <c r="F1" s="90"/>
      <c r="G1" s="90"/>
      <c r="H1" s="97" t="s">
        <v>0</v>
      </c>
      <c r="I1" s="97"/>
      <c r="J1" s="97"/>
      <c r="K1" s="97"/>
      <c r="L1" s="97"/>
      <c r="M1" s="93" t="s">
        <v>1</v>
      </c>
      <c r="N1" s="93"/>
      <c r="O1" s="93"/>
      <c r="P1" s="93"/>
      <c r="Q1" s="91" t="s">
        <v>2</v>
      </c>
      <c r="R1" s="91"/>
      <c r="S1" s="91"/>
      <c r="T1" s="91"/>
    </row>
    <row r="2" spans="1:20" ht="27.75" customHeight="1" x14ac:dyDescent="0.25">
      <c r="A2" s="2" t="s">
        <v>3</v>
      </c>
      <c r="B2" s="75" t="s">
        <v>4</v>
      </c>
      <c r="C2" s="75"/>
      <c r="D2" s="70" t="s">
        <v>5</v>
      </c>
      <c r="E2" s="70"/>
      <c r="F2" s="70"/>
      <c r="G2" s="70"/>
      <c r="H2" s="13" t="s">
        <v>6</v>
      </c>
      <c r="I2" s="14" t="s">
        <v>7</v>
      </c>
      <c r="J2" s="95" t="s">
        <v>8</v>
      </c>
      <c r="K2" s="95"/>
      <c r="L2" s="13" t="s">
        <v>9</v>
      </c>
      <c r="M2" s="15" t="s">
        <v>6</v>
      </c>
      <c r="N2" s="16" t="s">
        <v>7</v>
      </c>
      <c r="O2" s="17" t="s">
        <v>8</v>
      </c>
      <c r="P2" s="15" t="s">
        <v>9</v>
      </c>
      <c r="Q2" s="18" t="s">
        <v>6</v>
      </c>
      <c r="R2" s="19" t="s">
        <v>7</v>
      </c>
      <c r="S2" s="20" t="s">
        <v>8</v>
      </c>
      <c r="T2" s="18" t="s">
        <v>9</v>
      </c>
    </row>
    <row r="3" spans="1:20" s="61" customFormat="1" x14ac:dyDescent="0.25">
      <c r="A3" s="67">
        <v>1</v>
      </c>
      <c r="B3" s="76" t="s">
        <v>90</v>
      </c>
      <c r="C3" s="76"/>
      <c r="D3" s="69" t="s">
        <v>10</v>
      </c>
      <c r="E3" s="69"/>
      <c r="F3" s="69"/>
      <c r="G3" s="69"/>
      <c r="H3" s="59">
        <v>2700000</v>
      </c>
      <c r="I3" s="59">
        <f>H3*19%</f>
        <v>513000</v>
      </c>
      <c r="J3" s="96">
        <f>H3+I3</f>
        <v>3213000</v>
      </c>
      <c r="K3" s="96"/>
      <c r="L3" s="60">
        <f>J3</f>
        <v>3213000</v>
      </c>
      <c r="M3" s="31" t="s">
        <v>11</v>
      </c>
      <c r="N3" s="32">
        <v>0.19</v>
      </c>
      <c r="O3" s="31" t="s">
        <v>12</v>
      </c>
      <c r="P3" s="40">
        <v>6705650</v>
      </c>
      <c r="Q3" s="4">
        <v>16500000</v>
      </c>
      <c r="R3" s="4">
        <v>3135000</v>
      </c>
      <c r="S3" s="4">
        <v>19635000</v>
      </c>
      <c r="T3" s="44">
        <v>19635000</v>
      </c>
    </row>
    <row r="4" spans="1:20" s="61" customFormat="1" x14ac:dyDescent="0.25">
      <c r="A4" s="67"/>
      <c r="B4" s="76"/>
      <c r="C4" s="76"/>
      <c r="D4" s="69" t="s">
        <v>13</v>
      </c>
      <c r="E4" s="69"/>
      <c r="F4" s="69"/>
      <c r="G4" s="69"/>
      <c r="H4" s="59">
        <v>2700000</v>
      </c>
      <c r="I4" s="59">
        <f t="shared" ref="I4:I10" si="0">H4*19%</f>
        <v>513000</v>
      </c>
      <c r="J4" s="96">
        <f t="shared" ref="J4:J10" si="1">H4+I4</f>
        <v>3213000</v>
      </c>
      <c r="K4" s="96"/>
      <c r="L4" s="60">
        <f t="shared" ref="L4:L13" si="2">J4</f>
        <v>3213000</v>
      </c>
      <c r="M4" s="31" t="s">
        <v>11</v>
      </c>
      <c r="N4" s="32">
        <v>0.19</v>
      </c>
      <c r="O4" s="31" t="s">
        <v>12</v>
      </c>
      <c r="P4" s="40">
        <v>6705650</v>
      </c>
      <c r="Q4" s="4">
        <v>16500000</v>
      </c>
      <c r="R4" s="4">
        <v>3135000</v>
      </c>
      <c r="S4" s="4">
        <v>19635000</v>
      </c>
      <c r="T4" s="44">
        <v>19635000</v>
      </c>
    </row>
    <row r="5" spans="1:20" s="61" customFormat="1" x14ac:dyDescent="0.25">
      <c r="A5" s="67"/>
      <c r="B5" s="76"/>
      <c r="C5" s="76"/>
      <c r="D5" s="69" t="s">
        <v>14</v>
      </c>
      <c r="E5" s="69"/>
      <c r="F5" s="69"/>
      <c r="G5" s="69"/>
      <c r="H5" s="59">
        <v>2700000</v>
      </c>
      <c r="I5" s="59">
        <f t="shared" si="0"/>
        <v>513000</v>
      </c>
      <c r="J5" s="96">
        <f t="shared" si="1"/>
        <v>3213000</v>
      </c>
      <c r="K5" s="96"/>
      <c r="L5" s="60">
        <f t="shared" si="2"/>
        <v>3213000</v>
      </c>
      <c r="M5" s="31" t="s">
        <v>11</v>
      </c>
      <c r="N5" s="32">
        <v>0.19</v>
      </c>
      <c r="O5" s="31" t="s">
        <v>12</v>
      </c>
      <c r="P5" s="40">
        <v>6705650</v>
      </c>
      <c r="Q5" s="4">
        <v>16500000</v>
      </c>
      <c r="R5" s="4">
        <v>3135000</v>
      </c>
      <c r="S5" s="4">
        <v>19635000</v>
      </c>
      <c r="T5" s="44">
        <v>19635000</v>
      </c>
    </row>
    <row r="6" spans="1:20" s="61" customFormat="1" x14ac:dyDescent="0.25">
      <c r="A6" s="67"/>
      <c r="B6" s="76"/>
      <c r="C6" s="76"/>
      <c r="D6" s="69" t="s">
        <v>15</v>
      </c>
      <c r="E6" s="69"/>
      <c r="F6" s="69"/>
      <c r="G6" s="69"/>
      <c r="H6" s="59">
        <v>2700000</v>
      </c>
      <c r="I6" s="59">
        <f t="shared" si="0"/>
        <v>513000</v>
      </c>
      <c r="J6" s="96">
        <f t="shared" si="1"/>
        <v>3213000</v>
      </c>
      <c r="K6" s="96"/>
      <c r="L6" s="60">
        <f t="shared" si="2"/>
        <v>3213000</v>
      </c>
      <c r="M6" s="31" t="s">
        <v>11</v>
      </c>
      <c r="N6" s="32">
        <v>0.19</v>
      </c>
      <c r="O6" s="31" t="s">
        <v>12</v>
      </c>
      <c r="P6" s="40">
        <v>6705650</v>
      </c>
      <c r="Q6" s="4">
        <v>16500000</v>
      </c>
      <c r="R6" s="4">
        <v>3135000</v>
      </c>
      <c r="S6" s="4">
        <v>19635000</v>
      </c>
      <c r="T6" s="44">
        <v>19635000</v>
      </c>
    </row>
    <row r="7" spans="1:20" s="61" customFormat="1" x14ac:dyDescent="0.25">
      <c r="A7" s="64">
        <v>2</v>
      </c>
      <c r="B7" s="74" t="s">
        <v>16</v>
      </c>
      <c r="C7" s="74"/>
      <c r="D7" s="69" t="s">
        <v>10</v>
      </c>
      <c r="E7" s="69"/>
      <c r="F7" s="69"/>
      <c r="G7" s="69"/>
      <c r="H7" s="59">
        <v>280000</v>
      </c>
      <c r="I7" s="59">
        <f t="shared" si="0"/>
        <v>53200</v>
      </c>
      <c r="J7" s="96">
        <f t="shared" si="1"/>
        <v>333200</v>
      </c>
      <c r="K7" s="96"/>
      <c r="L7" s="60">
        <f t="shared" si="2"/>
        <v>333200</v>
      </c>
      <c r="M7" s="31" t="s">
        <v>17</v>
      </c>
      <c r="N7" s="32">
        <v>0.19</v>
      </c>
      <c r="O7" s="31" t="s">
        <v>18</v>
      </c>
      <c r="P7" s="40">
        <v>5364520</v>
      </c>
      <c r="Q7" s="4">
        <v>7500000</v>
      </c>
      <c r="R7" s="4">
        <v>1425000</v>
      </c>
      <c r="S7" s="4">
        <v>8925000</v>
      </c>
      <c r="T7" s="44">
        <v>8925000</v>
      </c>
    </row>
    <row r="8" spans="1:20" x14ac:dyDescent="0.25">
      <c r="A8" s="64"/>
      <c r="B8" s="74"/>
      <c r="C8" s="74"/>
      <c r="D8" s="66" t="s">
        <v>13</v>
      </c>
      <c r="E8" s="66"/>
      <c r="F8" s="66"/>
      <c r="G8" s="66"/>
      <c r="H8" s="3">
        <v>280000</v>
      </c>
      <c r="I8" s="3">
        <f t="shared" si="0"/>
        <v>53200</v>
      </c>
      <c r="J8" s="88">
        <f t="shared" si="1"/>
        <v>333200</v>
      </c>
      <c r="K8" s="88"/>
      <c r="L8" s="54">
        <f t="shared" si="2"/>
        <v>333200</v>
      </c>
      <c r="M8" s="31" t="s">
        <v>17</v>
      </c>
      <c r="N8" s="32">
        <v>0.19</v>
      </c>
      <c r="O8" s="31" t="s">
        <v>18</v>
      </c>
      <c r="P8" s="40">
        <v>5364520</v>
      </c>
      <c r="Q8" s="4">
        <v>7500000</v>
      </c>
      <c r="R8" s="4">
        <v>1425000</v>
      </c>
      <c r="S8" s="4">
        <v>8925000</v>
      </c>
      <c r="T8" s="44">
        <v>8925000</v>
      </c>
    </row>
    <row r="9" spans="1:20" x14ac:dyDescent="0.25">
      <c r="A9" s="64"/>
      <c r="B9" s="74"/>
      <c r="C9" s="74"/>
      <c r="D9" s="66" t="s">
        <v>14</v>
      </c>
      <c r="E9" s="66"/>
      <c r="F9" s="66"/>
      <c r="G9" s="66"/>
      <c r="H9" s="3">
        <v>280000</v>
      </c>
      <c r="I9" s="3">
        <f t="shared" si="0"/>
        <v>53200</v>
      </c>
      <c r="J9" s="88">
        <f t="shared" si="1"/>
        <v>333200</v>
      </c>
      <c r="K9" s="88"/>
      <c r="L9" s="54">
        <f t="shared" si="2"/>
        <v>333200</v>
      </c>
      <c r="M9" s="31" t="s">
        <v>17</v>
      </c>
      <c r="N9" s="32">
        <v>0.19</v>
      </c>
      <c r="O9" s="31" t="s">
        <v>18</v>
      </c>
      <c r="P9" s="40">
        <v>5364520</v>
      </c>
      <c r="Q9" s="4">
        <v>7500000</v>
      </c>
      <c r="R9" s="4">
        <v>1425000</v>
      </c>
      <c r="S9" s="4">
        <v>8925000</v>
      </c>
      <c r="T9" s="44">
        <v>8925000</v>
      </c>
    </row>
    <row r="10" spans="1:20" x14ac:dyDescent="0.25">
      <c r="A10" s="64"/>
      <c r="B10" s="74"/>
      <c r="C10" s="74"/>
      <c r="D10" s="66" t="s">
        <v>15</v>
      </c>
      <c r="E10" s="66"/>
      <c r="F10" s="66"/>
      <c r="G10" s="66"/>
      <c r="H10" s="3">
        <v>280000</v>
      </c>
      <c r="I10" s="3">
        <f t="shared" si="0"/>
        <v>53200</v>
      </c>
      <c r="J10" s="88">
        <f t="shared" si="1"/>
        <v>333200</v>
      </c>
      <c r="K10" s="88"/>
      <c r="L10" s="54">
        <f t="shared" si="2"/>
        <v>333200</v>
      </c>
      <c r="M10" s="31" t="s">
        <v>17</v>
      </c>
      <c r="N10" s="32">
        <v>0.19</v>
      </c>
      <c r="O10" s="31" t="s">
        <v>18</v>
      </c>
      <c r="P10" s="40">
        <v>5364520</v>
      </c>
      <c r="Q10" s="4">
        <v>7500000</v>
      </c>
      <c r="R10" s="4">
        <v>1425000</v>
      </c>
      <c r="S10" s="4">
        <v>8925000</v>
      </c>
      <c r="T10" s="44">
        <v>8925000</v>
      </c>
    </row>
    <row r="11" spans="1:20" x14ac:dyDescent="0.25">
      <c r="A11" s="64">
        <v>3</v>
      </c>
      <c r="B11" s="74" t="s">
        <v>19</v>
      </c>
      <c r="C11" s="74"/>
      <c r="D11" s="74" t="s">
        <v>20</v>
      </c>
      <c r="E11" s="74"/>
      <c r="F11" s="74"/>
      <c r="G11" s="74"/>
      <c r="H11" s="3">
        <v>1200000</v>
      </c>
      <c r="I11" s="3" t="s">
        <v>91</v>
      </c>
      <c r="J11" s="88">
        <f>H11</f>
        <v>1200000</v>
      </c>
      <c r="K11" s="88"/>
      <c r="L11" s="54">
        <f t="shared" si="2"/>
        <v>1200000</v>
      </c>
      <c r="M11" s="31" t="s">
        <v>21</v>
      </c>
      <c r="N11" s="32">
        <v>0.19</v>
      </c>
      <c r="O11" s="31" t="s">
        <v>22</v>
      </c>
      <c r="P11" s="40">
        <v>2299080</v>
      </c>
      <c r="Q11" s="4">
        <v>3200000</v>
      </c>
      <c r="R11" s="4">
        <v>608000</v>
      </c>
      <c r="S11" s="4">
        <v>3808000</v>
      </c>
      <c r="T11" s="44">
        <v>3808000</v>
      </c>
    </row>
    <row r="12" spans="1:20" x14ac:dyDescent="0.25">
      <c r="A12" s="64"/>
      <c r="B12" s="74"/>
      <c r="C12" s="74"/>
      <c r="D12" s="74" t="s">
        <v>23</v>
      </c>
      <c r="E12" s="74"/>
      <c r="F12" s="74"/>
      <c r="G12" s="74"/>
      <c r="H12" s="3">
        <v>1200000</v>
      </c>
      <c r="I12" s="3" t="s">
        <v>91</v>
      </c>
      <c r="J12" s="88">
        <f t="shared" ref="J12:J13" si="3">H12</f>
        <v>1200000</v>
      </c>
      <c r="K12" s="88"/>
      <c r="L12" s="54">
        <f t="shared" si="2"/>
        <v>1200000</v>
      </c>
      <c r="M12" s="31" t="s">
        <v>21</v>
      </c>
      <c r="N12" s="32">
        <v>0.19</v>
      </c>
      <c r="O12" s="31" t="s">
        <v>22</v>
      </c>
      <c r="P12" s="40">
        <v>2299080</v>
      </c>
      <c r="Q12" s="4">
        <v>3200000</v>
      </c>
      <c r="R12" s="4">
        <v>608000</v>
      </c>
      <c r="S12" s="4">
        <v>3808000</v>
      </c>
      <c r="T12" s="44">
        <v>3808000</v>
      </c>
    </row>
    <row r="13" spans="1:20" ht="21.75" customHeight="1" x14ac:dyDescent="0.25">
      <c r="A13" s="64"/>
      <c r="B13" s="74"/>
      <c r="C13" s="74"/>
      <c r="D13" s="74" t="s">
        <v>24</v>
      </c>
      <c r="E13" s="74"/>
      <c r="F13" s="74"/>
      <c r="G13" s="74"/>
      <c r="H13" s="3">
        <v>1200000</v>
      </c>
      <c r="I13" s="3" t="s">
        <v>91</v>
      </c>
      <c r="J13" s="88">
        <f t="shared" si="3"/>
        <v>1200000</v>
      </c>
      <c r="K13" s="88"/>
      <c r="L13" s="54">
        <f t="shared" si="2"/>
        <v>1200000</v>
      </c>
      <c r="M13" s="31" t="s">
        <v>25</v>
      </c>
      <c r="N13" s="32">
        <v>0.19</v>
      </c>
      <c r="O13" s="31" t="s">
        <v>26</v>
      </c>
      <c r="P13" s="40">
        <v>3257030</v>
      </c>
      <c r="Q13" s="4">
        <v>3200000</v>
      </c>
      <c r="R13" s="4">
        <v>608000</v>
      </c>
      <c r="S13" s="4">
        <v>3808000</v>
      </c>
      <c r="T13" s="44">
        <v>3808000</v>
      </c>
    </row>
    <row r="14" spans="1:20" ht="21.75" customHeight="1" x14ac:dyDescent="0.2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21">
        <f>SUM(L3:L13)</f>
        <v>17784800</v>
      </c>
      <c r="M14" s="94"/>
      <c r="N14" s="94"/>
      <c r="O14" s="94"/>
      <c r="P14" s="33">
        <f>SUM(P3:P13)</f>
        <v>56135870</v>
      </c>
      <c r="Q14" s="92"/>
      <c r="R14" s="92"/>
      <c r="S14" s="92"/>
      <c r="T14" s="28">
        <f>SUM(T3:T13)</f>
        <v>125664000</v>
      </c>
    </row>
    <row r="15" spans="1:20" ht="25.5" hidden="1" customHeight="1" thickBot="1" x14ac:dyDescent="0.3">
      <c r="A15" s="64">
        <v>4</v>
      </c>
      <c r="B15" s="70" t="s">
        <v>27</v>
      </c>
      <c r="C15" s="70"/>
      <c r="D15" s="5" t="s">
        <v>28</v>
      </c>
      <c r="E15" s="5" t="s">
        <v>29</v>
      </c>
      <c r="F15" s="73" t="s">
        <v>30</v>
      </c>
      <c r="G15" s="73"/>
      <c r="H15" s="22" t="s">
        <v>6</v>
      </c>
      <c r="I15" s="23" t="s">
        <v>7</v>
      </c>
      <c r="J15" s="89" t="s">
        <v>8</v>
      </c>
      <c r="K15" s="89"/>
      <c r="L15" s="22" t="s">
        <v>9</v>
      </c>
      <c r="M15" s="10" t="s">
        <v>31</v>
      </c>
      <c r="N15" s="34" t="s">
        <v>7</v>
      </c>
      <c r="O15" s="35" t="s">
        <v>32</v>
      </c>
      <c r="P15" s="10" t="s">
        <v>33</v>
      </c>
      <c r="Q15" s="24" t="s">
        <v>6</v>
      </c>
      <c r="R15" s="25" t="s">
        <v>7</v>
      </c>
      <c r="S15" s="26" t="s">
        <v>8</v>
      </c>
      <c r="T15" s="24" t="s">
        <v>9</v>
      </c>
    </row>
    <row r="16" spans="1:20" x14ac:dyDescent="0.25">
      <c r="A16" s="64"/>
      <c r="B16" s="65" t="s">
        <v>34</v>
      </c>
      <c r="C16" s="65"/>
      <c r="D16" s="6" t="s">
        <v>35</v>
      </c>
      <c r="E16" s="6" t="s">
        <v>36</v>
      </c>
      <c r="F16" s="66" t="s">
        <v>37</v>
      </c>
      <c r="G16" s="66"/>
      <c r="H16" s="53">
        <v>3933367</v>
      </c>
      <c r="I16" s="53">
        <v>373670</v>
      </c>
      <c r="J16" s="78">
        <v>5117267</v>
      </c>
      <c r="K16" s="79"/>
      <c r="L16" s="54">
        <f>J16</f>
        <v>5117267</v>
      </c>
      <c r="M16" s="31" t="s">
        <v>38</v>
      </c>
      <c r="N16" s="32">
        <v>0.19</v>
      </c>
      <c r="O16" s="43" t="s">
        <v>39</v>
      </c>
      <c r="P16" s="40" t="str">
        <f>O16</f>
        <v>$ 7,123,316</v>
      </c>
      <c r="Q16" s="4">
        <v>7470000</v>
      </c>
      <c r="R16" s="4">
        <v>1419300</v>
      </c>
      <c r="S16" s="4">
        <v>8889300</v>
      </c>
      <c r="T16" s="44">
        <v>8889300</v>
      </c>
    </row>
    <row r="17" spans="1:20" x14ac:dyDescent="0.25">
      <c r="A17" s="64"/>
      <c r="B17" s="65"/>
      <c r="C17" s="65"/>
      <c r="D17" s="6" t="s">
        <v>35</v>
      </c>
      <c r="E17" s="6" t="s">
        <v>37</v>
      </c>
      <c r="F17" s="66" t="s">
        <v>36</v>
      </c>
      <c r="G17" s="66"/>
      <c r="H17" s="53">
        <f>2389200</f>
        <v>2389200</v>
      </c>
      <c r="I17" s="53">
        <f t="shared" ref="I17" si="4">H17*9.5%</f>
        <v>226974</v>
      </c>
      <c r="J17" s="78">
        <v>3226292</v>
      </c>
      <c r="K17" s="79"/>
      <c r="L17" s="54">
        <f t="shared" ref="L17:L27" si="5">J17</f>
        <v>3226292</v>
      </c>
      <c r="M17" s="31" t="s">
        <v>38</v>
      </c>
      <c r="N17" s="32">
        <v>0.19</v>
      </c>
      <c r="O17" s="43" t="s">
        <v>39</v>
      </c>
      <c r="P17" s="40" t="str">
        <f t="shared" ref="P17:P27" si="6">O17</f>
        <v>$ 7,123,316</v>
      </c>
      <c r="Q17" s="4">
        <v>7470000</v>
      </c>
      <c r="R17" s="4">
        <v>1419300</v>
      </c>
      <c r="S17" s="4">
        <v>8889300</v>
      </c>
      <c r="T17" s="44">
        <v>8889300</v>
      </c>
    </row>
    <row r="18" spans="1:20" ht="24" x14ac:dyDescent="0.25">
      <c r="A18" s="64"/>
      <c r="B18" s="65"/>
      <c r="C18" s="65"/>
      <c r="D18" s="6" t="s">
        <v>35</v>
      </c>
      <c r="E18" s="7" t="s">
        <v>40</v>
      </c>
      <c r="F18" s="66" t="s">
        <v>37</v>
      </c>
      <c r="G18" s="66"/>
      <c r="H18" s="53">
        <f>1134147</f>
        <v>1134147</v>
      </c>
      <c r="I18" s="53">
        <v>107744</v>
      </c>
      <c r="J18" s="78">
        <v>1302647</v>
      </c>
      <c r="K18" s="79"/>
      <c r="L18" s="54">
        <f t="shared" si="5"/>
        <v>1302647</v>
      </c>
      <c r="M18" s="31" t="s">
        <v>41</v>
      </c>
      <c r="N18" s="32">
        <v>0.19</v>
      </c>
      <c r="O18" s="43" t="s">
        <v>42</v>
      </c>
      <c r="P18" s="40" t="str">
        <f t="shared" si="6"/>
        <v>$ 7,297,663</v>
      </c>
      <c r="Q18" s="4">
        <v>6496000</v>
      </c>
      <c r="R18" s="4">
        <v>1234240</v>
      </c>
      <c r="S18" s="4">
        <v>7730240</v>
      </c>
      <c r="T18" s="44">
        <v>7730240</v>
      </c>
    </row>
    <row r="19" spans="1:20" x14ac:dyDescent="0.25">
      <c r="A19" s="64"/>
      <c r="B19" s="65"/>
      <c r="C19" s="65"/>
      <c r="D19" s="6" t="s">
        <v>35</v>
      </c>
      <c r="E19" s="6" t="s">
        <v>37</v>
      </c>
      <c r="F19" s="66" t="s">
        <v>43</v>
      </c>
      <c r="G19" s="66"/>
      <c r="H19" s="53">
        <v>1558345</v>
      </c>
      <c r="I19" s="53">
        <v>148043</v>
      </c>
      <c r="J19" s="78">
        <v>2186465</v>
      </c>
      <c r="K19" s="79"/>
      <c r="L19" s="54">
        <f t="shared" si="5"/>
        <v>2186465</v>
      </c>
      <c r="M19" s="31" t="s">
        <v>41</v>
      </c>
      <c r="N19" s="32">
        <v>0.19</v>
      </c>
      <c r="O19" s="43" t="s">
        <v>42</v>
      </c>
      <c r="P19" s="40" t="str">
        <f t="shared" si="6"/>
        <v>$ 7,297,663</v>
      </c>
      <c r="Q19" s="4">
        <v>6496000</v>
      </c>
      <c r="R19" s="4">
        <v>1234240</v>
      </c>
      <c r="S19" s="4">
        <v>7730240</v>
      </c>
      <c r="T19" s="44">
        <v>7730240</v>
      </c>
    </row>
    <row r="20" spans="1:20" ht="24" x14ac:dyDescent="0.25">
      <c r="A20" s="64"/>
      <c r="B20" s="65" t="s">
        <v>44</v>
      </c>
      <c r="C20" s="65"/>
      <c r="D20" s="6" t="s">
        <v>35</v>
      </c>
      <c r="E20" s="7" t="s">
        <v>45</v>
      </c>
      <c r="F20" s="66" t="s">
        <v>37</v>
      </c>
      <c r="G20" s="66"/>
      <c r="H20" s="53">
        <v>1166347</v>
      </c>
      <c r="I20" s="53">
        <v>110803</v>
      </c>
      <c r="J20" s="78">
        <v>1578147</v>
      </c>
      <c r="K20" s="79"/>
      <c r="L20" s="54">
        <f t="shared" si="5"/>
        <v>1578147</v>
      </c>
      <c r="M20" s="31" t="s">
        <v>46</v>
      </c>
      <c r="N20" s="32">
        <v>0.19</v>
      </c>
      <c r="O20" s="43" t="s">
        <v>47</v>
      </c>
      <c r="P20" s="40" t="str">
        <f t="shared" si="6"/>
        <v>$ 7,842,279</v>
      </c>
      <c r="Q20" s="4">
        <v>6315000</v>
      </c>
      <c r="R20" s="4">
        <v>1199850</v>
      </c>
      <c r="S20" s="4">
        <v>7514850</v>
      </c>
      <c r="T20" s="44">
        <v>7514850</v>
      </c>
    </row>
    <row r="21" spans="1:20" x14ac:dyDescent="0.25">
      <c r="A21" s="64"/>
      <c r="B21" s="65"/>
      <c r="C21" s="65"/>
      <c r="D21" s="6" t="s">
        <v>35</v>
      </c>
      <c r="E21" s="6" t="s">
        <v>37</v>
      </c>
      <c r="F21" s="66" t="s">
        <v>48</v>
      </c>
      <c r="G21" s="66"/>
      <c r="H21" s="53">
        <v>1604795</v>
      </c>
      <c r="I21" s="53">
        <v>152456</v>
      </c>
      <c r="J21" s="78">
        <v>2344095</v>
      </c>
      <c r="K21" s="79"/>
      <c r="L21" s="54">
        <f t="shared" si="5"/>
        <v>2344095</v>
      </c>
      <c r="M21" s="31" t="s">
        <v>46</v>
      </c>
      <c r="N21" s="32">
        <v>0.19</v>
      </c>
      <c r="O21" s="43" t="s">
        <v>47</v>
      </c>
      <c r="P21" s="40" t="str">
        <f t="shared" si="6"/>
        <v>$ 7,842,279</v>
      </c>
      <c r="Q21" s="4">
        <v>6315000</v>
      </c>
      <c r="R21" s="4">
        <v>1199850</v>
      </c>
      <c r="S21" s="4">
        <v>7514850</v>
      </c>
      <c r="T21" s="44">
        <v>7514850</v>
      </c>
    </row>
    <row r="22" spans="1:20" ht="24" x14ac:dyDescent="0.25">
      <c r="A22" s="64"/>
      <c r="B22" s="65" t="s">
        <v>49</v>
      </c>
      <c r="C22" s="65"/>
      <c r="D22" s="6" t="s">
        <v>35</v>
      </c>
      <c r="E22" s="7" t="s">
        <v>50</v>
      </c>
      <c r="F22" s="66" t="s">
        <v>37</v>
      </c>
      <c r="G22" s="66"/>
      <c r="H22" s="82">
        <v>3780000</v>
      </c>
      <c r="I22" s="82">
        <v>359100</v>
      </c>
      <c r="J22" s="84">
        <f t="shared" ref="J22" si="7">H22+I22</f>
        <v>4139100</v>
      </c>
      <c r="K22" s="85"/>
      <c r="L22" s="62">
        <f t="shared" si="5"/>
        <v>4139100</v>
      </c>
      <c r="M22" s="31" t="s">
        <v>51</v>
      </c>
      <c r="N22" s="32">
        <v>0.19</v>
      </c>
      <c r="O22" s="43" t="s">
        <v>52</v>
      </c>
      <c r="P22" s="40" t="str">
        <f t="shared" si="6"/>
        <v>$ 6,450,835</v>
      </c>
      <c r="Q22" s="4">
        <v>9608000</v>
      </c>
      <c r="R22" s="4">
        <v>1825520</v>
      </c>
      <c r="S22" s="4">
        <v>11433520</v>
      </c>
      <c r="T22" s="44">
        <v>11433520</v>
      </c>
    </row>
    <row r="23" spans="1:20" x14ac:dyDescent="0.25">
      <c r="A23" s="64"/>
      <c r="B23" s="65"/>
      <c r="C23" s="65"/>
      <c r="D23" s="6" t="s">
        <v>35</v>
      </c>
      <c r="E23" s="6" t="s">
        <v>37</v>
      </c>
      <c r="F23" s="66" t="s">
        <v>53</v>
      </c>
      <c r="G23" s="66"/>
      <c r="H23" s="83"/>
      <c r="I23" s="83"/>
      <c r="J23" s="86"/>
      <c r="K23" s="87"/>
      <c r="L23" s="63"/>
      <c r="M23" s="31" t="s">
        <v>51</v>
      </c>
      <c r="N23" s="32">
        <v>0.19</v>
      </c>
      <c r="O23" s="43" t="s">
        <v>52</v>
      </c>
      <c r="P23" s="40" t="str">
        <f t="shared" si="6"/>
        <v>$ 6,450,835</v>
      </c>
      <c r="Q23" s="4">
        <v>9608000</v>
      </c>
      <c r="R23" s="4">
        <v>1825520</v>
      </c>
      <c r="S23" s="4">
        <v>11433520</v>
      </c>
      <c r="T23" s="44">
        <v>11433520</v>
      </c>
    </row>
    <row r="24" spans="1:20" ht="36" x14ac:dyDescent="0.25">
      <c r="A24" s="64"/>
      <c r="B24" s="65" t="s">
        <v>54</v>
      </c>
      <c r="C24" s="65"/>
      <c r="D24" s="6" t="s">
        <v>35</v>
      </c>
      <c r="E24" s="7" t="s">
        <v>55</v>
      </c>
      <c r="F24" s="66" t="s">
        <v>37</v>
      </c>
      <c r="G24" s="66"/>
      <c r="H24" s="53">
        <v>1222082</v>
      </c>
      <c r="I24" s="53">
        <v>116098</v>
      </c>
      <c r="J24" s="78">
        <v>1719282</v>
      </c>
      <c r="K24" s="79"/>
      <c r="L24" s="54">
        <f t="shared" si="5"/>
        <v>1719282</v>
      </c>
      <c r="M24" s="31" t="s">
        <v>56</v>
      </c>
      <c r="N24" s="32">
        <v>0.19</v>
      </c>
      <c r="O24" s="43" t="s">
        <v>57</v>
      </c>
      <c r="P24" s="40" t="str">
        <f t="shared" si="6"/>
        <v>$ 6,151,955</v>
      </c>
      <c r="Q24" s="4">
        <v>5891000</v>
      </c>
      <c r="R24" s="4">
        <v>1119290</v>
      </c>
      <c r="S24" s="4">
        <v>7010290</v>
      </c>
      <c r="T24" s="44">
        <v>7010290</v>
      </c>
    </row>
    <row r="25" spans="1:20" x14ac:dyDescent="0.25">
      <c r="A25" s="64"/>
      <c r="B25" s="65"/>
      <c r="C25" s="65"/>
      <c r="D25" s="6" t="s">
        <v>35</v>
      </c>
      <c r="E25" s="6" t="s">
        <v>37</v>
      </c>
      <c r="F25" s="70" t="s">
        <v>58</v>
      </c>
      <c r="G25" s="70"/>
      <c r="H25" s="53">
        <v>1192395</v>
      </c>
      <c r="I25" s="53">
        <v>113278</v>
      </c>
      <c r="J25" s="78">
        <v>1730045</v>
      </c>
      <c r="K25" s="79"/>
      <c r="L25" s="54">
        <f t="shared" si="5"/>
        <v>1730045</v>
      </c>
      <c r="M25" s="31" t="s">
        <v>56</v>
      </c>
      <c r="N25" s="32">
        <v>0.19</v>
      </c>
      <c r="O25" s="43" t="s">
        <v>57</v>
      </c>
      <c r="P25" s="40" t="str">
        <f t="shared" si="6"/>
        <v>$ 6,151,955</v>
      </c>
      <c r="Q25" s="4">
        <v>5891000</v>
      </c>
      <c r="R25" s="4">
        <v>1119290</v>
      </c>
      <c r="S25" s="4">
        <v>7010290</v>
      </c>
      <c r="T25" s="44">
        <v>7010290</v>
      </c>
    </row>
    <row r="26" spans="1:20" ht="36" x14ac:dyDescent="0.25">
      <c r="A26" s="64"/>
      <c r="B26" s="65"/>
      <c r="C26" s="65"/>
      <c r="D26" s="6" t="s">
        <v>35</v>
      </c>
      <c r="E26" s="7" t="s">
        <v>59</v>
      </c>
      <c r="F26" s="66" t="s">
        <v>37</v>
      </c>
      <c r="G26" s="66"/>
      <c r="H26" s="53">
        <v>1134147</v>
      </c>
      <c r="I26" s="53">
        <v>107744</v>
      </c>
      <c r="J26" s="78">
        <v>1247947</v>
      </c>
      <c r="K26" s="79"/>
      <c r="L26" s="54">
        <f t="shared" si="5"/>
        <v>1247947</v>
      </c>
      <c r="M26" s="31" t="s">
        <v>60</v>
      </c>
      <c r="N26" s="32">
        <v>0.19</v>
      </c>
      <c r="O26" s="43" t="s">
        <v>61</v>
      </c>
      <c r="P26" s="40" t="str">
        <f t="shared" si="6"/>
        <v>$ 7,845,611</v>
      </c>
      <c r="Q26" s="4">
        <v>5200000</v>
      </c>
      <c r="R26" s="4">
        <v>988000</v>
      </c>
      <c r="S26" s="9">
        <v>6188000</v>
      </c>
      <c r="T26" s="45">
        <v>6188000</v>
      </c>
    </row>
    <row r="27" spans="1:20" x14ac:dyDescent="0.25">
      <c r="A27" s="64"/>
      <c r="B27" s="65"/>
      <c r="C27" s="65"/>
      <c r="D27" s="6" t="s">
        <v>35</v>
      </c>
      <c r="E27" s="6" t="s">
        <v>37</v>
      </c>
      <c r="F27" s="66" t="s">
        <v>62</v>
      </c>
      <c r="G27" s="66"/>
      <c r="H27" s="53">
        <v>887547</v>
      </c>
      <c r="I27" s="53">
        <v>84317</v>
      </c>
      <c r="J27" s="78">
        <v>1396427</v>
      </c>
      <c r="K27" s="79"/>
      <c r="L27" s="54">
        <f t="shared" si="5"/>
        <v>1396427</v>
      </c>
      <c r="M27" s="31" t="s">
        <v>60</v>
      </c>
      <c r="N27" s="32">
        <v>0.19</v>
      </c>
      <c r="O27" s="43" t="s">
        <v>61</v>
      </c>
      <c r="P27" s="40" t="str">
        <f t="shared" si="6"/>
        <v>$ 7,845,611</v>
      </c>
      <c r="Q27" s="4">
        <v>5200000</v>
      </c>
      <c r="R27" s="4">
        <v>988000</v>
      </c>
      <c r="S27" s="4">
        <v>6188000</v>
      </c>
      <c r="T27" s="44">
        <v>6188000</v>
      </c>
    </row>
    <row r="28" spans="1:20" x14ac:dyDescent="0.25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21">
        <f>SUM(L16:L27)</f>
        <v>25987714</v>
      </c>
      <c r="M28" s="94"/>
      <c r="N28" s="94"/>
      <c r="O28" s="94"/>
      <c r="P28" s="33">
        <v>85423317</v>
      </c>
      <c r="Q28" s="92"/>
      <c r="R28" s="92"/>
      <c r="S28" s="92"/>
      <c r="T28" s="28">
        <f>SUM(T16:T27)</f>
        <v>97532400</v>
      </c>
    </row>
    <row r="29" spans="1:20" ht="25.5" hidden="1" x14ac:dyDescent="0.25">
      <c r="A29" s="64">
        <v>5</v>
      </c>
      <c r="B29" s="72" t="s">
        <v>63</v>
      </c>
      <c r="C29" s="72"/>
      <c r="D29" s="5" t="s">
        <v>28</v>
      </c>
      <c r="E29" s="5" t="s">
        <v>29</v>
      </c>
      <c r="F29" s="73" t="s">
        <v>30</v>
      </c>
      <c r="G29" s="73"/>
      <c r="H29" s="22" t="s">
        <v>6</v>
      </c>
      <c r="I29" s="23" t="s">
        <v>7</v>
      </c>
      <c r="J29" s="100" t="s">
        <v>64</v>
      </c>
      <c r="K29" s="100"/>
      <c r="L29" s="22" t="s">
        <v>9</v>
      </c>
      <c r="M29" s="10" t="s">
        <v>31</v>
      </c>
      <c r="N29" s="34" t="s">
        <v>7</v>
      </c>
      <c r="O29" s="35" t="s">
        <v>65</v>
      </c>
      <c r="P29" s="10" t="s">
        <v>33</v>
      </c>
      <c r="Q29" s="24" t="s">
        <v>6</v>
      </c>
      <c r="R29" s="25" t="s">
        <v>7</v>
      </c>
      <c r="S29" s="27" t="s">
        <v>64</v>
      </c>
      <c r="T29" s="24" t="s">
        <v>9</v>
      </c>
    </row>
    <row r="30" spans="1:20" x14ac:dyDescent="0.25">
      <c r="A30" s="64"/>
      <c r="B30" s="72" t="s">
        <v>66</v>
      </c>
      <c r="C30" s="72"/>
      <c r="D30" s="8" t="s">
        <v>67</v>
      </c>
      <c r="E30" s="6" t="s">
        <v>68</v>
      </c>
      <c r="F30" s="66" t="s">
        <v>69</v>
      </c>
      <c r="G30" s="66"/>
      <c r="H30" s="53">
        <v>60000</v>
      </c>
      <c r="I30" s="53" t="s">
        <v>91</v>
      </c>
      <c r="J30" s="78">
        <f>H30</f>
        <v>60000</v>
      </c>
      <c r="K30" s="79"/>
      <c r="L30" s="55">
        <f>J30*2</f>
        <v>120000</v>
      </c>
      <c r="M30" s="43">
        <v>146510</v>
      </c>
      <c r="N30" s="49">
        <v>0.19</v>
      </c>
      <c r="O30" s="50">
        <f>M30*19%</f>
        <v>27836.9</v>
      </c>
      <c r="P30" s="52">
        <f>M30+O30</f>
        <v>174346.9</v>
      </c>
      <c r="Q30" s="4">
        <v>150000</v>
      </c>
      <c r="R30" s="4">
        <v>28500</v>
      </c>
      <c r="S30" s="4">
        <v>178500</v>
      </c>
      <c r="T30" s="44">
        <v>178500</v>
      </c>
    </row>
    <row r="31" spans="1:20" x14ac:dyDescent="0.25">
      <c r="A31" s="64"/>
      <c r="B31" s="72"/>
      <c r="C31" s="72"/>
      <c r="D31" s="8" t="s">
        <v>67</v>
      </c>
      <c r="E31" s="6" t="s">
        <v>69</v>
      </c>
      <c r="F31" s="70" t="s">
        <v>70</v>
      </c>
      <c r="G31" s="70"/>
      <c r="H31" s="53">
        <v>60000</v>
      </c>
      <c r="I31" s="53" t="s">
        <v>91</v>
      </c>
      <c r="J31" s="78">
        <f t="shared" ref="J31:J44" si="8">H31</f>
        <v>60000</v>
      </c>
      <c r="K31" s="79"/>
      <c r="L31" s="55">
        <f>J31*2</f>
        <v>120000</v>
      </c>
      <c r="M31" s="43">
        <v>83720</v>
      </c>
      <c r="N31" s="49">
        <v>0.19</v>
      </c>
      <c r="O31" s="50">
        <f>M31*19%</f>
        <v>15906.800000000001</v>
      </c>
      <c r="P31" s="52">
        <f t="shared" ref="P31:P45" si="9">M31+O31</f>
        <v>99626.8</v>
      </c>
      <c r="Q31" s="4">
        <v>120000</v>
      </c>
      <c r="R31" s="4">
        <v>22800</v>
      </c>
      <c r="S31" s="4">
        <v>142800</v>
      </c>
      <c r="T31" s="44">
        <v>142800</v>
      </c>
    </row>
    <row r="32" spans="1:20" ht="24" x14ac:dyDescent="0.25">
      <c r="A32" s="64"/>
      <c r="B32" s="72"/>
      <c r="C32" s="72"/>
      <c r="D32" s="8" t="s">
        <v>67</v>
      </c>
      <c r="E32" s="7" t="s">
        <v>71</v>
      </c>
      <c r="F32" s="66" t="s">
        <v>69</v>
      </c>
      <c r="G32" s="66"/>
      <c r="H32" s="53">
        <v>60000</v>
      </c>
      <c r="I32" s="53" t="s">
        <v>91</v>
      </c>
      <c r="J32" s="78">
        <f t="shared" si="8"/>
        <v>60000</v>
      </c>
      <c r="K32" s="79"/>
      <c r="L32" s="55">
        <f>J32*2</f>
        <v>120000</v>
      </c>
      <c r="M32" s="43">
        <v>83720</v>
      </c>
      <c r="N32" s="49">
        <v>0.19</v>
      </c>
      <c r="O32" s="50">
        <f>M32*19%</f>
        <v>15906.800000000001</v>
      </c>
      <c r="P32" s="52">
        <f t="shared" si="9"/>
        <v>99626.8</v>
      </c>
      <c r="Q32" s="9">
        <v>150000</v>
      </c>
      <c r="R32" s="4">
        <v>28500</v>
      </c>
      <c r="S32" s="4">
        <v>178500</v>
      </c>
      <c r="T32" s="45">
        <v>178500</v>
      </c>
    </row>
    <row r="33" spans="1:20" x14ac:dyDescent="0.25">
      <c r="A33" s="64"/>
      <c r="B33" s="72"/>
      <c r="C33" s="72"/>
      <c r="D33" s="8" t="s">
        <v>67</v>
      </c>
      <c r="E33" s="6" t="s">
        <v>69</v>
      </c>
      <c r="F33" s="66" t="s">
        <v>68</v>
      </c>
      <c r="G33" s="66"/>
      <c r="H33" s="53">
        <v>60000</v>
      </c>
      <c r="I33" s="53" t="s">
        <v>91</v>
      </c>
      <c r="J33" s="78">
        <f t="shared" si="8"/>
        <v>60000</v>
      </c>
      <c r="K33" s="79"/>
      <c r="L33" s="55">
        <f>J33*2</f>
        <v>120000</v>
      </c>
      <c r="M33" s="43">
        <v>146510</v>
      </c>
      <c r="N33" s="49">
        <v>0.19</v>
      </c>
      <c r="O33" s="50">
        <f>M33*19%</f>
        <v>27836.9</v>
      </c>
      <c r="P33" s="52">
        <f t="shared" si="9"/>
        <v>174346.9</v>
      </c>
      <c r="Q33" s="4">
        <v>120000</v>
      </c>
      <c r="R33" s="4">
        <v>22800</v>
      </c>
      <c r="S33" s="4">
        <v>142800</v>
      </c>
      <c r="T33" s="44">
        <v>142800</v>
      </c>
    </row>
    <row r="34" spans="1:20" x14ac:dyDescent="0.25">
      <c r="A34" s="64"/>
      <c r="B34" s="72" t="s">
        <v>72</v>
      </c>
      <c r="C34" s="72"/>
      <c r="D34" s="6" t="s">
        <v>67</v>
      </c>
      <c r="E34" s="6" t="s">
        <v>68</v>
      </c>
      <c r="F34" s="66" t="s">
        <v>69</v>
      </c>
      <c r="G34" s="66"/>
      <c r="H34" s="53">
        <v>60000</v>
      </c>
      <c r="I34" s="53" t="s">
        <v>91</v>
      </c>
      <c r="J34" s="78">
        <f t="shared" si="8"/>
        <v>60000</v>
      </c>
      <c r="K34" s="79"/>
      <c r="L34" s="55">
        <f>J34*5</f>
        <v>300000</v>
      </c>
      <c r="M34" s="43">
        <v>104650</v>
      </c>
      <c r="N34" s="49">
        <v>0.19</v>
      </c>
      <c r="O34" s="50">
        <f t="shared" ref="O34:O45" si="10">M34*19%</f>
        <v>19883.5</v>
      </c>
      <c r="P34" s="52">
        <f t="shared" si="9"/>
        <v>124533.5</v>
      </c>
      <c r="Q34" s="4">
        <v>150000</v>
      </c>
      <c r="R34" s="4">
        <v>28500</v>
      </c>
      <c r="S34" s="4">
        <f>SUM(Q34+R34)</f>
        <v>178500</v>
      </c>
      <c r="T34" s="44">
        <f>S34</f>
        <v>178500</v>
      </c>
    </row>
    <row r="35" spans="1:20" x14ac:dyDescent="0.25">
      <c r="A35" s="64"/>
      <c r="B35" s="72"/>
      <c r="C35" s="72"/>
      <c r="D35" s="6" t="s">
        <v>67</v>
      </c>
      <c r="E35" s="6" t="s">
        <v>69</v>
      </c>
      <c r="F35" s="70" t="s">
        <v>70</v>
      </c>
      <c r="G35" s="70"/>
      <c r="H35" s="53">
        <v>60000</v>
      </c>
      <c r="I35" s="53" t="s">
        <v>91</v>
      </c>
      <c r="J35" s="78">
        <f t="shared" si="8"/>
        <v>60000</v>
      </c>
      <c r="K35" s="79"/>
      <c r="L35" s="55">
        <f>J35*5</f>
        <v>300000</v>
      </c>
      <c r="M35" s="43">
        <v>83720</v>
      </c>
      <c r="N35" s="49">
        <v>0.19</v>
      </c>
      <c r="O35" s="50">
        <f t="shared" si="10"/>
        <v>15906.800000000001</v>
      </c>
      <c r="P35" s="52">
        <f t="shared" si="9"/>
        <v>99626.8</v>
      </c>
      <c r="Q35" s="4">
        <v>120000</v>
      </c>
      <c r="R35" s="4">
        <v>22800</v>
      </c>
      <c r="S35" s="4">
        <f t="shared" ref="S35:S37" si="11">SUM(Q35+R35)</f>
        <v>142800</v>
      </c>
      <c r="T35" s="44">
        <f t="shared" ref="T35:T45" si="12">S35</f>
        <v>142800</v>
      </c>
    </row>
    <row r="36" spans="1:20" ht="24" x14ac:dyDescent="0.25">
      <c r="A36" s="64"/>
      <c r="B36" s="72"/>
      <c r="C36" s="72"/>
      <c r="D36" s="6" t="s">
        <v>67</v>
      </c>
      <c r="E36" s="7" t="s">
        <v>71</v>
      </c>
      <c r="F36" s="66" t="s">
        <v>69</v>
      </c>
      <c r="G36" s="66"/>
      <c r="H36" s="53">
        <v>60000</v>
      </c>
      <c r="I36" s="53" t="s">
        <v>91</v>
      </c>
      <c r="J36" s="78">
        <f t="shared" si="8"/>
        <v>60000</v>
      </c>
      <c r="K36" s="79"/>
      <c r="L36" s="55">
        <f>J36*5</f>
        <v>300000</v>
      </c>
      <c r="M36" s="43">
        <v>83720</v>
      </c>
      <c r="N36" s="49">
        <v>0.19</v>
      </c>
      <c r="O36" s="50">
        <f t="shared" si="10"/>
        <v>15906.800000000001</v>
      </c>
      <c r="P36" s="52">
        <f t="shared" si="9"/>
        <v>99626.8</v>
      </c>
      <c r="Q36" s="9">
        <v>150000</v>
      </c>
      <c r="R36" s="4">
        <v>28500</v>
      </c>
      <c r="S36" s="4">
        <f t="shared" si="11"/>
        <v>178500</v>
      </c>
      <c r="T36" s="44">
        <f t="shared" si="12"/>
        <v>178500</v>
      </c>
    </row>
    <row r="37" spans="1:20" x14ac:dyDescent="0.25">
      <c r="A37" s="64"/>
      <c r="B37" s="72"/>
      <c r="C37" s="72"/>
      <c r="D37" s="6" t="s">
        <v>67</v>
      </c>
      <c r="E37" s="6" t="s">
        <v>69</v>
      </c>
      <c r="F37" s="66" t="s">
        <v>68</v>
      </c>
      <c r="G37" s="66"/>
      <c r="H37" s="53">
        <v>60000</v>
      </c>
      <c r="I37" s="53" t="s">
        <v>91</v>
      </c>
      <c r="J37" s="78">
        <f t="shared" si="8"/>
        <v>60000</v>
      </c>
      <c r="K37" s="79"/>
      <c r="L37" s="55">
        <f>J37*5</f>
        <v>300000</v>
      </c>
      <c r="M37" s="43">
        <v>104650</v>
      </c>
      <c r="N37" s="49">
        <v>0.19</v>
      </c>
      <c r="O37" s="50">
        <f t="shared" si="10"/>
        <v>19883.5</v>
      </c>
      <c r="P37" s="52">
        <f t="shared" si="9"/>
        <v>124533.5</v>
      </c>
      <c r="Q37" s="4">
        <v>120000</v>
      </c>
      <c r="R37" s="4">
        <v>22800</v>
      </c>
      <c r="S37" s="4">
        <f t="shared" si="11"/>
        <v>142800</v>
      </c>
      <c r="T37" s="44">
        <f t="shared" si="12"/>
        <v>142800</v>
      </c>
    </row>
    <row r="38" spans="1:20" x14ac:dyDescent="0.25">
      <c r="A38" s="64"/>
      <c r="B38" s="72" t="s">
        <v>73</v>
      </c>
      <c r="C38" s="72"/>
      <c r="D38" s="6" t="s">
        <v>67</v>
      </c>
      <c r="E38" s="6" t="s">
        <v>68</v>
      </c>
      <c r="F38" s="66" t="s">
        <v>69</v>
      </c>
      <c r="G38" s="66"/>
      <c r="H38" s="53">
        <v>60000</v>
      </c>
      <c r="I38" s="53" t="s">
        <v>91</v>
      </c>
      <c r="J38" s="78">
        <f t="shared" si="8"/>
        <v>60000</v>
      </c>
      <c r="K38" s="79"/>
      <c r="L38" s="55">
        <f>J38</f>
        <v>60000</v>
      </c>
      <c r="M38" s="43">
        <v>293020</v>
      </c>
      <c r="N38" s="49">
        <v>0.19</v>
      </c>
      <c r="O38" s="50">
        <f t="shared" si="10"/>
        <v>55673.8</v>
      </c>
      <c r="P38" s="52">
        <f t="shared" si="9"/>
        <v>348693.8</v>
      </c>
      <c r="Q38" s="4">
        <v>150000</v>
      </c>
      <c r="R38" s="4">
        <v>28500</v>
      </c>
      <c r="S38" s="4">
        <f>SUM(Q38+R38)</f>
        <v>178500</v>
      </c>
      <c r="T38" s="44">
        <f>S38</f>
        <v>178500</v>
      </c>
    </row>
    <row r="39" spans="1:20" x14ac:dyDescent="0.25">
      <c r="A39" s="64"/>
      <c r="B39" s="72"/>
      <c r="C39" s="72"/>
      <c r="D39" s="6" t="s">
        <v>67</v>
      </c>
      <c r="E39" s="6" t="s">
        <v>69</v>
      </c>
      <c r="F39" s="70" t="s">
        <v>70</v>
      </c>
      <c r="G39" s="70"/>
      <c r="H39" s="53">
        <v>60000</v>
      </c>
      <c r="I39" s="53" t="s">
        <v>91</v>
      </c>
      <c r="J39" s="78">
        <f t="shared" si="8"/>
        <v>60000</v>
      </c>
      <c r="K39" s="79"/>
      <c r="L39" s="55">
        <f>J39</f>
        <v>60000</v>
      </c>
      <c r="M39" s="43">
        <v>167440</v>
      </c>
      <c r="N39" s="49">
        <v>0.19</v>
      </c>
      <c r="O39" s="50">
        <f t="shared" si="10"/>
        <v>31813.600000000002</v>
      </c>
      <c r="P39" s="52">
        <f t="shared" si="9"/>
        <v>199253.6</v>
      </c>
      <c r="Q39" s="4">
        <v>120000</v>
      </c>
      <c r="R39" s="4">
        <v>22800</v>
      </c>
      <c r="S39" s="4">
        <f t="shared" ref="S39:S41" si="13">SUM(Q39+R39)</f>
        <v>142800</v>
      </c>
      <c r="T39" s="44">
        <f t="shared" si="12"/>
        <v>142800</v>
      </c>
    </row>
    <row r="40" spans="1:20" ht="24" x14ac:dyDescent="0.25">
      <c r="A40" s="64"/>
      <c r="B40" s="72"/>
      <c r="C40" s="72"/>
      <c r="D40" s="6" t="s">
        <v>67</v>
      </c>
      <c r="E40" s="7" t="s">
        <v>71</v>
      </c>
      <c r="F40" s="66" t="s">
        <v>69</v>
      </c>
      <c r="G40" s="66"/>
      <c r="H40" s="53">
        <v>60000</v>
      </c>
      <c r="I40" s="53" t="s">
        <v>91</v>
      </c>
      <c r="J40" s="78">
        <f t="shared" si="8"/>
        <v>60000</v>
      </c>
      <c r="K40" s="79"/>
      <c r="L40" s="55">
        <f>J40</f>
        <v>60000</v>
      </c>
      <c r="M40" s="43">
        <v>173264</v>
      </c>
      <c r="N40" s="49">
        <v>0.19</v>
      </c>
      <c r="O40" s="50">
        <f t="shared" si="10"/>
        <v>32920.160000000003</v>
      </c>
      <c r="P40" s="52">
        <f t="shared" si="9"/>
        <v>206184.16</v>
      </c>
      <c r="Q40" s="9">
        <v>150000</v>
      </c>
      <c r="R40" s="4">
        <v>28500</v>
      </c>
      <c r="S40" s="4">
        <f t="shared" si="13"/>
        <v>178500</v>
      </c>
      <c r="T40" s="44">
        <f t="shared" si="12"/>
        <v>178500</v>
      </c>
    </row>
    <row r="41" spans="1:20" x14ac:dyDescent="0.25">
      <c r="A41" s="64"/>
      <c r="B41" s="72"/>
      <c r="C41" s="72"/>
      <c r="D41" s="6" t="s">
        <v>67</v>
      </c>
      <c r="E41" s="6" t="s">
        <v>69</v>
      </c>
      <c r="F41" s="66" t="s">
        <v>68</v>
      </c>
      <c r="G41" s="66"/>
      <c r="H41" s="53">
        <v>60000</v>
      </c>
      <c r="I41" s="53" t="s">
        <v>91</v>
      </c>
      <c r="J41" s="78">
        <f t="shared" si="8"/>
        <v>60000</v>
      </c>
      <c r="K41" s="79"/>
      <c r="L41" s="55">
        <f>J41</f>
        <v>60000</v>
      </c>
      <c r="M41" s="43">
        <v>293020</v>
      </c>
      <c r="N41" s="49">
        <v>0.19</v>
      </c>
      <c r="O41" s="50">
        <f t="shared" si="10"/>
        <v>55673.8</v>
      </c>
      <c r="P41" s="52">
        <f t="shared" si="9"/>
        <v>348693.8</v>
      </c>
      <c r="Q41" s="4">
        <v>120000</v>
      </c>
      <c r="R41" s="4">
        <v>22800</v>
      </c>
      <c r="S41" s="4">
        <f t="shared" si="13"/>
        <v>142800</v>
      </c>
      <c r="T41" s="44">
        <f t="shared" si="12"/>
        <v>142800</v>
      </c>
    </row>
    <row r="42" spans="1:20" x14ac:dyDescent="0.25">
      <c r="A42" s="64"/>
      <c r="B42" s="72" t="s">
        <v>74</v>
      </c>
      <c r="C42" s="72"/>
      <c r="D42" s="6" t="s">
        <v>67</v>
      </c>
      <c r="E42" s="6" t="s">
        <v>68</v>
      </c>
      <c r="F42" s="66" t="s">
        <v>69</v>
      </c>
      <c r="G42" s="66"/>
      <c r="H42" s="53">
        <v>60000</v>
      </c>
      <c r="I42" s="53" t="s">
        <v>91</v>
      </c>
      <c r="J42" s="78">
        <f t="shared" si="8"/>
        <v>60000</v>
      </c>
      <c r="K42" s="79"/>
      <c r="L42" s="55">
        <f>J42*2</f>
        <v>120000</v>
      </c>
      <c r="M42" s="43">
        <v>146510</v>
      </c>
      <c r="N42" s="49">
        <v>0.19</v>
      </c>
      <c r="O42" s="50">
        <f t="shared" si="10"/>
        <v>27836.9</v>
      </c>
      <c r="P42" s="52">
        <f t="shared" si="9"/>
        <v>174346.9</v>
      </c>
      <c r="Q42" s="4">
        <v>150000</v>
      </c>
      <c r="R42" s="4">
        <v>28500</v>
      </c>
      <c r="S42" s="4">
        <f>SUM(Q42+R42)</f>
        <v>178500</v>
      </c>
      <c r="T42" s="44">
        <f>S42</f>
        <v>178500</v>
      </c>
    </row>
    <row r="43" spans="1:20" x14ac:dyDescent="0.25">
      <c r="A43" s="64"/>
      <c r="B43" s="72"/>
      <c r="C43" s="72"/>
      <c r="D43" s="6" t="s">
        <v>67</v>
      </c>
      <c r="E43" s="6" t="s">
        <v>69</v>
      </c>
      <c r="F43" s="70" t="s">
        <v>70</v>
      </c>
      <c r="G43" s="70"/>
      <c r="H43" s="53">
        <v>60000</v>
      </c>
      <c r="I43" s="53" t="s">
        <v>91</v>
      </c>
      <c r="J43" s="78">
        <f t="shared" si="8"/>
        <v>60000</v>
      </c>
      <c r="K43" s="79"/>
      <c r="L43" s="55">
        <f>J43*2</f>
        <v>120000</v>
      </c>
      <c r="M43" s="43">
        <v>83720</v>
      </c>
      <c r="N43" s="49">
        <v>0.19</v>
      </c>
      <c r="O43" s="50">
        <f t="shared" si="10"/>
        <v>15906.800000000001</v>
      </c>
      <c r="P43" s="52">
        <f t="shared" si="9"/>
        <v>99626.8</v>
      </c>
      <c r="Q43" s="4">
        <v>120000</v>
      </c>
      <c r="R43" s="4">
        <v>22800</v>
      </c>
      <c r="S43" s="4">
        <f t="shared" ref="S43:S45" si="14">SUM(Q43+R43)</f>
        <v>142800</v>
      </c>
      <c r="T43" s="44">
        <f t="shared" si="12"/>
        <v>142800</v>
      </c>
    </row>
    <row r="44" spans="1:20" ht="24" x14ac:dyDescent="0.25">
      <c r="A44" s="64"/>
      <c r="B44" s="72"/>
      <c r="C44" s="72"/>
      <c r="D44" s="6" t="s">
        <v>67</v>
      </c>
      <c r="E44" s="7" t="s">
        <v>71</v>
      </c>
      <c r="F44" s="66" t="s">
        <v>69</v>
      </c>
      <c r="G44" s="66"/>
      <c r="H44" s="53">
        <v>60000</v>
      </c>
      <c r="I44" s="53" t="s">
        <v>91</v>
      </c>
      <c r="J44" s="78">
        <f t="shared" si="8"/>
        <v>60000</v>
      </c>
      <c r="K44" s="79"/>
      <c r="L44" s="55">
        <f>J44*2</f>
        <v>120000</v>
      </c>
      <c r="M44" s="43">
        <v>83720</v>
      </c>
      <c r="N44" s="49">
        <v>0.19</v>
      </c>
      <c r="O44" s="50">
        <f t="shared" si="10"/>
        <v>15906.800000000001</v>
      </c>
      <c r="P44" s="52">
        <f t="shared" si="9"/>
        <v>99626.8</v>
      </c>
      <c r="Q44" s="9">
        <v>150000</v>
      </c>
      <c r="R44" s="4">
        <v>28500</v>
      </c>
      <c r="S44" s="4">
        <f t="shared" si="14"/>
        <v>178500</v>
      </c>
      <c r="T44" s="44">
        <f t="shared" si="12"/>
        <v>178500</v>
      </c>
    </row>
    <row r="45" spans="1:20" x14ac:dyDescent="0.25">
      <c r="A45" s="64"/>
      <c r="B45" s="72"/>
      <c r="C45" s="72"/>
      <c r="D45" s="6" t="s">
        <v>67</v>
      </c>
      <c r="E45" s="6" t="s">
        <v>69</v>
      </c>
      <c r="F45" s="66" t="s">
        <v>68</v>
      </c>
      <c r="G45" s="66"/>
      <c r="H45" s="53">
        <v>60000</v>
      </c>
      <c r="I45" s="3" t="s">
        <v>91</v>
      </c>
      <c r="J45" s="78">
        <f t="shared" ref="J45" si="15">H45</f>
        <v>60000</v>
      </c>
      <c r="K45" s="79"/>
      <c r="L45" s="55">
        <f>J45*2</f>
        <v>120000</v>
      </c>
      <c r="M45" s="43">
        <v>143510</v>
      </c>
      <c r="N45" s="49">
        <v>0.19</v>
      </c>
      <c r="O45" s="50">
        <f t="shared" si="10"/>
        <v>27266.9</v>
      </c>
      <c r="P45" s="52">
        <f t="shared" si="9"/>
        <v>170776.9</v>
      </c>
      <c r="Q45" s="4">
        <v>120000</v>
      </c>
      <c r="R45" s="4">
        <v>22800</v>
      </c>
      <c r="S45" s="4">
        <f t="shared" si="14"/>
        <v>142800</v>
      </c>
      <c r="T45" s="44">
        <f t="shared" si="12"/>
        <v>142800</v>
      </c>
    </row>
    <row r="46" spans="1:20" x14ac:dyDescent="0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21">
        <f>SUM(L30:L45)</f>
        <v>2400000</v>
      </c>
      <c r="M46" s="98"/>
      <c r="N46" s="99"/>
      <c r="O46" s="99"/>
      <c r="P46" s="51">
        <f>SUM(P30:P45)</f>
        <v>2643470.7599999993</v>
      </c>
      <c r="Q46" s="92"/>
      <c r="R46" s="92"/>
      <c r="S46" s="92"/>
      <c r="T46" s="28">
        <f>SUM(T30:T45)</f>
        <v>2570400</v>
      </c>
    </row>
    <row r="47" spans="1:20" x14ac:dyDescent="0.25">
      <c r="A47" s="64">
        <v>6</v>
      </c>
      <c r="B47" s="65" t="s">
        <v>75</v>
      </c>
      <c r="C47" s="65"/>
      <c r="D47" s="6" t="s">
        <v>34</v>
      </c>
      <c r="E47" s="6" t="s">
        <v>76</v>
      </c>
      <c r="F47" s="66" t="s">
        <v>77</v>
      </c>
      <c r="G47" s="66"/>
      <c r="H47" s="53">
        <v>580000</v>
      </c>
      <c r="I47" s="53">
        <v>29000</v>
      </c>
      <c r="J47" s="78">
        <f>H47+I47</f>
        <v>609000</v>
      </c>
      <c r="K47" s="79"/>
      <c r="L47" s="55">
        <f>J47*2</f>
        <v>1218000</v>
      </c>
      <c r="M47" s="43">
        <v>1674400</v>
      </c>
      <c r="N47" s="32">
        <v>0.19</v>
      </c>
      <c r="O47" s="43">
        <f>M47*19%</f>
        <v>318136</v>
      </c>
      <c r="P47" s="40">
        <f>(M47+O47)*2*2</f>
        <v>7970144</v>
      </c>
      <c r="Q47" s="48">
        <v>1400000</v>
      </c>
      <c r="R47" s="46">
        <f>Q47*19%</f>
        <v>266000</v>
      </c>
      <c r="S47" s="4">
        <f>Q47+R47</f>
        <v>1666000</v>
      </c>
      <c r="T47" s="44">
        <f>S47</f>
        <v>1666000</v>
      </c>
    </row>
    <row r="48" spans="1:20" x14ac:dyDescent="0.25">
      <c r="A48" s="64"/>
      <c r="B48" s="65"/>
      <c r="C48" s="65"/>
      <c r="D48" s="6" t="s">
        <v>44</v>
      </c>
      <c r="E48" s="6" t="s">
        <v>78</v>
      </c>
      <c r="F48" s="66" t="s">
        <v>77</v>
      </c>
      <c r="G48" s="66"/>
      <c r="H48" s="53">
        <v>580000</v>
      </c>
      <c r="I48" s="53">
        <v>29000</v>
      </c>
      <c r="J48" s="78">
        <f t="shared" ref="J48:J50" si="16">H48+I48</f>
        <v>609000</v>
      </c>
      <c r="K48" s="79"/>
      <c r="L48" s="55">
        <f>J48*3</f>
        <v>1827000</v>
      </c>
      <c r="M48" s="43">
        <v>1674400</v>
      </c>
      <c r="N48" s="32">
        <v>0.19</v>
      </c>
      <c r="O48" s="43">
        <f t="shared" ref="O48:O50" si="17">M48*19%</f>
        <v>318136</v>
      </c>
      <c r="P48" s="40">
        <f>(M48+O48)*2*3</f>
        <v>11955216</v>
      </c>
      <c r="Q48" s="48">
        <v>2100000</v>
      </c>
      <c r="R48" s="46">
        <f t="shared" ref="R48:R50" si="18">Q48*19%</f>
        <v>399000</v>
      </c>
      <c r="S48" s="4">
        <f t="shared" ref="S48:S50" si="19">Q48+R48</f>
        <v>2499000</v>
      </c>
      <c r="T48" s="44">
        <f t="shared" ref="T48:T50" si="20">S48</f>
        <v>2499000</v>
      </c>
    </row>
    <row r="49" spans="1:20" x14ac:dyDescent="0.25">
      <c r="A49" s="64"/>
      <c r="B49" s="65"/>
      <c r="C49" s="65"/>
      <c r="D49" s="6" t="s">
        <v>49</v>
      </c>
      <c r="E49" s="6" t="s">
        <v>79</v>
      </c>
      <c r="F49" s="66" t="s">
        <v>77</v>
      </c>
      <c r="G49" s="66"/>
      <c r="H49" s="53">
        <v>580000</v>
      </c>
      <c r="I49" s="53">
        <v>29000</v>
      </c>
      <c r="J49" s="78">
        <f t="shared" si="16"/>
        <v>609000</v>
      </c>
      <c r="K49" s="79"/>
      <c r="L49" s="55">
        <f>J49</f>
        <v>609000</v>
      </c>
      <c r="M49" s="43">
        <v>1674400</v>
      </c>
      <c r="N49" s="32">
        <v>0.19</v>
      </c>
      <c r="O49" s="43">
        <f t="shared" si="17"/>
        <v>318136</v>
      </c>
      <c r="P49" s="40">
        <f>(M49+O49)*2*1</f>
        <v>3985072</v>
      </c>
      <c r="Q49" s="48">
        <v>700000</v>
      </c>
      <c r="R49" s="46">
        <f t="shared" si="18"/>
        <v>133000</v>
      </c>
      <c r="S49" s="4">
        <f t="shared" si="19"/>
        <v>833000</v>
      </c>
      <c r="T49" s="44">
        <f t="shared" si="20"/>
        <v>833000</v>
      </c>
    </row>
    <row r="50" spans="1:20" x14ac:dyDescent="0.25">
      <c r="A50" s="64"/>
      <c r="B50" s="65"/>
      <c r="C50" s="65"/>
      <c r="D50" s="6" t="s">
        <v>54</v>
      </c>
      <c r="E50" s="6" t="s">
        <v>76</v>
      </c>
      <c r="F50" s="66" t="s">
        <v>77</v>
      </c>
      <c r="G50" s="66"/>
      <c r="H50" s="53">
        <v>580000</v>
      </c>
      <c r="I50" s="53">
        <v>29000</v>
      </c>
      <c r="J50" s="78">
        <f t="shared" si="16"/>
        <v>609000</v>
      </c>
      <c r="K50" s="79"/>
      <c r="L50" s="55">
        <f>J50*2</f>
        <v>1218000</v>
      </c>
      <c r="M50" s="43">
        <v>1674400</v>
      </c>
      <c r="N50" s="32">
        <v>0.19</v>
      </c>
      <c r="O50" s="43">
        <f t="shared" si="17"/>
        <v>318136</v>
      </c>
      <c r="P50" s="40">
        <f>(M50+O50)*2*2</f>
        <v>7970144</v>
      </c>
      <c r="Q50" s="48">
        <v>1400000</v>
      </c>
      <c r="R50" s="46">
        <f t="shared" si="18"/>
        <v>266000</v>
      </c>
      <c r="S50" s="4">
        <f t="shared" si="19"/>
        <v>1666000</v>
      </c>
      <c r="T50" s="44">
        <f t="shared" si="20"/>
        <v>1666000</v>
      </c>
    </row>
    <row r="51" spans="1:20" x14ac:dyDescent="0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21">
        <f>SUM(L47:L50)</f>
        <v>4872000</v>
      </c>
      <c r="M51" s="94"/>
      <c r="N51" s="94"/>
      <c r="O51" s="94"/>
      <c r="P51" s="33">
        <f>SUM(P47:P50)</f>
        <v>31880576</v>
      </c>
      <c r="Q51" s="47"/>
      <c r="R51" s="4"/>
      <c r="S51" s="4"/>
      <c r="T51" s="28">
        <f>SUM(T47:T50)</f>
        <v>6664000</v>
      </c>
    </row>
    <row r="52" spans="1:20" x14ac:dyDescent="0.25">
      <c r="A52" s="64">
        <v>7</v>
      </c>
      <c r="B52" s="65" t="s">
        <v>80</v>
      </c>
      <c r="C52" s="65"/>
      <c r="D52" s="71" t="s">
        <v>34</v>
      </c>
      <c r="E52" s="6" t="s">
        <v>76</v>
      </c>
      <c r="F52" s="70" t="s">
        <v>81</v>
      </c>
      <c r="G52" s="70"/>
      <c r="H52" s="3">
        <v>100000</v>
      </c>
      <c r="I52" s="3" t="s">
        <v>91</v>
      </c>
      <c r="J52" s="77">
        <f>H52</f>
        <v>100000</v>
      </c>
      <c r="K52" s="72"/>
      <c r="L52" s="54">
        <f>J52*2</f>
        <v>200000</v>
      </c>
      <c r="M52" s="36">
        <v>386.4</v>
      </c>
      <c r="N52" s="32">
        <v>0.08</v>
      </c>
      <c r="O52" s="36">
        <v>417.31200000000001</v>
      </c>
      <c r="P52" s="41">
        <v>834.62400000000002</v>
      </c>
      <c r="Q52" s="48">
        <v>300000</v>
      </c>
      <c r="R52" s="46">
        <f>Q52*19%</f>
        <v>57000</v>
      </c>
      <c r="S52" s="4">
        <f>Q52+R52</f>
        <v>357000</v>
      </c>
      <c r="T52" s="44">
        <f>S52</f>
        <v>357000</v>
      </c>
    </row>
    <row r="53" spans="1:20" ht="17.25" customHeight="1" x14ac:dyDescent="0.25">
      <c r="A53" s="64"/>
      <c r="B53" s="65"/>
      <c r="C53" s="65"/>
      <c r="D53" s="71"/>
      <c r="E53" s="6" t="s">
        <v>82</v>
      </c>
      <c r="F53" s="70" t="s">
        <v>83</v>
      </c>
      <c r="G53" s="70"/>
      <c r="H53" s="3">
        <v>100000</v>
      </c>
      <c r="I53" s="3" t="s">
        <v>91</v>
      </c>
      <c r="J53" s="77">
        <f t="shared" ref="J53:J59" si="21">H53</f>
        <v>100000</v>
      </c>
      <c r="K53" s="72"/>
      <c r="L53" s="54">
        <f>J53*5</f>
        <v>500000</v>
      </c>
      <c r="M53" s="36">
        <v>149.44</v>
      </c>
      <c r="N53" s="32">
        <v>0.08</v>
      </c>
      <c r="O53" s="36">
        <v>161.39500000000001</v>
      </c>
      <c r="P53" s="41">
        <v>806.97699999999998</v>
      </c>
      <c r="Q53" s="48">
        <v>750000</v>
      </c>
      <c r="R53" s="46">
        <f t="shared" ref="R53:R59" si="22">Q53*19%</f>
        <v>142500</v>
      </c>
      <c r="S53" s="4">
        <f t="shared" ref="S53:S59" si="23">Q53+R53</f>
        <v>892500</v>
      </c>
      <c r="T53" s="44">
        <f t="shared" ref="T53:T59" si="24">S53</f>
        <v>892500</v>
      </c>
    </row>
    <row r="54" spans="1:20" x14ac:dyDescent="0.25">
      <c r="A54" s="64"/>
      <c r="B54" s="65"/>
      <c r="C54" s="65"/>
      <c r="D54" s="71" t="s">
        <v>44</v>
      </c>
      <c r="E54" s="6" t="s">
        <v>78</v>
      </c>
      <c r="F54" s="70" t="s">
        <v>81</v>
      </c>
      <c r="G54" s="70"/>
      <c r="H54" s="3">
        <v>100000</v>
      </c>
      <c r="I54" s="3" t="s">
        <v>91</v>
      </c>
      <c r="J54" s="77">
        <f t="shared" si="21"/>
        <v>100000</v>
      </c>
      <c r="K54" s="72"/>
      <c r="L54" s="54">
        <f>J54*3</f>
        <v>300000</v>
      </c>
      <c r="M54" s="36">
        <v>386.4</v>
      </c>
      <c r="N54" s="32">
        <v>0.08</v>
      </c>
      <c r="O54" s="36">
        <v>417.31200000000001</v>
      </c>
      <c r="P54" s="41" t="s">
        <v>84</v>
      </c>
      <c r="Q54" s="48">
        <v>450000</v>
      </c>
      <c r="R54" s="46">
        <f t="shared" si="22"/>
        <v>85500</v>
      </c>
      <c r="S54" s="4">
        <f t="shared" si="23"/>
        <v>535500</v>
      </c>
      <c r="T54" s="44">
        <f t="shared" si="24"/>
        <v>535500</v>
      </c>
    </row>
    <row r="55" spans="1:20" x14ac:dyDescent="0.25">
      <c r="A55" s="64"/>
      <c r="B55" s="65"/>
      <c r="C55" s="65"/>
      <c r="D55" s="71"/>
      <c r="E55" s="6" t="s">
        <v>82</v>
      </c>
      <c r="F55" s="70" t="s">
        <v>83</v>
      </c>
      <c r="G55" s="70"/>
      <c r="H55" s="3">
        <v>50000</v>
      </c>
      <c r="I55" s="3" t="s">
        <v>91</v>
      </c>
      <c r="J55" s="77">
        <f t="shared" si="21"/>
        <v>50000</v>
      </c>
      <c r="K55" s="72"/>
      <c r="L55" s="54">
        <f>J55*5</f>
        <v>250000</v>
      </c>
      <c r="M55" s="36">
        <v>149.44</v>
      </c>
      <c r="N55" s="32">
        <v>0.08</v>
      </c>
      <c r="O55" s="36">
        <v>161.39500000000001</v>
      </c>
      <c r="P55" s="41">
        <v>806.97699999999998</v>
      </c>
      <c r="Q55" s="48">
        <v>750000</v>
      </c>
      <c r="R55" s="46">
        <f t="shared" si="22"/>
        <v>142500</v>
      </c>
      <c r="S55" s="4">
        <f t="shared" si="23"/>
        <v>892500</v>
      </c>
      <c r="T55" s="44">
        <f t="shared" si="24"/>
        <v>892500</v>
      </c>
    </row>
    <row r="56" spans="1:20" x14ac:dyDescent="0.25">
      <c r="A56" s="64"/>
      <c r="B56" s="65"/>
      <c r="C56" s="65"/>
      <c r="D56" s="71" t="s">
        <v>49</v>
      </c>
      <c r="E56" s="6" t="s">
        <v>79</v>
      </c>
      <c r="F56" s="70" t="s">
        <v>81</v>
      </c>
      <c r="G56" s="70"/>
      <c r="H56" s="3">
        <v>100000</v>
      </c>
      <c r="I56" s="3" t="s">
        <v>91</v>
      </c>
      <c r="J56" s="77">
        <f t="shared" si="21"/>
        <v>100000</v>
      </c>
      <c r="K56" s="72"/>
      <c r="L56" s="54">
        <f>J56*1</f>
        <v>100000</v>
      </c>
      <c r="M56" s="36">
        <v>386.4</v>
      </c>
      <c r="N56" s="32">
        <v>0.08</v>
      </c>
      <c r="O56" s="36">
        <v>417.31200000000001</v>
      </c>
      <c r="P56" s="41">
        <v>417.31200000000001</v>
      </c>
      <c r="Q56" s="48">
        <v>150000</v>
      </c>
      <c r="R56" s="46">
        <f t="shared" si="22"/>
        <v>28500</v>
      </c>
      <c r="S56" s="4">
        <f t="shared" si="23"/>
        <v>178500</v>
      </c>
      <c r="T56" s="44">
        <f t="shared" si="24"/>
        <v>178500</v>
      </c>
    </row>
    <row r="57" spans="1:20" x14ac:dyDescent="0.25">
      <c r="A57" s="64"/>
      <c r="B57" s="65"/>
      <c r="C57" s="65"/>
      <c r="D57" s="71"/>
      <c r="E57" s="6" t="s">
        <v>82</v>
      </c>
      <c r="F57" s="70" t="s">
        <v>83</v>
      </c>
      <c r="G57" s="70"/>
      <c r="H57" s="3">
        <v>50000</v>
      </c>
      <c r="I57" s="3" t="s">
        <v>91</v>
      </c>
      <c r="J57" s="77">
        <f t="shared" si="21"/>
        <v>50000</v>
      </c>
      <c r="K57" s="72"/>
      <c r="L57" s="54">
        <f>J57*5</f>
        <v>250000</v>
      </c>
      <c r="M57" s="36">
        <v>149.44</v>
      </c>
      <c r="N57" s="32">
        <v>0.08</v>
      </c>
      <c r="O57" s="36">
        <v>161.39500000000001</v>
      </c>
      <c r="P57" s="41">
        <v>806.97699999999998</v>
      </c>
      <c r="Q57" s="48">
        <v>750000</v>
      </c>
      <c r="R57" s="46">
        <f t="shared" si="22"/>
        <v>142500</v>
      </c>
      <c r="S57" s="4">
        <f t="shared" si="23"/>
        <v>892500</v>
      </c>
      <c r="T57" s="44">
        <f t="shared" si="24"/>
        <v>892500</v>
      </c>
    </row>
    <row r="58" spans="1:20" x14ac:dyDescent="0.25">
      <c r="A58" s="64"/>
      <c r="B58" s="65"/>
      <c r="C58" s="65"/>
      <c r="D58" s="71" t="s">
        <v>54</v>
      </c>
      <c r="E58" s="6" t="s">
        <v>76</v>
      </c>
      <c r="F58" s="70" t="s">
        <v>81</v>
      </c>
      <c r="G58" s="70"/>
      <c r="H58" s="3">
        <v>100000</v>
      </c>
      <c r="I58" s="3" t="s">
        <v>91</v>
      </c>
      <c r="J58" s="77">
        <f t="shared" si="21"/>
        <v>100000</v>
      </c>
      <c r="K58" s="72"/>
      <c r="L58" s="54">
        <v>500000</v>
      </c>
      <c r="M58" s="36">
        <v>386.4</v>
      </c>
      <c r="N58" s="32">
        <v>0.08</v>
      </c>
      <c r="O58" s="36">
        <v>417.31200000000001</v>
      </c>
      <c r="P58" s="41">
        <v>834.62400000000002</v>
      </c>
      <c r="Q58" s="48">
        <v>300000</v>
      </c>
      <c r="R58" s="46">
        <f t="shared" si="22"/>
        <v>57000</v>
      </c>
      <c r="S58" s="4">
        <f t="shared" si="23"/>
        <v>357000</v>
      </c>
      <c r="T58" s="44">
        <f t="shared" si="24"/>
        <v>357000</v>
      </c>
    </row>
    <row r="59" spans="1:20" x14ac:dyDescent="0.25">
      <c r="A59" s="64"/>
      <c r="B59" s="65"/>
      <c r="C59" s="65"/>
      <c r="D59" s="71"/>
      <c r="E59" s="6" t="s">
        <v>82</v>
      </c>
      <c r="F59" s="70" t="s">
        <v>83</v>
      </c>
      <c r="G59" s="70"/>
      <c r="H59" s="3">
        <v>50000</v>
      </c>
      <c r="I59" s="3" t="s">
        <v>91</v>
      </c>
      <c r="J59" s="77">
        <f t="shared" si="21"/>
        <v>50000</v>
      </c>
      <c r="K59" s="72"/>
      <c r="L59" s="54">
        <f>J59*5</f>
        <v>250000</v>
      </c>
      <c r="M59" s="36">
        <v>149.44</v>
      </c>
      <c r="N59" s="32">
        <v>0.08</v>
      </c>
      <c r="O59" s="36">
        <v>161.39500000000001</v>
      </c>
      <c r="P59" s="41">
        <v>806.97699999999998</v>
      </c>
      <c r="Q59" s="48">
        <v>750000</v>
      </c>
      <c r="R59" s="46">
        <f t="shared" si="22"/>
        <v>142500</v>
      </c>
      <c r="S59" s="4">
        <f t="shared" si="23"/>
        <v>892500</v>
      </c>
      <c r="T59" s="44">
        <f t="shared" si="24"/>
        <v>892500</v>
      </c>
    </row>
    <row r="60" spans="1:20" x14ac:dyDescent="0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21">
        <f>SUM(L52:L59)</f>
        <v>2350000</v>
      </c>
      <c r="M60" s="99"/>
      <c r="N60" s="99"/>
      <c r="O60" s="99"/>
      <c r="P60" s="37">
        <f>SUM(P52:P59)</f>
        <v>5314.4679999999998</v>
      </c>
      <c r="Q60" s="47"/>
      <c r="R60" s="4"/>
      <c r="S60" s="4"/>
      <c r="T60" s="28">
        <f>SUM(T52:T59)</f>
        <v>4998000</v>
      </c>
    </row>
    <row r="61" spans="1:20" ht="15" customHeight="1" x14ac:dyDescent="0.25">
      <c r="A61" s="64">
        <v>8</v>
      </c>
      <c r="B61" s="65" t="s">
        <v>85</v>
      </c>
      <c r="C61" s="65"/>
      <c r="D61" s="6" t="s">
        <v>34</v>
      </c>
      <c r="E61" s="6" t="s">
        <v>76</v>
      </c>
      <c r="F61" s="70"/>
      <c r="G61" s="70"/>
      <c r="H61" s="3">
        <v>15000</v>
      </c>
      <c r="I61" s="3" t="s">
        <v>91</v>
      </c>
      <c r="J61" s="77">
        <f>H61</f>
        <v>15000</v>
      </c>
      <c r="K61" s="72"/>
      <c r="L61" s="54">
        <f>J61*2</f>
        <v>30000</v>
      </c>
      <c r="M61" s="36">
        <v>618.79999999999995</v>
      </c>
      <c r="N61" s="32">
        <v>0.19</v>
      </c>
      <c r="O61" s="36">
        <v>736.37199999999996</v>
      </c>
      <c r="P61" s="41" t="s">
        <v>86</v>
      </c>
      <c r="Q61" s="48">
        <v>500000</v>
      </c>
      <c r="R61" s="46">
        <f>Q61*19%</f>
        <v>95000</v>
      </c>
      <c r="S61" s="4">
        <f>Q61+R61</f>
        <v>595000</v>
      </c>
      <c r="T61" s="44">
        <f>S61</f>
        <v>595000</v>
      </c>
    </row>
    <row r="62" spans="1:20" x14ac:dyDescent="0.25">
      <c r="A62" s="64"/>
      <c r="B62" s="65"/>
      <c r="C62" s="65"/>
      <c r="D62" s="6" t="s">
        <v>44</v>
      </c>
      <c r="E62" s="6" t="s">
        <v>78</v>
      </c>
      <c r="F62" s="70"/>
      <c r="G62" s="70"/>
      <c r="H62" s="3">
        <v>15000</v>
      </c>
      <c r="I62" s="3" t="s">
        <v>91</v>
      </c>
      <c r="J62" s="77">
        <f t="shared" ref="J62:J64" si="25">H62</f>
        <v>15000</v>
      </c>
      <c r="K62" s="72"/>
      <c r="L62" s="54">
        <f>J62*3</f>
        <v>45000</v>
      </c>
      <c r="M62" s="36">
        <v>618.79999999999995</v>
      </c>
      <c r="N62" s="32">
        <v>0.19</v>
      </c>
      <c r="O62" s="36">
        <v>736.37199999999996</v>
      </c>
      <c r="P62" s="41" t="s">
        <v>87</v>
      </c>
      <c r="Q62" s="48">
        <v>750000</v>
      </c>
      <c r="R62" s="46">
        <f t="shared" ref="R62:R64" si="26">Q62*19%</f>
        <v>142500</v>
      </c>
      <c r="S62" s="4">
        <f t="shared" ref="S62:S64" si="27">Q62+R62</f>
        <v>892500</v>
      </c>
      <c r="T62" s="44">
        <f t="shared" ref="T62:T64" si="28">S62</f>
        <v>892500</v>
      </c>
    </row>
    <row r="63" spans="1:20" x14ac:dyDescent="0.25">
      <c r="A63" s="64"/>
      <c r="B63" s="65"/>
      <c r="C63" s="65"/>
      <c r="D63" s="6" t="s">
        <v>49</v>
      </c>
      <c r="E63" s="6" t="s">
        <v>79</v>
      </c>
      <c r="F63" s="70"/>
      <c r="G63" s="70"/>
      <c r="H63" s="3">
        <v>15000</v>
      </c>
      <c r="I63" s="3" t="s">
        <v>91</v>
      </c>
      <c r="J63" s="77">
        <f t="shared" si="25"/>
        <v>15000</v>
      </c>
      <c r="K63" s="72"/>
      <c r="L63" s="54">
        <f>J63*1</f>
        <v>15000</v>
      </c>
      <c r="M63" s="36">
        <v>618.79999999999995</v>
      </c>
      <c r="N63" s="32">
        <v>0.19</v>
      </c>
      <c r="O63" s="36">
        <v>736.37199999999996</v>
      </c>
      <c r="P63" s="41">
        <v>736.37199999999996</v>
      </c>
      <c r="Q63" s="48">
        <v>250000</v>
      </c>
      <c r="R63" s="46">
        <f t="shared" si="26"/>
        <v>47500</v>
      </c>
      <c r="S63" s="4">
        <f t="shared" si="27"/>
        <v>297500</v>
      </c>
      <c r="T63" s="44">
        <f t="shared" si="28"/>
        <v>297500</v>
      </c>
    </row>
    <row r="64" spans="1:20" x14ac:dyDescent="0.25">
      <c r="A64" s="64"/>
      <c r="B64" s="65"/>
      <c r="C64" s="65"/>
      <c r="D64" s="6" t="s">
        <v>54</v>
      </c>
      <c r="E64" s="6" t="s">
        <v>76</v>
      </c>
      <c r="F64" s="70"/>
      <c r="G64" s="70"/>
      <c r="H64" s="3">
        <v>15000</v>
      </c>
      <c r="I64" s="3" t="s">
        <v>91</v>
      </c>
      <c r="J64" s="77">
        <f t="shared" si="25"/>
        <v>15000</v>
      </c>
      <c r="K64" s="72"/>
      <c r="L64" s="54">
        <f>J64*2</f>
        <v>30000</v>
      </c>
      <c r="M64" s="36">
        <v>618.79999999999995</v>
      </c>
      <c r="N64" s="32">
        <v>0.19</v>
      </c>
      <c r="O64" s="36">
        <v>736.37199999999996</v>
      </c>
      <c r="P64" s="41" t="s">
        <v>86</v>
      </c>
      <c r="Q64" s="48">
        <v>500000</v>
      </c>
      <c r="R64" s="46">
        <f t="shared" si="26"/>
        <v>95000</v>
      </c>
      <c r="S64" s="4">
        <f t="shared" si="27"/>
        <v>595000</v>
      </c>
      <c r="T64" s="44">
        <f t="shared" si="28"/>
        <v>595000</v>
      </c>
    </row>
    <row r="65" spans="1:20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21">
        <f>SUM(L61:L64)</f>
        <v>120000</v>
      </c>
      <c r="M65" s="99"/>
      <c r="N65" s="99"/>
      <c r="O65" s="99"/>
      <c r="P65" s="38">
        <v>5890976</v>
      </c>
      <c r="Q65" s="47"/>
      <c r="R65" s="4"/>
      <c r="S65" s="4"/>
      <c r="T65" s="28">
        <f>SUM(T61:T64)</f>
        <v>2380000</v>
      </c>
    </row>
    <row r="66" spans="1:20" s="61" customFormat="1" x14ac:dyDescent="0.25">
      <c r="A66" s="67">
        <v>9</v>
      </c>
      <c r="B66" s="68" t="s">
        <v>88</v>
      </c>
      <c r="C66" s="68"/>
      <c r="D66" s="69" t="s">
        <v>10</v>
      </c>
      <c r="E66" s="69"/>
      <c r="F66" s="69"/>
      <c r="G66" s="69"/>
      <c r="H66" s="59">
        <v>0</v>
      </c>
      <c r="I66" s="59">
        <v>0</v>
      </c>
      <c r="J66" s="80">
        <v>0</v>
      </c>
      <c r="K66" s="81"/>
      <c r="L66" s="59">
        <v>0</v>
      </c>
      <c r="M66" s="36">
        <v>725.2</v>
      </c>
      <c r="N66" s="32">
        <v>0.19</v>
      </c>
      <c r="O66" s="36">
        <v>862.98800000000006</v>
      </c>
      <c r="P66" s="41">
        <v>862.98800000000006</v>
      </c>
      <c r="Q66" s="4">
        <v>55000</v>
      </c>
      <c r="R66" s="4">
        <v>10450</v>
      </c>
      <c r="S66" s="4">
        <v>65450</v>
      </c>
      <c r="T66" s="44">
        <v>65450</v>
      </c>
    </row>
    <row r="67" spans="1:20" s="61" customFormat="1" x14ac:dyDescent="0.25">
      <c r="A67" s="67"/>
      <c r="B67" s="68"/>
      <c r="C67" s="68"/>
      <c r="D67" s="69" t="s">
        <v>13</v>
      </c>
      <c r="E67" s="69"/>
      <c r="F67" s="69"/>
      <c r="G67" s="69"/>
      <c r="H67" s="59">
        <v>0</v>
      </c>
      <c r="I67" s="59">
        <v>0</v>
      </c>
      <c r="J67" s="80">
        <v>0</v>
      </c>
      <c r="K67" s="81"/>
      <c r="L67" s="59">
        <v>0</v>
      </c>
      <c r="M67" s="36">
        <v>725.2</v>
      </c>
      <c r="N67" s="32">
        <v>0.19</v>
      </c>
      <c r="O67" s="36">
        <v>862.98800000000006</v>
      </c>
      <c r="P67" s="41">
        <v>862.98800000000006</v>
      </c>
      <c r="Q67" s="4">
        <v>55000</v>
      </c>
      <c r="R67" s="4">
        <v>10450</v>
      </c>
      <c r="S67" s="4">
        <v>65450</v>
      </c>
      <c r="T67" s="44">
        <v>65450</v>
      </c>
    </row>
    <row r="68" spans="1:20" s="61" customFormat="1" x14ac:dyDescent="0.25">
      <c r="A68" s="67"/>
      <c r="B68" s="68"/>
      <c r="C68" s="68"/>
      <c r="D68" s="69" t="s">
        <v>14</v>
      </c>
      <c r="E68" s="69"/>
      <c r="F68" s="69"/>
      <c r="G68" s="69"/>
      <c r="H68" s="59">
        <v>0</v>
      </c>
      <c r="I68" s="59">
        <v>0</v>
      </c>
      <c r="J68" s="80">
        <v>0</v>
      </c>
      <c r="K68" s="81"/>
      <c r="L68" s="59">
        <v>0</v>
      </c>
      <c r="M68" s="36">
        <v>725.2</v>
      </c>
      <c r="N68" s="32">
        <v>0.19</v>
      </c>
      <c r="O68" s="36">
        <v>862.98800000000006</v>
      </c>
      <c r="P68" s="41">
        <v>862.98800000000006</v>
      </c>
      <c r="Q68" s="4">
        <v>55000</v>
      </c>
      <c r="R68" s="4">
        <v>10450</v>
      </c>
      <c r="S68" s="4">
        <v>65450</v>
      </c>
      <c r="T68" s="44">
        <v>65450</v>
      </c>
    </row>
    <row r="69" spans="1:20" s="61" customFormat="1" x14ac:dyDescent="0.25">
      <c r="A69" s="67"/>
      <c r="B69" s="68"/>
      <c r="C69" s="68"/>
      <c r="D69" s="69" t="s">
        <v>15</v>
      </c>
      <c r="E69" s="69"/>
      <c r="F69" s="69"/>
      <c r="G69" s="69"/>
      <c r="H69" s="59">
        <v>0</v>
      </c>
      <c r="I69" s="59">
        <v>0</v>
      </c>
      <c r="J69" s="80">
        <v>0</v>
      </c>
      <c r="K69" s="81"/>
      <c r="L69" s="59">
        <v>0</v>
      </c>
      <c r="M69" s="36">
        <v>725.2</v>
      </c>
      <c r="N69" s="32">
        <v>0.19</v>
      </c>
      <c r="O69" s="36">
        <v>862.98800000000006</v>
      </c>
      <c r="P69" s="41">
        <v>862.98800000000006</v>
      </c>
      <c r="Q69" s="4">
        <v>55000</v>
      </c>
      <c r="R69" s="4">
        <v>10450</v>
      </c>
      <c r="S69" s="4">
        <v>65450</v>
      </c>
      <c r="T69" s="44">
        <v>65450</v>
      </c>
    </row>
    <row r="70" spans="1:20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21">
        <f>SUM(L66:L69)</f>
        <v>0</v>
      </c>
      <c r="M70" s="99"/>
      <c r="N70" s="99"/>
      <c r="O70" s="99"/>
      <c r="P70" s="39">
        <f>+P66*4</f>
        <v>3451.9520000000002</v>
      </c>
      <c r="Q70" s="4"/>
      <c r="R70" s="4"/>
      <c r="S70" s="4"/>
      <c r="T70" s="28">
        <f>SUM(T66:T69)</f>
        <v>261800</v>
      </c>
    </row>
    <row r="71" spans="1:20" x14ac:dyDescent="0.25">
      <c r="A71" s="64">
        <v>10</v>
      </c>
      <c r="B71" s="65" t="s">
        <v>89</v>
      </c>
      <c r="C71" s="65"/>
      <c r="D71" s="66" t="s">
        <v>10</v>
      </c>
      <c r="E71" s="66"/>
      <c r="F71" s="66"/>
      <c r="G71" s="66"/>
      <c r="H71" s="3">
        <v>280000</v>
      </c>
      <c r="I71" s="3" t="s">
        <v>91</v>
      </c>
      <c r="J71" s="77">
        <f>H71</f>
        <v>280000</v>
      </c>
      <c r="K71" s="72"/>
      <c r="L71" s="54">
        <f>J71</f>
        <v>280000</v>
      </c>
      <c r="M71" s="31" t="s">
        <v>21</v>
      </c>
      <c r="N71" s="32">
        <v>0.19</v>
      </c>
      <c r="O71" s="31" t="s">
        <v>22</v>
      </c>
      <c r="P71" s="42" t="s">
        <v>22</v>
      </c>
      <c r="Q71" s="4">
        <v>1200000</v>
      </c>
      <c r="R71" s="4">
        <v>228000</v>
      </c>
      <c r="S71" s="4">
        <v>1428000</v>
      </c>
      <c r="T71" s="44">
        <v>1428000</v>
      </c>
    </row>
    <row r="72" spans="1:20" x14ac:dyDescent="0.25">
      <c r="A72" s="64"/>
      <c r="B72" s="65"/>
      <c r="C72" s="65"/>
      <c r="D72" s="66" t="s">
        <v>13</v>
      </c>
      <c r="E72" s="66"/>
      <c r="F72" s="66"/>
      <c r="G72" s="66"/>
      <c r="H72" s="3">
        <v>280000</v>
      </c>
      <c r="I72" s="3" t="s">
        <v>91</v>
      </c>
      <c r="J72" s="77">
        <f t="shared" ref="J72:J74" si="29">H72</f>
        <v>280000</v>
      </c>
      <c r="K72" s="72"/>
      <c r="L72" s="54">
        <f t="shared" ref="L72:L74" si="30">J72</f>
        <v>280000</v>
      </c>
      <c r="M72" s="31" t="s">
        <v>21</v>
      </c>
      <c r="N72" s="32">
        <v>0.19</v>
      </c>
      <c r="O72" s="31" t="s">
        <v>22</v>
      </c>
      <c r="P72" s="42" t="s">
        <v>22</v>
      </c>
      <c r="Q72" s="4">
        <v>1200000</v>
      </c>
      <c r="R72" s="4">
        <v>228000</v>
      </c>
      <c r="S72" s="4">
        <v>1428000</v>
      </c>
      <c r="T72" s="44">
        <v>1428000</v>
      </c>
    </row>
    <row r="73" spans="1:20" x14ac:dyDescent="0.25">
      <c r="A73" s="64"/>
      <c r="B73" s="65"/>
      <c r="C73" s="65"/>
      <c r="D73" s="66" t="s">
        <v>14</v>
      </c>
      <c r="E73" s="66"/>
      <c r="F73" s="66"/>
      <c r="G73" s="66"/>
      <c r="H73" s="3">
        <v>280000</v>
      </c>
      <c r="I73" s="3" t="s">
        <v>91</v>
      </c>
      <c r="J73" s="77">
        <f t="shared" si="29"/>
        <v>280000</v>
      </c>
      <c r="K73" s="72"/>
      <c r="L73" s="54">
        <f t="shared" si="30"/>
        <v>280000</v>
      </c>
      <c r="M73" s="31" t="s">
        <v>21</v>
      </c>
      <c r="N73" s="32">
        <v>0.19</v>
      </c>
      <c r="O73" s="31" t="s">
        <v>22</v>
      </c>
      <c r="P73" s="42" t="s">
        <v>22</v>
      </c>
      <c r="Q73" s="4">
        <v>1200000</v>
      </c>
      <c r="R73" s="4">
        <v>228000</v>
      </c>
      <c r="S73" s="4">
        <v>1428000</v>
      </c>
      <c r="T73" s="44">
        <v>1428000</v>
      </c>
    </row>
    <row r="74" spans="1:20" x14ac:dyDescent="0.25">
      <c r="A74" s="64"/>
      <c r="B74" s="65"/>
      <c r="C74" s="65"/>
      <c r="D74" s="66" t="s">
        <v>15</v>
      </c>
      <c r="E74" s="66"/>
      <c r="F74" s="66"/>
      <c r="G74" s="66"/>
      <c r="H74" s="3">
        <v>280000</v>
      </c>
      <c r="I74" s="3" t="s">
        <v>91</v>
      </c>
      <c r="J74" s="77">
        <f t="shared" si="29"/>
        <v>280000</v>
      </c>
      <c r="K74" s="72"/>
      <c r="L74" s="54">
        <f t="shared" si="30"/>
        <v>280000</v>
      </c>
      <c r="M74" s="31" t="s">
        <v>21</v>
      </c>
      <c r="N74" s="32">
        <v>0.19</v>
      </c>
      <c r="O74" s="31" t="s">
        <v>22</v>
      </c>
      <c r="P74" s="42" t="s">
        <v>22</v>
      </c>
      <c r="Q74" s="4">
        <v>1200000</v>
      </c>
      <c r="R74" s="4">
        <v>228000</v>
      </c>
      <c r="S74" s="4">
        <v>1428000</v>
      </c>
      <c r="T74" s="44">
        <v>1428000</v>
      </c>
    </row>
    <row r="75" spans="1:20" x14ac:dyDescent="0.25">
      <c r="L75" s="12">
        <f>SUM(L71:L74)</f>
        <v>1120000</v>
      </c>
      <c r="P75" s="30">
        <f>2299080*4</f>
        <v>9196320</v>
      </c>
      <c r="T75" s="29">
        <f>SUM(T71:T74)</f>
        <v>5712000</v>
      </c>
    </row>
    <row r="77" spans="1:20" x14ac:dyDescent="0.25">
      <c r="L77" s="56">
        <f>+L14+L28+L46+L6742+L60+L65+L70+L75</f>
        <v>49762514</v>
      </c>
      <c r="P77" s="57">
        <f>+P14+P28+P46+P51+P60+P65+P70+P75</f>
        <v>191179296.17999998</v>
      </c>
      <c r="T77" s="58">
        <f>+T14+T28+T46+T51+T60+T65+T70+T75</f>
        <v>245782600</v>
      </c>
    </row>
  </sheetData>
  <mergeCells count="188">
    <mergeCell ref="A60:K60"/>
    <mergeCell ref="A65:K65"/>
    <mergeCell ref="A70:K70"/>
    <mergeCell ref="M28:O28"/>
    <mergeCell ref="Q28:S28"/>
    <mergeCell ref="M46:O46"/>
    <mergeCell ref="M51:O51"/>
    <mergeCell ref="M60:O60"/>
    <mergeCell ref="M65:O65"/>
    <mergeCell ref="M70:O70"/>
    <mergeCell ref="Q46:S46"/>
    <mergeCell ref="J29:K29"/>
    <mergeCell ref="J30:K30"/>
    <mergeCell ref="J31:K31"/>
    <mergeCell ref="J32:K32"/>
    <mergeCell ref="J33:K33"/>
    <mergeCell ref="J34:K34"/>
    <mergeCell ref="J35:K35"/>
    <mergeCell ref="J36:K36"/>
    <mergeCell ref="J49:K49"/>
    <mergeCell ref="J50:K50"/>
    <mergeCell ref="A46:K46"/>
    <mergeCell ref="B38:C41"/>
    <mergeCell ref="F38:G38"/>
    <mergeCell ref="B1:G1"/>
    <mergeCell ref="A29:A45"/>
    <mergeCell ref="A28:K28"/>
    <mergeCell ref="A14:K14"/>
    <mergeCell ref="Q1:T1"/>
    <mergeCell ref="Q14:S14"/>
    <mergeCell ref="M1:P1"/>
    <mergeCell ref="M14:O14"/>
    <mergeCell ref="J2:K2"/>
    <mergeCell ref="J3:K3"/>
    <mergeCell ref="J4:K4"/>
    <mergeCell ref="H1:L1"/>
    <mergeCell ref="J5:K5"/>
    <mergeCell ref="J6:K6"/>
    <mergeCell ref="J7:K7"/>
    <mergeCell ref="J8:K8"/>
    <mergeCell ref="J9:K9"/>
    <mergeCell ref="J10:K10"/>
    <mergeCell ref="J21:K21"/>
    <mergeCell ref="J24:K24"/>
    <mergeCell ref="J25:K25"/>
    <mergeCell ref="J26:K26"/>
    <mergeCell ref="J27:K27"/>
    <mergeCell ref="J11:K11"/>
    <mergeCell ref="J12:K12"/>
    <mergeCell ref="J13:K13"/>
    <mergeCell ref="J15:K15"/>
    <mergeCell ref="J16:K16"/>
    <mergeCell ref="J17:K17"/>
    <mergeCell ref="J18:K18"/>
    <mergeCell ref="J19:K19"/>
    <mergeCell ref="J20:K20"/>
    <mergeCell ref="J37:K37"/>
    <mergeCell ref="H22:H23"/>
    <mergeCell ref="I22:I23"/>
    <mergeCell ref="J22:K23"/>
    <mergeCell ref="F39:G39"/>
    <mergeCell ref="F40:G40"/>
    <mergeCell ref="F41:G41"/>
    <mergeCell ref="B42:C45"/>
    <mergeCell ref="J38:K38"/>
    <mergeCell ref="J39:K39"/>
    <mergeCell ref="J40:K40"/>
    <mergeCell ref="J41:K41"/>
    <mergeCell ref="J42:K42"/>
    <mergeCell ref="J43:K43"/>
    <mergeCell ref="J44:K44"/>
    <mergeCell ref="J45:K45"/>
    <mergeCell ref="J71:K71"/>
    <mergeCell ref="J72:K72"/>
    <mergeCell ref="J73:K73"/>
    <mergeCell ref="J74:K74"/>
    <mergeCell ref="J66:K66"/>
    <mergeCell ref="J67:K67"/>
    <mergeCell ref="J68:K68"/>
    <mergeCell ref="J69:K69"/>
    <mergeCell ref="J61:K61"/>
    <mergeCell ref="J62:K62"/>
    <mergeCell ref="J63:K63"/>
    <mergeCell ref="J64:K64"/>
    <mergeCell ref="J52:K52"/>
    <mergeCell ref="J53:K53"/>
    <mergeCell ref="J54:K54"/>
    <mergeCell ref="J55:K55"/>
    <mergeCell ref="J56:K56"/>
    <mergeCell ref="J57:K57"/>
    <mergeCell ref="J58:K58"/>
    <mergeCell ref="J59:K59"/>
    <mergeCell ref="J47:K47"/>
    <mergeCell ref="J48:K48"/>
    <mergeCell ref="A51:K51"/>
    <mergeCell ref="F59:G59"/>
    <mergeCell ref="A47:A50"/>
    <mergeCell ref="B47:C50"/>
    <mergeCell ref="F47:G47"/>
    <mergeCell ref="F48:G48"/>
    <mergeCell ref="F49:G49"/>
    <mergeCell ref="F50:G50"/>
    <mergeCell ref="D5:G5"/>
    <mergeCell ref="D6:G6"/>
    <mergeCell ref="A7:A10"/>
    <mergeCell ref="B7:C10"/>
    <mergeCell ref="D7:G7"/>
    <mergeCell ref="D8:G8"/>
    <mergeCell ref="D9:G9"/>
    <mergeCell ref="D10:G10"/>
    <mergeCell ref="B2:C2"/>
    <mergeCell ref="D2:G2"/>
    <mergeCell ref="A3:A6"/>
    <mergeCell ref="B3:C6"/>
    <mergeCell ref="D3:G3"/>
    <mergeCell ref="D4:G4"/>
    <mergeCell ref="A11:A13"/>
    <mergeCell ref="B11:C13"/>
    <mergeCell ref="D11:G11"/>
    <mergeCell ref="D12:G12"/>
    <mergeCell ref="D13:G13"/>
    <mergeCell ref="A15:A27"/>
    <mergeCell ref="B15:C15"/>
    <mergeCell ref="F15:G15"/>
    <mergeCell ref="B16:C19"/>
    <mergeCell ref="F16:G16"/>
    <mergeCell ref="F17:G17"/>
    <mergeCell ref="F18:G18"/>
    <mergeCell ref="F19:G19"/>
    <mergeCell ref="B20:C21"/>
    <mergeCell ref="F20:G20"/>
    <mergeCell ref="F21:G21"/>
    <mergeCell ref="B22:C23"/>
    <mergeCell ref="F22:G22"/>
    <mergeCell ref="F23:G23"/>
    <mergeCell ref="B24:C27"/>
    <mergeCell ref="F24:G24"/>
    <mergeCell ref="F25:G25"/>
    <mergeCell ref="F26:G26"/>
    <mergeCell ref="F27:G27"/>
    <mergeCell ref="B61:C64"/>
    <mergeCell ref="A61:A64"/>
    <mergeCell ref="B29:C29"/>
    <mergeCell ref="F29:G29"/>
    <mergeCell ref="B30:C33"/>
    <mergeCell ref="F30:G30"/>
    <mergeCell ref="F31:G31"/>
    <mergeCell ref="F32:G32"/>
    <mergeCell ref="F33:G33"/>
    <mergeCell ref="B34:C37"/>
    <mergeCell ref="F34:G34"/>
    <mergeCell ref="F35:G35"/>
    <mergeCell ref="F36:G36"/>
    <mergeCell ref="F37:G37"/>
    <mergeCell ref="F52:G52"/>
    <mergeCell ref="F53:G53"/>
    <mergeCell ref="D54:D55"/>
    <mergeCell ref="F54:G54"/>
    <mergeCell ref="F55:G55"/>
    <mergeCell ref="D56:D57"/>
    <mergeCell ref="F56:G56"/>
    <mergeCell ref="F57:G57"/>
    <mergeCell ref="D58:D59"/>
    <mergeCell ref="F58:G58"/>
    <mergeCell ref="L22:L23"/>
    <mergeCell ref="A71:A74"/>
    <mergeCell ref="B71:C74"/>
    <mergeCell ref="D71:G71"/>
    <mergeCell ref="D72:G72"/>
    <mergeCell ref="D73:G73"/>
    <mergeCell ref="D74:G74"/>
    <mergeCell ref="A66:A69"/>
    <mergeCell ref="B66:C69"/>
    <mergeCell ref="D66:G66"/>
    <mergeCell ref="D67:G67"/>
    <mergeCell ref="D68:G68"/>
    <mergeCell ref="D69:G69"/>
    <mergeCell ref="F42:G42"/>
    <mergeCell ref="F43:G43"/>
    <mergeCell ref="F44:G44"/>
    <mergeCell ref="F45:G45"/>
    <mergeCell ref="F61:G61"/>
    <mergeCell ref="F62:G62"/>
    <mergeCell ref="F63:G63"/>
    <mergeCell ref="F64:G64"/>
    <mergeCell ref="A52:A59"/>
    <mergeCell ref="B52:C59"/>
    <mergeCell ref="D52:D53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-Precios Estudio Mercad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TC. LILIANA INES CORTES FERNANDEZ</dc:creator>
  <cp:keywords/>
  <dc:description/>
  <cp:lastModifiedBy>ASD2. YILMA ADAMES FAJARDO</cp:lastModifiedBy>
  <cp:revision/>
  <dcterms:created xsi:type="dcterms:W3CDTF">2023-04-27T14:11:36Z</dcterms:created>
  <dcterms:modified xsi:type="dcterms:W3CDTF">2023-06-22T19:03:22Z</dcterms:modified>
  <cp:category/>
  <cp:contentStatus/>
</cp:coreProperties>
</file>