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rhoz\Desktop\PROCESOS CAAG\NECESIDADES PARA PRECOTIZAR\ANALISIS DE PRECIO\"/>
    </mc:Choice>
  </mc:AlternateContent>
  <bookViews>
    <workbookView xWindow="0" yWindow="0" windowWidth="7360" windowHeight="6190"/>
  </bookViews>
  <sheets>
    <sheet name="SOLICITUD NECESIDAD (2)" sheetId="2" r:id="rId1"/>
  </sheets>
  <definedNames>
    <definedName name="_xlnm._FilterDatabase" localSheetId="0" hidden="1">'SOLICITUD NECESIDAD (2)'!#REF!</definedName>
    <definedName name="_xlnm.Print_Area" localSheetId="0">'SOLICITUD NECESIDAD (2)'!$B$2:$H$44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W43" i="2" l="1"/>
  <c r="W44" i="2"/>
  <c r="W42" i="2"/>
  <c r="W37" i="2"/>
  <c r="W38" i="2"/>
  <c r="W39" i="2"/>
  <c r="W40" i="2"/>
  <c r="W41" i="2"/>
  <c r="W36" i="2"/>
  <c r="W35" i="2"/>
  <c r="W34" i="2"/>
  <c r="W32" i="2"/>
  <c r="W33" i="2"/>
  <c r="W31" i="2"/>
  <c r="W26" i="2"/>
  <c r="W27" i="2"/>
  <c r="W28" i="2"/>
  <c r="W29" i="2"/>
  <c r="W30" i="2"/>
  <c r="W25" i="2"/>
  <c r="W20" i="2"/>
  <c r="W24" i="2"/>
  <c r="Z24" i="2"/>
  <c r="W23" i="2"/>
  <c r="Z23" i="2"/>
  <c r="W22" i="2"/>
  <c r="Z22" i="2"/>
  <c r="W21" i="2"/>
  <c r="Z21" i="2"/>
  <c r="W18" i="2"/>
  <c r="W19" i="2"/>
  <c r="W17" i="2"/>
  <c r="W15" i="2"/>
  <c r="W16" i="2"/>
  <c r="W14" i="2"/>
  <c r="W12" i="2"/>
  <c r="Z15" i="2"/>
  <c r="W13" i="2"/>
  <c r="Z12" i="2"/>
  <c r="W11" i="2"/>
  <c r="Z11" i="2"/>
  <c r="W10" i="2"/>
  <c r="Z10" i="2"/>
  <c r="W9" i="2"/>
  <c r="Z9" i="2"/>
  <c r="Z13" i="2" l="1"/>
  <c r="Z14" i="2"/>
  <c r="Z16" i="2"/>
  <c r="Z17" i="2"/>
  <c r="Z18" i="2"/>
  <c r="Z19" i="2"/>
  <c r="Z20" i="2"/>
  <c r="Z25" i="2"/>
  <c r="Z26" i="2"/>
  <c r="Z27" i="2"/>
  <c r="Z28" i="2"/>
  <c r="Z29" i="2"/>
  <c r="Z30" i="2"/>
  <c r="Z31" i="2"/>
  <c r="Z33" i="2"/>
  <c r="Z34" i="2"/>
  <c r="Z35" i="2"/>
  <c r="Z36" i="2"/>
  <c r="Z37" i="2"/>
  <c r="Z38" i="2"/>
  <c r="Z39" i="2"/>
  <c r="Z40" i="2"/>
  <c r="Z41" i="2"/>
  <c r="Z42" i="2"/>
  <c r="Z43" i="2"/>
  <c r="Z44" i="2"/>
  <c r="P16" i="2" l="1"/>
  <c r="Q16" i="2" s="1"/>
  <c r="R16" i="2" s="1"/>
  <c r="P15" i="2"/>
  <c r="Q15" i="2" s="1"/>
  <c r="R15" i="2" s="1"/>
  <c r="AB14" i="2"/>
  <c r="P44" i="2"/>
  <c r="Q44" i="2" s="1"/>
  <c r="R44" i="2" s="1"/>
  <c r="Q43" i="2"/>
  <c r="R43" i="2" s="1"/>
  <c r="P43" i="2"/>
  <c r="P42" i="2"/>
  <c r="Q42" i="2" s="1"/>
  <c r="R42" i="2" s="1"/>
  <c r="Q41" i="2"/>
  <c r="R41" i="2" s="1"/>
  <c r="P41" i="2"/>
  <c r="P40" i="2"/>
  <c r="Q40" i="2" s="1"/>
  <c r="R40" i="2" s="1"/>
  <c r="Q39" i="2"/>
  <c r="R39" i="2" s="1"/>
  <c r="P39" i="2"/>
  <c r="P38" i="2"/>
  <c r="Q38" i="2" s="1"/>
  <c r="R38" i="2" s="1"/>
  <c r="Q37" i="2"/>
  <c r="R37" i="2" s="1"/>
  <c r="P37" i="2"/>
  <c r="P36" i="2"/>
  <c r="Q36" i="2" s="1"/>
  <c r="R36" i="2" s="1"/>
  <c r="P35" i="2"/>
  <c r="Q35" i="2" s="1"/>
  <c r="R35" i="2" s="1"/>
  <c r="P34" i="2"/>
  <c r="Q34" i="2" s="1"/>
  <c r="R34" i="2" s="1"/>
  <c r="Q33" i="2"/>
  <c r="R33" i="2" s="1"/>
  <c r="P33" i="2"/>
  <c r="P32" i="2"/>
  <c r="Q32" i="2" s="1"/>
  <c r="R32" i="2" s="1"/>
  <c r="Q31" i="2"/>
  <c r="R31" i="2" s="1"/>
  <c r="P31" i="2"/>
  <c r="P30" i="2"/>
  <c r="Q30" i="2" s="1"/>
  <c r="R30" i="2" s="1"/>
  <c r="Q29" i="2"/>
  <c r="R29" i="2" s="1"/>
  <c r="P29" i="2"/>
  <c r="P28" i="2"/>
  <c r="Q28" i="2" s="1"/>
  <c r="R28" i="2" s="1"/>
  <c r="P27" i="2"/>
  <c r="Q27" i="2" s="1"/>
  <c r="R27" i="2" s="1"/>
  <c r="P26" i="2"/>
  <c r="Q26" i="2" s="1"/>
  <c r="R26" i="2" s="1"/>
  <c r="Q25" i="2"/>
  <c r="R25" i="2" s="1"/>
  <c r="P25" i="2"/>
  <c r="P24" i="2"/>
  <c r="Q24" i="2" s="1"/>
  <c r="R24" i="2" s="1"/>
  <c r="Q23" i="2"/>
  <c r="R23" i="2" s="1"/>
  <c r="P23" i="2"/>
  <c r="P22" i="2"/>
  <c r="Q22" i="2" s="1"/>
  <c r="R22" i="2" s="1"/>
  <c r="P21" i="2"/>
  <c r="Q21" i="2" s="1"/>
  <c r="R21" i="2" s="1"/>
  <c r="P20" i="2"/>
  <c r="Q20" i="2" s="1"/>
  <c r="R20" i="2" s="1"/>
  <c r="P19" i="2"/>
  <c r="Q19" i="2" s="1"/>
  <c r="R19" i="2" s="1"/>
  <c r="P18" i="2"/>
  <c r="Q18" i="2" s="1"/>
  <c r="R18" i="2" s="1"/>
  <c r="Q17" i="2"/>
  <c r="R17" i="2" s="1"/>
  <c r="P17" i="2"/>
  <c r="P14" i="2"/>
  <c r="Q14" i="2" s="1"/>
  <c r="R14" i="2" s="1"/>
  <c r="P13" i="2"/>
  <c r="Q13" i="2" s="1"/>
  <c r="R13" i="2" s="1"/>
  <c r="P12" i="2"/>
  <c r="Q12" i="2" s="1"/>
  <c r="R12" i="2" s="1"/>
  <c r="P11" i="2"/>
  <c r="Q11" i="2" s="1"/>
  <c r="R11" i="2" s="1"/>
  <c r="P10" i="2"/>
  <c r="Q10" i="2" s="1"/>
  <c r="R10" i="2" s="1"/>
  <c r="Q9" i="2"/>
  <c r="R9" i="2" s="1"/>
  <c r="P9" i="2"/>
  <c r="H33" i="2"/>
  <c r="I33" i="2" s="1"/>
  <c r="J33" i="2" s="1"/>
  <c r="H32" i="2"/>
  <c r="I32" i="2" l="1"/>
  <c r="J32" i="2" s="1"/>
  <c r="Y33" i="2"/>
  <c r="Y32" i="2"/>
  <c r="Y13" i="2"/>
  <c r="T32" i="2"/>
  <c r="U32" i="2" s="1"/>
  <c r="T33" i="2"/>
  <c r="U33" i="2" s="1"/>
  <c r="V33" i="2" s="1"/>
  <c r="L32" i="2"/>
  <c r="M32" i="2" s="1"/>
  <c r="N32" i="2" s="1"/>
  <c r="L33" i="2"/>
  <c r="M33" i="2" s="1"/>
  <c r="N33" i="2" s="1"/>
  <c r="H10" i="2"/>
  <c r="I10" i="2" s="1"/>
  <c r="J10" i="2" s="1"/>
  <c r="L10" i="2"/>
  <c r="M10" i="2" s="1"/>
  <c r="N10" i="2" s="1"/>
  <c r="T10" i="2"/>
  <c r="U10" i="2" s="1"/>
  <c r="V10" i="2" s="1"/>
  <c r="H11" i="2"/>
  <c r="I11" i="2" s="1"/>
  <c r="J11" i="2" s="1"/>
  <c r="L11" i="2"/>
  <c r="M11" i="2" s="1"/>
  <c r="N11" i="2" s="1"/>
  <c r="T11" i="2"/>
  <c r="U11" i="2" s="1"/>
  <c r="H12" i="2"/>
  <c r="I12" i="2" s="1"/>
  <c r="J12" i="2" s="1"/>
  <c r="L12" i="2"/>
  <c r="M12" i="2" s="1"/>
  <c r="N12" i="2" s="1"/>
  <c r="T12" i="2"/>
  <c r="U12" i="2" s="1"/>
  <c r="V12" i="2" s="1"/>
  <c r="H13" i="2"/>
  <c r="I13" i="2" s="1"/>
  <c r="J13" i="2" s="1"/>
  <c r="L13" i="2"/>
  <c r="M13" i="2" s="1"/>
  <c r="N13" i="2" s="1"/>
  <c r="T13" i="2"/>
  <c r="U13" i="2" s="1"/>
  <c r="V13" i="2" s="1"/>
  <c r="H9" i="2"/>
  <c r="I9" i="2" s="1"/>
  <c r="J9" i="2" s="1"/>
  <c r="L9" i="2"/>
  <c r="M9" i="2" s="1"/>
  <c r="N9" i="2" s="1"/>
  <c r="T9" i="2"/>
  <c r="V11" i="2" l="1"/>
  <c r="U9" i="2"/>
  <c r="V32" i="2"/>
  <c r="Y15" i="2"/>
  <c r="Y16" i="2"/>
  <c r="Y17" i="2"/>
  <c r="Y18" i="2"/>
  <c r="Y19" i="2"/>
  <c r="Y20" i="2"/>
  <c r="Y21" i="2"/>
  <c r="Y22" i="2"/>
  <c r="Y23" i="2"/>
  <c r="Y24" i="2"/>
  <c r="Y25" i="2"/>
  <c r="Y26" i="2"/>
  <c r="Y27" i="2"/>
  <c r="Y28" i="2"/>
  <c r="Y29" i="2"/>
  <c r="Y30" i="2"/>
  <c r="Y31" i="2"/>
  <c r="Y34" i="2"/>
  <c r="Y35" i="2"/>
  <c r="Y36" i="2"/>
  <c r="Y37" i="2"/>
  <c r="Y38" i="2"/>
  <c r="Y39" i="2"/>
  <c r="Y40" i="2"/>
  <c r="Y41" i="2"/>
  <c r="Y42" i="2"/>
  <c r="Y43" i="2"/>
  <c r="Y44" i="2"/>
  <c r="T14" i="2"/>
  <c r="T15" i="2"/>
  <c r="U15" i="2" s="1"/>
  <c r="T16" i="2"/>
  <c r="U16" i="2" s="1"/>
  <c r="T17" i="2"/>
  <c r="U17" i="2" s="1"/>
  <c r="T18" i="2"/>
  <c r="U18" i="2" s="1"/>
  <c r="T19" i="2"/>
  <c r="U19" i="2" s="1"/>
  <c r="T20" i="2"/>
  <c r="U20" i="2" s="1"/>
  <c r="T21" i="2"/>
  <c r="U21" i="2" s="1"/>
  <c r="T22" i="2"/>
  <c r="U22" i="2" s="1"/>
  <c r="T23" i="2"/>
  <c r="U23" i="2" s="1"/>
  <c r="T24" i="2"/>
  <c r="U24" i="2" s="1"/>
  <c r="T25" i="2"/>
  <c r="U25" i="2" s="1"/>
  <c r="T26" i="2"/>
  <c r="U26" i="2" s="1"/>
  <c r="T27" i="2"/>
  <c r="U27" i="2" s="1"/>
  <c r="T28" i="2"/>
  <c r="U28" i="2" s="1"/>
  <c r="T29" i="2"/>
  <c r="U29" i="2" s="1"/>
  <c r="T30" i="2"/>
  <c r="U30" i="2" s="1"/>
  <c r="T31" i="2"/>
  <c r="U31" i="2" s="1"/>
  <c r="V31" i="2" s="1"/>
  <c r="T34" i="2"/>
  <c r="U34" i="2" s="1"/>
  <c r="V34" i="2" s="1"/>
  <c r="T35" i="2"/>
  <c r="U35" i="2" s="1"/>
  <c r="T36" i="2"/>
  <c r="U36" i="2" s="1"/>
  <c r="T37" i="2"/>
  <c r="U37" i="2" s="1"/>
  <c r="T38" i="2"/>
  <c r="U38" i="2" s="1"/>
  <c r="T39" i="2"/>
  <c r="U39" i="2" s="1"/>
  <c r="T40" i="2"/>
  <c r="U40" i="2" s="1"/>
  <c r="T41" i="2"/>
  <c r="U41" i="2" s="1"/>
  <c r="T42" i="2"/>
  <c r="U42" i="2" s="1"/>
  <c r="T43" i="2"/>
  <c r="U43" i="2" s="1"/>
  <c r="V43" i="2" s="1"/>
  <c r="T44" i="2"/>
  <c r="U44" i="2" s="1"/>
  <c r="V44" i="2" s="1"/>
  <c r="Y14" i="2"/>
  <c r="L14" i="2"/>
  <c r="M14" i="2" s="1"/>
  <c r="N14" i="2" s="1"/>
  <c r="L15" i="2"/>
  <c r="M15" i="2" s="1"/>
  <c r="N15" i="2" s="1"/>
  <c r="L16" i="2"/>
  <c r="M16" i="2" s="1"/>
  <c r="N16" i="2" s="1"/>
  <c r="L17" i="2"/>
  <c r="M17" i="2" s="1"/>
  <c r="N17" i="2" s="1"/>
  <c r="L18" i="2"/>
  <c r="M18" i="2" s="1"/>
  <c r="N18" i="2" s="1"/>
  <c r="L19" i="2"/>
  <c r="M19" i="2" s="1"/>
  <c r="N19" i="2" s="1"/>
  <c r="L20" i="2"/>
  <c r="M20" i="2" s="1"/>
  <c r="N20" i="2" s="1"/>
  <c r="L21" i="2"/>
  <c r="M21" i="2" s="1"/>
  <c r="N21" i="2" s="1"/>
  <c r="L22" i="2"/>
  <c r="M22" i="2" s="1"/>
  <c r="N22" i="2" s="1"/>
  <c r="L23" i="2"/>
  <c r="M23" i="2" s="1"/>
  <c r="N23" i="2" s="1"/>
  <c r="L24" i="2"/>
  <c r="M24" i="2" s="1"/>
  <c r="N24" i="2" s="1"/>
  <c r="L25" i="2"/>
  <c r="M25" i="2" s="1"/>
  <c r="N25" i="2" s="1"/>
  <c r="L26" i="2"/>
  <c r="M26" i="2" s="1"/>
  <c r="N26" i="2" s="1"/>
  <c r="L27" i="2"/>
  <c r="M27" i="2" s="1"/>
  <c r="N27" i="2" s="1"/>
  <c r="L28" i="2"/>
  <c r="M28" i="2" s="1"/>
  <c r="N28" i="2" s="1"/>
  <c r="L29" i="2"/>
  <c r="M29" i="2" s="1"/>
  <c r="N29" i="2" s="1"/>
  <c r="L30" i="2"/>
  <c r="M30" i="2" s="1"/>
  <c r="N30" i="2" s="1"/>
  <c r="L31" i="2"/>
  <c r="M31" i="2" s="1"/>
  <c r="N31" i="2" s="1"/>
  <c r="L34" i="2"/>
  <c r="M34" i="2" s="1"/>
  <c r="N34" i="2" s="1"/>
  <c r="L35" i="2"/>
  <c r="M35" i="2" s="1"/>
  <c r="N35" i="2" s="1"/>
  <c r="L36" i="2"/>
  <c r="M36" i="2" s="1"/>
  <c r="N36" i="2" s="1"/>
  <c r="L37" i="2"/>
  <c r="M37" i="2" s="1"/>
  <c r="N37" i="2" s="1"/>
  <c r="L38" i="2"/>
  <c r="M38" i="2" s="1"/>
  <c r="N38" i="2" s="1"/>
  <c r="L39" i="2"/>
  <c r="M39" i="2" s="1"/>
  <c r="N39" i="2" s="1"/>
  <c r="L40" i="2"/>
  <c r="M40" i="2" s="1"/>
  <c r="N40" i="2" s="1"/>
  <c r="L41" i="2"/>
  <c r="M41" i="2" s="1"/>
  <c r="N41" i="2" s="1"/>
  <c r="L42" i="2"/>
  <c r="M42" i="2" s="1"/>
  <c r="N42" i="2" s="1"/>
  <c r="L43" i="2"/>
  <c r="M43" i="2" s="1"/>
  <c r="N43" i="2" s="1"/>
  <c r="L44" i="2"/>
  <c r="M44" i="2" s="1"/>
  <c r="N44" i="2" s="1"/>
  <c r="Y45" i="2" l="1"/>
  <c r="V9" i="2"/>
  <c r="V39" i="2"/>
  <c r="V21" i="2"/>
  <c r="V38" i="2"/>
  <c r="V19" i="2"/>
  <c r="V36" i="2"/>
  <c r="V35" i="2"/>
  <c r="V42" i="2"/>
  <c r="V24" i="2"/>
  <c r="V16" i="2"/>
  <c r="V29" i="2"/>
  <c r="V20" i="2"/>
  <c r="V27" i="2"/>
  <c r="V26" i="2"/>
  <c r="V25" i="2"/>
  <c r="V41" i="2"/>
  <c r="V23" i="2"/>
  <c r="V15" i="2"/>
  <c r="V28" i="2"/>
  <c r="V37" i="2"/>
  <c r="V18" i="2"/>
  <c r="V17" i="2"/>
  <c r="V40" i="2"/>
  <c r="V30" i="2"/>
  <c r="V22" i="2"/>
  <c r="U14" i="2"/>
  <c r="V14" i="2" l="1"/>
  <c r="H14" i="2"/>
  <c r="I14" i="2" s="1"/>
  <c r="J14" i="2" s="1"/>
  <c r="H15" i="2"/>
  <c r="I15" i="2" s="1"/>
  <c r="J15" i="2" s="1"/>
  <c r="H16" i="2"/>
  <c r="I16" i="2" s="1"/>
  <c r="J16" i="2" s="1"/>
  <c r="H17" i="2"/>
  <c r="I17" i="2" s="1"/>
  <c r="J17" i="2" s="1"/>
  <c r="H18" i="2"/>
  <c r="I18" i="2" s="1"/>
  <c r="J18" i="2" s="1"/>
  <c r="H19" i="2"/>
  <c r="I19" i="2" s="1"/>
  <c r="J19" i="2" s="1"/>
  <c r="H20" i="2"/>
  <c r="I20" i="2" s="1"/>
  <c r="J20" i="2" s="1"/>
  <c r="H21" i="2"/>
  <c r="I21" i="2" s="1"/>
  <c r="J21" i="2" s="1"/>
  <c r="H22" i="2"/>
  <c r="I22" i="2" s="1"/>
  <c r="J22" i="2" s="1"/>
  <c r="H23" i="2"/>
  <c r="I23" i="2" s="1"/>
  <c r="J23" i="2" s="1"/>
  <c r="H24" i="2"/>
  <c r="I24" i="2" s="1"/>
  <c r="J24" i="2" s="1"/>
  <c r="H25" i="2"/>
  <c r="I25" i="2" s="1"/>
  <c r="J25" i="2" s="1"/>
  <c r="H26" i="2"/>
  <c r="I26" i="2" s="1"/>
  <c r="J26" i="2" s="1"/>
  <c r="H27" i="2"/>
  <c r="I27" i="2" s="1"/>
  <c r="J27" i="2" s="1"/>
  <c r="H28" i="2"/>
  <c r="I28" i="2" s="1"/>
  <c r="J28" i="2" s="1"/>
  <c r="H29" i="2"/>
  <c r="I29" i="2" s="1"/>
  <c r="J29" i="2" s="1"/>
  <c r="H30" i="2"/>
  <c r="I30" i="2" s="1"/>
  <c r="J30" i="2" s="1"/>
  <c r="H31" i="2"/>
  <c r="I31" i="2" s="1"/>
  <c r="H34" i="2"/>
  <c r="I34" i="2" s="1"/>
  <c r="H35" i="2"/>
  <c r="I35" i="2" s="1"/>
  <c r="J35" i="2" s="1"/>
  <c r="H36" i="2"/>
  <c r="I36" i="2" s="1"/>
  <c r="J36" i="2" s="1"/>
  <c r="H37" i="2"/>
  <c r="H38" i="2"/>
  <c r="H39" i="2"/>
  <c r="H40" i="2"/>
  <c r="H41" i="2"/>
  <c r="H42" i="2"/>
  <c r="H43" i="2"/>
  <c r="H44" i="2"/>
  <c r="J34" i="2" l="1"/>
  <c r="J31" i="2"/>
  <c r="I37" i="2"/>
  <c r="J37" i="2" s="1"/>
  <c r="I42" i="2"/>
  <c r="J42" i="2" s="1"/>
  <c r="I41" i="2"/>
  <c r="J41" i="2" s="1"/>
  <c r="I40" i="2"/>
  <c r="J40" i="2" s="1"/>
  <c r="I39" i="2"/>
  <c r="J39" i="2" s="1"/>
  <c r="I38" i="2"/>
  <c r="J38" i="2" s="1"/>
  <c r="I44" i="2"/>
  <c r="J44" i="2" s="1"/>
  <c r="I43" i="2"/>
  <c r="J43" i="2" l="1"/>
</calcChain>
</file>

<file path=xl/comments1.xml><?xml version="1.0" encoding="utf-8"?>
<comments xmlns="http://schemas.openxmlformats.org/spreadsheetml/2006/main">
  <authors>
    <author>Usuario de Windows</author>
    <author>Adriana Janeth Vesga Maldonado</author>
    <author>tc={3FB6464B-BC59-4F64-AB4C-BC3978AD4708}</author>
    <author>tc={DED71E5F-BEB5-4C4C-AE3A-AFA27DF046BB}</author>
  </authors>
  <commentList>
    <comment ref="D8" authorId="0" shapeId="0">
      <text>
        <r>
          <rPr>
            <b/>
            <sz val="9"/>
            <color indexed="81"/>
            <rFont val="Tahoma"/>
            <family val="2"/>
          </rPr>
          <t xml:space="preserve">Especificaciones tecnicas: Detallar el producto de manera especifica, que aborde cada componente o caracteristica interna o externa del producto o servicio. Ejemplo: Tamaño, caracteristicas del material.
</t>
        </r>
      </text>
    </comment>
    <comment ref="E8" authorId="0" shapeId="0">
      <text>
        <r>
          <rPr>
            <b/>
            <sz val="9"/>
            <color indexed="81"/>
            <rFont val="Tahoma"/>
            <family val="2"/>
          </rPr>
          <t>Unidad de Medida:
Presentación en la que viene el producto. Ejemplo: Metros, Rollos, Oz, Lts, Gramos, etc.</t>
        </r>
      </text>
    </comment>
    <comment ref="F8" authorId="1" shapeId="0">
      <text>
        <r>
          <rPr>
            <b/>
            <sz val="9"/>
            <color indexed="81"/>
            <rFont val="Tahoma"/>
            <family val="2"/>
          </rPr>
          <t>Adriana Janeth Vesga Maldonado:</t>
        </r>
        <r>
          <rPr>
            <sz val="9"/>
            <color indexed="81"/>
            <rFont val="Tahoma"/>
            <family val="2"/>
          </rPr>
          <t xml:space="preserve">
Si el elemento a solicitar pertenece al rubro de materiales de formación o a otro rubro del centro</t>
        </r>
      </text>
    </comment>
    <comment ref="W9" authorId="2" shapeId="0">
      <text>
        <r>
          <rPr>
            <sz val="11"/>
            <color theme="1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PARA DETERMINAR EL VALOR PROMEDIO UNITARIO SE DEBE TOMAR EL VALOR UNITARIO MAS IVA </t>
        </r>
      </text>
    </comment>
    <comment ref="X9" authorId="3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AQUÍ SE DEBE COPIAR MANUALMENTE EL VALOR DEL RESULTADO DE LA COLUMNA ANTERIOR</t>
        </r>
      </text>
    </comment>
  </commentList>
</comments>
</file>

<file path=xl/sharedStrings.xml><?xml version="1.0" encoding="utf-8"?>
<sst xmlns="http://schemas.openxmlformats.org/spreadsheetml/2006/main" count="108" uniqueCount="60">
  <si>
    <t>ANALISIS DE PRECIOS</t>
  </si>
  <si>
    <t>COTIZACIONES:</t>
  </si>
  <si>
    <t>PROMEDIO</t>
  </si>
  <si>
    <t>ITEM</t>
  </si>
  <si>
    <t>NECESIDAD</t>
  </si>
  <si>
    <t>ESPECIFICACIONES TÉCNICAS</t>
  </si>
  <si>
    <t>UNIDAD DE MEDIDA</t>
  </si>
  <si>
    <t>CANTIDAD SOLICITDA</t>
  </si>
  <si>
    <t>VALOR UNITARIO</t>
  </si>
  <si>
    <t>VALOR IVA</t>
  </si>
  <si>
    <t>VALOR UNITARIO + IVA</t>
  </si>
  <si>
    <t>VALOR TOTAL</t>
  </si>
  <si>
    <t>VALOR PROMEDIO UNITARIO</t>
  </si>
  <si>
    <t>VALOR SECOP II</t>
  </si>
  <si>
    <t>VALOR PROMEDIO TOTAL</t>
  </si>
  <si>
    <t>UNIDAD</t>
  </si>
  <si>
    <t>*Las tasas de IVA se toman según la ley 1607 de 2012, modificada por la Ley 1819 de 2016.</t>
  </si>
  <si>
    <t>EMPRESERVA</t>
  </si>
  <si>
    <t>PANEL SOLAR POLICRISTALINO 370W</t>
  </si>
  <si>
    <t>CONTROLADOR SOLAR MPPT 30AMP 24V</t>
  </si>
  <si>
    <t>INVERSOR ONDA PURA 1000WATT 24V</t>
  </si>
  <si>
    <t>BATERIAS AGM 12V 100AH</t>
  </si>
  <si>
    <t xml:space="preserve">CABLE SOLAR FLEXIBLE 4MM2 ROJO </t>
  </si>
  <si>
    <t xml:space="preserve">CABLE SOLAR FLEXIBLE 4MM2 NEGRO </t>
  </si>
  <si>
    <t>CABLE PARA BATERIA FLEXIBLE 10MM2 ROJO</t>
  </si>
  <si>
    <t>CABLE PARA BATERIA FLEXIBLE 10MM2 NEGRO</t>
  </si>
  <si>
    <t>SET DE CONECTORES MC4 HEMBRA-MACHO</t>
  </si>
  <si>
    <t>CONECTORES EN T (1 A 2) MC4 HEMBRA</t>
  </si>
  <si>
    <t>CONECTORES EN T (1 A 2) MC4 MACHO</t>
  </si>
  <si>
    <t>CONECTORES EN T (1 A 3) MC4 HEMBRA</t>
  </si>
  <si>
    <t>CONECTORES EN T (1 A 3) MC4 MACHO</t>
  </si>
  <si>
    <t>BREAKER 2X16 AMP DC</t>
  </si>
  <si>
    <t>BREAKER 2X32 AMP DC</t>
  </si>
  <si>
    <t>BREAKER 2X20AMP AC</t>
  </si>
  <si>
    <t>CABLE ELECTRICO CENTELSA COLOR AZUL AWG # 12</t>
  </si>
  <si>
    <t>CABLE ELECTRICO CENTELSA COLOR BLANCO AWG # 12</t>
  </si>
  <si>
    <t>CABLE ELECTRICO CENTELSA COLOR NEGRO AWG # 12</t>
  </si>
  <si>
    <t>CABLE ELECTRICO CENTELSA COLOR BLANCO AWG # 10</t>
  </si>
  <si>
    <t>CABLE ELECTRICO CENTELSA COLOR ROJO AWG # 10</t>
  </si>
  <si>
    <t>CABLE ELECTRICO CENTELSA COLOR VERDE AWG # 12</t>
  </si>
  <si>
    <t>RIEL DIM</t>
  </si>
  <si>
    <t>TORNILLOS AUTOPERFORANTES 1"</t>
  </si>
  <si>
    <t>BOMBILLOS LED DE 5WATT</t>
  </si>
  <si>
    <t>PORTABOMBILLOS O ROSETA</t>
  </si>
  <si>
    <t>BOMBILLOS INCANDECENTES 100WATT</t>
  </si>
  <si>
    <t>TOMACORRIENTES</t>
  </si>
  <si>
    <t>INTERRUPTOR SENCILLOS</t>
  </si>
  <si>
    <t>INTERRUPTOR DOBLES</t>
  </si>
  <si>
    <t>INTERRUPTOR DE TRES VIAS</t>
  </si>
  <si>
    <t>CONECTORES PERNOS DE OJOS 2AWG</t>
  </si>
  <si>
    <t>CINTA AISLANTE</t>
  </si>
  <si>
    <t>TABLERO DE DISTRIBUCION 8 CIRCUITOS MONOFASICOS</t>
  </si>
  <si>
    <t>TABLERO DE DISTRIBUCION 8 CIRCUITOS BIFASICOS</t>
  </si>
  <si>
    <t>PROTECCION CONTRA SOBRETENSIONES DPS 150VOLTIOS</t>
  </si>
  <si>
    <t>METROS</t>
  </si>
  <si>
    <t>BOLSA</t>
  </si>
  <si>
    <t>GENERGY S.A.S</t>
  </si>
  <si>
    <t>GAFIMOPE</t>
  </si>
  <si>
    <t>GAVA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</si>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</sst>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-* #,##0.00_-;\-* #,##0.00_-;_-* &quot;-&quot;??_-;_-@_-"/>
    <numFmt numFmtId="164" formatCode="_(* #,##0.00_);_(* \(#,##0.00\);_(* &quot;-&quot;??_);_(@_)"/>
    <numFmt numFmtId="165" formatCode="_-* #,##0.00\ &quot;€&quot;_-;\-* #,##0.00\ &quot;€&quot;_-;_-* &quot;-&quot;??\ &quot;€&quot;_-;_-@_-"/>
    <numFmt numFmtId="166" formatCode="_(&quot;$&quot;\ * #,##0.00_);_(&quot;$&quot;\ * \(#,##0.00\);_(&quot;$&quot;\ * &quot;-&quot;??_);_(@_)"/>
    <numFmt numFmtId="167" formatCode="_ * #,##0.00_ ;_ * \-#,##0.00_ ;_ * &quot;-&quot;??_ ;_ @_ "/>
    <numFmt numFmtId="168" formatCode="_ &quot;$&quot;\ * #,##0_ ;_ &quot;$&quot;\ * \-#,##0_ ;_ &quot;$&quot;\ * &quot;-&quot;??_ ;_ @_ "/>
    <numFmt numFmtId="169" formatCode="_ * ###,0&quot;.&quot;00_ ;_ * \-###,0&quot;.&quot;00_ ;_ * &quot;-&quot;??_ ;_ @_ "/>
    <numFmt numFmtId="170" formatCode="_ &quot;$&quot;\ * #,##0.00_ ;_ &quot;$&quot;\ * \-#,##0.00_ ;_ &quot;$&quot;\ * &quot;-&quot;??_ ;_ @_ "/>
    <numFmt numFmtId="171" formatCode="###,0&quot;.&quot;00\ &quot;€&quot;;\-###,0&quot;.&quot;00\ &quot;€&quot;"/>
    <numFmt numFmtId="172" formatCode="_(* #,##0_);_(* \(#,##0\);_(* &quot;-&quot;??_);_(@_)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8"/>
      <name val="Calibri"/>
      <family val="2"/>
    </font>
    <font>
      <sz val="10"/>
      <color indexed="8"/>
      <name val="MS Sans Serif"/>
      <family val="2"/>
    </font>
    <font>
      <b/>
      <sz val="9"/>
      <color indexed="81"/>
      <name val="Tahoma"/>
      <family val="2"/>
    </font>
    <font>
      <sz val="9"/>
      <color theme="1"/>
      <name val="Arial Narrow"/>
      <family val="2"/>
    </font>
    <font>
      <sz val="10"/>
      <color theme="1"/>
      <name val="Arial Narrow"/>
      <family val="2"/>
    </font>
    <font>
      <sz val="9"/>
      <color indexed="81"/>
      <name val="Tahoma"/>
      <family val="2"/>
    </font>
    <font>
      <sz val="8"/>
      <name val="Calibri"/>
      <family val="2"/>
      <scheme val="minor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6"/>
      <name val="Arial"/>
      <family val="2"/>
    </font>
    <font>
      <sz val="14"/>
      <name val="Arial"/>
      <family val="2"/>
    </font>
    <font>
      <sz val="11"/>
      <color rgb="FF000000"/>
      <name val="Arial"/>
      <family val="2"/>
    </font>
    <font>
      <sz val="10"/>
      <color rgb="FF000000"/>
      <name val="Times New Roman"/>
      <family val="1"/>
    </font>
    <font>
      <sz val="12"/>
      <color rgb="FF000000"/>
      <name val="Arial"/>
      <family val="2"/>
    </font>
    <font>
      <b/>
      <sz val="9"/>
      <color theme="1"/>
      <name val="Arial Narrow"/>
      <family val="2"/>
    </font>
    <font>
      <sz val="12"/>
      <name val="Calibri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CC"/>
        <bgColor indexed="64"/>
      </patternFill>
    </fill>
  </fills>
  <borders count="3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32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1" fillId="0" borderId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6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1" fontId="5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0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0" fontId="2" fillId="0" borderId="0"/>
    <xf numFmtId="0" fontId="18" fillId="0" borderId="0"/>
  </cellStyleXfs>
  <cellXfs count="90">
    <xf numFmtId="0" fontId="0" fillId="0" borderId="0" xfId="0"/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2" xfId="0" applyFont="1" applyBorder="1"/>
    <xf numFmtId="0" fontId="9" fillId="0" borderId="3" xfId="0" applyFont="1" applyBorder="1"/>
    <xf numFmtId="0" fontId="9" fillId="0" borderId="4" xfId="0" applyFont="1" applyBorder="1"/>
    <xf numFmtId="0" fontId="12" fillId="15" borderId="16" xfId="2" applyFont="1" applyFill="1" applyBorder="1" applyAlignment="1">
      <alignment horizontal="center" vertical="center" wrapText="1"/>
    </xf>
    <xf numFmtId="0" fontId="12" fillId="15" borderId="2" xfId="2" applyFont="1" applyFill="1" applyBorder="1" applyAlignment="1">
      <alignment horizontal="center" vertical="center" wrapText="1"/>
    </xf>
    <xf numFmtId="164" fontId="9" fillId="0" borderId="0" xfId="1" applyFont="1" applyFill="1"/>
    <xf numFmtId="164" fontId="9" fillId="0" borderId="0" xfId="1" applyFont="1"/>
    <xf numFmtId="172" fontId="13" fillId="16" borderId="15" xfId="0" applyNumberFormat="1" applyFont="1" applyFill="1" applyBorder="1" applyAlignment="1">
      <alignment vertical="center"/>
    </xf>
    <xf numFmtId="0" fontId="12" fillId="15" borderId="8" xfId="2" applyFont="1" applyFill="1" applyBorder="1" applyAlignment="1">
      <alignment horizontal="center" vertical="center" wrapText="1"/>
    </xf>
    <xf numFmtId="0" fontId="12" fillId="15" borderId="24" xfId="2" applyFont="1" applyFill="1" applyBorder="1" applyAlignment="1">
      <alignment vertical="center" wrapText="1"/>
    </xf>
    <xf numFmtId="0" fontId="17" fillId="0" borderId="23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164" fontId="14" fillId="0" borderId="8" xfId="1" applyFont="1" applyBorder="1" applyAlignment="1">
      <alignment horizontal="center" vertical="center" wrapText="1"/>
    </xf>
    <xf numFmtId="164" fontId="14" fillId="0" borderId="9" xfId="1" applyFont="1" applyBorder="1" applyAlignment="1">
      <alignment horizontal="center" vertical="center" wrapText="1"/>
    </xf>
    <xf numFmtId="164" fontId="13" fillId="0" borderId="17" xfId="1" applyFont="1" applyBorder="1" applyAlignment="1">
      <alignment horizontal="center" vertical="center" wrapText="1"/>
    </xf>
    <xf numFmtId="164" fontId="13" fillId="0" borderId="7" xfId="1" applyFont="1" applyBorder="1" applyAlignment="1">
      <alignment horizontal="center" vertical="center" wrapText="1"/>
    </xf>
    <xf numFmtId="164" fontId="13" fillId="0" borderId="18" xfId="1" applyFont="1" applyBorder="1" applyAlignment="1">
      <alignment horizontal="center" vertical="center" wrapText="1"/>
    </xf>
    <xf numFmtId="172" fontId="9" fillId="0" borderId="0" xfId="0" applyNumberFormat="1" applyFont="1"/>
    <xf numFmtId="3" fontId="9" fillId="0" borderId="0" xfId="0" applyNumberFormat="1" applyFont="1"/>
    <xf numFmtId="3" fontId="14" fillId="0" borderId="7" xfId="0" applyNumberFormat="1" applyFont="1" applyBorder="1" applyAlignment="1">
      <alignment horizontal="center" vertical="center" wrapText="1"/>
    </xf>
    <xf numFmtId="172" fontId="13" fillId="0" borderId="18" xfId="0" applyNumberFormat="1" applyFont="1" applyBorder="1" applyAlignment="1">
      <alignment horizontal="center" vertical="center" wrapText="1"/>
    </xf>
    <xf numFmtId="172" fontId="12" fillId="15" borderId="25" xfId="1" applyNumberFormat="1" applyFont="1" applyFill="1" applyBorder="1" applyAlignment="1">
      <alignment horizontal="center" vertical="center" wrapText="1"/>
    </xf>
    <xf numFmtId="172" fontId="13" fillId="0" borderId="12" xfId="0" applyNumberFormat="1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3" fontId="14" fillId="0" borderId="11" xfId="0" applyNumberFormat="1" applyFont="1" applyBorder="1" applyAlignment="1">
      <alignment horizontal="center" vertical="center" wrapText="1"/>
    </xf>
    <xf numFmtId="43" fontId="8" fillId="0" borderId="0" xfId="0" applyNumberFormat="1" applyFont="1" applyAlignment="1">
      <alignment vertical="center"/>
    </xf>
    <xf numFmtId="164" fontId="8" fillId="0" borderId="0" xfId="1" applyFont="1" applyAlignment="1">
      <alignment vertical="center"/>
    </xf>
    <xf numFmtId="0" fontId="13" fillId="17" borderId="28" xfId="0" applyFont="1" applyFill="1" applyBorder="1" applyAlignment="1">
      <alignment horizontal="center" vertical="center" wrapText="1"/>
    </xf>
    <xf numFmtId="0" fontId="13" fillId="17" borderId="29" xfId="0" applyFont="1" applyFill="1" applyBorder="1" applyAlignment="1">
      <alignment horizontal="center" vertical="center" wrapText="1"/>
    </xf>
    <xf numFmtId="0" fontId="13" fillId="17" borderId="30" xfId="0" applyFont="1" applyFill="1" applyBorder="1" applyAlignment="1">
      <alignment horizontal="center" vertical="center" wrapText="1"/>
    </xf>
    <xf numFmtId="0" fontId="13" fillId="18" borderId="7" xfId="0" applyFont="1" applyFill="1" applyBorder="1" applyAlignment="1">
      <alignment horizontal="center" vertical="center" wrapText="1"/>
    </xf>
    <xf numFmtId="0" fontId="13" fillId="18" borderId="9" xfId="0" applyFont="1" applyFill="1" applyBorder="1" applyAlignment="1">
      <alignment horizontal="center" vertical="center" wrapText="1"/>
    </xf>
    <xf numFmtId="0" fontId="13" fillId="18" borderId="18" xfId="0" applyFont="1" applyFill="1" applyBorder="1" applyAlignment="1">
      <alignment horizontal="center" vertical="center" wrapText="1"/>
    </xf>
    <xf numFmtId="0" fontId="13" fillId="19" borderId="9" xfId="0" applyFont="1" applyFill="1" applyBorder="1" applyAlignment="1">
      <alignment horizontal="center" vertical="center" wrapText="1"/>
    </xf>
    <xf numFmtId="172" fontId="14" fillId="17" borderId="8" xfId="0" applyNumberFormat="1" applyFont="1" applyFill="1" applyBorder="1" applyAlignment="1">
      <alignment horizontal="center" vertical="center" wrapText="1"/>
    </xf>
    <xf numFmtId="43" fontId="14" fillId="18" borderId="9" xfId="0" applyNumberFormat="1" applyFont="1" applyFill="1" applyBorder="1" applyAlignment="1">
      <alignment horizontal="center" vertical="center" wrapText="1"/>
    </xf>
    <xf numFmtId="43" fontId="14" fillId="19" borderId="9" xfId="0" applyNumberFormat="1" applyFont="1" applyFill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164" fontId="13" fillId="0" borderId="33" xfId="1" applyFont="1" applyBorder="1" applyAlignment="1">
      <alignment horizontal="center" vertical="center" wrapText="1"/>
    </xf>
    <xf numFmtId="0" fontId="13" fillId="16" borderId="21" xfId="0" applyFont="1" applyFill="1" applyBorder="1" applyAlignment="1">
      <alignment horizontal="right" vertical="center"/>
    </xf>
    <xf numFmtId="0" fontId="20" fillId="0" borderId="0" xfId="0" applyFont="1" applyAlignment="1">
      <alignment horizontal="center" vertical="center"/>
    </xf>
    <xf numFmtId="0" fontId="21" fillId="0" borderId="8" xfId="0" applyFont="1" applyFill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top" wrapText="1"/>
    </xf>
    <xf numFmtId="0" fontId="21" fillId="20" borderId="8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top" wrapText="1"/>
    </xf>
    <xf numFmtId="0" fontId="23" fillId="0" borderId="8" xfId="0" applyFont="1" applyBorder="1" applyAlignment="1">
      <alignment horizontal="center" vertical="top" wrapText="1"/>
    </xf>
    <xf numFmtId="0" fontId="19" fillId="0" borderId="8" xfId="0" applyFont="1" applyFill="1" applyBorder="1" applyAlignment="1">
      <alignment horizontal="center" vertical="center"/>
    </xf>
    <xf numFmtId="164" fontId="24" fillId="0" borderId="0" xfId="1" applyFont="1"/>
    <xf numFmtId="164" fontId="25" fillId="0" borderId="0" xfId="1" applyFont="1" applyAlignment="1">
      <alignment vertical="center"/>
    </xf>
    <xf numFmtId="164" fontId="1" fillId="0" borderId="0" xfId="1" applyFont="1" applyAlignment="1">
      <alignment vertical="center"/>
    </xf>
    <xf numFmtId="0" fontId="13" fillId="21" borderId="10" xfId="0" applyFont="1" applyFill="1" applyBorder="1" applyAlignment="1">
      <alignment horizontal="center" vertical="center" wrapText="1"/>
    </xf>
    <xf numFmtId="0" fontId="13" fillId="21" borderId="9" xfId="0" applyFont="1" applyFill="1" applyBorder="1" applyAlignment="1">
      <alignment horizontal="center" vertical="center" wrapText="1"/>
    </xf>
    <xf numFmtId="0" fontId="13" fillId="21" borderId="17" xfId="0" applyFont="1" applyFill="1" applyBorder="1" applyAlignment="1">
      <alignment horizontal="center" vertical="center" wrapText="1"/>
    </xf>
    <xf numFmtId="43" fontId="14" fillId="21" borderId="9" xfId="0" applyNumberFormat="1" applyFont="1" applyFill="1" applyBorder="1" applyAlignment="1">
      <alignment horizontal="center" vertical="center" wrapText="1"/>
    </xf>
    <xf numFmtId="0" fontId="13" fillId="19" borderId="7" xfId="0" applyFont="1" applyFill="1" applyBorder="1" applyAlignment="1">
      <alignment horizontal="center" vertical="center" wrapText="1"/>
    </xf>
    <xf numFmtId="0" fontId="13" fillId="19" borderId="18" xfId="0" applyFont="1" applyFill="1" applyBorder="1" applyAlignment="1">
      <alignment horizontal="center" vertical="center" wrapText="1"/>
    </xf>
    <xf numFmtId="3" fontId="14" fillId="0" borderId="7" xfId="1" applyNumberFormat="1" applyFont="1" applyFill="1" applyBorder="1" applyAlignment="1">
      <alignment horizontal="center" vertical="center" wrapText="1"/>
    </xf>
    <xf numFmtId="3" fontId="14" fillId="0" borderId="34" xfId="0" applyNumberFormat="1" applyFont="1" applyBorder="1" applyAlignment="1">
      <alignment horizontal="center" vertical="center" wrapText="1"/>
    </xf>
    <xf numFmtId="164" fontId="14" fillId="0" borderId="26" xfId="1" applyFont="1" applyBorder="1" applyAlignment="1">
      <alignment horizontal="center" vertical="center" wrapText="1"/>
    </xf>
    <xf numFmtId="43" fontId="14" fillId="19" borderId="26" xfId="0" applyNumberFormat="1" applyFont="1" applyFill="1" applyBorder="1" applyAlignment="1">
      <alignment horizontal="center" vertical="center" wrapText="1"/>
    </xf>
    <xf numFmtId="164" fontId="13" fillId="0" borderId="27" xfId="1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/>
    </xf>
    <xf numFmtId="0" fontId="13" fillId="16" borderId="13" xfId="0" applyFont="1" applyFill="1" applyBorder="1" applyAlignment="1">
      <alignment horizontal="center" vertical="center"/>
    </xf>
    <xf numFmtId="0" fontId="13" fillId="16" borderId="19" xfId="0" applyFont="1" applyFill="1" applyBorder="1" applyAlignment="1">
      <alignment horizontal="center" vertical="center"/>
    </xf>
    <xf numFmtId="0" fontId="13" fillId="16" borderId="15" xfId="0" applyFont="1" applyFill="1" applyBorder="1" applyAlignment="1">
      <alignment horizontal="center" vertical="center"/>
    </xf>
    <xf numFmtId="0" fontId="13" fillId="16" borderId="13" xfId="0" applyFont="1" applyFill="1" applyBorder="1" applyAlignment="1">
      <alignment horizontal="right" vertical="center"/>
    </xf>
    <xf numFmtId="0" fontId="13" fillId="16" borderId="26" xfId="0" applyFont="1" applyFill="1" applyBorder="1" applyAlignment="1">
      <alignment horizontal="right" vertical="center"/>
    </xf>
    <xf numFmtId="0" fontId="13" fillId="16" borderId="14" xfId="0" applyFont="1" applyFill="1" applyBorder="1" applyAlignment="1">
      <alignment horizontal="right" vertical="center"/>
    </xf>
    <xf numFmtId="0" fontId="15" fillId="15" borderId="5" xfId="2" applyFont="1" applyFill="1" applyBorder="1" applyAlignment="1">
      <alignment horizontal="center" vertical="center"/>
    </xf>
    <xf numFmtId="0" fontId="15" fillId="15" borderId="0" xfId="2" applyFont="1" applyFill="1" applyAlignment="1">
      <alignment horizontal="center" vertical="center"/>
    </xf>
    <xf numFmtId="0" fontId="15" fillId="15" borderId="6" xfId="2" applyFont="1" applyFill="1" applyBorder="1" applyAlignment="1">
      <alignment horizontal="center" vertical="center"/>
    </xf>
    <xf numFmtId="0" fontId="15" fillId="15" borderId="22" xfId="2" applyFont="1" applyFill="1" applyBorder="1" applyAlignment="1">
      <alignment horizontal="center" vertical="center"/>
    </xf>
    <xf numFmtId="0" fontId="12" fillId="15" borderId="19" xfId="2" applyFont="1" applyFill="1" applyBorder="1" applyAlignment="1">
      <alignment horizontal="center" vertical="center" wrapText="1"/>
    </xf>
    <xf numFmtId="0" fontId="12" fillId="15" borderId="3" xfId="2" applyFont="1" applyFill="1" applyBorder="1" applyAlignment="1">
      <alignment horizontal="center" vertical="center" wrapText="1"/>
    </xf>
    <xf numFmtId="0" fontId="12" fillId="15" borderId="20" xfId="2" applyFont="1" applyFill="1" applyBorder="1" applyAlignment="1">
      <alignment horizontal="center" vertical="center" wrapText="1"/>
    </xf>
    <xf numFmtId="0" fontId="13" fillId="17" borderId="14" xfId="0" applyFont="1" applyFill="1" applyBorder="1" applyAlignment="1">
      <alignment horizontal="center" vertical="center" wrapText="1"/>
    </xf>
    <xf numFmtId="0" fontId="13" fillId="17" borderId="21" xfId="0" applyFont="1" applyFill="1" applyBorder="1" applyAlignment="1">
      <alignment horizontal="center" vertical="center" wrapText="1"/>
    </xf>
    <xf numFmtId="0" fontId="13" fillId="18" borderId="13" xfId="0" applyFont="1" applyFill="1" applyBorder="1" applyAlignment="1">
      <alignment horizontal="center" vertical="center"/>
    </xf>
    <xf numFmtId="0" fontId="13" fillId="18" borderId="14" xfId="0" applyFont="1" applyFill="1" applyBorder="1" applyAlignment="1">
      <alignment horizontal="center" vertical="center"/>
    </xf>
    <xf numFmtId="0" fontId="13" fillId="18" borderId="15" xfId="0" applyFont="1" applyFill="1" applyBorder="1" applyAlignment="1">
      <alignment horizontal="center" vertical="center"/>
    </xf>
    <xf numFmtId="0" fontId="13" fillId="21" borderId="20" xfId="0" applyFont="1" applyFill="1" applyBorder="1" applyAlignment="1">
      <alignment horizontal="center" vertical="center" wrapText="1"/>
    </xf>
    <xf numFmtId="0" fontId="13" fillId="21" borderId="14" xfId="0" applyFont="1" applyFill="1" applyBorder="1" applyAlignment="1">
      <alignment horizontal="center" vertical="center" wrapText="1"/>
    </xf>
    <xf numFmtId="0" fontId="13" fillId="21" borderId="21" xfId="0" applyFont="1" applyFill="1" applyBorder="1" applyAlignment="1">
      <alignment horizontal="center" vertical="center" wrapText="1"/>
    </xf>
    <xf numFmtId="0" fontId="13" fillId="19" borderId="13" xfId="0" applyFont="1" applyFill="1" applyBorder="1" applyAlignment="1">
      <alignment horizontal="center" vertical="center" wrapText="1"/>
    </xf>
    <xf numFmtId="0" fontId="13" fillId="19" borderId="14" xfId="0" applyFont="1" applyFill="1" applyBorder="1" applyAlignment="1">
      <alignment horizontal="center" vertical="center" wrapText="1"/>
    </xf>
    <xf numFmtId="0" fontId="13" fillId="19" borderId="15" xfId="0" applyFont="1" applyFill="1" applyBorder="1" applyAlignment="1">
      <alignment horizontal="center" vertical="center" wrapText="1"/>
    </xf>
  </cellXfs>
  <cellStyles count="132">
    <cellStyle name="20% - Énfasis1 2" xfId="4"/>
    <cellStyle name="20% - Énfasis1 3" xfId="5"/>
    <cellStyle name="20% - Énfasis1 4" xfId="6"/>
    <cellStyle name="20% - Énfasis2 2" xfId="7"/>
    <cellStyle name="20% - Énfasis2 3" xfId="8"/>
    <cellStyle name="20% - Énfasis2 4" xfId="9"/>
    <cellStyle name="20% - Énfasis3 2" xfId="10"/>
    <cellStyle name="20% - Énfasis3 3" xfId="11"/>
    <cellStyle name="20% - Énfasis3 4" xfId="12"/>
    <cellStyle name="20% - Énfasis4 2" xfId="13"/>
    <cellStyle name="20% - Énfasis4 3" xfId="14"/>
    <cellStyle name="20% - Énfasis4 4" xfId="15"/>
    <cellStyle name="20% - Énfasis5 2" xfId="16"/>
    <cellStyle name="20% - Énfasis5 3" xfId="17"/>
    <cellStyle name="20% - Énfasis5 4" xfId="18"/>
    <cellStyle name="20% - Énfasis6 2" xfId="19"/>
    <cellStyle name="20% - Énfasis6 3" xfId="20"/>
    <cellStyle name="20% - Énfasis6 4" xfId="21"/>
    <cellStyle name="40% - Énfasis1 2" xfId="22"/>
    <cellStyle name="40% - Énfasis1 3" xfId="23"/>
    <cellStyle name="40% - Énfasis1 4" xfId="24"/>
    <cellStyle name="40% - Énfasis2 2" xfId="25"/>
    <cellStyle name="40% - Énfasis2 3" xfId="26"/>
    <cellStyle name="40% - Énfasis2 4" xfId="27"/>
    <cellStyle name="40% - Énfasis3 2" xfId="28"/>
    <cellStyle name="40% - Énfasis3 3" xfId="29"/>
    <cellStyle name="40% - Énfasis3 4" xfId="30"/>
    <cellStyle name="40% - Énfasis4 2" xfId="31"/>
    <cellStyle name="40% - Énfasis4 3" xfId="32"/>
    <cellStyle name="40% - Énfasis4 4" xfId="33"/>
    <cellStyle name="40% - Énfasis5 2" xfId="34"/>
    <cellStyle name="40% - Énfasis5 3" xfId="35"/>
    <cellStyle name="40% - Énfasis5 4" xfId="36"/>
    <cellStyle name="40% - Énfasis6 2" xfId="37"/>
    <cellStyle name="40% - Énfasis6 3" xfId="38"/>
    <cellStyle name="40% - Énfasis6 4" xfId="39"/>
    <cellStyle name="Excel_BuiltIn_TableStyleLight1" xfId="40"/>
    <cellStyle name="Hipervínculo 2" xfId="41"/>
    <cellStyle name="Hipervínculo 2 2" xfId="42"/>
    <cellStyle name="Hipervínculo 3" xfId="43"/>
    <cellStyle name="Millares" xfId="1" builtinId="3"/>
    <cellStyle name="Millares 2" xfId="44"/>
    <cellStyle name="Millares 2 2" xfId="45"/>
    <cellStyle name="Millares 3" xfId="46"/>
    <cellStyle name="Millares 3 2" xfId="47"/>
    <cellStyle name="Millares 3 3" xfId="48"/>
    <cellStyle name="Millares 4" xfId="49"/>
    <cellStyle name="Millares 4 2" xfId="50"/>
    <cellStyle name="Millares 5" xfId="51"/>
    <cellStyle name="Millares 6" xfId="52"/>
    <cellStyle name="Moneda 2" xfId="53"/>
    <cellStyle name="Moneda 2 2" xfId="54"/>
    <cellStyle name="Moneda 2 2 2" xfId="55"/>
    <cellStyle name="Moneda 2 2 3" xfId="56"/>
    <cellStyle name="Moneda 2 3" xfId="57"/>
    <cellStyle name="Moneda 2 3 2" xfId="58"/>
    <cellStyle name="Moneda 2 3 3" xfId="59"/>
    <cellStyle name="Moneda 2 4" xfId="60"/>
    <cellStyle name="Moneda 3" xfId="61"/>
    <cellStyle name="Moneda 3 2" xfId="62"/>
    <cellStyle name="Moneda 4" xfId="63"/>
    <cellStyle name="Moneda 4 2" xfId="64"/>
    <cellStyle name="Moneda 4 2 2" xfId="65"/>
    <cellStyle name="Moneda 4 2 2 2" xfId="66"/>
    <cellStyle name="Moneda 4 2 2 3" xfId="67"/>
    <cellStyle name="Moneda 4 2 3" xfId="68"/>
    <cellStyle name="Moneda 4 2 4" xfId="69"/>
    <cellStyle name="Moneda 4 2 5" xfId="70"/>
    <cellStyle name="Moneda 4 3" xfId="71"/>
    <cellStyle name="Moneda 4 3 2" xfId="72"/>
    <cellStyle name="Moneda 4 3 2 2" xfId="73"/>
    <cellStyle name="Moneda 4 3 2 3" xfId="74"/>
    <cellStyle name="Moneda 4 3 3" xfId="75"/>
    <cellStyle name="Moneda 4 3 4" xfId="76"/>
    <cellStyle name="Moneda 4 3 5" xfId="77"/>
    <cellStyle name="Moneda 4 4" xfId="78"/>
    <cellStyle name="Moneda 5" xfId="79"/>
    <cellStyle name="Moneda 5 2" xfId="80"/>
    <cellStyle name="Moneda 6" xfId="81"/>
    <cellStyle name="Moneda 6 2" xfId="82"/>
    <cellStyle name="Moneda 6 2 2" xfId="83"/>
    <cellStyle name="Moneda 6 2 3" xfId="84"/>
    <cellStyle name="Moneda 6 3" xfId="85"/>
    <cellStyle name="Moneda 6 4" xfId="86"/>
    <cellStyle name="Moneda 7" xfId="87"/>
    <cellStyle name="Normal" xfId="0" builtinId="0"/>
    <cellStyle name="Normal 2" xfId="2"/>
    <cellStyle name="Normal 2 2" xfId="88"/>
    <cellStyle name="Normal 2 2 2" xfId="89"/>
    <cellStyle name="Normal 2 2 3" xfId="130"/>
    <cellStyle name="Normal 2 3" xfId="90"/>
    <cellStyle name="Normal 2 3 2" xfId="91"/>
    <cellStyle name="Normal 2 3 3" xfId="92"/>
    <cellStyle name="Normal 3" xfId="93"/>
    <cellStyle name="Normal 3 2" xfId="94"/>
    <cellStyle name="Normal 3 2 2" xfId="95"/>
    <cellStyle name="Normal 3 2 2 2" xfId="96"/>
    <cellStyle name="Normal 3 2 2 3" xfId="97"/>
    <cellStyle name="Normal 3 2 3" xfId="98"/>
    <cellStyle name="Normal 3 2 4" xfId="99"/>
    <cellStyle name="Normal 3 2 5" xfId="100"/>
    <cellStyle name="Normal 3 3" xfId="101"/>
    <cellStyle name="Normal 3 3 2" xfId="102"/>
    <cellStyle name="Normal 3 3 2 2" xfId="103"/>
    <cellStyle name="Normal 3 3 2 3" xfId="104"/>
    <cellStyle name="Normal 3 3 3" xfId="105"/>
    <cellStyle name="Normal 3 3 4" xfId="106"/>
    <cellStyle name="Normal 4" xfId="107"/>
    <cellStyle name="Normal 4 2" xfId="108"/>
    <cellStyle name="Normal 4 2 2" xfId="109"/>
    <cellStyle name="Normal 4 2 3" xfId="110"/>
    <cellStyle name="Normal 4 2 4" xfId="111"/>
    <cellStyle name="Normal 4 3" xfId="112"/>
    <cellStyle name="Normal 4 3 2" xfId="113"/>
    <cellStyle name="Normal 4 4" xfId="114"/>
    <cellStyle name="Normal 4 5" xfId="115"/>
    <cellStyle name="Normal 5" xfId="116"/>
    <cellStyle name="Normal 5 2" xfId="129"/>
    <cellStyle name="Normal 6" xfId="117"/>
    <cellStyle name="Normal 6 2" xfId="118"/>
    <cellStyle name="Normal 6 3" xfId="119"/>
    <cellStyle name="Normal 7" xfId="3"/>
    <cellStyle name="Normal 8" xfId="120"/>
    <cellStyle name="Normal 9" xfId="131"/>
    <cellStyle name="Notas 2" xfId="121"/>
    <cellStyle name="Notas 2 2" xfId="122"/>
    <cellStyle name="Notas 2 3" xfId="123"/>
    <cellStyle name="Notas 3" xfId="124"/>
    <cellStyle name="Porcentaje 2" xfId="125"/>
    <cellStyle name="Porcentaje 2 2" xfId="126"/>
    <cellStyle name="Porcentaje 2 3" xfId="127"/>
    <cellStyle name="Porcentaje 3" xfId="128"/>
  </cellStyles>
  <dxfs count="0"/>
  <tableStyles count="0" defaultTableStyle="TableStyleMedium2" defaultPivotStyle="PivotStyleLight16"/>
  <colors>
    <mruColors>
      <color rgb="FFFFFFCC"/>
      <color rgb="FFFFE7F1"/>
      <color rgb="FFF6F8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17/10/relationships/person" Target="persons/perso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736600</xdr:colOff>
          <xdr:row>1</xdr:row>
          <xdr:rowOff>38100</xdr:rowOff>
        </xdr:from>
        <xdr:to>
          <xdr:col>2</xdr:col>
          <xdr:colOff>1612900</xdr:colOff>
          <xdr:row>5</xdr:row>
          <xdr:rowOff>50800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00CC99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0</xdr:colOff>
      <xdr:row>44</xdr:row>
      <xdr:rowOff>0</xdr:rowOff>
    </xdr:from>
    <xdr:to>
      <xdr:col>8</xdr:col>
      <xdr:colOff>304800</xdr:colOff>
      <xdr:row>45</xdr:row>
      <xdr:rowOff>100693</xdr:rowOff>
    </xdr:to>
    <xdr:sp macro="" textlink="">
      <xdr:nvSpPr>
        <xdr:cNvPr id="13" name="AutoShape 36" descr="Resultado de imagen para inmovilizador de cabeza para camilla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10753725" y="14859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304800</xdr:colOff>
      <xdr:row>45</xdr:row>
      <xdr:rowOff>100693</xdr:rowOff>
    </xdr:to>
    <xdr:sp macro="" textlink="">
      <xdr:nvSpPr>
        <xdr:cNvPr id="14" name="AutoShape 37" descr="Resultado de imagen para inmovilizador de cabeza para camilla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12906375" y="14859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44</xdr:row>
      <xdr:rowOff>0</xdr:rowOff>
    </xdr:from>
    <xdr:to>
      <xdr:col>8</xdr:col>
      <xdr:colOff>304800</xdr:colOff>
      <xdr:row>45</xdr:row>
      <xdr:rowOff>97331</xdr:rowOff>
    </xdr:to>
    <xdr:sp macro="" textlink="">
      <xdr:nvSpPr>
        <xdr:cNvPr id="16" name="AutoShape 29" descr="Resultado de imagen para KIT DE RESCATE EN ALTURAS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10753725" y="28698825"/>
          <a:ext cx="304800" cy="2993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304800</xdr:colOff>
      <xdr:row>45</xdr:row>
      <xdr:rowOff>97331</xdr:rowOff>
    </xdr:to>
    <xdr:sp macro="" textlink="">
      <xdr:nvSpPr>
        <xdr:cNvPr id="18" name="AutoShape 31" descr="Resultado de imagen para KIT DE RESCATE EN ALTURAS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15240000" y="28698825"/>
          <a:ext cx="304800" cy="2993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Doris Lucia Franco Arzuaga" id="{AE578326-3750-4155-BCA2-C594A305E2A3}" userId="S::dlfranco@sena.edu.co::b3f91c51-54e6-438a-b6b2-3d72f18b860d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S9" dT="2023-04-17T13:47:46.40" personId="{AE578326-3750-4155-BCA2-C594A305E2A3}" id="{3FB6464B-BC59-4F64-AB4C-BC3978AD4708}">
    <text xml:space="preserve">PARA DETERMINAR EL VALOR PROMEDIO UNITARIO SE DEBE TOMAR EL VALOR UNITARIO MAS IVA </text>
  </threadedComment>
  <threadedComment ref="T9" dT="2023-04-17T13:48:43.40" personId="{AE578326-3750-4155-BCA2-C594A305E2A3}" id="{DED71E5F-BEB5-4C4C-AE3A-AFA27DF046BB}">
    <text>AQUÍ SE DEBE COPIAR MANUALMENTE EL VALOR DEL RESULTADO DE LA COLUMNA ANTERIOR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microsoft.com/office/2017/10/relationships/threadedComment" Target="../threadedComments/threadedComment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56"/>
  <sheetViews>
    <sheetView tabSelected="1" topLeftCell="B42" zoomScale="43" zoomScaleNormal="40" workbookViewId="0">
      <pane xSplit="5" topLeftCell="G1" activePane="topRight" state="frozen"/>
      <selection activeCell="B1" sqref="B1"/>
      <selection pane="topRight" activeCell="Z45" sqref="Z45"/>
    </sheetView>
  </sheetViews>
  <sheetFormatPr baseColWidth="10" defaultColWidth="11.453125" defaultRowHeight="13" x14ac:dyDescent="0.3"/>
  <cols>
    <col min="1" max="1" width="3.7265625" style="2" customWidth="1"/>
    <col min="2" max="2" width="6.26953125" style="2" bestFit="1" customWidth="1"/>
    <col min="3" max="3" width="26.26953125" style="2" customWidth="1"/>
    <col min="4" max="4" width="45" style="2" customWidth="1"/>
    <col min="5" max="5" width="15.1796875" style="2" customWidth="1"/>
    <col min="6" max="6" width="15.7265625" style="2" customWidth="1"/>
    <col min="7" max="7" width="1.08984375" style="2" customWidth="1"/>
    <col min="8" max="8" width="21.453125" style="2" hidden="1" customWidth="1"/>
    <col min="9" max="9" width="16.81640625" style="2" customWidth="1"/>
    <col min="10" max="10" width="1.26953125" style="2" customWidth="1"/>
    <col min="11" max="11" width="18.1796875" style="2" hidden="1" customWidth="1"/>
    <col min="12" max="12" width="15.26953125" style="2" hidden="1" customWidth="1"/>
    <col min="13" max="13" width="18.1796875" style="2" customWidth="1"/>
    <col min="14" max="14" width="0.54296875" style="2" customWidth="1"/>
    <col min="15" max="16" width="17.453125" style="2" hidden="1" customWidth="1"/>
    <col min="17" max="17" width="17.453125" style="2" customWidth="1"/>
    <col min="18" max="18" width="0.7265625" style="2" customWidth="1"/>
    <col min="19" max="19" width="16.26953125" style="2" hidden="1" customWidth="1"/>
    <col min="20" max="20" width="15.81640625" style="2" hidden="1" customWidth="1"/>
    <col min="21" max="21" width="15.81640625" style="2" customWidth="1"/>
    <col min="22" max="22" width="0.6328125" style="2" customWidth="1"/>
    <col min="23" max="23" width="18.81640625" style="2" customWidth="1"/>
    <col min="24" max="24" width="22.36328125" style="2" customWidth="1"/>
    <col min="25" max="25" width="22.453125" style="2" customWidth="1"/>
    <col min="26" max="26" width="1.54296875" style="2" customWidth="1"/>
    <col min="27" max="27" width="24.6328125" style="51" customWidth="1"/>
    <col min="28" max="28" width="21.36328125" style="2" customWidth="1"/>
    <col min="29" max="16384" width="11.453125" style="2"/>
  </cols>
  <sheetData>
    <row r="1" spans="2:28" ht="11.25" customHeight="1" x14ac:dyDescent="0.3">
      <c r="B1" s="3"/>
      <c r="C1" s="4"/>
      <c r="D1" s="4"/>
      <c r="E1" s="4"/>
      <c r="F1" s="4"/>
      <c r="G1" s="5"/>
      <c r="H1" s="5"/>
    </row>
    <row r="2" spans="2:28" ht="15.75" customHeight="1" x14ac:dyDescent="0.3">
      <c r="B2" s="72" t="s">
        <v>0</v>
      </c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</row>
    <row r="3" spans="2:28" ht="14.25" customHeight="1" x14ac:dyDescent="0.3">
      <c r="B3" s="72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</row>
    <row r="4" spans="2:28" ht="14.25" customHeight="1" x14ac:dyDescent="0.3">
      <c r="B4" s="72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</row>
    <row r="5" spans="2:28" ht="14.25" customHeight="1" x14ac:dyDescent="0.3">
      <c r="B5" s="72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</row>
    <row r="6" spans="2:28" ht="13.5" thickBot="1" x14ac:dyDescent="0.35">
      <c r="B6" s="74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</row>
    <row r="7" spans="2:28" ht="48" customHeight="1" thickBot="1" x14ac:dyDescent="0.35">
      <c r="B7" s="7"/>
      <c r="C7" s="76" t="s">
        <v>1</v>
      </c>
      <c r="D7" s="76"/>
      <c r="E7" s="77"/>
      <c r="F7" s="78"/>
      <c r="G7" s="79" t="s">
        <v>56</v>
      </c>
      <c r="H7" s="79"/>
      <c r="I7" s="79"/>
      <c r="J7" s="80"/>
      <c r="K7" s="81" t="s">
        <v>57</v>
      </c>
      <c r="L7" s="82"/>
      <c r="M7" s="82"/>
      <c r="N7" s="83"/>
      <c r="O7" s="87" t="s">
        <v>17</v>
      </c>
      <c r="P7" s="88"/>
      <c r="Q7" s="88"/>
      <c r="R7" s="89"/>
      <c r="S7" s="84" t="s">
        <v>58</v>
      </c>
      <c r="T7" s="85"/>
      <c r="U7" s="85"/>
      <c r="V7" s="86"/>
      <c r="W7" s="66" t="s">
        <v>2</v>
      </c>
      <c r="X7" s="67"/>
      <c r="Y7" s="68"/>
    </row>
    <row r="8" spans="2:28" s="1" customFormat="1" ht="54" customHeight="1" thickBot="1" x14ac:dyDescent="0.4">
      <c r="B8" s="12" t="s">
        <v>3</v>
      </c>
      <c r="C8" s="6" t="s">
        <v>4</v>
      </c>
      <c r="D8" s="6" t="s">
        <v>5</v>
      </c>
      <c r="E8" s="11" t="s">
        <v>6</v>
      </c>
      <c r="F8" s="24" t="s">
        <v>7</v>
      </c>
      <c r="G8" s="31" t="s">
        <v>8</v>
      </c>
      <c r="H8" s="32" t="s">
        <v>9</v>
      </c>
      <c r="I8" s="32" t="s">
        <v>10</v>
      </c>
      <c r="J8" s="33" t="s">
        <v>11</v>
      </c>
      <c r="K8" s="34" t="s">
        <v>8</v>
      </c>
      <c r="L8" s="35" t="s">
        <v>9</v>
      </c>
      <c r="M8" s="35" t="s">
        <v>10</v>
      </c>
      <c r="N8" s="36" t="s">
        <v>11</v>
      </c>
      <c r="O8" s="58" t="s">
        <v>8</v>
      </c>
      <c r="P8" s="37" t="s">
        <v>9</v>
      </c>
      <c r="Q8" s="37" t="s">
        <v>10</v>
      </c>
      <c r="R8" s="59" t="s">
        <v>11</v>
      </c>
      <c r="S8" s="54" t="s">
        <v>8</v>
      </c>
      <c r="T8" s="55" t="s">
        <v>9</v>
      </c>
      <c r="U8" s="55" t="s">
        <v>10</v>
      </c>
      <c r="V8" s="56" t="s">
        <v>11</v>
      </c>
      <c r="W8" s="26" t="s">
        <v>12</v>
      </c>
      <c r="X8" s="41" t="s">
        <v>13</v>
      </c>
      <c r="Y8" s="27" t="s">
        <v>14</v>
      </c>
      <c r="Z8" s="44"/>
      <c r="AA8" s="52"/>
    </row>
    <row r="9" spans="2:28" s="1" customFormat="1" ht="54" customHeight="1" x14ac:dyDescent="0.35">
      <c r="B9" s="13">
        <v>1</v>
      </c>
      <c r="C9" s="45" t="s">
        <v>18</v>
      </c>
      <c r="D9" s="46"/>
      <c r="E9" s="45" t="s">
        <v>15</v>
      </c>
      <c r="F9" s="50">
        <v>5</v>
      </c>
      <c r="G9" s="28">
        <v>1320000</v>
      </c>
      <c r="H9" s="15">
        <f>(G9*0.19)</f>
        <v>250800</v>
      </c>
      <c r="I9" s="38">
        <f>G9+H9</f>
        <v>1570800</v>
      </c>
      <c r="J9" s="25">
        <f>F9*I9</f>
        <v>7854000</v>
      </c>
      <c r="K9" s="22">
        <v>1273545</v>
      </c>
      <c r="L9" s="16">
        <f>(K9*0.19)</f>
        <v>241973.55</v>
      </c>
      <c r="M9" s="39">
        <f>K9+L9</f>
        <v>1515518.55</v>
      </c>
      <c r="N9" s="23">
        <f>M9*F9</f>
        <v>7577592.75</v>
      </c>
      <c r="O9" s="22">
        <v>1234852.9411764706</v>
      </c>
      <c r="P9" s="16">
        <f>(O9*0.19)</f>
        <v>234622.05882352943</v>
      </c>
      <c r="Q9" s="40">
        <f>O9+P9</f>
        <v>1469475</v>
      </c>
      <c r="R9" s="19">
        <f>Q9*B9</f>
        <v>1469475</v>
      </c>
      <c r="S9" s="28">
        <v>1415000</v>
      </c>
      <c r="T9" s="16">
        <f>(S9*0.19)</f>
        <v>268850</v>
      </c>
      <c r="U9" s="57">
        <f>S9+T9</f>
        <v>1683850</v>
      </c>
      <c r="V9" s="17">
        <f>U9*F9</f>
        <v>8419250</v>
      </c>
      <c r="W9" s="18">
        <f>(I9+M9+Q9+U9)/4</f>
        <v>1559910.8875</v>
      </c>
      <c r="X9" s="42">
        <v>1559910.8875</v>
      </c>
      <c r="Y9" s="19" t="s">
        <v>59</v>
      </c>
      <c r="Z9" s="29">
        <f>Q9*1.3</f>
        <v>1910317.5</v>
      </c>
      <c r="AA9" s="53"/>
      <c r="AB9" s="30"/>
    </row>
    <row r="10" spans="2:28" s="1" customFormat="1" ht="54" customHeight="1" x14ac:dyDescent="0.35">
      <c r="B10" s="14">
        <v>2</v>
      </c>
      <c r="C10" s="45" t="s">
        <v>19</v>
      </c>
      <c r="D10" s="46"/>
      <c r="E10" s="45" t="s">
        <v>15</v>
      </c>
      <c r="F10" s="50">
        <v>2</v>
      </c>
      <c r="G10" s="28">
        <v>300000</v>
      </c>
      <c r="H10" s="15">
        <f>(G10*0.19)</f>
        <v>57000</v>
      </c>
      <c r="I10" s="38">
        <f t="shared" ref="I10:I44" si="0">G10+H10</f>
        <v>357000</v>
      </c>
      <c r="J10" s="25">
        <f t="shared" ref="J10:J44" si="1">F10*I10</f>
        <v>714000</v>
      </c>
      <c r="K10" s="22">
        <v>702420</v>
      </c>
      <c r="L10" s="16">
        <f>(K10*0.19)</f>
        <v>133459.79999999999</v>
      </c>
      <c r="M10" s="39">
        <f t="shared" ref="M10:M44" si="2">K10+L10</f>
        <v>835879.8</v>
      </c>
      <c r="N10" s="23">
        <f t="shared" ref="N10:N44" si="3">M10*F10</f>
        <v>1671759.6</v>
      </c>
      <c r="O10" s="22">
        <v>681079.83193277312</v>
      </c>
      <c r="P10" s="16">
        <f t="shared" ref="P10:P32" si="4">(O10*0.19)</f>
        <v>129405.1680672269</v>
      </c>
      <c r="Q10" s="40">
        <f t="shared" ref="Q10:Q13" si="5">O10+P10</f>
        <v>810485</v>
      </c>
      <c r="R10" s="19">
        <f t="shared" ref="R10:R17" si="6">Q10*B10</f>
        <v>1620970</v>
      </c>
      <c r="S10" s="28">
        <v>320000</v>
      </c>
      <c r="T10" s="16">
        <f t="shared" ref="T10:T44" si="7">(S10*0.19)</f>
        <v>60800</v>
      </c>
      <c r="U10" s="57">
        <f t="shared" ref="U10:U44" si="8">S10+T10</f>
        <v>380800</v>
      </c>
      <c r="V10" s="17">
        <f t="shared" ref="V10:V44" si="9">U10*F10</f>
        <v>761600</v>
      </c>
      <c r="W10" s="18">
        <f>(I10+U10)/2</f>
        <v>368900</v>
      </c>
      <c r="X10" s="42">
        <v>368900</v>
      </c>
      <c r="Y10" s="19" t="s">
        <v>59</v>
      </c>
      <c r="Z10" s="29">
        <f>I10*1.3</f>
        <v>464100</v>
      </c>
      <c r="AA10" s="52"/>
      <c r="AB10" s="30"/>
    </row>
    <row r="11" spans="2:28" s="1" customFormat="1" ht="83.25" customHeight="1" x14ac:dyDescent="0.35">
      <c r="B11" s="14">
        <v>3</v>
      </c>
      <c r="C11" s="45" t="s">
        <v>20</v>
      </c>
      <c r="D11" s="46"/>
      <c r="E11" s="45" t="s">
        <v>15</v>
      </c>
      <c r="F11" s="50">
        <v>2</v>
      </c>
      <c r="G11" s="28">
        <v>1440000</v>
      </c>
      <c r="H11" s="15">
        <f t="shared" ref="H11:H44" si="10">(G11*0.19)</f>
        <v>273600</v>
      </c>
      <c r="I11" s="38">
        <f t="shared" si="0"/>
        <v>1713600</v>
      </c>
      <c r="J11" s="25">
        <f t="shared" si="1"/>
        <v>3427200</v>
      </c>
      <c r="K11" s="22">
        <v>1365000</v>
      </c>
      <c r="L11" s="16">
        <f t="shared" ref="L11:L44" si="11">(K11*0.19)</f>
        <v>259350</v>
      </c>
      <c r="M11" s="39">
        <f t="shared" si="2"/>
        <v>1624350</v>
      </c>
      <c r="N11" s="23">
        <f t="shared" si="3"/>
        <v>3248700</v>
      </c>
      <c r="O11" s="60">
        <v>1323529.411764706</v>
      </c>
      <c r="P11" s="16">
        <f t="shared" si="4"/>
        <v>251470.58823529416</v>
      </c>
      <c r="Q11" s="40">
        <f t="shared" si="5"/>
        <v>1575000.0000000002</v>
      </c>
      <c r="R11" s="19">
        <f t="shared" si="6"/>
        <v>4725000.0000000009</v>
      </c>
      <c r="S11" s="28">
        <v>1528800</v>
      </c>
      <c r="T11" s="16">
        <f t="shared" si="7"/>
        <v>290472</v>
      </c>
      <c r="U11" s="57">
        <f t="shared" si="8"/>
        <v>1819272</v>
      </c>
      <c r="V11" s="17">
        <f t="shared" si="9"/>
        <v>3638544</v>
      </c>
      <c r="W11" s="18">
        <f>(I11+M11+Q11+U11)/4</f>
        <v>1683055.5</v>
      </c>
      <c r="X11" s="42">
        <v>1683055.5</v>
      </c>
      <c r="Y11" s="19" t="s">
        <v>59</v>
      </c>
      <c r="Z11" s="29">
        <f>Q11*1.3</f>
        <v>2047500.0000000005</v>
      </c>
      <c r="AA11" s="52"/>
      <c r="AB11" s="30"/>
    </row>
    <row r="12" spans="2:28" s="1" customFormat="1" ht="111" customHeight="1" x14ac:dyDescent="0.35">
      <c r="B12" s="14">
        <v>4</v>
      </c>
      <c r="C12" s="45" t="s">
        <v>21</v>
      </c>
      <c r="D12" s="46"/>
      <c r="E12" s="45" t="s">
        <v>15</v>
      </c>
      <c r="F12" s="50">
        <v>5</v>
      </c>
      <c r="G12" s="28">
        <v>1440000</v>
      </c>
      <c r="H12" s="15">
        <f t="shared" si="10"/>
        <v>273600</v>
      </c>
      <c r="I12" s="38">
        <f t="shared" si="0"/>
        <v>1713600</v>
      </c>
      <c r="J12" s="25">
        <f t="shared" si="1"/>
        <v>8568000</v>
      </c>
      <c r="K12" s="22">
        <v>1469000</v>
      </c>
      <c r="L12" s="16">
        <f t="shared" si="11"/>
        <v>279110</v>
      </c>
      <c r="M12" s="39">
        <f t="shared" si="2"/>
        <v>1748110</v>
      </c>
      <c r="N12" s="23">
        <f t="shared" si="3"/>
        <v>8740550</v>
      </c>
      <c r="O12" s="60">
        <v>1424369.7478991598</v>
      </c>
      <c r="P12" s="16">
        <f t="shared" si="4"/>
        <v>270630.25210084039</v>
      </c>
      <c r="Q12" s="40">
        <f t="shared" si="5"/>
        <v>1695000.0000000002</v>
      </c>
      <c r="R12" s="19">
        <f t="shared" si="6"/>
        <v>6780000.0000000009</v>
      </c>
      <c r="S12" s="28">
        <v>1356000</v>
      </c>
      <c r="T12" s="16">
        <f t="shared" si="7"/>
        <v>257640</v>
      </c>
      <c r="U12" s="57">
        <f t="shared" si="8"/>
        <v>1613640</v>
      </c>
      <c r="V12" s="17">
        <f t="shared" si="9"/>
        <v>8068200</v>
      </c>
      <c r="W12" s="18">
        <f>(I12+M12+Q12+U12)/4</f>
        <v>1692587.5</v>
      </c>
      <c r="X12" s="42">
        <v>1692587.5</v>
      </c>
      <c r="Y12" s="19" t="s">
        <v>59</v>
      </c>
      <c r="Z12" s="29">
        <f>U12*1.3</f>
        <v>2097732</v>
      </c>
      <c r="AA12" s="52"/>
      <c r="AB12" s="30"/>
    </row>
    <row r="13" spans="2:28" s="1" customFormat="1" ht="168.75" customHeight="1" x14ac:dyDescent="0.35">
      <c r="B13" s="14">
        <v>5</v>
      </c>
      <c r="C13" s="47" t="s">
        <v>22</v>
      </c>
      <c r="D13" s="46"/>
      <c r="E13" s="45" t="s">
        <v>54</v>
      </c>
      <c r="F13" s="50">
        <v>50</v>
      </c>
      <c r="G13" s="28">
        <v>9300</v>
      </c>
      <c r="H13" s="15">
        <f t="shared" si="10"/>
        <v>1767</v>
      </c>
      <c r="I13" s="38">
        <f t="shared" si="0"/>
        <v>11067</v>
      </c>
      <c r="J13" s="25">
        <f t="shared" si="1"/>
        <v>553350</v>
      </c>
      <c r="K13" s="22"/>
      <c r="L13" s="16">
        <f t="shared" si="11"/>
        <v>0</v>
      </c>
      <c r="M13" s="39">
        <f t="shared" si="2"/>
        <v>0</v>
      </c>
      <c r="N13" s="23">
        <f t="shared" si="3"/>
        <v>0</v>
      </c>
      <c r="O13" s="60">
        <v>0</v>
      </c>
      <c r="P13" s="16">
        <f t="shared" si="4"/>
        <v>0</v>
      </c>
      <c r="Q13" s="40">
        <f t="shared" si="5"/>
        <v>0</v>
      </c>
      <c r="R13" s="19">
        <f t="shared" si="6"/>
        <v>0</v>
      </c>
      <c r="S13" s="28">
        <v>9700</v>
      </c>
      <c r="T13" s="16">
        <f t="shared" si="7"/>
        <v>1843</v>
      </c>
      <c r="U13" s="57">
        <f t="shared" si="8"/>
        <v>11543</v>
      </c>
      <c r="V13" s="17">
        <f t="shared" si="9"/>
        <v>577150</v>
      </c>
      <c r="W13" s="18">
        <f>(I13+U13)/2</f>
        <v>11305</v>
      </c>
      <c r="X13" s="42">
        <v>11305</v>
      </c>
      <c r="Y13" s="19">
        <f t="shared" ref="Y10:Y44" si="12">((W13*0.19)+W13)*F13</f>
        <v>672647.5</v>
      </c>
      <c r="Z13" s="29">
        <f t="shared" ref="Z10:Z44" si="13">Q13*1.3</f>
        <v>0</v>
      </c>
      <c r="AA13" s="52"/>
      <c r="AB13" s="30"/>
    </row>
    <row r="14" spans="2:28" s="1" customFormat="1" ht="54" customHeight="1" x14ac:dyDescent="0.35">
      <c r="B14" s="14">
        <v>6</v>
      </c>
      <c r="C14" s="47" t="s">
        <v>23</v>
      </c>
      <c r="D14" s="46"/>
      <c r="E14" s="47" t="s">
        <v>54</v>
      </c>
      <c r="F14" s="50">
        <v>45</v>
      </c>
      <c r="G14" s="28">
        <v>9300</v>
      </c>
      <c r="H14" s="15">
        <f t="shared" si="10"/>
        <v>1767</v>
      </c>
      <c r="I14" s="38">
        <f t="shared" si="0"/>
        <v>11067</v>
      </c>
      <c r="J14" s="25">
        <f t="shared" si="1"/>
        <v>498015</v>
      </c>
      <c r="K14" s="22"/>
      <c r="L14" s="16">
        <f t="shared" si="11"/>
        <v>0</v>
      </c>
      <c r="M14" s="39">
        <f t="shared" si="2"/>
        <v>0</v>
      </c>
      <c r="N14" s="23">
        <f t="shared" si="3"/>
        <v>0</v>
      </c>
      <c r="O14" s="60">
        <v>0</v>
      </c>
      <c r="P14" s="16">
        <f t="shared" si="4"/>
        <v>0</v>
      </c>
      <c r="Q14" s="40">
        <f>O14+P14</f>
        <v>0</v>
      </c>
      <c r="R14" s="19">
        <f t="shared" si="6"/>
        <v>0</v>
      </c>
      <c r="S14" s="28">
        <v>9700</v>
      </c>
      <c r="T14" s="16">
        <f t="shared" si="7"/>
        <v>1843</v>
      </c>
      <c r="U14" s="57">
        <f>S14+T14</f>
        <v>11543</v>
      </c>
      <c r="V14" s="17">
        <f t="shared" si="9"/>
        <v>519435</v>
      </c>
      <c r="W14" s="18">
        <f>(I15+M15+Q15+U15)/4</f>
        <v>12984.0625</v>
      </c>
      <c r="X14" s="42">
        <v>12984.0625</v>
      </c>
      <c r="Y14" s="19">
        <f t="shared" si="12"/>
        <v>695296.546875</v>
      </c>
      <c r="Z14" s="29">
        <f t="shared" si="13"/>
        <v>0</v>
      </c>
      <c r="AA14" s="60">
        <v>11625</v>
      </c>
      <c r="AB14" s="30">
        <f>AA14/1.19</f>
        <v>9768.90756302521</v>
      </c>
    </row>
    <row r="15" spans="2:28" s="1" customFormat="1" ht="54" customHeight="1" x14ac:dyDescent="0.35">
      <c r="B15" s="14">
        <v>7</v>
      </c>
      <c r="C15" s="47" t="s">
        <v>24</v>
      </c>
      <c r="D15" s="46"/>
      <c r="E15" s="47" t="s">
        <v>54</v>
      </c>
      <c r="F15" s="50">
        <v>45</v>
      </c>
      <c r="G15" s="28">
        <v>12000</v>
      </c>
      <c r="H15" s="15">
        <f t="shared" si="10"/>
        <v>2280</v>
      </c>
      <c r="I15" s="38">
        <f t="shared" si="0"/>
        <v>14280</v>
      </c>
      <c r="J15" s="25">
        <f t="shared" si="1"/>
        <v>642600</v>
      </c>
      <c r="K15" s="22">
        <v>10075</v>
      </c>
      <c r="L15" s="16">
        <f t="shared" si="11"/>
        <v>1914.25</v>
      </c>
      <c r="M15" s="39">
        <f t="shared" si="2"/>
        <v>11989.25</v>
      </c>
      <c r="N15" s="23">
        <f t="shared" si="3"/>
        <v>539516.25</v>
      </c>
      <c r="O15" s="60">
        <v>9768.90756302521</v>
      </c>
      <c r="P15" s="16">
        <f t="shared" si="4"/>
        <v>1856.09243697479</v>
      </c>
      <c r="Q15" s="40">
        <f t="shared" ref="Q15:Q32" si="14">O15+P15</f>
        <v>11625</v>
      </c>
      <c r="R15" s="19">
        <f t="shared" si="6"/>
        <v>81375</v>
      </c>
      <c r="S15" s="28">
        <v>11800</v>
      </c>
      <c r="T15" s="16">
        <f t="shared" si="7"/>
        <v>2242</v>
      </c>
      <c r="U15" s="57">
        <f t="shared" si="8"/>
        <v>14042</v>
      </c>
      <c r="V15" s="17">
        <f t="shared" si="9"/>
        <v>631890</v>
      </c>
      <c r="W15" s="18">
        <f>(I15+U15+M15+Q15)/4</f>
        <v>12984.0625</v>
      </c>
      <c r="X15" s="42">
        <v>12984.0625</v>
      </c>
      <c r="Y15" s="19">
        <f t="shared" si="12"/>
        <v>695296.546875</v>
      </c>
      <c r="Z15" s="29">
        <f>Q15*1.3</f>
        <v>15112.5</v>
      </c>
      <c r="AA15" s="60">
        <v>11625</v>
      </c>
      <c r="AB15" s="30"/>
    </row>
    <row r="16" spans="2:28" s="1" customFormat="1" ht="54" customHeight="1" x14ac:dyDescent="0.35">
      <c r="B16" s="14">
        <v>8</v>
      </c>
      <c r="C16" s="47" t="s">
        <v>25</v>
      </c>
      <c r="D16" s="46"/>
      <c r="E16" s="47" t="s">
        <v>54</v>
      </c>
      <c r="F16" s="50">
        <v>45</v>
      </c>
      <c r="G16" s="28">
        <v>12000</v>
      </c>
      <c r="H16" s="15">
        <f t="shared" si="10"/>
        <v>2280</v>
      </c>
      <c r="I16" s="38">
        <f t="shared" si="0"/>
        <v>14280</v>
      </c>
      <c r="J16" s="25">
        <f t="shared" si="1"/>
        <v>642600</v>
      </c>
      <c r="K16" s="22">
        <v>10075</v>
      </c>
      <c r="L16" s="16">
        <f t="shared" si="11"/>
        <v>1914.25</v>
      </c>
      <c r="M16" s="39">
        <f t="shared" si="2"/>
        <v>11989.25</v>
      </c>
      <c r="N16" s="23">
        <f t="shared" si="3"/>
        <v>539516.25</v>
      </c>
      <c r="O16" s="60">
        <v>9768.90756302521</v>
      </c>
      <c r="P16" s="16">
        <f t="shared" si="4"/>
        <v>1856.09243697479</v>
      </c>
      <c r="Q16" s="40">
        <f t="shared" si="14"/>
        <v>11625</v>
      </c>
      <c r="R16" s="19">
        <f t="shared" si="6"/>
        <v>93000</v>
      </c>
      <c r="S16" s="28">
        <v>11800</v>
      </c>
      <c r="T16" s="16">
        <f t="shared" si="7"/>
        <v>2242</v>
      </c>
      <c r="U16" s="57">
        <f t="shared" si="8"/>
        <v>14042</v>
      </c>
      <c r="V16" s="17">
        <f t="shared" si="9"/>
        <v>631890</v>
      </c>
      <c r="W16" s="18">
        <f>(I16+U16+M16+Q16)/4</f>
        <v>12984.0625</v>
      </c>
      <c r="X16" s="42">
        <v>12984.0625</v>
      </c>
      <c r="Y16" s="19">
        <f t="shared" si="12"/>
        <v>695296.546875</v>
      </c>
      <c r="Z16" s="29">
        <f t="shared" si="13"/>
        <v>15112.5</v>
      </c>
      <c r="AA16" s="52"/>
      <c r="AB16" s="30"/>
    </row>
    <row r="17" spans="2:28" s="1" customFormat="1" ht="54" customHeight="1" x14ac:dyDescent="0.35">
      <c r="B17" s="14">
        <v>9</v>
      </c>
      <c r="C17" s="47" t="s">
        <v>26</v>
      </c>
      <c r="D17" s="46"/>
      <c r="E17" s="47" t="s">
        <v>15</v>
      </c>
      <c r="F17" s="50">
        <v>50</v>
      </c>
      <c r="G17" s="28">
        <v>9000</v>
      </c>
      <c r="H17" s="15">
        <f t="shared" si="10"/>
        <v>1710</v>
      </c>
      <c r="I17" s="38">
        <f t="shared" si="0"/>
        <v>10710</v>
      </c>
      <c r="J17" s="25">
        <f t="shared" si="1"/>
        <v>535500</v>
      </c>
      <c r="K17" s="22"/>
      <c r="L17" s="16">
        <f t="shared" si="11"/>
        <v>0</v>
      </c>
      <c r="M17" s="39">
        <f t="shared" si="2"/>
        <v>0</v>
      </c>
      <c r="N17" s="23">
        <f t="shared" si="3"/>
        <v>0</v>
      </c>
      <c r="O17" s="22">
        <v>0</v>
      </c>
      <c r="P17" s="16">
        <f t="shared" si="4"/>
        <v>0</v>
      </c>
      <c r="Q17" s="40">
        <f t="shared" si="14"/>
        <v>0</v>
      </c>
      <c r="R17" s="19">
        <f t="shared" si="6"/>
        <v>0</v>
      </c>
      <c r="S17" s="28">
        <v>8800</v>
      </c>
      <c r="T17" s="16">
        <f t="shared" si="7"/>
        <v>1672</v>
      </c>
      <c r="U17" s="57">
        <f t="shared" si="8"/>
        <v>10472</v>
      </c>
      <c r="V17" s="17">
        <f t="shared" si="9"/>
        <v>523600</v>
      </c>
      <c r="W17" s="18">
        <f>(I17+U17)/2</f>
        <v>10591</v>
      </c>
      <c r="X17" s="42">
        <v>10591</v>
      </c>
      <c r="Y17" s="19">
        <f t="shared" si="12"/>
        <v>630164.5</v>
      </c>
      <c r="Z17" s="29">
        <f t="shared" si="13"/>
        <v>0</v>
      </c>
      <c r="AA17" s="52"/>
      <c r="AB17" s="30"/>
    </row>
    <row r="18" spans="2:28" s="1" customFormat="1" ht="54" customHeight="1" x14ac:dyDescent="0.35">
      <c r="B18" s="14">
        <v>10</v>
      </c>
      <c r="C18" s="47" t="s">
        <v>27</v>
      </c>
      <c r="D18" s="46"/>
      <c r="E18" s="47" t="s">
        <v>15</v>
      </c>
      <c r="F18" s="50">
        <v>20</v>
      </c>
      <c r="G18" s="28">
        <v>20000</v>
      </c>
      <c r="H18" s="15">
        <f t="shared" si="10"/>
        <v>3800</v>
      </c>
      <c r="I18" s="38">
        <f t="shared" si="0"/>
        <v>23800</v>
      </c>
      <c r="J18" s="25">
        <f t="shared" si="1"/>
        <v>476000</v>
      </c>
      <c r="K18" s="22"/>
      <c r="L18" s="16">
        <f t="shared" si="11"/>
        <v>0</v>
      </c>
      <c r="M18" s="39">
        <f t="shared" si="2"/>
        <v>0</v>
      </c>
      <c r="N18" s="23">
        <f t="shared" si="3"/>
        <v>0</v>
      </c>
      <c r="O18" s="22">
        <v>0</v>
      </c>
      <c r="P18" s="16">
        <f t="shared" si="4"/>
        <v>0</v>
      </c>
      <c r="Q18" s="40">
        <f t="shared" si="14"/>
        <v>0</v>
      </c>
      <c r="R18" s="19">
        <f>Q18*B18</f>
        <v>0</v>
      </c>
      <c r="S18" s="28">
        <v>19700</v>
      </c>
      <c r="T18" s="16">
        <f t="shared" si="7"/>
        <v>3743</v>
      </c>
      <c r="U18" s="57">
        <f t="shared" si="8"/>
        <v>23443</v>
      </c>
      <c r="V18" s="17">
        <f>U18*F18</f>
        <v>468860</v>
      </c>
      <c r="W18" s="18">
        <f t="shared" ref="W18:X21" si="15">(I18+U18)/2</f>
        <v>23621.5</v>
      </c>
      <c r="X18" s="42">
        <v>23621.5</v>
      </c>
      <c r="Y18" s="19">
        <f t="shared" si="12"/>
        <v>562191.69999999995</v>
      </c>
      <c r="Z18" s="29">
        <f t="shared" si="13"/>
        <v>0</v>
      </c>
      <c r="AA18" s="52"/>
      <c r="AB18" s="30"/>
    </row>
    <row r="19" spans="2:28" s="1" customFormat="1" ht="69" customHeight="1" x14ac:dyDescent="0.35">
      <c r="B19" s="14">
        <v>11</v>
      </c>
      <c r="C19" s="47" t="s">
        <v>28</v>
      </c>
      <c r="D19" s="46"/>
      <c r="E19" s="47" t="s">
        <v>15</v>
      </c>
      <c r="F19" s="50">
        <v>20</v>
      </c>
      <c r="G19" s="28">
        <v>20000</v>
      </c>
      <c r="H19" s="15">
        <f t="shared" si="10"/>
        <v>3800</v>
      </c>
      <c r="I19" s="38">
        <f t="shared" si="0"/>
        <v>23800</v>
      </c>
      <c r="J19" s="25">
        <f t="shared" si="1"/>
        <v>476000</v>
      </c>
      <c r="K19" s="22"/>
      <c r="L19" s="16">
        <f t="shared" si="11"/>
        <v>0</v>
      </c>
      <c r="M19" s="39">
        <f t="shared" si="2"/>
        <v>0</v>
      </c>
      <c r="N19" s="23">
        <f t="shared" si="3"/>
        <v>0</v>
      </c>
      <c r="O19" s="22">
        <v>0</v>
      </c>
      <c r="P19" s="16">
        <f t="shared" si="4"/>
        <v>0</v>
      </c>
      <c r="Q19" s="40">
        <f t="shared" si="14"/>
        <v>0</v>
      </c>
      <c r="R19" s="19">
        <f t="shared" ref="R19:R32" si="16">Q19*B19</f>
        <v>0</v>
      </c>
      <c r="S19" s="28">
        <v>19700</v>
      </c>
      <c r="T19" s="16">
        <f t="shared" si="7"/>
        <v>3743</v>
      </c>
      <c r="U19" s="57">
        <f t="shared" si="8"/>
        <v>23443</v>
      </c>
      <c r="V19" s="17">
        <f t="shared" si="9"/>
        <v>468860</v>
      </c>
      <c r="W19" s="18">
        <f t="shared" si="15"/>
        <v>23621.5</v>
      </c>
      <c r="X19" s="42">
        <v>23621.5</v>
      </c>
      <c r="Y19" s="19">
        <f t="shared" si="12"/>
        <v>562191.69999999995</v>
      </c>
      <c r="Z19" s="29">
        <f t="shared" si="13"/>
        <v>0</v>
      </c>
      <c r="AA19" s="52"/>
      <c r="AB19" s="30"/>
    </row>
    <row r="20" spans="2:28" s="1" customFormat="1" ht="54" customHeight="1" x14ac:dyDescent="0.35">
      <c r="B20" s="14">
        <v>12</v>
      </c>
      <c r="C20" s="47" t="s">
        <v>29</v>
      </c>
      <c r="D20" s="46"/>
      <c r="E20" s="47" t="s">
        <v>15</v>
      </c>
      <c r="F20" s="50">
        <v>10</v>
      </c>
      <c r="G20" s="28">
        <v>25000</v>
      </c>
      <c r="H20" s="15">
        <f t="shared" si="10"/>
        <v>4750</v>
      </c>
      <c r="I20" s="38">
        <f t="shared" si="0"/>
        <v>29750</v>
      </c>
      <c r="J20" s="25">
        <f t="shared" si="1"/>
        <v>297500</v>
      </c>
      <c r="K20" s="22"/>
      <c r="L20" s="16">
        <f t="shared" si="11"/>
        <v>0</v>
      </c>
      <c r="M20" s="39">
        <f t="shared" si="2"/>
        <v>0</v>
      </c>
      <c r="N20" s="23">
        <f t="shared" si="3"/>
        <v>0</v>
      </c>
      <c r="O20" s="22">
        <v>0</v>
      </c>
      <c r="P20" s="16">
        <f t="shared" si="4"/>
        <v>0</v>
      </c>
      <c r="Q20" s="40">
        <f t="shared" si="14"/>
        <v>0</v>
      </c>
      <c r="R20" s="19">
        <f t="shared" si="16"/>
        <v>0</v>
      </c>
      <c r="S20" s="28">
        <v>24700</v>
      </c>
      <c r="T20" s="16">
        <f t="shared" si="7"/>
        <v>4693</v>
      </c>
      <c r="U20" s="57">
        <f t="shared" si="8"/>
        <v>29393</v>
      </c>
      <c r="V20" s="17">
        <f t="shared" si="9"/>
        <v>293930</v>
      </c>
      <c r="W20" s="18">
        <f>(I20+U20)/2</f>
        <v>29571.5</v>
      </c>
      <c r="X20" s="42">
        <v>29571.5</v>
      </c>
      <c r="Y20" s="19">
        <f t="shared" si="12"/>
        <v>351900.85</v>
      </c>
      <c r="Z20" s="29">
        <f t="shared" si="13"/>
        <v>0</v>
      </c>
      <c r="AA20" s="52"/>
      <c r="AB20" s="30"/>
    </row>
    <row r="21" spans="2:28" s="1" customFormat="1" ht="54" customHeight="1" x14ac:dyDescent="0.35">
      <c r="B21" s="14">
        <v>13</v>
      </c>
      <c r="C21" s="47" t="s">
        <v>30</v>
      </c>
      <c r="D21" s="46"/>
      <c r="E21" s="47" t="s">
        <v>15</v>
      </c>
      <c r="F21" s="50">
        <v>10</v>
      </c>
      <c r="G21" s="28">
        <v>25000</v>
      </c>
      <c r="H21" s="15">
        <f t="shared" si="10"/>
        <v>4750</v>
      </c>
      <c r="I21" s="38">
        <f t="shared" si="0"/>
        <v>29750</v>
      </c>
      <c r="J21" s="25">
        <f t="shared" si="1"/>
        <v>297500</v>
      </c>
      <c r="K21" s="22"/>
      <c r="L21" s="16">
        <f t="shared" si="11"/>
        <v>0</v>
      </c>
      <c r="M21" s="39">
        <f t="shared" si="2"/>
        <v>0</v>
      </c>
      <c r="N21" s="23">
        <f t="shared" si="3"/>
        <v>0</v>
      </c>
      <c r="O21" s="22">
        <v>30000</v>
      </c>
      <c r="P21" s="16">
        <f t="shared" si="4"/>
        <v>5700</v>
      </c>
      <c r="Q21" s="40">
        <f t="shared" si="14"/>
        <v>35700</v>
      </c>
      <c r="R21" s="19">
        <f t="shared" si="16"/>
        <v>464100</v>
      </c>
      <c r="S21" s="28">
        <v>24700</v>
      </c>
      <c r="T21" s="16">
        <f t="shared" si="7"/>
        <v>4693</v>
      </c>
      <c r="U21" s="57">
        <f t="shared" si="8"/>
        <v>29393</v>
      </c>
      <c r="V21" s="17">
        <f t="shared" si="9"/>
        <v>293930</v>
      </c>
      <c r="W21" s="18">
        <f>(I21+U21+Q21)/3</f>
        <v>31614.333333333332</v>
      </c>
      <c r="X21" s="42">
        <v>31614.333333333332</v>
      </c>
      <c r="Y21" s="19">
        <f t="shared" si="12"/>
        <v>376210.56666666665</v>
      </c>
      <c r="Z21" s="29">
        <f>I21*1.3</f>
        <v>38675</v>
      </c>
      <c r="AA21" s="52"/>
      <c r="AB21" s="30"/>
    </row>
    <row r="22" spans="2:28" s="1" customFormat="1" ht="54" customHeight="1" x14ac:dyDescent="0.35">
      <c r="B22" s="14">
        <v>14</v>
      </c>
      <c r="C22" s="47" t="s">
        <v>31</v>
      </c>
      <c r="D22" s="46"/>
      <c r="E22" s="47" t="s">
        <v>15</v>
      </c>
      <c r="F22" s="50">
        <v>3</v>
      </c>
      <c r="G22" s="28">
        <v>150000</v>
      </c>
      <c r="H22" s="15">
        <f t="shared" si="10"/>
        <v>28500</v>
      </c>
      <c r="I22" s="38">
        <f t="shared" si="0"/>
        <v>178500</v>
      </c>
      <c r="J22" s="25">
        <f t="shared" si="1"/>
        <v>535500</v>
      </c>
      <c r="K22" s="22">
        <v>117000</v>
      </c>
      <c r="L22" s="16">
        <f t="shared" si="11"/>
        <v>22230</v>
      </c>
      <c r="M22" s="39">
        <f t="shared" si="2"/>
        <v>139230</v>
      </c>
      <c r="N22" s="23">
        <f t="shared" si="3"/>
        <v>417690</v>
      </c>
      <c r="O22" s="22">
        <v>113445.37815126051</v>
      </c>
      <c r="P22" s="16">
        <f t="shared" si="4"/>
        <v>21554.621848739498</v>
      </c>
      <c r="Q22" s="40">
        <f t="shared" si="14"/>
        <v>135000</v>
      </c>
      <c r="R22" s="19">
        <f t="shared" si="16"/>
        <v>1890000</v>
      </c>
      <c r="S22" s="28">
        <v>169000</v>
      </c>
      <c r="T22" s="16">
        <f t="shared" si="7"/>
        <v>32110</v>
      </c>
      <c r="U22" s="57">
        <f t="shared" si="8"/>
        <v>201110</v>
      </c>
      <c r="V22" s="17">
        <f t="shared" si="9"/>
        <v>603330</v>
      </c>
      <c r="W22" s="18">
        <f>(M22+Q22)/2</f>
        <v>137115</v>
      </c>
      <c r="X22" s="42">
        <v>137115</v>
      </c>
      <c r="Y22" s="19">
        <f t="shared" si="12"/>
        <v>489500.55000000005</v>
      </c>
      <c r="Z22" s="29">
        <f>Q22*1.3</f>
        <v>175500</v>
      </c>
      <c r="AA22" s="52"/>
      <c r="AB22" s="30"/>
    </row>
    <row r="23" spans="2:28" s="1" customFormat="1" ht="54" customHeight="1" x14ac:dyDescent="0.35">
      <c r="B23" s="14">
        <v>15</v>
      </c>
      <c r="C23" s="47" t="s">
        <v>32</v>
      </c>
      <c r="D23" s="46"/>
      <c r="E23" s="47" t="s">
        <v>15</v>
      </c>
      <c r="F23" s="50">
        <v>2</v>
      </c>
      <c r="G23" s="28">
        <v>190000</v>
      </c>
      <c r="H23" s="15">
        <f t="shared" si="10"/>
        <v>36100</v>
      </c>
      <c r="I23" s="38">
        <f t="shared" si="0"/>
        <v>226100</v>
      </c>
      <c r="J23" s="25">
        <f t="shared" si="1"/>
        <v>452200</v>
      </c>
      <c r="K23" s="22">
        <v>117000</v>
      </c>
      <c r="L23" s="16">
        <f t="shared" si="11"/>
        <v>22230</v>
      </c>
      <c r="M23" s="39">
        <f t="shared" si="2"/>
        <v>139230</v>
      </c>
      <c r="N23" s="23">
        <f t="shared" si="3"/>
        <v>278460</v>
      </c>
      <c r="O23" s="22">
        <v>37815.126050420171</v>
      </c>
      <c r="P23" s="16">
        <f t="shared" si="4"/>
        <v>7184.8739495798327</v>
      </c>
      <c r="Q23" s="40">
        <f t="shared" si="14"/>
        <v>45000</v>
      </c>
      <c r="R23" s="19">
        <f t="shared" si="16"/>
        <v>675000</v>
      </c>
      <c r="S23" s="28">
        <v>210000</v>
      </c>
      <c r="T23" s="16">
        <f t="shared" si="7"/>
        <v>39900</v>
      </c>
      <c r="U23" s="57">
        <f t="shared" si="8"/>
        <v>249900</v>
      </c>
      <c r="V23" s="17">
        <f t="shared" si="9"/>
        <v>499800</v>
      </c>
      <c r="W23" s="18">
        <f>(U23+I23)/2</f>
        <v>238000</v>
      </c>
      <c r="X23" s="42">
        <v>238000</v>
      </c>
      <c r="Y23" s="19">
        <f t="shared" si="12"/>
        <v>566440</v>
      </c>
      <c r="Z23" s="29">
        <f>M23*1.3</f>
        <v>180999</v>
      </c>
      <c r="AA23" s="52"/>
      <c r="AB23" s="30"/>
    </row>
    <row r="24" spans="2:28" s="1" customFormat="1" ht="54" customHeight="1" x14ac:dyDescent="0.35">
      <c r="B24" s="14">
        <v>16</v>
      </c>
      <c r="C24" s="47" t="s">
        <v>33</v>
      </c>
      <c r="D24" s="46"/>
      <c r="E24" s="47" t="s">
        <v>15</v>
      </c>
      <c r="F24" s="50">
        <v>8</v>
      </c>
      <c r="G24" s="28">
        <v>60000</v>
      </c>
      <c r="H24" s="15">
        <f t="shared" si="10"/>
        <v>11400</v>
      </c>
      <c r="I24" s="38">
        <f t="shared" si="0"/>
        <v>71400</v>
      </c>
      <c r="J24" s="25">
        <f t="shared" si="1"/>
        <v>571200</v>
      </c>
      <c r="K24" s="22">
        <v>39000</v>
      </c>
      <c r="L24" s="16">
        <f t="shared" si="11"/>
        <v>7410</v>
      </c>
      <c r="M24" s="39">
        <f t="shared" si="2"/>
        <v>46410</v>
      </c>
      <c r="N24" s="23">
        <f t="shared" si="3"/>
        <v>371280</v>
      </c>
      <c r="O24" s="22">
        <v>259663.8655462185</v>
      </c>
      <c r="P24" s="16">
        <f t="shared" si="4"/>
        <v>49336.134453781517</v>
      </c>
      <c r="Q24" s="40">
        <f t="shared" si="14"/>
        <v>309000</v>
      </c>
      <c r="R24" s="19">
        <f t="shared" si="16"/>
        <v>4944000</v>
      </c>
      <c r="S24" s="28">
        <v>69900</v>
      </c>
      <c r="T24" s="16">
        <f t="shared" si="7"/>
        <v>13281</v>
      </c>
      <c r="U24" s="57">
        <f t="shared" si="8"/>
        <v>83181</v>
      </c>
      <c r="V24" s="17">
        <f t="shared" si="9"/>
        <v>665448</v>
      </c>
      <c r="W24" s="18">
        <f>(I24+U24)/2</f>
        <v>77290.5</v>
      </c>
      <c r="X24" s="42">
        <v>77290.5</v>
      </c>
      <c r="Y24" s="19">
        <f t="shared" si="12"/>
        <v>735805.56</v>
      </c>
      <c r="Z24" s="29">
        <f>I24*1.3</f>
        <v>92820</v>
      </c>
      <c r="AA24" s="52"/>
      <c r="AB24" s="30"/>
    </row>
    <row r="25" spans="2:28" s="1" customFormat="1" ht="54" customHeight="1" x14ac:dyDescent="0.35">
      <c r="B25" s="14">
        <v>17</v>
      </c>
      <c r="C25" s="47" t="s">
        <v>34</v>
      </c>
      <c r="D25" s="46"/>
      <c r="E25" s="47" t="s">
        <v>54</v>
      </c>
      <c r="F25" s="50">
        <v>200</v>
      </c>
      <c r="G25" s="28">
        <v>2500</v>
      </c>
      <c r="H25" s="15">
        <f t="shared" si="10"/>
        <v>475</v>
      </c>
      <c r="I25" s="38">
        <f t="shared" si="0"/>
        <v>2975</v>
      </c>
      <c r="J25" s="25">
        <f t="shared" si="1"/>
        <v>595000</v>
      </c>
      <c r="K25" s="22"/>
      <c r="L25" s="16">
        <f t="shared" si="11"/>
        <v>0</v>
      </c>
      <c r="M25" s="39">
        <f t="shared" si="2"/>
        <v>0</v>
      </c>
      <c r="N25" s="23">
        <f t="shared" si="3"/>
        <v>0</v>
      </c>
      <c r="O25" s="22">
        <v>0</v>
      </c>
      <c r="P25" s="16">
        <f t="shared" si="4"/>
        <v>0</v>
      </c>
      <c r="Q25" s="40">
        <f t="shared" si="14"/>
        <v>0</v>
      </c>
      <c r="R25" s="19">
        <f t="shared" si="16"/>
        <v>0</v>
      </c>
      <c r="S25" s="28">
        <v>2450</v>
      </c>
      <c r="T25" s="16">
        <f t="shared" si="7"/>
        <v>465.5</v>
      </c>
      <c r="U25" s="57">
        <f t="shared" si="8"/>
        <v>2915.5</v>
      </c>
      <c r="V25" s="17">
        <f t="shared" si="9"/>
        <v>583100</v>
      </c>
      <c r="W25" s="18">
        <f>(I25+U25)/2</f>
        <v>2945.25</v>
      </c>
      <c r="X25" s="42">
        <v>2945.25</v>
      </c>
      <c r="Y25" s="19">
        <f t="shared" si="12"/>
        <v>700969.5</v>
      </c>
      <c r="Z25" s="29">
        <f t="shared" si="13"/>
        <v>0</v>
      </c>
      <c r="AA25" s="52"/>
      <c r="AB25" s="30"/>
    </row>
    <row r="26" spans="2:28" s="1" customFormat="1" ht="54" customHeight="1" x14ac:dyDescent="0.35">
      <c r="B26" s="14">
        <v>18</v>
      </c>
      <c r="C26" s="47" t="s">
        <v>35</v>
      </c>
      <c r="D26" s="46"/>
      <c r="E26" s="47" t="s">
        <v>54</v>
      </c>
      <c r="F26" s="50">
        <v>200</v>
      </c>
      <c r="G26" s="28">
        <v>2500</v>
      </c>
      <c r="H26" s="15">
        <f t="shared" si="10"/>
        <v>475</v>
      </c>
      <c r="I26" s="38">
        <f t="shared" si="0"/>
        <v>2975</v>
      </c>
      <c r="J26" s="25">
        <f t="shared" si="1"/>
        <v>595000</v>
      </c>
      <c r="K26" s="22"/>
      <c r="L26" s="16">
        <f t="shared" si="11"/>
        <v>0</v>
      </c>
      <c r="M26" s="39">
        <f t="shared" si="2"/>
        <v>0</v>
      </c>
      <c r="N26" s="23">
        <f t="shared" si="3"/>
        <v>0</v>
      </c>
      <c r="O26" s="22">
        <v>0</v>
      </c>
      <c r="P26" s="16">
        <f t="shared" si="4"/>
        <v>0</v>
      </c>
      <c r="Q26" s="40">
        <f t="shared" si="14"/>
        <v>0</v>
      </c>
      <c r="R26" s="19">
        <f t="shared" si="16"/>
        <v>0</v>
      </c>
      <c r="S26" s="28">
        <v>2450</v>
      </c>
      <c r="T26" s="16">
        <f t="shared" si="7"/>
        <v>465.5</v>
      </c>
      <c r="U26" s="57">
        <f t="shared" si="8"/>
        <v>2915.5</v>
      </c>
      <c r="V26" s="17">
        <f t="shared" si="9"/>
        <v>583100</v>
      </c>
      <c r="W26" s="18">
        <f t="shared" ref="W26:X30" si="17">(I26+U26)/2</f>
        <v>2945.25</v>
      </c>
      <c r="X26" s="42">
        <v>2945.25</v>
      </c>
      <c r="Y26" s="19">
        <f t="shared" si="12"/>
        <v>700969.5</v>
      </c>
      <c r="Z26" s="29">
        <f t="shared" si="13"/>
        <v>0</v>
      </c>
      <c r="AA26" s="52"/>
      <c r="AB26" s="30"/>
    </row>
    <row r="27" spans="2:28" s="1" customFormat="1" ht="54" customHeight="1" x14ac:dyDescent="0.35">
      <c r="B27" s="14">
        <v>19</v>
      </c>
      <c r="C27" s="47" t="s">
        <v>36</v>
      </c>
      <c r="D27" s="46"/>
      <c r="E27" s="47" t="s">
        <v>54</v>
      </c>
      <c r="F27" s="50">
        <v>200</v>
      </c>
      <c r="G27" s="28">
        <v>2500</v>
      </c>
      <c r="H27" s="15">
        <f t="shared" si="10"/>
        <v>475</v>
      </c>
      <c r="I27" s="38">
        <f t="shared" si="0"/>
        <v>2975</v>
      </c>
      <c r="J27" s="25">
        <f t="shared" si="1"/>
        <v>595000</v>
      </c>
      <c r="K27" s="22"/>
      <c r="L27" s="16">
        <f t="shared" si="11"/>
        <v>0</v>
      </c>
      <c r="M27" s="39">
        <f t="shared" si="2"/>
        <v>0</v>
      </c>
      <c r="N27" s="23">
        <f t="shared" si="3"/>
        <v>0</v>
      </c>
      <c r="O27" s="22">
        <v>0</v>
      </c>
      <c r="P27" s="16">
        <f t="shared" si="4"/>
        <v>0</v>
      </c>
      <c r="Q27" s="40">
        <f t="shared" si="14"/>
        <v>0</v>
      </c>
      <c r="R27" s="19">
        <f t="shared" si="16"/>
        <v>0</v>
      </c>
      <c r="S27" s="28">
        <v>2450</v>
      </c>
      <c r="T27" s="16">
        <f t="shared" si="7"/>
        <v>465.5</v>
      </c>
      <c r="U27" s="57">
        <f t="shared" si="8"/>
        <v>2915.5</v>
      </c>
      <c r="V27" s="17">
        <f t="shared" si="9"/>
        <v>583100</v>
      </c>
      <c r="W27" s="18">
        <f t="shared" si="17"/>
        <v>2945.25</v>
      </c>
      <c r="X27" s="42">
        <v>2945.25</v>
      </c>
      <c r="Y27" s="19">
        <f t="shared" si="12"/>
        <v>700969.5</v>
      </c>
      <c r="Z27" s="29">
        <f t="shared" si="13"/>
        <v>0</v>
      </c>
      <c r="AA27" s="52"/>
      <c r="AB27" s="30"/>
    </row>
    <row r="28" spans="2:28" s="1" customFormat="1" ht="54" customHeight="1" x14ac:dyDescent="0.35">
      <c r="B28" s="14">
        <v>20</v>
      </c>
      <c r="C28" s="47" t="s">
        <v>37</v>
      </c>
      <c r="D28" s="46"/>
      <c r="E28" s="47" t="s">
        <v>54</v>
      </c>
      <c r="F28" s="50">
        <v>100</v>
      </c>
      <c r="G28" s="28">
        <v>2500</v>
      </c>
      <c r="H28" s="15">
        <f t="shared" si="10"/>
        <v>475</v>
      </c>
      <c r="I28" s="38">
        <f t="shared" si="0"/>
        <v>2975</v>
      </c>
      <c r="J28" s="25">
        <f t="shared" si="1"/>
        <v>297500</v>
      </c>
      <c r="K28" s="22"/>
      <c r="L28" s="16">
        <f t="shared" si="11"/>
        <v>0</v>
      </c>
      <c r="M28" s="39">
        <f t="shared" si="2"/>
        <v>0</v>
      </c>
      <c r="N28" s="23">
        <f t="shared" si="3"/>
        <v>0</v>
      </c>
      <c r="O28" s="22">
        <v>0</v>
      </c>
      <c r="P28" s="16">
        <f t="shared" si="4"/>
        <v>0</v>
      </c>
      <c r="Q28" s="40">
        <f t="shared" si="14"/>
        <v>0</v>
      </c>
      <c r="R28" s="19">
        <f t="shared" si="16"/>
        <v>0</v>
      </c>
      <c r="S28" s="28">
        <v>2450</v>
      </c>
      <c r="T28" s="16">
        <f t="shared" si="7"/>
        <v>465.5</v>
      </c>
      <c r="U28" s="57">
        <f t="shared" si="8"/>
        <v>2915.5</v>
      </c>
      <c r="V28" s="17">
        <f t="shared" si="9"/>
        <v>291550</v>
      </c>
      <c r="W28" s="18">
        <f t="shared" si="17"/>
        <v>2945.25</v>
      </c>
      <c r="X28" s="42">
        <v>2945.25</v>
      </c>
      <c r="Y28" s="19">
        <f t="shared" si="12"/>
        <v>350484.75</v>
      </c>
      <c r="Z28" s="29">
        <f t="shared" si="13"/>
        <v>0</v>
      </c>
      <c r="AA28" s="52"/>
      <c r="AB28" s="30"/>
    </row>
    <row r="29" spans="2:28" s="1" customFormat="1" ht="54" customHeight="1" x14ac:dyDescent="0.35">
      <c r="B29" s="14">
        <v>21</v>
      </c>
      <c r="C29" s="47" t="s">
        <v>38</v>
      </c>
      <c r="D29" s="46"/>
      <c r="E29" s="47" t="s">
        <v>54</v>
      </c>
      <c r="F29" s="50">
        <v>100</v>
      </c>
      <c r="G29" s="28">
        <v>2500</v>
      </c>
      <c r="H29" s="15">
        <f t="shared" si="10"/>
        <v>475</v>
      </c>
      <c r="I29" s="38">
        <f t="shared" si="0"/>
        <v>2975</v>
      </c>
      <c r="J29" s="25">
        <f t="shared" si="1"/>
        <v>297500</v>
      </c>
      <c r="K29" s="22"/>
      <c r="L29" s="16">
        <f t="shared" si="11"/>
        <v>0</v>
      </c>
      <c r="M29" s="39">
        <f t="shared" si="2"/>
        <v>0</v>
      </c>
      <c r="N29" s="23">
        <f t="shared" si="3"/>
        <v>0</v>
      </c>
      <c r="O29" s="22">
        <v>0</v>
      </c>
      <c r="P29" s="16">
        <f t="shared" si="4"/>
        <v>0</v>
      </c>
      <c r="Q29" s="40">
        <f t="shared" si="14"/>
        <v>0</v>
      </c>
      <c r="R29" s="19">
        <f t="shared" si="16"/>
        <v>0</v>
      </c>
      <c r="S29" s="28">
        <v>2450</v>
      </c>
      <c r="T29" s="16">
        <f t="shared" si="7"/>
        <v>465.5</v>
      </c>
      <c r="U29" s="57">
        <f t="shared" si="8"/>
        <v>2915.5</v>
      </c>
      <c r="V29" s="17">
        <f t="shared" si="9"/>
        <v>291550</v>
      </c>
      <c r="W29" s="18">
        <f t="shared" si="17"/>
        <v>2945.25</v>
      </c>
      <c r="X29" s="42">
        <v>2945.25</v>
      </c>
      <c r="Y29" s="19">
        <f t="shared" si="12"/>
        <v>350484.75</v>
      </c>
      <c r="Z29" s="29">
        <f t="shared" si="13"/>
        <v>0</v>
      </c>
      <c r="AA29" s="52"/>
      <c r="AB29" s="30"/>
    </row>
    <row r="30" spans="2:28" s="1" customFormat="1" ht="54" customHeight="1" x14ac:dyDescent="0.35">
      <c r="B30" s="14">
        <v>22</v>
      </c>
      <c r="C30" s="47" t="s">
        <v>39</v>
      </c>
      <c r="D30" s="46"/>
      <c r="E30" s="47" t="s">
        <v>54</v>
      </c>
      <c r="F30" s="50">
        <v>200</v>
      </c>
      <c r="G30" s="28">
        <v>2500</v>
      </c>
      <c r="H30" s="15">
        <f t="shared" si="10"/>
        <v>475</v>
      </c>
      <c r="I30" s="38">
        <f t="shared" si="0"/>
        <v>2975</v>
      </c>
      <c r="J30" s="25">
        <f t="shared" si="1"/>
        <v>595000</v>
      </c>
      <c r="K30" s="22"/>
      <c r="L30" s="16">
        <f t="shared" si="11"/>
        <v>0</v>
      </c>
      <c r="M30" s="39">
        <f t="shared" si="2"/>
        <v>0</v>
      </c>
      <c r="N30" s="23">
        <f t="shared" si="3"/>
        <v>0</v>
      </c>
      <c r="O30" s="22">
        <v>0</v>
      </c>
      <c r="P30" s="16">
        <f t="shared" si="4"/>
        <v>0</v>
      </c>
      <c r="Q30" s="40">
        <f t="shared" si="14"/>
        <v>0</v>
      </c>
      <c r="R30" s="19">
        <f t="shared" si="16"/>
        <v>0</v>
      </c>
      <c r="S30" s="28">
        <v>2450</v>
      </c>
      <c r="T30" s="16">
        <f t="shared" si="7"/>
        <v>465.5</v>
      </c>
      <c r="U30" s="57">
        <f t="shared" si="8"/>
        <v>2915.5</v>
      </c>
      <c r="V30" s="17">
        <f t="shared" si="9"/>
        <v>583100</v>
      </c>
      <c r="W30" s="18">
        <f t="shared" si="17"/>
        <v>2945.25</v>
      </c>
      <c r="X30" s="42">
        <v>2945.25</v>
      </c>
      <c r="Y30" s="19">
        <f t="shared" si="12"/>
        <v>700969.5</v>
      </c>
      <c r="Z30" s="29">
        <f t="shared" si="13"/>
        <v>0</v>
      </c>
      <c r="AA30" s="52"/>
      <c r="AB30" s="30"/>
    </row>
    <row r="31" spans="2:28" s="1" customFormat="1" ht="54" customHeight="1" x14ac:dyDescent="0.35">
      <c r="B31" s="14">
        <v>23</v>
      </c>
      <c r="C31" s="47" t="s">
        <v>40</v>
      </c>
      <c r="D31" s="46"/>
      <c r="E31" s="47" t="s">
        <v>54</v>
      </c>
      <c r="F31" s="50">
        <v>15</v>
      </c>
      <c r="G31" s="28">
        <v>30000</v>
      </c>
      <c r="H31" s="15">
        <f t="shared" si="10"/>
        <v>5700</v>
      </c>
      <c r="I31" s="38">
        <f t="shared" si="0"/>
        <v>35700</v>
      </c>
      <c r="J31" s="25">
        <f t="shared" si="1"/>
        <v>535500</v>
      </c>
      <c r="K31" s="22">
        <v>267800</v>
      </c>
      <c r="L31" s="16">
        <f t="shared" si="11"/>
        <v>50882</v>
      </c>
      <c r="M31" s="39">
        <f t="shared" si="2"/>
        <v>318682</v>
      </c>
      <c r="N31" s="23">
        <f t="shared" si="3"/>
        <v>4780230</v>
      </c>
      <c r="O31" s="22">
        <v>8823.5294117647063</v>
      </c>
      <c r="P31" s="16">
        <f t="shared" si="4"/>
        <v>1676.4705882352941</v>
      </c>
      <c r="Q31" s="40">
        <f t="shared" si="14"/>
        <v>10500</v>
      </c>
      <c r="R31" s="19">
        <f t="shared" si="16"/>
        <v>241500</v>
      </c>
      <c r="S31" s="28">
        <v>33300</v>
      </c>
      <c r="T31" s="16">
        <f t="shared" si="7"/>
        <v>6327</v>
      </c>
      <c r="U31" s="57">
        <f t="shared" si="8"/>
        <v>39627</v>
      </c>
      <c r="V31" s="17">
        <f t="shared" si="9"/>
        <v>594405</v>
      </c>
      <c r="W31" s="18">
        <f>(I31+U31)/2</f>
        <v>37663.5</v>
      </c>
      <c r="X31" s="42">
        <v>37663.5</v>
      </c>
      <c r="Y31" s="19">
        <f t="shared" si="12"/>
        <v>672293.47500000009</v>
      </c>
      <c r="Z31" s="29">
        <f t="shared" si="13"/>
        <v>13650</v>
      </c>
      <c r="AA31" s="52"/>
      <c r="AB31" s="30"/>
    </row>
    <row r="32" spans="2:28" s="1" customFormat="1" ht="54" customHeight="1" x14ac:dyDescent="0.35">
      <c r="B32" s="14">
        <v>24</v>
      </c>
      <c r="C32" s="47" t="s">
        <v>41</v>
      </c>
      <c r="D32" s="46"/>
      <c r="E32" s="47" t="s">
        <v>55</v>
      </c>
      <c r="F32" s="50">
        <v>10</v>
      </c>
      <c r="G32" s="28">
        <v>60000</v>
      </c>
      <c r="H32" s="15">
        <f t="shared" si="10"/>
        <v>11400</v>
      </c>
      <c r="I32" s="38">
        <f t="shared" si="0"/>
        <v>71400</v>
      </c>
      <c r="J32" s="25">
        <f t="shared" si="1"/>
        <v>714000</v>
      </c>
      <c r="K32" s="22">
        <v>35000</v>
      </c>
      <c r="L32" s="16">
        <f>(K32*0.19)</f>
        <v>6650</v>
      </c>
      <c r="M32" s="39">
        <f>K32+L32</f>
        <v>41650</v>
      </c>
      <c r="N32" s="23">
        <f>M32*F32</f>
        <v>416500</v>
      </c>
      <c r="O32" s="22">
        <v>29411.764705882353</v>
      </c>
      <c r="P32" s="16">
        <f t="shared" si="4"/>
        <v>5588.2352941176468</v>
      </c>
      <c r="Q32" s="40">
        <f t="shared" si="14"/>
        <v>35000</v>
      </c>
      <c r="R32" s="19">
        <f t="shared" si="16"/>
        <v>840000</v>
      </c>
      <c r="S32" s="28">
        <v>67980</v>
      </c>
      <c r="T32" s="16">
        <f t="shared" si="7"/>
        <v>12916.2</v>
      </c>
      <c r="U32" s="57">
        <f t="shared" si="8"/>
        <v>80896.2</v>
      </c>
      <c r="V32" s="17">
        <f t="shared" si="9"/>
        <v>808962</v>
      </c>
      <c r="W32" s="18">
        <f>(M32+Q32)/2</f>
        <v>38325</v>
      </c>
      <c r="X32" s="42">
        <v>38325</v>
      </c>
      <c r="Y32" s="19">
        <f>((W32*0.19)+W32)*F32</f>
        <v>456067.5</v>
      </c>
      <c r="Z32" s="29"/>
      <c r="AA32" s="52"/>
      <c r="AB32" s="30"/>
    </row>
    <row r="33" spans="1:28" s="1" customFormat="1" ht="54" customHeight="1" x14ac:dyDescent="0.35">
      <c r="B33" s="14">
        <v>25</v>
      </c>
      <c r="C33" s="47" t="s">
        <v>42</v>
      </c>
      <c r="D33" s="46"/>
      <c r="E33" s="47" t="s">
        <v>15</v>
      </c>
      <c r="F33" s="50">
        <v>30</v>
      </c>
      <c r="G33" s="28">
        <v>15000</v>
      </c>
      <c r="H33" s="15">
        <f t="shared" si="10"/>
        <v>2850</v>
      </c>
      <c r="I33" s="38">
        <f t="shared" si="0"/>
        <v>17850</v>
      </c>
      <c r="J33" s="25">
        <f t="shared" si="1"/>
        <v>535500</v>
      </c>
      <c r="K33" s="22">
        <v>4160</v>
      </c>
      <c r="L33" s="16">
        <f>K33*0.19</f>
        <v>790.4</v>
      </c>
      <c r="M33" s="39">
        <f>K33+L33</f>
        <v>4950.3999999999996</v>
      </c>
      <c r="N33" s="23">
        <f>M33*F33</f>
        <v>148512</v>
      </c>
      <c r="O33" s="22">
        <v>4033.6134453781515</v>
      </c>
      <c r="P33" s="16">
        <f>O33*0.19</f>
        <v>766.38655462184875</v>
      </c>
      <c r="Q33" s="40">
        <f>O33+P33</f>
        <v>4800</v>
      </c>
      <c r="R33" s="19">
        <f>Q33*B33</f>
        <v>120000</v>
      </c>
      <c r="S33" s="28">
        <v>15600</v>
      </c>
      <c r="T33" s="16">
        <f>S33*0.19</f>
        <v>2964</v>
      </c>
      <c r="U33" s="57">
        <f>S33+T33</f>
        <v>18564</v>
      </c>
      <c r="V33" s="17">
        <f>U33*F33</f>
        <v>556920</v>
      </c>
      <c r="W33" s="18">
        <f>(M33+Q33)/2</f>
        <v>4875.2</v>
      </c>
      <c r="X33" s="42">
        <v>4875.2</v>
      </c>
      <c r="Y33" s="19">
        <f>((W33*0.19)+W33)*F33</f>
        <v>174044.63999999998</v>
      </c>
      <c r="Z33" s="29">
        <f t="shared" si="13"/>
        <v>6240</v>
      </c>
      <c r="AA33" s="52"/>
      <c r="AB33" s="30"/>
    </row>
    <row r="34" spans="1:28" s="1" customFormat="1" ht="54" customHeight="1" x14ac:dyDescent="0.35">
      <c r="B34" s="14">
        <v>26</v>
      </c>
      <c r="C34" s="47" t="s">
        <v>43</v>
      </c>
      <c r="D34" s="46"/>
      <c r="E34" s="47" t="s">
        <v>15</v>
      </c>
      <c r="F34" s="50">
        <v>25</v>
      </c>
      <c r="G34" s="28">
        <v>18000</v>
      </c>
      <c r="H34" s="15">
        <f t="shared" si="10"/>
        <v>3420</v>
      </c>
      <c r="I34" s="38">
        <f t="shared" si="0"/>
        <v>21420</v>
      </c>
      <c r="J34" s="25">
        <f t="shared" si="1"/>
        <v>535500</v>
      </c>
      <c r="K34" s="22">
        <v>2600</v>
      </c>
      <c r="L34" s="16">
        <f t="shared" si="11"/>
        <v>494</v>
      </c>
      <c r="M34" s="39">
        <f t="shared" si="2"/>
        <v>3094</v>
      </c>
      <c r="N34" s="23">
        <f t="shared" si="3"/>
        <v>77350</v>
      </c>
      <c r="O34" s="22">
        <v>2521.0084033613448</v>
      </c>
      <c r="P34" s="16">
        <f t="shared" ref="P34:P44" si="18">(O34*0.19)</f>
        <v>478.99159663865549</v>
      </c>
      <c r="Q34" s="40">
        <f t="shared" ref="Q34:Q44" si="19">O34+P34</f>
        <v>3000.0000000000005</v>
      </c>
      <c r="R34" s="19">
        <f t="shared" ref="R34:R44" si="20">Q34*B34</f>
        <v>78000.000000000015</v>
      </c>
      <c r="S34" s="28">
        <v>18700</v>
      </c>
      <c r="T34" s="16">
        <f t="shared" si="7"/>
        <v>3553</v>
      </c>
      <c r="U34" s="57">
        <f t="shared" si="8"/>
        <v>22253</v>
      </c>
      <c r="V34" s="17">
        <f t="shared" si="9"/>
        <v>556325</v>
      </c>
      <c r="W34" s="18">
        <f>(M34+Q34)/2</f>
        <v>3047</v>
      </c>
      <c r="X34" s="42">
        <v>3047</v>
      </c>
      <c r="Y34" s="19">
        <f t="shared" si="12"/>
        <v>90648.25</v>
      </c>
      <c r="Z34" s="29">
        <f t="shared" si="13"/>
        <v>3900.0000000000009</v>
      </c>
      <c r="AA34" s="52"/>
      <c r="AB34" s="30"/>
    </row>
    <row r="35" spans="1:28" s="1" customFormat="1" ht="54" customHeight="1" x14ac:dyDescent="0.35">
      <c r="B35" s="14">
        <v>27</v>
      </c>
      <c r="C35" s="47" t="s">
        <v>44</v>
      </c>
      <c r="D35" s="48"/>
      <c r="E35" s="47" t="s">
        <v>15</v>
      </c>
      <c r="F35" s="50">
        <v>15</v>
      </c>
      <c r="G35" s="28">
        <v>31000</v>
      </c>
      <c r="H35" s="15">
        <f t="shared" si="10"/>
        <v>5890</v>
      </c>
      <c r="I35" s="38">
        <f t="shared" si="0"/>
        <v>36890</v>
      </c>
      <c r="J35" s="25">
        <f t="shared" si="1"/>
        <v>553350</v>
      </c>
      <c r="K35" s="22"/>
      <c r="L35" s="16">
        <f t="shared" si="11"/>
        <v>0</v>
      </c>
      <c r="M35" s="39">
        <f t="shared" si="2"/>
        <v>0</v>
      </c>
      <c r="N35" s="23">
        <f t="shared" si="3"/>
        <v>0</v>
      </c>
      <c r="O35" s="22">
        <v>0</v>
      </c>
      <c r="P35" s="16">
        <f t="shared" si="18"/>
        <v>0</v>
      </c>
      <c r="Q35" s="40">
        <f t="shared" si="19"/>
        <v>0</v>
      </c>
      <c r="R35" s="19">
        <f t="shared" si="20"/>
        <v>0</v>
      </c>
      <c r="S35" s="28">
        <v>34100</v>
      </c>
      <c r="T35" s="16">
        <f t="shared" si="7"/>
        <v>6479</v>
      </c>
      <c r="U35" s="57">
        <f t="shared" si="8"/>
        <v>40579</v>
      </c>
      <c r="V35" s="17">
        <f t="shared" si="9"/>
        <v>608685</v>
      </c>
      <c r="W35" s="18">
        <f>(I35+U35)/2</f>
        <v>38734.5</v>
      </c>
      <c r="X35" s="42">
        <v>38734.5</v>
      </c>
      <c r="Y35" s="19">
        <f t="shared" si="12"/>
        <v>691410.82499999995</v>
      </c>
      <c r="Z35" s="29">
        <f t="shared" si="13"/>
        <v>0</v>
      </c>
      <c r="AA35" s="52"/>
      <c r="AB35" s="30"/>
    </row>
    <row r="36" spans="1:28" s="1" customFormat="1" ht="54" customHeight="1" x14ac:dyDescent="0.35">
      <c r="B36" s="14">
        <v>28</v>
      </c>
      <c r="C36" s="47" t="s">
        <v>45</v>
      </c>
      <c r="D36" s="49"/>
      <c r="E36" s="47" t="s">
        <v>15</v>
      </c>
      <c r="F36" s="50">
        <v>50</v>
      </c>
      <c r="G36" s="28">
        <v>50000</v>
      </c>
      <c r="H36" s="15">
        <f t="shared" si="10"/>
        <v>9500</v>
      </c>
      <c r="I36" s="38">
        <f t="shared" si="0"/>
        <v>59500</v>
      </c>
      <c r="J36" s="25">
        <f t="shared" si="1"/>
        <v>2975000</v>
      </c>
      <c r="K36" s="22">
        <v>4550</v>
      </c>
      <c r="L36" s="16">
        <f t="shared" si="11"/>
        <v>864.5</v>
      </c>
      <c r="M36" s="39">
        <f t="shared" si="2"/>
        <v>5414.5</v>
      </c>
      <c r="N36" s="23">
        <f t="shared" si="3"/>
        <v>270725</v>
      </c>
      <c r="O36" s="22">
        <v>4411.7647058823532</v>
      </c>
      <c r="P36" s="16">
        <f t="shared" si="18"/>
        <v>838.23529411764707</v>
      </c>
      <c r="Q36" s="40">
        <f t="shared" si="19"/>
        <v>5250</v>
      </c>
      <c r="R36" s="19">
        <f t="shared" si="20"/>
        <v>147000</v>
      </c>
      <c r="S36" s="28">
        <v>52300</v>
      </c>
      <c r="T36" s="16">
        <f t="shared" si="7"/>
        <v>9937</v>
      </c>
      <c r="U36" s="57">
        <f t="shared" si="8"/>
        <v>62237</v>
      </c>
      <c r="V36" s="17">
        <f t="shared" si="9"/>
        <v>3111850</v>
      </c>
      <c r="W36" s="18">
        <f>(M36+Q36)/2</f>
        <v>5332.25</v>
      </c>
      <c r="X36" s="42">
        <v>5332.25</v>
      </c>
      <c r="Y36" s="19">
        <f t="shared" si="12"/>
        <v>317268.875</v>
      </c>
      <c r="Z36" s="29">
        <f t="shared" si="13"/>
        <v>6825</v>
      </c>
      <c r="AA36" s="52"/>
      <c r="AB36" s="30"/>
    </row>
    <row r="37" spans="1:28" s="1" customFormat="1" ht="54" customHeight="1" x14ac:dyDescent="0.35">
      <c r="B37" s="14">
        <v>29</v>
      </c>
      <c r="C37" s="47" t="s">
        <v>46</v>
      </c>
      <c r="D37" s="49"/>
      <c r="E37" s="47" t="s">
        <v>15</v>
      </c>
      <c r="F37" s="50">
        <v>30</v>
      </c>
      <c r="G37" s="28">
        <v>30000</v>
      </c>
      <c r="H37" s="15">
        <f t="shared" si="10"/>
        <v>5700</v>
      </c>
      <c r="I37" s="38">
        <f t="shared" si="0"/>
        <v>35700</v>
      </c>
      <c r="J37" s="25">
        <f t="shared" si="1"/>
        <v>1071000</v>
      </c>
      <c r="K37" s="22">
        <v>3250</v>
      </c>
      <c r="L37" s="16">
        <f t="shared" si="11"/>
        <v>617.5</v>
      </c>
      <c r="M37" s="39">
        <f t="shared" si="2"/>
        <v>3867.5</v>
      </c>
      <c r="N37" s="23">
        <f t="shared" si="3"/>
        <v>116025</v>
      </c>
      <c r="O37" s="22">
        <v>3151.2605042016808</v>
      </c>
      <c r="P37" s="16">
        <f t="shared" si="18"/>
        <v>598.73949579831935</v>
      </c>
      <c r="Q37" s="40">
        <f t="shared" si="19"/>
        <v>3750</v>
      </c>
      <c r="R37" s="19">
        <f t="shared" si="20"/>
        <v>108750</v>
      </c>
      <c r="S37" s="28">
        <v>35000</v>
      </c>
      <c r="T37" s="16">
        <f t="shared" si="7"/>
        <v>6650</v>
      </c>
      <c r="U37" s="57">
        <f t="shared" si="8"/>
        <v>41650</v>
      </c>
      <c r="V37" s="17">
        <f t="shared" si="9"/>
        <v>1249500</v>
      </c>
      <c r="W37" s="18">
        <f t="shared" ref="W37:X42" si="21">(M37+Q37)/2</f>
        <v>3808.75</v>
      </c>
      <c r="X37" s="42">
        <v>3808.75</v>
      </c>
      <c r="Y37" s="19">
        <f t="shared" si="12"/>
        <v>135972.375</v>
      </c>
      <c r="Z37" s="29">
        <f t="shared" si="13"/>
        <v>4875</v>
      </c>
      <c r="AA37" s="52"/>
      <c r="AB37" s="30"/>
    </row>
    <row r="38" spans="1:28" s="1" customFormat="1" ht="54" customHeight="1" x14ac:dyDescent="0.35">
      <c r="B38" s="14">
        <v>30</v>
      </c>
      <c r="C38" s="47" t="s">
        <v>47</v>
      </c>
      <c r="D38" s="49"/>
      <c r="E38" s="47" t="s">
        <v>15</v>
      </c>
      <c r="F38" s="50">
        <v>20</v>
      </c>
      <c r="G38" s="28">
        <v>45000</v>
      </c>
      <c r="H38" s="15">
        <f t="shared" si="10"/>
        <v>8550</v>
      </c>
      <c r="I38" s="38">
        <f t="shared" si="0"/>
        <v>53550</v>
      </c>
      <c r="J38" s="25">
        <f t="shared" si="1"/>
        <v>1071000</v>
      </c>
      <c r="K38" s="22">
        <v>4810</v>
      </c>
      <c r="L38" s="16">
        <f t="shared" si="11"/>
        <v>913.9</v>
      </c>
      <c r="M38" s="39">
        <f t="shared" si="2"/>
        <v>5723.9</v>
      </c>
      <c r="N38" s="23">
        <f t="shared" si="3"/>
        <v>114478</v>
      </c>
      <c r="O38" s="22">
        <v>4663.8655462184879</v>
      </c>
      <c r="P38" s="16">
        <f t="shared" si="18"/>
        <v>886.13445378151266</v>
      </c>
      <c r="Q38" s="40">
        <f t="shared" si="19"/>
        <v>5550.0000000000009</v>
      </c>
      <c r="R38" s="19">
        <f t="shared" si="20"/>
        <v>166500.00000000003</v>
      </c>
      <c r="S38" s="28">
        <v>50670</v>
      </c>
      <c r="T38" s="16">
        <f t="shared" si="7"/>
        <v>9627.2999999999993</v>
      </c>
      <c r="U38" s="57">
        <f t="shared" si="8"/>
        <v>60297.3</v>
      </c>
      <c r="V38" s="17">
        <f t="shared" si="9"/>
        <v>1205946</v>
      </c>
      <c r="W38" s="18">
        <f t="shared" si="21"/>
        <v>5636.9500000000007</v>
      </c>
      <c r="X38" s="42">
        <v>5636.9500000000007</v>
      </c>
      <c r="Y38" s="19">
        <f t="shared" si="12"/>
        <v>134159.41000000003</v>
      </c>
      <c r="Z38" s="29">
        <f t="shared" si="13"/>
        <v>7215.0000000000018</v>
      </c>
      <c r="AA38" s="52"/>
      <c r="AB38" s="30"/>
    </row>
    <row r="39" spans="1:28" s="1" customFormat="1" ht="54" customHeight="1" x14ac:dyDescent="0.35">
      <c r="B39" s="14">
        <v>31</v>
      </c>
      <c r="C39" s="47" t="s">
        <v>48</v>
      </c>
      <c r="D39" s="49"/>
      <c r="E39" s="47" t="s">
        <v>15</v>
      </c>
      <c r="F39" s="50">
        <v>20</v>
      </c>
      <c r="G39" s="28">
        <v>45000</v>
      </c>
      <c r="H39" s="15">
        <f t="shared" si="10"/>
        <v>8550</v>
      </c>
      <c r="I39" s="38">
        <f t="shared" si="0"/>
        <v>53550</v>
      </c>
      <c r="J39" s="25">
        <f t="shared" si="1"/>
        <v>1071000</v>
      </c>
      <c r="K39" s="22">
        <v>6500</v>
      </c>
      <c r="L39" s="16">
        <f t="shared" si="11"/>
        <v>1235</v>
      </c>
      <c r="M39" s="39">
        <f t="shared" si="2"/>
        <v>7735</v>
      </c>
      <c r="N39" s="23">
        <f t="shared" si="3"/>
        <v>154700</v>
      </c>
      <c r="O39" s="22">
        <v>6302.5210084033615</v>
      </c>
      <c r="P39" s="16">
        <f t="shared" si="18"/>
        <v>1197.4789915966387</v>
      </c>
      <c r="Q39" s="40">
        <f t="shared" si="19"/>
        <v>7500</v>
      </c>
      <c r="R39" s="19">
        <f t="shared" si="20"/>
        <v>232500</v>
      </c>
      <c r="S39" s="28">
        <v>50670</v>
      </c>
      <c r="T39" s="16">
        <f t="shared" si="7"/>
        <v>9627.2999999999993</v>
      </c>
      <c r="U39" s="57">
        <f t="shared" si="8"/>
        <v>60297.3</v>
      </c>
      <c r="V39" s="17">
        <f t="shared" si="9"/>
        <v>1205946</v>
      </c>
      <c r="W39" s="18">
        <f t="shared" si="21"/>
        <v>7617.5</v>
      </c>
      <c r="X39" s="42">
        <v>7617.5</v>
      </c>
      <c r="Y39" s="19">
        <f t="shared" si="12"/>
        <v>181296.5</v>
      </c>
      <c r="Z39" s="29">
        <f t="shared" si="13"/>
        <v>9750</v>
      </c>
      <c r="AA39" s="52"/>
      <c r="AB39" s="30"/>
    </row>
    <row r="40" spans="1:28" s="1" customFormat="1" ht="54" customHeight="1" x14ac:dyDescent="0.35">
      <c r="B40" s="14">
        <v>32</v>
      </c>
      <c r="C40" s="47" t="s">
        <v>49</v>
      </c>
      <c r="D40" s="46"/>
      <c r="E40" s="47" t="s">
        <v>15</v>
      </c>
      <c r="F40" s="50">
        <v>20</v>
      </c>
      <c r="G40" s="28">
        <v>15000</v>
      </c>
      <c r="H40" s="15">
        <f t="shared" si="10"/>
        <v>2850</v>
      </c>
      <c r="I40" s="38">
        <f t="shared" si="0"/>
        <v>17850</v>
      </c>
      <c r="J40" s="25">
        <f t="shared" si="1"/>
        <v>357000</v>
      </c>
      <c r="K40" s="22">
        <v>11700</v>
      </c>
      <c r="L40" s="16">
        <f t="shared" si="11"/>
        <v>2223</v>
      </c>
      <c r="M40" s="39">
        <f t="shared" si="2"/>
        <v>13923</v>
      </c>
      <c r="N40" s="23">
        <f t="shared" si="3"/>
        <v>278460</v>
      </c>
      <c r="O40" s="22">
        <v>11344.53781512605</v>
      </c>
      <c r="P40" s="16">
        <f t="shared" si="18"/>
        <v>2155.4621848739494</v>
      </c>
      <c r="Q40" s="40">
        <f t="shared" si="19"/>
        <v>13500</v>
      </c>
      <c r="R40" s="19">
        <f t="shared" si="20"/>
        <v>432000</v>
      </c>
      <c r="S40" s="28">
        <v>18000</v>
      </c>
      <c r="T40" s="16">
        <f t="shared" si="7"/>
        <v>3420</v>
      </c>
      <c r="U40" s="57">
        <f t="shared" si="8"/>
        <v>21420</v>
      </c>
      <c r="V40" s="17">
        <f t="shared" si="9"/>
        <v>428400</v>
      </c>
      <c r="W40" s="18">
        <f t="shared" si="21"/>
        <v>13711.5</v>
      </c>
      <c r="X40" s="42">
        <v>13711.5</v>
      </c>
      <c r="Y40" s="19">
        <f t="shared" si="12"/>
        <v>326333.7</v>
      </c>
      <c r="Z40" s="29">
        <f t="shared" si="13"/>
        <v>17550</v>
      </c>
      <c r="AA40" s="52"/>
      <c r="AB40" s="30"/>
    </row>
    <row r="41" spans="1:28" s="1" customFormat="1" ht="110.25" customHeight="1" x14ac:dyDescent="0.35">
      <c r="B41" s="14">
        <v>33</v>
      </c>
      <c r="C41" s="47" t="s">
        <v>50</v>
      </c>
      <c r="D41" s="46"/>
      <c r="E41" s="47" t="s">
        <v>15</v>
      </c>
      <c r="F41" s="50">
        <v>20</v>
      </c>
      <c r="G41" s="28">
        <v>30000</v>
      </c>
      <c r="H41" s="15">
        <f t="shared" si="10"/>
        <v>5700</v>
      </c>
      <c r="I41" s="38">
        <f t="shared" si="0"/>
        <v>35700</v>
      </c>
      <c r="J41" s="25">
        <f t="shared" si="1"/>
        <v>714000</v>
      </c>
      <c r="K41" s="22">
        <v>25000</v>
      </c>
      <c r="L41" s="16">
        <f t="shared" si="11"/>
        <v>4750</v>
      </c>
      <c r="M41" s="39">
        <f t="shared" si="2"/>
        <v>29750</v>
      </c>
      <c r="N41" s="23">
        <f t="shared" si="3"/>
        <v>595000</v>
      </c>
      <c r="O41" s="22">
        <v>21008.403361344539</v>
      </c>
      <c r="P41" s="16">
        <f t="shared" si="18"/>
        <v>3991.5966386554624</v>
      </c>
      <c r="Q41" s="40">
        <f t="shared" si="19"/>
        <v>25000</v>
      </c>
      <c r="R41" s="19">
        <f t="shared" si="20"/>
        <v>825000</v>
      </c>
      <c r="S41" s="28">
        <v>31890</v>
      </c>
      <c r="T41" s="16">
        <f t="shared" si="7"/>
        <v>6059.1</v>
      </c>
      <c r="U41" s="57">
        <f t="shared" si="8"/>
        <v>37949.1</v>
      </c>
      <c r="V41" s="17">
        <f t="shared" si="9"/>
        <v>758982</v>
      </c>
      <c r="W41" s="18">
        <f t="shared" si="21"/>
        <v>27375</v>
      </c>
      <c r="X41" s="42">
        <v>27375</v>
      </c>
      <c r="Y41" s="19">
        <f t="shared" si="12"/>
        <v>651525</v>
      </c>
      <c r="Z41" s="29">
        <f t="shared" si="13"/>
        <v>32500</v>
      </c>
      <c r="AA41" s="52"/>
      <c r="AB41" s="30"/>
    </row>
    <row r="42" spans="1:28" s="1" customFormat="1" ht="54" customHeight="1" x14ac:dyDescent="0.35">
      <c r="B42" s="14">
        <v>34</v>
      </c>
      <c r="C42" s="47" t="s">
        <v>51</v>
      </c>
      <c r="D42" s="46"/>
      <c r="E42" s="47" t="s">
        <v>15</v>
      </c>
      <c r="F42" s="50">
        <v>2</v>
      </c>
      <c r="G42" s="28">
        <v>150000</v>
      </c>
      <c r="H42" s="15">
        <f t="shared" si="10"/>
        <v>28500</v>
      </c>
      <c r="I42" s="38">
        <f t="shared" si="0"/>
        <v>178500</v>
      </c>
      <c r="J42" s="25">
        <f t="shared" si="1"/>
        <v>357000</v>
      </c>
      <c r="K42" s="22"/>
      <c r="L42" s="16">
        <f t="shared" si="11"/>
        <v>0</v>
      </c>
      <c r="M42" s="39">
        <f t="shared" si="2"/>
        <v>0</v>
      </c>
      <c r="N42" s="23">
        <f t="shared" si="3"/>
        <v>0</v>
      </c>
      <c r="O42" s="22">
        <v>0</v>
      </c>
      <c r="P42" s="16">
        <f t="shared" si="18"/>
        <v>0</v>
      </c>
      <c r="Q42" s="40">
        <f t="shared" si="19"/>
        <v>0</v>
      </c>
      <c r="R42" s="19">
        <f t="shared" si="20"/>
        <v>0</v>
      </c>
      <c r="S42" s="28">
        <v>152000</v>
      </c>
      <c r="T42" s="16">
        <f t="shared" si="7"/>
        <v>28880</v>
      </c>
      <c r="U42" s="57">
        <f t="shared" si="8"/>
        <v>180880</v>
      </c>
      <c r="V42" s="17">
        <f t="shared" si="9"/>
        <v>361760</v>
      </c>
      <c r="W42" s="18">
        <f>(I42+U42)/2</f>
        <v>179690</v>
      </c>
      <c r="X42" s="42">
        <v>179690</v>
      </c>
      <c r="Y42" s="19">
        <f t="shared" si="12"/>
        <v>427662.2</v>
      </c>
      <c r="Z42" s="29">
        <f t="shared" si="13"/>
        <v>0</v>
      </c>
      <c r="AA42" s="52"/>
      <c r="AB42" s="30"/>
    </row>
    <row r="43" spans="1:28" s="1" customFormat="1" ht="167.25" customHeight="1" x14ac:dyDescent="0.35">
      <c r="B43" s="14">
        <v>35</v>
      </c>
      <c r="C43" s="47" t="s">
        <v>52</v>
      </c>
      <c r="D43" s="46"/>
      <c r="E43" s="47" t="s">
        <v>15</v>
      </c>
      <c r="F43" s="50">
        <v>2</v>
      </c>
      <c r="G43" s="28">
        <v>150000</v>
      </c>
      <c r="H43" s="15">
        <f t="shared" si="10"/>
        <v>28500</v>
      </c>
      <c r="I43" s="38">
        <f t="shared" si="0"/>
        <v>178500</v>
      </c>
      <c r="J43" s="25">
        <f t="shared" si="1"/>
        <v>357000</v>
      </c>
      <c r="K43" s="22"/>
      <c r="L43" s="16">
        <f t="shared" si="11"/>
        <v>0</v>
      </c>
      <c r="M43" s="39">
        <f t="shared" si="2"/>
        <v>0</v>
      </c>
      <c r="N43" s="23">
        <f t="shared" si="3"/>
        <v>0</v>
      </c>
      <c r="O43" s="22">
        <v>0</v>
      </c>
      <c r="P43" s="16">
        <f t="shared" si="18"/>
        <v>0</v>
      </c>
      <c r="Q43" s="40">
        <f t="shared" si="19"/>
        <v>0</v>
      </c>
      <c r="R43" s="19">
        <f t="shared" si="20"/>
        <v>0</v>
      </c>
      <c r="S43" s="28">
        <v>152000</v>
      </c>
      <c r="T43" s="16">
        <f t="shared" si="7"/>
        <v>28880</v>
      </c>
      <c r="U43" s="57">
        <f t="shared" si="8"/>
        <v>180880</v>
      </c>
      <c r="V43" s="17">
        <f t="shared" si="9"/>
        <v>361760</v>
      </c>
      <c r="W43" s="18">
        <f t="shared" ref="W43:X44" si="22">(I43+U43)/2</f>
        <v>179690</v>
      </c>
      <c r="X43" s="42">
        <v>179690</v>
      </c>
      <c r="Y43" s="19">
        <f t="shared" si="12"/>
        <v>427662.2</v>
      </c>
      <c r="Z43" s="29">
        <f t="shared" si="13"/>
        <v>0</v>
      </c>
      <c r="AA43" s="52"/>
      <c r="AB43" s="30"/>
    </row>
    <row r="44" spans="1:28" s="1" customFormat="1" ht="81" customHeight="1" thickBot="1" x14ac:dyDescent="0.4">
      <c r="B44" s="14">
        <v>36</v>
      </c>
      <c r="C44" s="47" t="s">
        <v>53</v>
      </c>
      <c r="D44" s="46"/>
      <c r="E44" s="47" t="s">
        <v>15</v>
      </c>
      <c r="F44" s="50">
        <v>2</v>
      </c>
      <c r="G44" s="28">
        <v>220000</v>
      </c>
      <c r="H44" s="15">
        <f t="shared" si="10"/>
        <v>41800</v>
      </c>
      <c r="I44" s="38">
        <f t="shared" si="0"/>
        <v>261800</v>
      </c>
      <c r="J44" s="25">
        <f t="shared" si="1"/>
        <v>523600</v>
      </c>
      <c r="K44" s="22"/>
      <c r="L44" s="16">
        <f t="shared" si="11"/>
        <v>0</v>
      </c>
      <c r="M44" s="39">
        <f t="shared" si="2"/>
        <v>0</v>
      </c>
      <c r="N44" s="23">
        <f t="shared" si="3"/>
        <v>0</v>
      </c>
      <c r="O44" s="61">
        <v>119747.89915966387</v>
      </c>
      <c r="P44" s="62">
        <f t="shared" si="18"/>
        <v>22752.100840336134</v>
      </c>
      <c r="Q44" s="63">
        <f t="shared" si="19"/>
        <v>142500</v>
      </c>
      <c r="R44" s="64">
        <f t="shared" si="20"/>
        <v>5130000</v>
      </c>
      <c r="S44" s="28">
        <v>228700</v>
      </c>
      <c r="T44" s="16">
        <f t="shared" si="7"/>
        <v>43453</v>
      </c>
      <c r="U44" s="57">
        <f t="shared" si="8"/>
        <v>272153</v>
      </c>
      <c r="V44" s="17">
        <f t="shared" si="9"/>
        <v>544306</v>
      </c>
      <c r="W44" s="18">
        <f t="shared" si="22"/>
        <v>266976.5</v>
      </c>
      <c r="X44" s="42">
        <v>266976.5</v>
      </c>
      <c r="Y44" s="19">
        <f t="shared" si="12"/>
        <v>635404.07000000007</v>
      </c>
      <c r="Z44" s="29">
        <f t="shared" si="13"/>
        <v>185250</v>
      </c>
      <c r="AA44" s="52"/>
      <c r="AB44" s="30"/>
    </row>
    <row r="45" spans="1:28" ht="14.5" thickBot="1" x14ac:dyDescent="0.35">
      <c r="A45" s="69"/>
      <c r="B45" s="70"/>
      <c r="C45" s="70"/>
      <c r="D45" s="70"/>
      <c r="E45" s="70"/>
      <c r="F45" s="70"/>
      <c r="G45" s="70"/>
      <c r="H45" s="70"/>
      <c r="I45" s="70"/>
      <c r="J45" s="70"/>
      <c r="K45" s="70"/>
      <c r="L45" s="70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43"/>
      <c r="Y45" s="10">
        <f>SUM(Y9:Y44)</f>
        <v>15859539.087291664</v>
      </c>
      <c r="Z45" s="9">
        <v>15859539.087291664</v>
      </c>
    </row>
    <row r="46" spans="1:28" ht="17.5" x14ac:dyDescent="0.35">
      <c r="C46" s="65" t="s">
        <v>16</v>
      </c>
      <c r="D46" s="65"/>
      <c r="E46" s="65"/>
      <c r="F46" s="65"/>
      <c r="G46" s="65"/>
      <c r="J46" s="20"/>
      <c r="N46" s="20"/>
      <c r="O46" s="20"/>
      <c r="P46" s="20"/>
      <c r="Q46" s="20"/>
      <c r="R46" s="20"/>
    </row>
    <row r="49" spans="10:18" x14ac:dyDescent="0.3">
      <c r="J49" s="21"/>
      <c r="L49" s="21"/>
      <c r="N49" s="21"/>
      <c r="O49" s="21"/>
      <c r="P49" s="21"/>
      <c r="Q49" s="21"/>
      <c r="R49" s="21"/>
    </row>
    <row r="50" spans="10:18" x14ac:dyDescent="0.3">
      <c r="J50" s="21"/>
      <c r="L50" s="21"/>
      <c r="N50" s="21"/>
      <c r="O50" s="21"/>
      <c r="P50" s="21"/>
      <c r="Q50" s="21"/>
      <c r="R50" s="21"/>
    </row>
    <row r="51" spans="10:18" x14ac:dyDescent="0.3">
      <c r="J51" s="21"/>
      <c r="L51" s="21"/>
      <c r="N51" s="21"/>
      <c r="O51" s="21"/>
      <c r="P51" s="21"/>
      <c r="Q51" s="21"/>
      <c r="R51" s="21"/>
    </row>
    <row r="52" spans="10:18" x14ac:dyDescent="0.3">
      <c r="L52" s="21"/>
    </row>
    <row r="54" spans="10:18" x14ac:dyDescent="0.3">
      <c r="N54" s="20"/>
      <c r="O54" s="20"/>
      <c r="P54" s="20"/>
      <c r="Q54" s="20"/>
      <c r="R54" s="20"/>
    </row>
    <row r="55" spans="10:18" x14ac:dyDescent="0.3">
      <c r="J55" s="20"/>
    </row>
    <row r="56" spans="10:18" x14ac:dyDescent="0.3">
      <c r="L56" s="9"/>
      <c r="M56" s="8"/>
    </row>
  </sheetData>
  <mergeCells count="9">
    <mergeCell ref="C46:G46"/>
    <mergeCell ref="W7:Y7"/>
    <mergeCell ref="A45:W45"/>
    <mergeCell ref="B2:Y6"/>
    <mergeCell ref="C7:F7"/>
    <mergeCell ref="G7:J7"/>
    <mergeCell ref="K7:N7"/>
    <mergeCell ref="S7:V7"/>
    <mergeCell ref="O7:R7"/>
  </mergeCells>
  <phoneticPr fontId="11" type="noConversion"/>
  <printOptions horizontalCentered="1"/>
  <pageMargins left="0.23622047244094491" right="0.23622047244094491" top="1.7322834645669292" bottom="0.74803149606299213" header="0.31496062992125984" footer="0.31496062992125984"/>
  <pageSetup paperSize="14" scale="64" orientation="portrait" r:id="rId1"/>
  <drawing r:id="rId2"/>
  <legacyDrawing r:id="rId3"/>
  <oleObjects>
    <mc:AlternateContent xmlns:mc="http://schemas.openxmlformats.org/markup-compatibility/2006">
      <mc:Choice Requires="x14">
        <oleObject progId="Word.Picture.8" shapeId="2049" r:id="rId4">
          <objectPr defaultSize="0" autoPict="0" r:id="rId5">
            <anchor moveWithCells="1" sizeWithCells="1">
              <from>
                <xdr:col>2</xdr:col>
                <xdr:colOff>736600</xdr:colOff>
                <xdr:row>1</xdr:row>
                <xdr:rowOff>38100</xdr:rowOff>
              </from>
              <to>
                <xdr:col>2</xdr:col>
                <xdr:colOff>1612900</xdr:colOff>
                <xdr:row>5</xdr:row>
                <xdr:rowOff>50800</xdr:rowOff>
              </to>
            </anchor>
          </objectPr>
        </oleObject>
      </mc:Choice>
      <mc:Fallback>
        <oleObject progId="Word.Picture.8" shapeId="2049" r:id="rId4"/>
      </mc:Fallback>
    </mc:AlternateContent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47AD0E9-DD5A-49AF-815F-EB151D34F38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SOLICITUD NECESIDAD (2)</vt:lpstr>
      <vt:lpstr>'SOLICITUD NECESIDAD (2)'!Área_de_impresión</vt:lpstr>
    </vt:vector>
  </TitlesOfParts>
  <Manager/>
  <Company>SENA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SENA</dc:creator>
  <cp:keywords/>
  <dc:description/>
  <cp:lastModifiedBy>Daniela Ramirez de la Hoz</cp:lastModifiedBy>
  <cp:revision/>
  <dcterms:created xsi:type="dcterms:W3CDTF">2014-02-09T22:37:20Z</dcterms:created>
  <dcterms:modified xsi:type="dcterms:W3CDTF">2023-06-16T04:52:03Z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2023-04-17T13:48:47Z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89185c04-4082-4f33-9695-0f261fba8139</vt:lpwstr>
  </property>
  <property fmtid="{D5CDD505-2E9C-101B-9397-08002B2CF9AE}" pid="8" name="MSIP_Label_1299739c-ad3d-4908-806e-4d91151a6e13_ContentBits">
    <vt:lpwstr>0</vt:lpwstr>
  </property>
</Properties>
</file>