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NTRATACIÒN\CONTRATACIÓN 2023\PUBLICACIONES\LP 02 ADENDA\"/>
    </mc:Choice>
  </mc:AlternateContent>
  <xr:revisionPtr revIDLastSave="0" documentId="8_{86D0157E-CAC8-4D7F-97D5-B959A5B49B7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ROPUESTA ECONÓMICA" sheetId="1" r:id="rId1"/>
  </sheets>
  <definedNames>
    <definedName name="_xlnm._FilterDatabase" localSheetId="0" hidden="1">'PROPUESTA ECONÓMICA'!$A$9:$AC$21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20" i="1" l="1"/>
  <c r="AB19" i="1"/>
  <c r="AB18" i="1"/>
  <c r="AB17" i="1"/>
  <c r="AB16" i="1"/>
  <c r="AB15" i="1"/>
  <c r="AB14" i="1"/>
  <c r="AB13" i="1"/>
  <c r="AB12" i="1"/>
  <c r="AB11" i="1"/>
  <c r="AB10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M21" i="1"/>
  <c r="AB21" i="1" l="1"/>
  <c r="E13" i="1"/>
  <c r="K13" i="1" s="1"/>
  <c r="L13" i="1" s="1"/>
  <c r="AC13" i="1" s="1"/>
  <c r="E10" i="1" l="1"/>
  <c r="K10" i="1" s="1"/>
  <c r="L10" i="1" s="1"/>
  <c r="AC10" i="1" s="1"/>
  <c r="E11" i="1"/>
  <c r="K11" i="1" s="1"/>
  <c r="L11" i="1" s="1"/>
  <c r="E12" i="1"/>
  <c r="K12" i="1" s="1"/>
  <c r="L12" i="1" s="1"/>
  <c r="E14" i="1"/>
  <c r="K14" i="1" s="1"/>
  <c r="L14" i="1" s="1"/>
  <c r="E15" i="1"/>
  <c r="K15" i="1" s="1"/>
  <c r="L15" i="1" s="1"/>
  <c r="E16" i="1"/>
  <c r="K16" i="1" s="1"/>
  <c r="L16" i="1" s="1"/>
  <c r="E17" i="1"/>
  <c r="K17" i="1" s="1"/>
  <c r="L17" i="1" s="1"/>
  <c r="E18" i="1"/>
  <c r="E19" i="1"/>
  <c r="K19" i="1" s="1"/>
  <c r="L19" i="1" s="1"/>
  <c r="E20" i="1"/>
  <c r="K20" i="1" s="1"/>
  <c r="L20" i="1" s="1"/>
  <c r="K18" i="1" l="1"/>
  <c r="L18" i="1" s="1"/>
  <c r="AC12" i="1" l="1"/>
  <c r="AC11" i="1"/>
  <c r="AC18" i="1"/>
  <c r="AC15" i="1"/>
  <c r="AC16" i="1" l="1"/>
  <c r="AC19" i="1" l="1"/>
  <c r="AC20" i="1"/>
  <c r="AC14" i="1"/>
  <c r="AC17" i="1"/>
  <c r="AC21" i="1" l="1"/>
  <c r="C25" i="1" l="1"/>
</calcChain>
</file>

<file path=xl/sharedStrings.xml><?xml version="1.0" encoding="utf-8"?>
<sst xmlns="http://schemas.openxmlformats.org/spreadsheetml/2006/main" count="45" uniqueCount="45">
  <si>
    <t>FORMATO DE PROPUESTA ECONÓMICA 
SERVICIOS DE VIGILANCIA Y SEGURIDAD PRIVADA</t>
  </si>
  <si>
    <t xml:space="preserve"> SERVICIOS DE VIGILANCIA</t>
  </si>
  <si>
    <t>ÍTEM</t>
  </si>
  <si>
    <t>DESCRIPCIÓN DEL SERVICIO PRESTADO DE VIGILANCIA</t>
  </si>
  <si>
    <t>TARIFA</t>
  </si>
  <si>
    <t xml:space="preserve">VALOR PÓLIZA </t>
  </si>
  <si>
    <t>TARIFA BASE</t>
  </si>
  <si>
    <t>PORCENTAJE 
DE GASTOS DE 
ADMINISTRACIÓN Y 
SUPERVISIÓN</t>
  </si>
  <si>
    <t>PROPORCIONALIDAD</t>
  </si>
  <si>
    <t>DIAS REQUERIDOS</t>
  </si>
  <si>
    <t>JORNADA</t>
  </si>
  <si>
    <t>HORAS DE SERVICIO</t>
  </si>
  <si>
    <t>COSTO UNITARIO</t>
  </si>
  <si>
    <t>VALOR TARIFA INCLUIDO IVA, GASTOS DE ADMINISTRACIÓN Y SUPERVISIÓN</t>
  </si>
  <si>
    <t>SEDES RAMA JUDICIAL</t>
  </si>
  <si>
    <t xml:space="preserve">VALOR MENSUAL </t>
  </si>
  <si>
    <t>PALACIO DE JUSTICIA ALFONSO REYES ECHANDIA</t>
  </si>
  <si>
    <t>TORRE D - EDIFICIO AFORADOS</t>
  </si>
  <si>
    <t>EDIFICIO BANCO DE CRÉDITO</t>
  </si>
  <si>
    <t>SEDE CASUR</t>
  </si>
  <si>
    <t>CALLE 73 TORRE B</t>
  </si>
  <si>
    <t>ESCUELA JUDICIAL RODRIGO LARA BONILLA</t>
  </si>
  <si>
    <t>Sede Anexa</t>
  </si>
  <si>
    <t>EDIFICIO AKL</t>
  </si>
  <si>
    <t>ALMACENES   GENERALES  E INVENTARIOS</t>
  </si>
  <si>
    <t>EDIFICIO EL AMERICANO</t>
  </si>
  <si>
    <t>EDIFICIO VIRREY SOLÍS II</t>
  </si>
  <si>
    <t>PARQUEADERO</t>
  </si>
  <si>
    <t>SEDE ZIPAQUIRA</t>
  </si>
  <si>
    <t>DIRECCION EJECUTIVA DE ADMINISTRACIÓN JUDICIAL</t>
  </si>
  <si>
    <t>EDIFICIO CALLE 64</t>
  </si>
  <si>
    <t>N° DE SERVICIOS APROX.</t>
  </si>
  <si>
    <t xml:space="preserve">Servicio 24 horas, 30 días al mes, sin arma (lunes a domingo) </t>
  </si>
  <si>
    <t xml:space="preserve">Servicio 24 horas, 30 días al mes, con arma (lunes a domingo) </t>
  </si>
  <si>
    <t>Servicio 24 horas, 10 días al mes, con arma (sabado, domingo y festivos)</t>
  </si>
  <si>
    <t>Servicio 12 horas nocturnas con arma (lunes a viernes sin festivo)</t>
  </si>
  <si>
    <t>Servicio 16 horas (15 horas diurnas y 1 hora nocturna) sin arma (lunes a viernes sin festivo)</t>
  </si>
  <si>
    <t xml:space="preserve">Servicio 14 horas diurnas sin arma (lunes a viernes sin festivo) Supervisor </t>
  </si>
  <si>
    <t>Servicio 12 horas diurnas sin arma (lunes a viernes sin festivo)</t>
  </si>
  <si>
    <t>Servicio 12 horas diurnas con canino (lunes a viernes sin festivo)</t>
  </si>
  <si>
    <t>Servicio 11 horas diurnas sin arma (lunes a viernes sin festivo)</t>
  </si>
  <si>
    <t>Servicio 10 horas diurnas sin arma (lunes a viernes sin festivo)</t>
  </si>
  <si>
    <t>Servicio 09 horas diurnas sin arma (lunes a viernes sin festivo)</t>
  </si>
  <si>
    <t xml:space="preserve">TOTAL </t>
  </si>
  <si>
    <t xml:space="preserve">VALOR MENSUAL 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</si>
</sst>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color rgb="FFFF0000"/>
      <name val="Arial"/>
      <family val="2"/>
    </font>
    <font>
      <sz val="7"/>
      <name val="Arial"/>
      <family val="2"/>
    </font>
    <font>
      <b/>
      <sz val="10"/>
      <color theme="1"/>
      <name val="Arial"/>
      <family val="2"/>
    </font>
    <font>
      <sz val="5"/>
      <color theme="1"/>
      <name val="Arial"/>
      <family val="2"/>
    </font>
    <font>
      <b/>
      <sz val="7"/>
      <name val="Arial"/>
      <family val="2"/>
    </font>
    <font>
      <sz val="8"/>
      <name val="Calibri"/>
      <family val="2"/>
      <scheme val="minor"/>
    </font>
    <font>
      <sz val="7"/>
      <color theme="0"/>
      <name val="Arial"/>
      <family val="2"/>
    </font>
    <font>
      <sz val="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1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0" fontId="3" fillId="2" borderId="0" xfId="0" applyFont="1" applyFill="1"/>
    <xf numFmtId="0" fontId="5" fillId="0" borderId="1" xfId="0" applyFont="1" applyBorder="1" applyAlignment="1">
      <alignment horizontal="center" vertical="center" wrapText="1"/>
    </xf>
    <xf numFmtId="5" fontId="5" fillId="0" borderId="1" xfId="1" applyNumberFormat="1" applyFont="1" applyBorder="1" applyAlignment="1">
      <alignment horizontal="center" vertical="center" wrapText="1"/>
    </xf>
    <xf numFmtId="0" fontId="7" fillId="0" borderId="0" xfId="0" applyFont="1"/>
    <xf numFmtId="5" fontId="5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5" fontId="5" fillId="4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9" fontId="5" fillId="0" borderId="1" xfId="0" applyNumberFormat="1" applyFont="1" applyBorder="1" applyAlignment="1">
      <alignment horizontal="center" vertical="center" wrapText="1"/>
    </xf>
    <xf numFmtId="9" fontId="5" fillId="2" borderId="1" xfId="0" applyNumberFormat="1" applyFont="1" applyFill="1" applyBorder="1" applyAlignment="1">
      <alignment horizontal="center" vertical="center" wrapText="1"/>
    </xf>
    <xf numFmtId="10" fontId="5" fillId="0" borderId="1" xfId="1" applyNumberFormat="1" applyFont="1" applyBorder="1" applyAlignment="1">
      <alignment horizontal="center" vertical="center" wrapText="1"/>
    </xf>
    <xf numFmtId="10" fontId="5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0" fontId="5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/>
    <xf numFmtId="164" fontId="10" fillId="0" borderId="0" xfId="0" applyNumberFormat="1" applyFont="1"/>
    <xf numFmtId="5" fontId="10" fillId="0" borderId="0" xfId="0" applyNumberFormat="1" applyFont="1"/>
    <xf numFmtId="5" fontId="3" fillId="0" borderId="0" xfId="0" applyNumberFormat="1" applyFont="1"/>
    <xf numFmtId="5" fontId="2" fillId="0" borderId="1" xfId="0" applyNumberFormat="1" applyFont="1" applyBorder="1"/>
    <xf numFmtId="0" fontId="3" fillId="0" borderId="1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5" fontId="5" fillId="0" borderId="2" xfId="1" applyNumberFormat="1" applyFont="1" applyBorder="1" applyAlignment="1">
      <alignment horizontal="center" vertical="center" wrapText="1"/>
    </xf>
    <xf numFmtId="5" fontId="8" fillId="0" borderId="2" xfId="1" applyNumberFormat="1" applyFont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1" fillId="0" borderId="1" xfId="1" applyNumberFormat="1" applyFont="1" applyBorder="1" applyAlignment="1">
      <alignment horizontal="center" vertical="center" wrapText="1"/>
    </xf>
    <xf numFmtId="0" fontId="11" fillId="2" borderId="1" xfId="1" applyNumberFormat="1" applyFont="1" applyFill="1" applyBorder="1" applyAlignment="1">
      <alignment horizontal="center" vertical="center" wrapText="1"/>
    </xf>
    <xf numFmtId="0" fontId="11" fillId="2" borderId="3" xfId="1" applyNumberFormat="1" applyFont="1" applyFill="1" applyBorder="1" applyAlignment="1">
      <alignment horizontal="center" vertical="center" wrapText="1"/>
    </xf>
    <xf numFmtId="0" fontId="8" fillId="2" borderId="3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7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87922</xdr:colOff>
      <xdr:row>0</xdr:row>
      <xdr:rowOff>14654</xdr:rowOff>
    </xdr:from>
    <xdr:to>
      <xdr:col>1</xdr:col>
      <xdr:colOff>1926306</xdr:colOff>
      <xdr:row>3</xdr:row>
      <xdr:rowOff>80915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C827AADB-165E-474C-BCDF-DBF7F6EBCA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8922" y="14654"/>
          <a:ext cx="1784583" cy="645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W33"/>
  <sheetViews>
    <sheetView tabSelected="1" zoomScale="110" zoomScaleNormal="110" workbookViewId="0">
      <selection activeCell="H14" sqref="H14"/>
    </sheetView>
  </sheetViews>
  <sheetFormatPr baseColWidth="10" defaultColWidth="11.42578125" defaultRowHeight="9" x14ac:dyDescent="0.15"/>
  <cols>
    <col min="1" max="1" width="5.7109375" style="1" customWidth="1"/>
    <col min="2" max="2" width="29" style="1" bestFit="1" customWidth="1"/>
    <col min="3" max="3" width="13.28515625" style="1" bestFit="1" customWidth="1"/>
    <col min="4" max="4" width="12.28515625" style="1" customWidth="1"/>
    <col min="5" max="5" width="11" style="1" customWidth="1"/>
    <col min="6" max="6" width="13.42578125" style="1" customWidth="1"/>
    <col min="7" max="7" width="16.7109375" style="1" customWidth="1"/>
    <col min="8" max="8" width="11" style="1" customWidth="1"/>
    <col min="9" max="9" width="12" style="2" customWidth="1"/>
    <col min="10" max="10" width="10.42578125" style="2" customWidth="1"/>
    <col min="11" max="11" width="12.140625" style="2" customWidth="1"/>
    <col min="12" max="12" width="15.42578125" style="2" customWidth="1"/>
    <col min="13" max="27" width="8.28515625" style="2" customWidth="1"/>
    <col min="28" max="28" width="9.42578125" style="1" customWidth="1"/>
    <col min="29" max="29" width="11.7109375" style="1" bestFit="1" customWidth="1"/>
    <col min="30" max="30" width="11.42578125" style="1"/>
    <col min="31" max="32" width="12" style="1" bestFit="1" customWidth="1"/>
    <col min="33" max="33" width="14.140625" style="1" bestFit="1" customWidth="1"/>
    <col min="34" max="16384" width="11.42578125" style="1"/>
  </cols>
  <sheetData>
    <row r="3" spans="1:49" ht="27" customHeight="1" x14ac:dyDescent="0.2">
      <c r="A3" s="41" t="s">
        <v>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</row>
    <row r="4" spans="1:49" ht="29.45" customHeight="1" x14ac:dyDescent="0.2">
      <c r="A4" s="13"/>
      <c r="B4" s="13"/>
      <c r="C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49" ht="11.45" customHeight="1" thickBot="1" x14ac:dyDescent="0.2">
      <c r="A5" s="4"/>
    </row>
    <row r="6" spans="1:49" ht="17.25" customHeight="1" thickBot="1" x14ac:dyDescent="0.2">
      <c r="A6" s="47" t="s">
        <v>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9"/>
    </row>
    <row r="7" spans="1:49" x14ac:dyDescent="0.15">
      <c r="G7" s="2"/>
    </row>
    <row r="8" spans="1:49" ht="22.5" customHeight="1" x14ac:dyDescent="0.15">
      <c r="A8" s="42" t="s">
        <v>2</v>
      </c>
      <c r="B8" s="42" t="s">
        <v>3</v>
      </c>
      <c r="C8" s="42" t="s">
        <v>4</v>
      </c>
      <c r="D8" s="42" t="s">
        <v>5</v>
      </c>
      <c r="E8" s="42" t="s">
        <v>6</v>
      </c>
      <c r="F8" s="42" t="s">
        <v>7</v>
      </c>
      <c r="G8" s="42" t="s">
        <v>8</v>
      </c>
      <c r="H8" s="42" t="s">
        <v>9</v>
      </c>
      <c r="I8" s="42" t="s">
        <v>10</v>
      </c>
      <c r="J8" s="42" t="s">
        <v>11</v>
      </c>
      <c r="K8" s="42" t="s">
        <v>12</v>
      </c>
      <c r="L8" s="42" t="s">
        <v>13</v>
      </c>
      <c r="M8" s="43" t="s">
        <v>14</v>
      </c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2" t="s">
        <v>15</v>
      </c>
    </row>
    <row r="9" spans="1:49" s="5" customFormat="1" ht="51" customHeight="1" x14ac:dyDescent="0.1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35" t="s">
        <v>16</v>
      </c>
      <c r="N9" s="35" t="s">
        <v>17</v>
      </c>
      <c r="O9" s="35" t="s">
        <v>18</v>
      </c>
      <c r="P9" s="35" t="s">
        <v>19</v>
      </c>
      <c r="Q9" s="35" t="s">
        <v>20</v>
      </c>
      <c r="R9" s="35" t="s">
        <v>21</v>
      </c>
      <c r="S9" s="35" t="s">
        <v>22</v>
      </c>
      <c r="T9" s="35" t="s">
        <v>23</v>
      </c>
      <c r="U9" s="35" t="s">
        <v>24</v>
      </c>
      <c r="V9" s="35" t="s">
        <v>25</v>
      </c>
      <c r="W9" s="35" t="s">
        <v>26</v>
      </c>
      <c r="X9" s="35" t="s">
        <v>27</v>
      </c>
      <c r="Y9" s="35" t="s">
        <v>28</v>
      </c>
      <c r="Z9" s="35" t="s">
        <v>29</v>
      </c>
      <c r="AA9" s="35" t="s">
        <v>30</v>
      </c>
      <c r="AB9" s="36" t="s">
        <v>31</v>
      </c>
      <c r="AC9" s="42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</row>
    <row r="10" spans="1:49" s="5" customFormat="1" ht="21.95" customHeight="1" x14ac:dyDescent="0.15">
      <c r="A10" s="31">
        <v>1</v>
      </c>
      <c r="B10" s="18" t="s">
        <v>32</v>
      </c>
      <c r="C10" s="17">
        <v>10509600</v>
      </c>
      <c r="D10" s="17">
        <v>3000</v>
      </c>
      <c r="E10" s="9">
        <f>ROUND((C10+D10),0)</f>
        <v>10512600</v>
      </c>
      <c r="F10" s="20">
        <v>0.08</v>
      </c>
      <c r="G10" s="20">
        <v>1</v>
      </c>
      <c r="H10" s="8">
        <v>30</v>
      </c>
      <c r="I10" s="8">
        <v>24</v>
      </c>
      <c r="J10" s="8">
        <v>24</v>
      </c>
      <c r="K10" s="11">
        <f>(((((E10*(1+F10))*G10/30))*H10/I10)*J10)</f>
        <v>11353608</v>
      </c>
      <c r="L10" s="9">
        <f>K10*(1+1.9%)</f>
        <v>11569326.551999999</v>
      </c>
      <c r="M10" s="37">
        <v>1</v>
      </c>
      <c r="N10" s="37"/>
      <c r="O10" s="37"/>
      <c r="P10" s="37">
        <v>1</v>
      </c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8">
        <f>SUM(M10:AA10)</f>
        <v>2</v>
      </c>
      <c r="AC10" s="9">
        <f>ROUND((L10*AB10),0)</f>
        <v>23138653</v>
      </c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 s="5" customFormat="1" ht="21.95" customHeight="1" x14ac:dyDescent="0.15">
      <c r="A11" s="31">
        <v>2</v>
      </c>
      <c r="B11" s="19" t="s">
        <v>33</v>
      </c>
      <c r="C11" s="17">
        <v>10509600</v>
      </c>
      <c r="D11" s="17">
        <v>3000</v>
      </c>
      <c r="E11" s="9">
        <f t="shared" ref="E11:E20" si="0">ROUND((C11+D11),0)</f>
        <v>10512600</v>
      </c>
      <c r="F11" s="20">
        <v>0.1</v>
      </c>
      <c r="G11" s="20">
        <v>1</v>
      </c>
      <c r="H11" s="8">
        <v>30</v>
      </c>
      <c r="I11" s="8">
        <v>24</v>
      </c>
      <c r="J11" s="8">
        <v>24</v>
      </c>
      <c r="K11" s="11">
        <f t="shared" ref="K11:K20" si="1">(((((E11*(1+F11))*G11/30))*H11/I11)*J11)</f>
        <v>11563860.000000002</v>
      </c>
      <c r="L11" s="9">
        <f>K11*(1+1.9%)</f>
        <v>11783573.340000002</v>
      </c>
      <c r="M11" s="37"/>
      <c r="N11" s="37">
        <v>3</v>
      </c>
      <c r="O11" s="37">
        <v>1</v>
      </c>
      <c r="P11" s="37">
        <v>1</v>
      </c>
      <c r="Q11" s="37"/>
      <c r="R11" s="37">
        <v>2</v>
      </c>
      <c r="S11" s="37">
        <v>1</v>
      </c>
      <c r="T11" s="37">
        <v>1</v>
      </c>
      <c r="U11" s="37">
        <v>2</v>
      </c>
      <c r="V11" s="37">
        <v>1</v>
      </c>
      <c r="W11" s="37">
        <v>1</v>
      </c>
      <c r="X11" s="37">
        <v>1</v>
      </c>
      <c r="Y11" s="37">
        <v>1</v>
      </c>
      <c r="Z11" s="37">
        <v>1</v>
      </c>
      <c r="AA11" s="37">
        <v>1</v>
      </c>
      <c r="AB11" s="8">
        <f t="shared" ref="AB11:AB20" si="2">SUM(M11:AA11)</f>
        <v>17</v>
      </c>
      <c r="AC11" s="9">
        <f t="shared" ref="AC11:AC20" si="3">ROUND((L11*AB11),0)</f>
        <v>200320747</v>
      </c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 s="14" customFormat="1" ht="21.95" customHeight="1" x14ac:dyDescent="0.15">
      <c r="A12" s="31">
        <v>3</v>
      </c>
      <c r="B12" s="19" t="s">
        <v>34</v>
      </c>
      <c r="C12" s="17">
        <v>10509600</v>
      </c>
      <c r="D12" s="17">
        <v>3000</v>
      </c>
      <c r="E12" s="9">
        <f t="shared" si="0"/>
        <v>10512600</v>
      </c>
      <c r="F12" s="21">
        <v>0.1</v>
      </c>
      <c r="G12" s="21">
        <v>1</v>
      </c>
      <c r="H12" s="12">
        <v>10</v>
      </c>
      <c r="I12" s="12">
        <v>24</v>
      </c>
      <c r="J12" s="12">
        <v>24</v>
      </c>
      <c r="K12" s="11">
        <f t="shared" si="1"/>
        <v>3854620.0000000005</v>
      </c>
      <c r="L12" s="9">
        <f t="shared" ref="L12:L20" si="4">K12*(1+1.9%)</f>
        <v>3927857.7800000003</v>
      </c>
      <c r="M12" s="37"/>
      <c r="N12" s="37"/>
      <c r="O12" s="37">
        <v>1</v>
      </c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8">
        <f t="shared" si="2"/>
        <v>1</v>
      </c>
      <c r="AC12" s="9">
        <f t="shared" si="3"/>
        <v>3927858</v>
      </c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</row>
    <row r="13" spans="1:49" s="14" customFormat="1" ht="21.95" customHeight="1" x14ac:dyDescent="0.15">
      <c r="A13" s="31">
        <v>4</v>
      </c>
      <c r="B13" s="19" t="s">
        <v>35</v>
      </c>
      <c r="C13" s="17">
        <v>10509600</v>
      </c>
      <c r="D13" s="17">
        <v>1000</v>
      </c>
      <c r="E13" s="9">
        <f t="shared" si="0"/>
        <v>10510600</v>
      </c>
      <c r="F13" s="21">
        <v>0.1</v>
      </c>
      <c r="G13" s="32">
        <v>0.55224000000000006</v>
      </c>
      <c r="H13" s="12">
        <v>20</v>
      </c>
      <c r="I13" s="12">
        <v>12</v>
      </c>
      <c r="J13" s="12">
        <v>12</v>
      </c>
      <c r="K13" s="11">
        <f t="shared" si="1"/>
        <v>4256540.7456000019</v>
      </c>
      <c r="L13" s="9">
        <f t="shared" si="4"/>
        <v>4337415.0197664015</v>
      </c>
      <c r="M13" s="37"/>
      <c r="N13" s="37"/>
      <c r="O13" s="37">
        <v>1</v>
      </c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8">
        <f t="shared" si="2"/>
        <v>1</v>
      </c>
      <c r="AC13" s="9">
        <f t="shared" si="3"/>
        <v>4337415</v>
      </c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</row>
    <row r="14" spans="1:49" s="15" customFormat="1" ht="21.95" customHeight="1" x14ac:dyDescent="0.15">
      <c r="A14" s="31">
        <v>5</v>
      </c>
      <c r="B14" s="19" t="s">
        <v>36</v>
      </c>
      <c r="C14" s="17">
        <v>10509600</v>
      </c>
      <c r="D14" s="17">
        <v>2000</v>
      </c>
      <c r="E14" s="9">
        <f t="shared" si="0"/>
        <v>10511600</v>
      </c>
      <c r="F14" s="21">
        <v>0.08</v>
      </c>
      <c r="G14" s="23">
        <v>0.60862222222222218</v>
      </c>
      <c r="H14" s="12">
        <v>20</v>
      </c>
      <c r="I14" s="12">
        <v>16</v>
      </c>
      <c r="J14" s="12">
        <v>16</v>
      </c>
      <c r="K14" s="11">
        <f t="shared" si="1"/>
        <v>4606267.2127999999</v>
      </c>
      <c r="L14" s="9">
        <f t="shared" si="4"/>
        <v>4693786.2898431998</v>
      </c>
      <c r="M14" s="37"/>
      <c r="N14" s="37"/>
      <c r="O14" s="37"/>
      <c r="P14" s="37"/>
      <c r="Q14" s="37">
        <v>1</v>
      </c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8">
        <f t="shared" si="2"/>
        <v>1</v>
      </c>
      <c r="AC14" s="9">
        <f t="shared" si="3"/>
        <v>4693786</v>
      </c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</row>
    <row r="15" spans="1:49" s="14" customFormat="1" ht="21.95" customHeight="1" x14ac:dyDescent="0.15">
      <c r="A15" s="31">
        <v>6</v>
      </c>
      <c r="B15" s="19" t="s">
        <v>37</v>
      </c>
      <c r="C15" s="17">
        <v>10509600</v>
      </c>
      <c r="D15" s="17">
        <v>1000</v>
      </c>
      <c r="E15" s="9">
        <f t="shared" si="0"/>
        <v>10510600</v>
      </c>
      <c r="F15" s="21">
        <v>0.08</v>
      </c>
      <c r="G15" s="23">
        <v>0.52238666666666667</v>
      </c>
      <c r="H15" s="12">
        <v>20</v>
      </c>
      <c r="I15" s="12">
        <v>14</v>
      </c>
      <c r="J15" s="12">
        <v>14</v>
      </c>
      <c r="K15" s="11">
        <f t="shared" si="1"/>
        <v>3953230.05504</v>
      </c>
      <c r="L15" s="9">
        <f t="shared" si="4"/>
        <v>4028341.4260857594</v>
      </c>
      <c r="M15" s="37">
        <v>1</v>
      </c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8">
        <f t="shared" si="2"/>
        <v>1</v>
      </c>
      <c r="AC15" s="9">
        <f t="shared" si="3"/>
        <v>4028341</v>
      </c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49" s="16" customFormat="1" ht="21.95" customHeight="1" x14ac:dyDescent="0.15">
      <c r="A16" s="31">
        <v>7</v>
      </c>
      <c r="B16" s="19" t="s">
        <v>38</v>
      </c>
      <c r="C16" s="17">
        <v>10509600</v>
      </c>
      <c r="D16" s="17">
        <v>1000</v>
      </c>
      <c r="E16" s="11">
        <f t="shared" si="0"/>
        <v>10510600</v>
      </c>
      <c r="F16" s="21">
        <v>0.08</v>
      </c>
      <c r="G16" s="25">
        <v>0.44775999999999994</v>
      </c>
      <c r="H16" s="12">
        <v>20</v>
      </c>
      <c r="I16" s="12">
        <v>12</v>
      </c>
      <c r="J16" s="12">
        <v>12</v>
      </c>
      <c r="K16" s="11">
        <f t="shared" si="1"/>
        <v>3388482.9043199997</v>
      </c>
      <c r="L16" s="11">
        <f t="shared" si="4"/>
        <v>3452864.0795020796</v>
      </c>
      <c r="M16" s="38">
        <v>10</v>
      </c>
      <c r="N16" s="38">
        <v>8</v>
      </c>
      <c r="O16" s="38">
        <v>2</v>
      </c>
      <c r="P16" s="38"/>
      <c r="Q16" s="38">
        <v>1</v>
      </c>
      <c r="R16" s="38"/>
      <c r="S16" s="38">
        <v>1</v>
      </c>
      <c r="T16" s="38">
        <v>1</v>
      </c>
      <c r="U16" s="38"/>
      <c r="V16" s="38">
        <v>1</v>
      </c>
      <c r="W16" s="38">
        <v>1</v>
      </c>
      <c r="X16" s="38"/>
      <c r="Y16" s="38"/>
      <c r="Z16" s="38"/>
      <c r="AA16" s="38"/>
      <c r="AB16" s="8">
        <f t="shared" si="2"/>
        <v>25</v>
      </c>
      <c r="AC16" s="11">
        <f t="shared" si="3"/>
        <v>86321602</v>
      </c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1"/>
      <c r="AU16" s="7"/>
      <c r="AV16" s="7"/>
      <c r="AW16" s="7"/>
    </row>
    <row r="17" spans="1:49" s="16" customFormat="1" ht="21.95" customHeight="1" x14ac:dyDescent="0.15">
      <c r="A17" s="31">
        <v>8</v>
      </c>
      <c r="B17" s="19" t="s">
        <v>39</v>
      </c>
      <c r="C17" s="17">
        <v>10509600</v>
      </c>
      <c r="D17" s="17">
        <v>1000</v>
      </c>
      <c r="E17" s="9">
        <f t="shared" si="0"/>
        <v>10510600</v>
      </c>
      <c r="F17" s="21">
        <v>0.11</v>
      </c>
      <c r="G17" s="22">
        <v>0.44775999999999994</v>
      </c>
      <c r="H17" s="12">
        <v>20</v>
      </c>
      <c r="I17" s="12">
        <v>12</v>
      </c>
      <c r="J17" s="12">
        <v>12</v>
      </c>
      <c r="K17" s="11">
        <f t="shared" si="1"/>
        <v>3482607.4294400001</v>
      </c>
      <c r="L17" s="9">
        <f t="shared" si="4"/>
        <v>3548776.9705993598</v>
      </c>
      <c r="M17" s="37">
        <v>1</v>
      </c>
      <c r="N17" s="37">
        <v>1</v>
      </c>
      <c r="O17" s="37">
        <v>1</v>
      </c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8">
        <f t="shared" si="2"/>
        <v>3</v>
      </c>
      <c r="AC17" s="9">
        <f t="shared" si="3"/>
        <v>10646331</v>
      </c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</row>
    <row r="18" spans="1:49" s="16" customFormat="1" ht="21.95" customHeight="1" x14ac:dyDescent="0.15">
      <c r="A18" s="31">
        <v>9</v>
      </c>
      <c r="B18" s="19" t="s">
        <v>40</v>
      </c>
      <c r="C18" s="17">
        <v>10509600</v>
      </c>
      <c r="D18" s="17">
        <v>1000</v>
      </c>
      <c r="E18" s="11">
        <f t="shared" si="0"/>
        <v>10510600</v>
      </c>
      <c r="F18" s="21">
        <v>0.08</v>
      </c>
      <c r="G18" s="25">
        <v>0.41044666666666663</v>
      </c>
      <c r="H18" s="12">
        <v>20</v>
      </c>
      <c r="I18" s="12">
        <v>11</v>
      </c>
      <c r="J18" s="12">
        <v>11</v>
      </c>
      <c r="K18" s="11">
        <f t="shared" si="1"/>
        <v>3106109.3289599996</v>
      </c>
      <c r="L18" s="11">
        <f t="shared" si="4"/>
        <v>3165125.4062102395</v>
      </c>
      <c r="M18" s="38">
        <v>5</v>
      </c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8">
        <f t="shared" si="2"/>
        <v>5</v>
      </c>
      <c r="AC18" s="11">
        <f t="shared" si="3"/>
        <v>15825627</v>
      </c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1"/>
      <c r="AU18" s="7"/>
      <c r="AV18" s="7"/>
      <c r="AW18" s="7"/>
    </row>
    <row r="19" spans="1:49" s="16" customFormat="1" ht="21.95" customHeight="1" x14ac:dyDescent="0.15">
      <c r="A19" s="31">
        <v>10</v>
      </c>
      <c r="B19" s="19" t="s">
        <v>41</v>
      </c>
      <c r="C19" s="17">
        <v>10509600</v>
      </c>
      <c r="D19" s="17">
        <v>1000</v>
      </c>
      <c r="E19" s="9">
        <f t="shared" si="0"/>
        <v>10510600</v>
      </c>
      <c r="F19" s="21">
        <v>0.08</v>
      </c>
      <c r="G19" s="22">
        <v>0.37313333333333332</v>
      </c>
      <c r="H19" s="12">
        <v>20</v>
      </c>
      <c r="I19" s="12">
        <v>10</v>
      </c>
      <c r="J19" s="12">
        <v>10</v>
      </c>
      <c r="K19" s="11">
        <f t="shared" si="1"/>
        <v>2823735.7536000004</v>
      </c>
      <c r="L19" s="9">
        <f t="shared" si="4"/>
        <v>2877386.7329184003</v>
      </c>
      <c r="M19" s="37"/>
      <c r="N19" s="37"/>
      <c r="O19" s="37"/>
      <c r="P19" s="37">
        <v>1</v>
      </c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8">
        <f t="shared" si="2"/>
        <v>1</v>
      </c>
      <c r="AC19" s="9">
        <f t="shared" si="3"/>
        <v>2877387</v>
      </c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 s="16" customFormat="1" ht="21.95" customHeight="1" x14ac:dyDescent="0.15">
      <c r="A20" s="31">
        <v>11</v>
      </c>
      <c r="B20" s="19" t="s">
        <v>42</v>
      </c>
      <c r="C20" s="17">
        <v>10509600</v>
      </c>
      <c r="D20" s="17">
        <v>1000</v>
      </c>
      <c r="E20" s="9">
        <f t="shared" si="0"/>
        <v>10510600</v>
      </c>
      <c r="F20" s="21">
        <v>0.08</v>
      </c>
      <c r="G20" s="22">
        <v>0.33581999999999995</v>
      </c>
      <c r="H20" s="12">
        <v>20</v>
      </c>
      <c r="I20" s="12">
        <v>9</v>
      </c>
      <c r="J20" s="12">
        <v>9</v>
      </c>
      <c r="K20" s="11">
        <f t="shared" si="1"/>
        <v>2541362.1782399998</v>
      </c>
      <c r="L20" s="9">
        <f t="shared" si="4"/>
        <v>2589648.0596265597</v>
      </c>
      <c r="M20" s="37">
        <v>1</v>
      </c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8">
        <f t="shared" si="2"/>
        <v>1</v>
      </c>
      <c r="AC20" s="33">
        <f t="shared" si="3"/>
        <v>2589648</v>
      </c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 s="16" customFormat="1" ht="20.25" customHeight="1" x14ac:dyDescent="0.15">
      <c r="A21" s="44" t="s">
        <v>43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6"/>
      <c r="M21" s="39">
        <f>SUM(M10:M20)</f>
        <v>19</v>
      </c>
      <c r="N21" s="39">
        <f t="shared" ref="N21:AB21" si="5">SUM(N10:N20)</f>
        <v>12</v>
      </c>
      <c r="O21" s="39">
        <f t="shared" si="5"/>
        <v>6</v>
      </c>
      <c r="P21" s="39">
        <f t="shared" si="5"/>
        <v>3</v>
      </c>
      <c r="Q21" s="39">
        <f t="shared" si="5"/>
        <v>2</v>
      </c>
      <c r="R21" s="39">
        <f t="shared" si="5"/>
        <v>2</v>
      </c>
      <c r="S21" s="39">
        <f t="shared" si="5"/>
        <v>2</v>
      </c>
      <c r="T21" s="39">
        <f t="shared" si="5"/>
        <v>2</v>
      </c>
      <c r="U21" s="39">
        <f t="shared" si="5"/>
        <v>2</v>
      </c>
      <c r="V21" s="39">
        <f t="shared" si="5"/>
        <v>2</v>
      </c>
      <c r="W21" s="39">
        <f t="shared" si="5"/>
        <v>2</v>
      </c>
      <c r="X21" s="39">
        <f t="shared" si="5"/>
        <v>1</v>
      </c>
      <c r="Y21" s="39">
        <f t="shared" si="5"/>
        <v>1</v>
      </c>
      <c r="Z21" s="39">
        <f t="shared" si="5"/>
        <v>1</v>
      </c>
      <c r="AA21" s="39">
        <f t="shared" si="5"/>
        <v>1</v>
      </c>
      <c r="AB21" s="40">
        <f t="shared" si="5"/>
        <v>58</v>
      </c>
      <c r="AC21" s="34">
        <f>SUM(AC10:AC20)</f>
        <v>358707395</v>
      </c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 x14ac:dyDescent="0.15">
      <c r="G22" s="3"/>
      <c r="H22" s="3"/>
      <c r="I22" s="6"/>
      <c r="J22" s="6"/>
      <c r="K22" s="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49" x14ac:dyDescent="0.15"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C23" s="29"/>
    </row>
    <row r="24" spans="1:49" x14ac:dyDescent="0.15">
      <c r="A24" s="10"/>
      <c r="D24" s="3"/>
      <c r="E24" s="3"/>
      <c r="F24" s="27"/>
      <c r="G24" s="26"/>
      <c r="H24" s="2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49" x14ac:dyDescent="0.15">
      <c r="A25" s="10"/>
      <c r="B25" s="24" t="s">
        <v>44</v>
      </c>
      <c r="C25" s="30">
        <f>+AC21</f>
        <v>358707395</v>
      </c>
      <c r="D25" s="3"/>
      <c r="E25" s="3"/>
      <c r="F25" s="28"/>
      <c r="G25" s="28"/>
      <c r="H25" s="2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49" x14ac:dyDescent="0.15">
      <c r="A26" s="10"/>
      <c r="B26" s="4"/>
      <c r="C26" s="29"/>
      <c r="D26" s="3"/>
      <c r="E26" s="3"/>
      <c r="F26" s="28"/>
      <c r="G26" s="28"/>
      <c r="H26" s="2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33" spans="5:5" x14ac:dyDescent="0.15">
      <c r="E33" s="29"/>
    </row>
  </sheetData>
  <sheetProtection algorithmName="SHA-512" hashValue="9tef9npkddzqLK+oNUTtr0O+Ep2FteU2uOkFjNB8oUzDChpxW0bLVd+UskBfHjYX8/MD/daesZcWmfib+92m/Q==" saltValue="SMuWC5cILO9Fr6AgCOmQiQ==" spinCount="100000" sheet="1" objects="1" scenarios="1"/>
  <mergeCells count="17">
    <mergeCell ref="A21:L21"/>
    <mergeCell ref="A6:AC6"/>
    <mergeCell ref="A3:AC3"/>
    <mergeCell ref="L8:L9"/>
    <mergeCell ref="K8:K9"/>
    <mergeCell ref="J8:J9"/>
    <mergeCell ref="I8:I9"/>
    <mergeCell ref="H8:H9"/>
    <mergeCell ref="G8:G9"/>
    <mergeCell ref="F8:F9"/>
    <mergeCell ref="E8:E9"/>
    <mergeCell ref="D8:D9"/>
    <mergeCell ref="C8:C9"/>
    <mergeCell ref="B8:B9"/>
    <mergeCell ref="A8:A9"/>
    <mergeCell ref="AC8:AC9"/>
    <mergeCell ref="M8:AB8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a23e4d0-5203-43ae-8616-ea4512bac14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D06555AAB56145B908F70BDD7B653D" ma:contentTypeVersion="13" ma:contentTypeDescription="Crear nuevo documento." ma:contentTypeScope="" ma:versionID="e34975e8d6e7f554ff3c46a2dd5a70a9">
  <xsd:schema xmlns:xsd="http://www.w3.org/2001/XMLSchema" xmlns:xs="http://www.w3.org/2001/XMLSchema" xmlns:p="http://schemas.microsoft.com/office/2006/metadata/properties" xmlns:ns3="ea23e4d0-5203-43ae-8616-ea4512bac141" xmlns:ns4="59b289c1-763e-4e6c-ae2d-a481b05d1cfb" targetNamespace="http://schemas.microsoft.com/office/2006/metadata/properties" ma:root="true" ma:fieldsID="bdc263c8177800018cda2f7f2140856d" ns3:_="" ns4:_="">
    <xsd:import namespace="ea23e4d0-5203-43ae-8616-ea4512bac141"/>
    <xsd:import namespace="59b289c1-763e-4e6c-ae2d-a481b05d1c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23e4d0-5203-43ae-8616-ea4512bac1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289c1-763e-4e6c-ae2d-a481b05d1cf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A9DEFF-11B5-4BAE-9BE4-0F3141FE25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FADD50-FEBB-4771-A183-7052BEB41FED}">
  <ds:schemaRefs>
    <ds:schemaRef ds:uri="ea23e4d0-5203-43ae-8616-ea4512bac141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  <ds:schemaRef ds:uri="59b289c1-763e-4e6c-ae2d-a481b05d1cfb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C225A52-5C11-4320-85A9-441CA8EF34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23e4d0-5203-43ae-8616-ea4512bac141"/>
    <ds:schemaRef ds:uri="59b289c1-763e-4e6c-ae2d-a481b05d1c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Betsy Carolina Lozano Duarte</dc:creator>
  <cp:keywords/>
  <dc:description/>
  <cp:lastModifiedBy>Jeimmy Lizeth Pineros Morera</cp:lastModifiedBy>
  <cp:revision/>
  <dcterms:created xsi:type="dcterms:W3CDTF">2022-09-14T14:11:51Z</dcterms:created>
  <dcterms:modified xsi:type="dcterms:W3CDTF">2023-06-26T20:59:44Z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0x01010082D06555AAB56145B908F70BDD7B653D</vt:lpwstr>
  </property>
</Properties>
</file>