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ibel\Desktop\RUU 2022-2023 FDLRUU\PP 2023\Formulaciòn 1689-2023\"/>
    </mc:Choice>
  </mc:AlternateContent>
  <bookViews>
    <workbookView xWindow="0" yWindow="0" windowWidth="20490" windowHeight="7650"/>
  </bookViews>
  <sheets>
    <sheet name="OFERTA ECONOMICA FINAL ADICIÒN" sheetId="5" r:id="rId1"/>
    <sheet name="ESTUDIO DE MERCADO " sheetId="3"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8" i="5" l="1"/>
  <c r="H21" i="5"/>
  <c r="H35" i="5"/>
  <c r="H50" i="5"/>
  <c r="H71" i="5"/>
  <c r="H88" i="5"/>
  <c r="H105" i="5"/>
  <c r="H121" i="5"/>
  <c r="H124" i="5"/>
  <c r="H139" i="5"/>
  <c r="H146" i="5"/>
  <c r="H147" i="5" l="1"/>
  <c r="T145" i="3"/>
  <c r="S145" i="3"/>
  <c r="R145" i="3"/>
  <c r="Q145" i="3"/>
  <c r="P145" i="3"/>
  <c r="N145" i="3"/>
  <c r="M145" i="3"/>
  <c r="L145" i="3"/>
  <c r="J145" i="3"/>
  <c r="I145" i="3"/>
  <c r="H145" i="3"/>
  <c r="T144" i="3"/>
  <c r="S144" i="3"/>
  <c r="R144" i="3"/>
  <c r="Q144" i="3"/>
  <c r="P144" i="3"/>
  <c r="N144" i="3"/>
  <c r="M144" i="3"/>
  <c r="L144" i="3"/>
  <c r="J144" i="3"/>
  <c r="I144" i="3"/>
  <c r="H144" i="3"/>
  <c r="P143" i="3"/>
  <c r="Q143" i="3" s="1"/>
  <c r="R143" i="3" s="1"/>
  <c r="R146" i="3" s="1"/>
  <c r="L143" i="3"/>
  <c r="M143" i="3" s="1"/>
  <c r="N143" i="3" s="1"/>
  <c r="N146" i="3" s="1"/>
  <c r="H143" i="3"/>
  <c r="I143" i="3" s="1"/>
  <c r="T142" i="3"/>
  <c r="S142" i="3"/>
  <c r="R142" i="3"/>
  <c r="Q142" i="3"/>
  <c r="P142" i="3"/>
  <c r="N142" i="3"/>
  <c r="M142" i="3"/>
  <c r="L142" i="3"/>
  <c r="J142" i="3"/>
  <c r="I142" i="3"/>
  <c r="H142" i="3"/>
  <c r="T141" i="3"/>
  <c r="S141" i="3"/>
  <c r="R141" i="3"/>
  <c r="Q141" i="3"/>
  <c r="P141" i="3"/>
  <c r="N141" i="3"/>
  <c r="M141" i="3"/>
  <c r="L141" i="3"/>
  <c r="J141" i="3"/>
  <c r="I141" i="3"/>
  <c r="H141" i="3"/>
  <c r="T139" i="3"/>
  <c r="R139" i="3"/>
  <c r="N139" i="3"/>
  <c r="J139" i="3"/>
  <c r="T138" i="3"/>
  <c r="S138" i="3"/>
  <c r="R138" i="3"/>
  <c r="Q138" i="3"/>
  <c r="P138" i="3"/>
  <c r="N138" i="3"/>
  <c r="M138" i="3"/>
  <c r="L138" i="3"/>
  <c r="J138" i="3"/>
  <c r="I138" i="3"/>
  <c r="H138" i="3"/>
  <c r="T137" i="3"/>
  <c r="S137" i="3"/>
  <c r="R137" i="3"/>
  <c r="Q137" i="3"/>
  <c r="P137" i="3"/>
  <c r="N137" i="3"/>
  <c r="M137" i="3"/>
  <c r="L137" i="3"/>
  <c r="J137" i="3"/>
  <c r="I137" i="3"/>
  <c r="H137" i="3"/>
  <c r="T136" i="3"/>
  <c r="S136" i="3"/>
  <c r="R136" i="3"/>
  <c r="Q136" i="3"/>
  <c r="P136" i="3"/>
  <c r="N136" i="3"/>
  <c r="M136" i="3"/>
  <c r="L136" i="3"/>
  <c r="J136" i="3"/>
  <c r="I136" i="3"/>
  <c r="H136" i="3"/>
  <c r="T135" i="3"/>
  <c r="S135" i="3"/>
  <c r="R135" i="3"/>
  <c r="Q135" i="3"/>
  <c r="P135" i="3"/>
  <c r="N135" i="3"/>
  <c r="M135" i="3"/>
  <c r="L135" i="3"/>
  <c r="J135" i="3"/>
  <c r="I135" i="3"/>
  <c r="H135" i="3"/>
  <c r="T134" i="3"/>
  <c r="S134" i="3"/>
  <c r="R134" i="3"/>
  <c r="Q134" i="3"/>
  <c r="P134" i="3"/>
  <c r="N134" i="3"/>
  <c r="M134" i="3"/>
  <c r="L134" i="3"/>
  <c r="J134" i="3"/>
  <c r="I134" i="3"/>
  <c r="H134" i="3"/>
  <c r="T133" i="3"/>
  <c r="S133" i="3"/>
  <c r="R133" i="3"/>
  <c r="Q133" i="3"/>
  <c r="P133" i="3"/>
  <c r="N133" i="3"/>
  <c r="M133" i="3"/>
  <c r="L133" i="3"/>
  <c r="J133" i="3"/>
  <c r="I133" i="3"/>
  <c r="H133" i="3"/>
  <c r="T132" i="3"/>
  <c r="S132" i="3"/>
  <c r="R132" i="3"/>
  <c r="Q132" i="3"/>
  <c r="P132" i="3"/>
  <c r="N132" i="3"/>
  <c r="M132" i="3"/>
  <c r="L132" i="3"/>
  <c r="J132" i="3"/>
  <c r="I132" i="3"/>
  <c r="H132" i="3"/>
  <c r="T131" i="3"/>
  <c r="S131" i="3"/>
  <c r="R131" i="3"/>
  <c r="Q131" i="3"/>
  <c r="P131" i="3"/>
  <c r="N131" i="3"/>
  <c r="M131" i="3"/>
  <c r="L131" i="3"/>
  <c r="J131" i="3"/>
  <c r="I131" i="3"/>
  <c r="H131" i="3"/>
  <c r="T130" i="3"/>
  <c r="S130" i="3"/>
  <c r="R130" i="3"/>
  <c r="Q130" i="3"/>
  <c r="P130" i="3"/>
  <c r="N130" i="3"/>
  <c r="M130" i="3"/>
  <c r="L130" i="3"/>
  <c r="J130" i="3"/>
  <c r="I130" i="3"/>
  <c r="H130" i="3"/>
  <c r="T129" i="3"/>
  <c r="S129" i="3"/>
  <c r="R129" i="3"/>
  <c r="Q129" i="3"/>
  <c r="P129" i="3"/>
  <c r="N129" i="3"/>
  <c r="M129" i="3"/>
  <c r="L129" i="3"/>
  <c r="J129" i="3"/>
  <c r="I129" i="3"/>
  <c r="H129" i="3"/>
  <c r="T128" i="3"/>
  <c r="S128" i="3"/>
  <c r="R128" i="3"/>
  <c r="Q128" i="3"/>
  <c r="P128" i="3"/>
  <c r="N128" i="3"/>
  <c r="M128" i="3"/>
  <c r="L128" i="3"/>
  <c r="J128" i="3"/>
  <c r="I128" i="3"/>
  <c r="H128" i="3"/>
  <c r="T127" i="3"/>
  <c r="S127" i="3"/>
  <c r="R127" i="3"/>
  <c r="Q127" i="3"/>
  <c r="P127" i="3"/>
  <c r="N127" i="3"/>
  <c r="M127" i="3"/>
  <c r="L127" i="3"/>
  <c r="J127" i="3"/>
  <c r="I127" i="3"/>
  <c r="H127" i="3"/>
  <c r="T126" i="3"/>
  <c r="S126" i="3"/>
  <c r="R126" i="3"/>
  <c r="Q126" i="3"/>
  <c r="P126" i="3"/>
  <c r="N126" i="3"/>
  <c r="M126" i="3"/>
  <c r="L126" i="3"/>
  <c r="J126" i="3"/>
  <c r="I126" i="3"/>
  <c r="H126" i="3"/>
  <c r="T124" i="3"/>
  <c r="R124" i="3"/>
  <c r="N124" i="3"/>
  <c r="J124" i="3"/>
  <c r="T123" i="3"/>
  <c r="S123" i="3"/>
  <c r="R123" i="3"/>
  <c r="Q123" i="3"/>
  <c r="P123" i="3"/>
  <c r="N123" i="3"/>
  <c r="M123" i="3"/>
  <c r="L123" i="3"/>
  <c r="J123" i="3"/>
  <c r="I123" i="3"/>
  <c r="H123" i="3"/>
  <c r="T121" i="3"/>
  <c r="R121" i="3"/>
  <c r="N121" i="3"/>
  <c r="J121" i="3"/>
  <c r="T120" i="3"/>
  <c r="S120" i="3"/>
  <c r="R120" i="3"/>
  <c r="Q120" i="3"/>
  <c r="P120" i="3"/>
  <c r="N120" i="3"/>
  <c r="M120" i="3"/>
  <c r="L120" i="3"/>
  <c r="J120" i="3"/>
  <c r="I120" i="3"/>
  <c r="H120" i="3"/>
  <c r="T119" i="3"/>
  <c r="S119" i="3"/>
  <c r="R119" i="3"/>
  <c r="Q119" i="3"/>
  <c r="P119" i="3"/>
  <c r="N119" i="3"/>
  <c r="M119" i="3"/>
  <c r="L119" i="3"/>
  <c r="J119" i="3"/>
  <c r="I119" i="3"/>
  <c r="H119" i="3"/>
  <c r="T118" i="3"/>
  <c r="S118" i="3"/>
  <c r="R118" i="3"/>
  <c r="Q118" i="3"/>
  <c r="P118" i="3"/>
  <c r="N118" i="3"/>
  <c r="M118" i="3"/>
  <c r="L118" i="3"/>
  <c r="J118" i="3"/>
  <c r="I118" i="3"/>
  <c r="H118" i="3"/>
  <c r="T117" i="3"/>
  <c r="S117" i="3"/>
  <c r="R117" i="3"/>
  <c r="Q117" i="3"/>
  <c r="P117" i="3"/>
  <c r="N117" i="3"/>
  <c r="M117" i="3"/>
  <c r="L117" i="3"/>
  <c r="J117" i="3"/>
  <c r="I117" i="3"/>
  <c r="H117" i="3"/>
  <c r="T116" i="3"/>
  <c r="S116" i="3"/>
  <c r="R116" i="3"/>
  <c r="Q116" i="3"/>
  <c r="P116" i="3"/>
  <c r="N116" i="3"/>
  <c r="M116" i="3"/>
  <c r="L116" i="3"/>
  <c r="J116" i="3"/>
  <c r="I116" i="3"/>
  <c r="H116" i="3"/>
  <c r="T115" i="3"/>
  <c r="S115" i="3"/>
  <c r="R115" i="3"/>
  <c r="Q115" i="3"/>
  <c r="P115" i="3"/>
  <c r="N115" i="3"/>
  <c r="M115" i="3"/>
  <c r="L115" i="3"/>
  <c r="J115" i="3"/>
  <c r="I115" i="3"/>
  <c r="H115" i="3"/>
  <c r="T114" i="3"/>
  <c r="S114" i="3"/>
  <c r="R114" i="3"/>
  <c r="Q114" i="3"/>
  <c r="P114" i="3"/>
  <c r="N114" i="3"/>
  <c r="M114" i="3"/>
  <c r="L114" i="3"/>
  <c r="J114" i="3"/>
  <c r="I114" i="3"/>
  <c r="H114" i="3"/>
  <c r="T113" i="3"/>
  <c r="S113" i="3"/>
  <c r="R113" i="3"/>
  <c r="Q113" i="3"/>
  <c r="P113" i="3"/>
  <c r="N113" i="3"/>
  <c r="M113" i="3"/>
  <c r="L113" i="3"/>
  <c r="J113" i="3"/>
  <c r="I113" i="3"/>
  <c r="H113" i="3"/>
  <c r="T112" i="3"/>
  <c r="S112" i="3"/>
  <c r="Q112" i="3"/>
  <c r="P112" i="3"/>
  <c r="N112" i="3"/>
  <c r="M112" i="3"/>
  <c r="L112" i="3"/>
  <c r="J112" i="3"/>
  <c r="I112" i="3"/>
  <c r="H112" i="3"/>
  <c r="T111" i="3"/>
  <c r="S111" i="3"/>
  <c r="R111" i="3"/>
  <c r="Q111" i="3"/>
  <c r="P111" i="3"/>
  <c r="N111" i="3"/>
  <c r="M111" i="3"/>
  <c r="L111" i="3"/>
  <c r="J111" i="3"/>
  <c r="I111" i="3"/>
  <c r="H111" i="3"/>
  <c r="T110" i="3"/>
  <c r="S110" i="3"/>
  <c r="R110" i="3"/>
  <c r="Q110" i="3"/>
  <c r="P110" i="3"/>
  <c r="N110" i="3"/>
  <c r="M110" i="3"/>
  <c r="L110" i="3"/>
  <c r="J110" i="3"/>
  <c r="I110" i="3"/>
  <c r="H110" i="3"/>
  <c r="T109" i="3"/>
  <c r="S109" i="3"/>
  <c r="R109" i="3"/>
  <c r="Q109" i="3"/>
  <c r="P109" i="3"/>
  <c r="N109" i="3"/>
  <c r="M109" i="3"/>
  <c r="L109" i="3"/>
  <c r="J109" i="3"/>
  <c r="I109" i="3"/>
  <c r="H109" i="3"/>
  <c r="T108" i="3"/>
  <c r="S108" i="3"/>
  <c r="R108" i="3"/>
  <c r="Q108" i="3"/>
  <c r="P108" i="3"/>
  <c r="N108" i="3"/>
  <c r="M108" i="3"/>
  <c r="L108" i="3"/>
  <c r="J108" i="3"/>
  <c r="I108" i="3"/>
  <c r="H108" i="3"/>
  <c r="T107" i="3"/>
  <c r="S107" i="3"/>
  <c r="R107" i="3"/>
  <c r="Q107" i="3"/>
  <c r="P107" i="3"/>
  <c r="N107" i="3"/>
  <c r="M107" i="3"/>
  <c r="L107" i="3"/>
  <c r="J107" i="3"/>
  <c r="I107" i="3"/>
  <c r="H107" i="3"/>
  <c r="T105" i="3"/>
  <c r="R105" i="3"/>
  <c r="N105" i="3"/>
  <c r="J105" i="3"/>
  <c r="T104" i="3"/>
  <c r="S104" i="3"/>
  <c r="R104" i="3"/>
  <c r="Q104" i="3"/>
  <c r="P104" i="3"/>
  <c r="N104" i="3"/>
  <c r="M104" i="3"/>
  <c r="L104" i="3"/>
  <c r="J104" i="3"/>
  <c r="I104" i="3"/>
  <c r="H104" i="3"/>
  <c r="T103" i="3"/>
  <c r="S103" i="3"/>
  <c r="R103" i="3"/>
  <c r="Q103" i="3"/>
  <c r="P103" i="3"/>
  <c r="N103" i="3"/>
  <c r="M103" i="3"/>
  <c r="L103" i="3"/>
  <c r="J103" i="3"/>
  <c r="I103" i="3"/>
  <c r="H103" i="3"/>
  <c r="T102" i="3"/>
  <c r="S102" i="3"/>
  <c r="R102" i="3"/>
  <c r="Q102" i="3"/>
  <c r="P102" i="3"/>
  <c r="N102" i="3"/>
  <c r="M102" i="3"/>
  <c r="L102" i="3"/>
  <c r="J102" i="3"/>
  <c r="I102" i="3"/>
  <c r="H102" i="3"/>
  <c r="T101" i="3"/>
  <c r="S101" i="3"/>
  <c r="R101" i="3"/>
  <c r="Q101" i="3"/>
  <c r="P101" i="3"/>
  <c r="N101" i="3"/>
  <c r="M101" i="3"/>
  <c r="L101" i="3"/>
  <c r="J101" i="3"/>
  <c r="I101" i="3"/>
  <c r="H101" i="3"/>
  <c r="T100" i="3"/>
  <c r="S100" i="3"/>
  <c r="R100" i="3"/>
  <c r="Q100" i="3"/>
  <c r="P100" i="3"/>
  <c r="N100" i="3"/>
  <c r="M100" i="3"/>
  <c r="L100" i="3"/>
  <c r="J100" i="3"/>
  <c r="I100" i="3"/>
  <c r="H100" i="3"/>
  <c r="T99" i="3"/>
  <c r="S99" i="3"/>
  <c r="R99" i="3"/>
  <c r="Q99" i="3"/>
  <c r="P99" i="3"/>
  <c r="N99" i="3"/>
  <c r="M99" i="3"/>
  <c r="L99" i="3"/>
  <c r="J99" i="3"/>
  <c r="I99" i="3"/>
  <c r="H99" i="3"/>
  <c r="T98" i="3"/>
  <c r="S98" i="3"/>
  <c r="R98" i="3"/>
  <c r="Q98" i="3"/>
  <c r="P98" i="3"/>
  <c r="N98" i="3"/>
  <c r="M98" i="3"/>
  <c r="L98" i="3"/>
  <c r="J98" i="3"/>
  <c r="I98" i="3"/>
  <c r="H98" i="3"/>
  <c r="T97" i="3"/>
  <c r="S97" i="3"/>
  <c r="R97" i="3"/>
  <c r="Q97" i="3"/>
  <c r="P97" i="3"/>
  <c r="N97" i="3"/>
  <c r="M97" i="3"/>
  <c r="L97" i="3"/>
  <c r="J97" i="3"/>
  <c r="I97" i="3"/>
  <c r="H97" i="3"/>
  <c r="T96" i="3"/>
  <c r="S96" i="3"/>
  <c r="R96" i="3"/>
  <c r="Q96" i="3"/>
  <c r="P96" i="3"/>
  <c r="N96" i="3"/>
  <c r="M96" i="3"/>
  <c r="L96" i="3"/>
  <c r="J96" i="3"/>
  <c r="I96" i="3"/>
  <c r="H96" i="3"/>
  <c r="T95" i="3"/>
  <c r="S95" i="3"/>
  <c r="R95" i="3"/>
  <c r="Q95" i="3"/>
  <c r="P95" i="3"/>
  <c r="N95" i="3"/>
  <c r="M95" i="3"/>
  <c r="L95" i="3"/>
  <c r="J95" i="3"/>
  <c r="I95" i="3"/>
  <c r="H95" i="3"/>
  <c r="T94" i="3"/>
  <c r="S94" i="3"/>
  <c r="R94" i="3"/>
  <c r="Q94" i="3"/>
  <c r="P94" i="3"/>
  <c r="N94" i="3"/>
  <c r="M94" i="3"/>
  <c r="L94" i="3"/>
  <c r="J94" i="3"/>
  <c r="I94" i="3"/>
  <c r="H94" i="3"/>
  <c r="T93" i="3"/>
  <c r="S93" i="3"/>
  <c r="R93" i="3"/>
  <c r="Q93" i="3"/>
  <c r="P93" i="3"/>
  <c r="N93" i="3"/>
  <c r="M93" i="3"/>
  <c r="L93" i="3"/>
  <c r="J93" i="3"/>
  <c r="I93" i="3"/>
  <c r="H93" i="3"/>
  <c r="T92" i="3"/>
  <c r="S92" i="3"/>
  <c r="R92" i="3"/>
  <c r="Q92" i="3"/>
  <c r="P92" i="3"/>
  <c r="N92" i="3"/>
  <c r="M92" i="3"/>
  <c r="L92" i="3"/>
  <c r="J92" i="3"/>
  <c r="I92" i="3"/>
  <c r="H92" i="3"/>
  <c r="T91" i="3"/>
  <c r="S91" i="3"/>
  <c r="R91" i="3"/>
  <c r="Q91" i="3"/>
  <c r="P91" i="3"/>
  <c r="N91" i="3"/>
  <c r="M91" i="3"/>
  <c r="L91" i="3"/>
  <c r="J91" i="3"/>
  <c r="I91" i="3"/>
  <c r="H91" i="3"/>
  <c r="T90" i="3"/>
  <c r="S90" i="3"/>
  <c r="R90" i="3"/>
  <c r="Q90" i="3"/>
  <c r="P90" i="3"/>
  <c r="N90" i="3"/>
  <c r="M90" i="3"/>
  <c r="L90" i="3"/>
  <c r="J90" i="3"/>
  <c r="I90" i="3"/>
  <c r="H90" i="3"/>
  <c r="T88" i="3"/>
  <c r="R88" i="3"/>
  <c r="N88" i="3"/>
  <c r="J88" i="3"/>
  <c r="T87" i="3"/>
  <c r="S87" i="3"/>
  <c r="R87" i="3"/>
  <c r="Q87" i="3"/>
  <c r="P87" i="3"/>
  <c r="N87" i="3"/>
  <c r="M87" i="3"/>
  <c r="L87" i="3"/>
  <c r="J87" i="3"/>
  <c r="I87" i="3"/>
  <c r="H87" i="3"/>
  <c r="T86" i="3"/>
  <c r="S86" i="3"/>
  <c r="R86" i="3"/>
  <c r="Q86" i="3"/>
  <c r="P86" i="3"/>
  <c r="N86" i="3"/>
  <c r="M86" i="3"/>
  <c r="L86" i="3"/>
  <c r="J86" i="3"/>
  <c r="I86" i="3"/>
  <c r="H86" i="3"/>
  <c r="T85" i="3"/>
  <c r="S85" i="3"/>
  <c r="R85" i="3"/>
  <c r="Q85" i="3"/>
  <c r="P85" i="3"/>
  <c r="N85" i="3"/>
  <c r="M85" i="3"/>
  <c r="L85" i="3"/>
  <c r="J85" i="3"/>
  <c r="I85" i="3"/>
  <c r="H85" i="3"/>
  <c r="T84" i="3"/>
  <c r="S84" i="3"/>
  <c r="R84" i="3"/>
  <c r="Q84" i="3"/>
  <c r="P84" i="3"/>
  <c r="N84" i="3"/>
  <c r="M84" i="3"/>
  <c r="L84" i="3"/>
  <c r="J84" i="3"/>
  <c r="I84" i="3"/>
  <c r="H84" i="3"/>
  <c r="T83" i="3"/>
  <c r="S83" i="3"/>
  <c r="R83" i="3"/>
  <c r="Q83" i="3"/>
  <c r="P83" i="3"/>
  <c r="N83" i="3"/>
  <c r="M83" i="3"/>
  <c r="L83" i="3"/>
  <c r="J83" i="3"/>
  <c r="I83" i="3"/>
  <c r="H83" i="3"/>
  <c r="T82" i="3"/>
  <c r="S82" i="3"/>
  <c r="R82" i="3"/>
  <c r="Q82" i="3"/>
  <c r="P82" i="3"/>
  <c r="N82" i="3"/>
  <c r="M82" i="3"/>
  <c r="L82" i="3"/>
  <c r="J82" i="3"/>
  <c r="I82" i="3"/>
  <c r="H82" i="3"/>
  <c r="T81" i="3"/>
  <c r="S81" i="3"/>
  <c r="R81" i="3"/>
  <c r="Q81" i="3"/>
  <c r="P81" i="3"/>
  <c r="N81" i="3"/>
  <c r="M81" i="3"/>
  <c r="L81" i="3"/>
  <c r="J81" i="3"/>
  <c r="I81" i="3"/>
  <c r="H81" i="3"/>
  <c r="T80" i="3"/>
  <c r="S80" i="3"/>
  <c r="R80" i="3"/>
  <c r="Q80" i="3"/>
  <c r="P80" i="3"/>
  <c r="N80" i="3"/>
  <c r="M80" i="3"/>
  <c r="L80" i="3"/>
  <c r="J80" i="3"/>
  <c r="I80" i="3"/>
  <c r="H80" i="3"/>
  <c r="T79" i="3"/>
  <c r="S79" i="3"/>
  <c r="R79" i="3"/>
  <c r="Q79" i="3"/>
  <c r="P79" i="3"/>
  <c r="N79" i="3"/>
  <c r="M79" i="3"/>
  <c r="L79" i="3"/>
  <c r="J79" i="3"/>
  <c r="I79" i="3"/>
  <c r="H79" i="3"/>
  <c r="T78" i="3"/>
  <c r="S78" i="3"/>
  <c r="R78" i="3"/>
  <c r="Q78" i="3"/>
  <c r="P78" i="3"/>
  <c r="N78" i="3"/>
  <c r="M78" i="3"/>
  <c r="L78" i="3"/>
  <c r="J78" i="3"/>
  <c r="I78" i="3"/>
  <c r="H78" i="3"/>
  <c r="T77" i="3"/>
  <c r="S77" i="3"/>
  <c r="R77" i="3"/>
  <c r="Q77" i="3"/>
  <c r="P77" i="3"/>
  <c r="N77" i="3"/>
  <c r="M77" i="3"/>
  <c r="L77" i="3"/>
  <c r="J77" i="3"/>
  <c r="I77" i="3"/>
  <c r="H77" i="3"/>
  <c r="T76" i="3"/>
  <c r="S76" i="3"/>
  <c r="R76" i="3"/>
  <c r="Q76" i="3"/>
  <c r="P76" i="3"/>
  <c r="N76" i="3"/>
  <c r="M76" i="3"/>
  <c r="L76" i="3"/>
  <c r="J76" i="3"/>
  <c r="I76" i="3"/>
  <c r="H76" i="3"/>
  <c r="T75" i="3"/>
  <c r="S75" i="3"/>
  <c r="R75" i="3"/>
  <c r="Q75" i="3"/>
  <c r="P75" i="3"/>
  <c r="N75" i="3"/>
  <c r="M75" i="3"/>
  <c r="L75" i="3"/>
  <c r="J75" i="3"/>
  <c r="I75" i="3"/>
  <c r="H75" i="3"/>
  <c r="T74" i="3"/>
  <c r="S74" i="3"/>
  <c r="R74" i="3"/>
  <c r="Q74" i="3"/>
  <c r="P74" i="3"/>
  <c r="N74" i="3"/>
  <c r="M74" i="3"/>
  <c r="L74" i="3"/>
  <c r="J74" i="3"/>
  <c r="I74" i="3"/>
  <c r="H74" i="3"/>
  <c r="T73" i="3"/>
  <c r="S73" i="3"/>
  <c r="R73" i="3"/>
  <c r="Q73" i="3"/>
  <c r="P73" i="3"/>
  <c r="N73" i="3"/>
  <c r="M73" i="3"/>
  <c r="L73" i="3"/>
  <c r="J73" i="3"/>
  <c r="I73" i="3"/>
  <c r="H73" i="3"/>
  <c r="T71" i="3"/>
  <c r="R71" i="3"/>
  <c r="N71" i="3"/>
  <c r="J71" i="3"/>
  <c r="T70" i="3"/>
  <c r="S70" i="3"/>
  <c r="R70" i="3"/>
  <c r="Q70" i="3"/>
  <c r="P70" i="3"/>
  <c r="N70" i="3"/>
  <c r="M70" i="3"/>
  <c r="L70" i="3"/>
  <c r="J70" i="3"/>
  <c r="I70" i="3"/>
  <c r="H70" i="3"/>
  <c r="T69" i="3"/>
  <c r="S69" i="3"/>
  <c r="R69" i="3"/>
  <c r="Q69" i="3"/>
  <c r="P69" i="3"/>
  <c r="N69" i="3"/>
  <c r="M69" i="3"/>
  <c r="L69" i="3"/>
  <c r="J69" i="3"/>
  <c r="I69" i="3"/>
  <c r="H69" i="3"/>
  <c r="T68" i="3"/>
  <c r="S68" i="3"/>
  <c r="R68" i="3"/>
  <c r="Q68" i="3"/>
  <c r="P68" i="3"/>
  <c r="N68" i="3"/>
  <c r="M68" i="3"/>
  <c r="L68" i="3"/>
  <c r="J68" i="3"/>
  <c r="I68" i="3"/>
  <c r="H68" i="3"/>
  <c r="T67" i="3"/>
  <c r="S67" i="3"/>
  <c r="R67" i="3"/>
  <c r="Q67" i="3"/>
  <c r="P67" i="3"/>
  <c r="N67" i="3"/>
  <c r="M67" i="3"/>
  <c r="L67" i="3"/>
  <c r="J67" i="3"/>
  <c r="I67" i="3"/>
  <c r="H67" i="3"/>
  <c r="T66" i="3"/>
  <c r="S66" i="3"/>
  <c r="R66" i="3"/>
  <c r="Q66" i="3"/>
  <c r="P66" i="3"/>
  <c r="N66" i="3"/>
  <c r="M66" i="3"/>
  <c r="L66" i="3"/>
  <c r="J66" i="3"/>
  <c r="I66" i="3"/>
  <c r="H66" i="3"/>
  <c r="T65" i="3"/>
  <c r="S65" i="3"/>
  <c r="R65" i="3"/>
  <c r="Q65" i="3"/>
  <c r="P65" i="3"/>
  <c r="N65" i="3"/>
  <c r="M65" i="3"/>
  <c r="L65" i="3"/>
  <c r="J65" i="3"/>
  <c r="I65" i="3"/>
  <c r="H65" i="3"/>
  <c r="T64" i="3"/>
  <c r="S64" i="3"/>
  <c r="R64" i="3"/>
  <c r="Q64" i="3"/>
  <c r="P64" i="3"/>
  <c r="N64" i="3"/>
  <c r="M64" i="3"/>
  <c r="L64" i="3"/>
  <c r="J64" i="3"/>
  <c r="I64" i="3"/>
  <c r="H64" i="3"/>
  <c r="T63" i="3"/>
  <c r="S63" i="3"/>
  <c r="R63" i="3"/>
  <c r="Q63" i="3"/>
  <c r="P63" i="3"/>
  <c r="N63" i="3"/>
  <c r="M63" i="3"/>
  <c r="L63" i="3"/>
  <c r="J63" i="3"/>
  <c r="I63" i="3"/>
  <c r="H63" i="3"/>
  <c r="T62" i="3"/>
  <c r="S62" i="3"/>
  <c r="R62" i="3"/>
  <c r="Q62" i="3"/>
  <c r="P62" i="3"/>
  <c r="N62" i="3"/>
  <c r="M62" i="3"/>
  <c r="L62" i="3"/>
  <c r="J62" i="3"/>
  <c r="I62" i="3"/>
  <c r="H62" i="3"/>
  <c r="T61" i="3"/>
  <c r="S61" i="3"/>
  <c r="R61" i="3"/>
  <c r="Q61" i="3"/>
  <c r="P61" i="3"/>
  <c r="N61" i="3"/>
  <c r="M61" i="3"/>
  <c r="L61" i="3"/>
  <c r="J61" i="3"/>
  <c r="I61" i="3"/>
  <c r="H61" i="3"/>
  <c r="T58" i="3"/>
  <c r="S58" i="3"/>
  <c r="R58" i="3"/>
  <c r="Q58" i="3"/>
  <c r="P58" i="3"/>
  <c r="N58" i="3"/>
  <c r="M58" i="3"/>
  <c r="L58" i="3"/>
  <c r="J58" i="3"/>
  <c r="I58" i="3"/>
  <c r="H58" i="3"/>
  <c r="T57" i="3"/>
  <c r="S57" i="3"/>
  <c r="R57" i="3"/>
  <c r="Q57" i="3"/>
  <c r="P57" i="3"/>
  <c r="N57" i="3"/>
  <c r="M57" i="3"/>
  <c r="L57" i="3"/>
  <c r="J57" i="3"/>
  <c r="I57" i="3"/>
  <c r="H57" i="3"/>
  <c r="T56" i="3"/>
  <c r="S56" i="3"/>
  <c r="R56" i="3"/>
  <c r="Q56" i="3"/>
  <c r="P56" i="3"/>
  <c r="N56" i="3"/>
  <c r="M56" i="3"/>
  <c r="L56" i="3"/>
  <c r="J56" i="3"/>
  <c r="I56" i="3"/>
  <c r="H56" i="3"/>
  <c r="P55" i="3"/>
  <c r="Q55" i="3" s="1"/>
  <c r="R55" i="3" s="1"/>
  <c r="R59" i="3" s="1"/>
  <c r="L55" i="3"/>
  <c r="M55" i="3" s="1"/>
  <c r="N55" i="3" s="1"/>
  <c r="N59" i="3" s="1"/>
  <c r="H55" i="3"/>
  <c r="I55" i="3" s="1"/>
  <c r="T54" i="3"/>
  <c r="S54" i="3"/>
  <c r="R54" i="3"/>
  <c r="Q54" i="3"/>
  <c r="P54" i="3"/>
  <c r="N54" i="3"/>
  <c r="M54" i="3"/>
  <c r="L54" i="3"/>
  <c r="J54" i="3"/>
  <c r="I54" i="3"/>
  <c r="H54" i="3"/>
  <c r="T53" i="3"/>
  <c r="S53" i="3"/>
  <c r="R53" i="3"/>
  <c r="Q53" i="3"/>
  <c r="P53" i="3"/>
  <c r="N53" i="3"/>
  <c r="M53" i="3"/>
  <c r="L53" i="3"/>
  <c r="J53" i="3"/>
  <c r="I53" i="3"/>
  <c r="H53" i="3"/>
  <c r="T52" i="3"/>
  <c r="S52" i="3"/>
  <c r="R52" i="3"/>
  <c r="Q52" i="3"/>
  <c r="P52" i="3"/>
  <c r="N52" i="3"/>
  <c r="M52" i="3"/>
  <c r="L52" i="3"/>
  <c r="J52" i="3"/>
  <c r="I52" i="3"/>
  <c r="H52" i="3"/>
  <c r="T50" i="3"/>
  <c r="R50" i="3"/>
  <c r="N50" i="3"/>
  <c r="J50" i="3"/>
  <c r="T49" i="3"/>
  <c r="S49" i="3"/>
  <c r="R49" i="3"/>
  <c r="Q49" i="3"/>
  <c r="P49" i="3"/>
  <c r="N49" i="3"/>
  <c r="M49" i="3"/>
  <c r="L49" i="3"/>
  <c r="J49" i="3"/>
  <c r="I49" i="3"/>
  <c r="H49" i="3"/>
  <c r="T48" i="3"/>
  <c r="S48" i="3"/>
  <c r="R48" i="3"/>
  <c r="Q48" i="3"/>
  <c r="P48" i="3"/>
  <c r="N48" i="3"/>
  <c r="M48" i="3"/>
  <c r="L48" i="3"/>
  <c r="J48" i="3"/>
  <c r="I48" i="3"/>
  <c r="H48" i="3"/>
  <c r="T47" i="3"/>
  <c r="S47" i="3"/>
  <c r="R47" i="3"/>
  <c r="Q47" i="3"/>
  <c r="P47" i="3"/>
  <c r="N47" i="3"/>
  <c r="M47" i="3"/>
  <c r="L47" i="3"/>
  <c r="J47" i="3"/>
  <c r="I47" i="3"/>
  <c r="H47" i="3"/>
  <c r="T46" i="3"/>
  <c r="S46" i="3"/>
  <c r="R46" i="3"/>
  <c r="Q46" i="3"/>
  <c r="P46" i="3"/>
  <c r="N46" i="3"/>
  <c r="M46" i="3"/>
  <c r="L46" i="3"/>
  <c r="J46" i="3"/>
  <c r="I46" i="3"/>
  <c r="H46" i="3"/>
  <c r="T45" i="3"/>
  <c r="S45" i="3"/>
  <c r="R45" i="3"/>
  <c r="Q45" i="3"/>
  <c r="P45" i="3"/>
  <c r="N45" i="3"/>
  <c r="M45" i="3"/>
  <c r="L45" i="3"/>
  <c r="J45" i="3"/>
  <c r="I45" i="3"/>
  <c r="H45" i="3"/>
  <c r="T44" i="3"/>
  <c r="S44" i="3"/>
  <c r="R44" i="3"/>
  <c r="Q44" i="3"/>
  <c r="P44" i="3"/>
  <c r="N44" i="3"/>
  <c r="M44" i="3"/>
  <c r="L44" i="3"/>
  <c r="J44" i="3"/>
  <c r="I44" i="3"/>
  <c r="H44" i="3"/>
  <c r="T43" i="3"/>
  <c r="S43" i="3"/>
  <c r="R43" i="3"/>
  <c r="Q43" i="3"/>
  <c r="P43" i="3"/>
  <c r="N43" i="3"/>
  <c r="M43" i="3"/>
  <c r="L43" i="3"/>
  <c r="J43" i="3"/>
  <c r="I43" i="3"/>
  <c r="H43" i="3"/>
  <c r="T42" i="3"/>
  <c r="S42" i="3"/>
  <c r="R42" i="3"/>
  <c r="Q42" i="3"/>
  <c r="P42" i="3"/>
  <c r="N42" i="3"/>
  <c r="M42" i="3"/>
  <c r="L42" i="3"/>
  <c r="J42" i="3"/>
  <c r="I42" i="3"/>
  <c r="H42" i="3"/>
  <c r="T41" i="3"/>
  <c r="S41" i="3"/>
  <c r="R41" i="3"/>
  <c r="Q41" i="3"/>
  <c r="P41" i="3"/>
  <c r="N41" i="3"/>
  <c r="M41" i="3"/>
  <c r="L41" i="3"/>
  <c r="J41" i="3"/>
  <c r="I41" i="3"/>
  <c r="H41" i="3"/>
  <c r="T40" i="3"/>
  <c r="S40" i="3"/>
  <c r="R40" i="3"/>
  <c r="Q40" i="3"/>
  <c r="P40" i="3"/>
  <c r="N40" i="3"/>
  <c r="M40" i="3"/>
  <c r="L40" i="3"/>
  <c r="J40" i="3"/>
  <c r="I40" i="3"/>
  <c r="H40" i="3"/>
  <c r="T39" i="3"/>
  <c r="S39" i="3"/>
  <c r="R39" i="3"/>
  <c r="Q39" i="3"/>
  <c r="P39" i="3"/>
  <c r="N39" i="3"/>
  <c r="M39" i="3"/>
  <c r="L39" i="3"/>
  <c r="J39" i="3"/>
  <c r="I39" i="3"/>
  <c r="H39" i="3"/>
  <c r="T38" i="3"/>
  <c r="S38" i="3"/>
  <c r="R38" i="3"/>
  <c r="Q38" i="3"/>
  <c r="P38" i="3"/>
  <c r="N38" i="3"/>
  <c r="M38" i="3"/>
  <c r="L38" i="3"/>
  <c r="J38" i="3"/>
  <c r="I38" i="3"/>
  <c r="H38" i="3"/>
  <c r="T37" i="3"/>
  <c r="S37" i="3"/>
  <c r="R37" i="3"/>
  <c r="Q37" i="3"/>
  <c r="P37" i="3"/>
  <c r="N37" i="3"/>
  <c r="M37" i="3"/>
  <c r="L37" i="3"/>
  <c r="J37" i="3"/>
  <c r="I37" i="3"/>
  <c r="H37" i="3"/>
  <c r="T35" i="3"/>
  <c r="R35" i="3"/>
  <c r="N35" i="3"/>
  <c r="J35" i="3"/>
  <c r="T34" i="3"/>
  <c r="S34" i="3"/>
  <c r="R34" i="3"/>
  <c r="Q34" i="3"/>
  <c r="P34" i="3"/>
  <c r="N34" i="3"/>
  <c r="M34" i="3"/>
  <c r="L34" i="3"/>
  <c r="J34" i="3"/>
  <c r="I34" i="3"/>
  <c r="H34" i="3"/>
  <c r="T33" i="3"/>
  <c r="S33" i="3"/>
  <c r="R33" i="3"/>
  <c r="Q33" i="3"/>
  <c r="P33" i="3"/>
  <c r="N33" i="3"/>
  <c r="M33" i="3"/>
  <c r="L33" i="3"/>
  <c r="J33" i="3"/>
  <c r="I33" i="3"/>
  <c r="H33" i="3"/>
  <c r="T32" i="3"/>
  <c r="S32" i="3"/>
  <c r="R32" i="3"/>
  <c r="Q32" i="3"/>
  <c r="P32" i="3"/>
  <c r="N32" i="3"/>
  <c r="M32" i="3"/>
  <c r="L32" i="3"/>
  <c r="J32" i="3"/>
  <c r="I32" i="3"/>
  <c r="H32" i="3"/>
  <c r="T31" i="3"/>
  <c r="S31" i="3"/>
  <c r="R31" i="3"/>
  <c r="Q31" i="3"/>
  <c r="P31" i="3"/>
  <c r="N31" i="3"/>
  <c r="M31" i="3"/>
  <c r="L31" i="3"/>
  <c r="J31" i="3"/>
  <c r="I31" i="3"/>
  <c r="H31" i="3"/>
  <c r="T30" i="3"/>
  <c r="S30" i="3"/>
  <c r="R30" i="3"/>
  <c r="Q30" i="3"/>
  <c r="P30" i="3"/>
  <c r="N30" i="3"/>
  <c r="M30" i="3"/>
  <c r="L30" i="3"/>
  <c r="J30" i="3"/>
  <c r="I30" i="3"/>
  <c r="H30" i="3"/>
  <c r="T29" i="3"/>
  <c r="S29" i="3"/>
  <c r="R29" i="3"/>
  <c r="Q29" i="3"/>
  <c r="P29" i="3"/>
  <c r="N29" i="3"/>
  <c r="M29" i="3"/>
  <c r="L29" i="3"/>
  <c r="J29" i="3"/>
  <c r="I29" i="3"/>
  <c r="H29" i="3"/>
  <c r="T28" i="3"/>
  <c r="S28" i="3"/>
  <c r="R28" i="3"/>
  <c r="Q28" i="3"/>
  <c r="P28" i="3"/>
  <c r="N28" i="3"/>
  <c r="M28" i="3"/>
  <c r="L28" i="3"/>
  <c r="J28" i="3"/>
  <c r="I28" i="3"/>
  <c r="H28" i="3"/>
  <c r="T27" i="3"/>
  <c r="S27" i="3"/>
  <c r="R27" i="3"/>
  <c r="Q27" i="3"/>
  <c r="P27" i="3"/>
  <c r="N27" i="3"/>
  <c r="M27" i="3"/>
  <c r="L27" i="3"/>
  <c r="J27" i="3"/>
  <c r="I27" i="3"/>
  <c r="H27" i="3"/>
  <c r="T26" i="3"/>
  <c r="S26" i="3"/>
  <c r="R26" i="3"/>
  <c r="Q26" i="3"/>
  <c r="P26" i="3"/>
  <c r="N26" i="3"/>
  <c r="M26" i="3"/>
  <c r="L26" i="3"/>
  <c r="J26" i="3"/>
  <c r="I26" i="3"/>
  <c r="H26" i="3"/>
  <c r="T25" i="3"/>
  <c r="S25" i="3"/>
  <c r="R25" i="3"/>
  <c r="Q25" i="3"/>
  <c r="P25" i="3"/>
  <c r="N25" i="3"/>
  <c r="M25" i="3"/>
  <c r="L25" i="3"/>
  <c r="J25" i="3"/>
  <c r="I25" i="3"/>
  <c r="H25" i="3"/>
  <c r="T24" i="3"/>
  <c r="S24" i="3"/>
  <c r="R24" i="3"/>
  <c r="Q24" i="3"/>
  <c r="P24" i="3"/>
  <c r="N24" i="3"/>
  <c r="M24" i="3"/>
  <c r="L24" i="3"/>
  <c r="J24" i="3"/>
  <c r="I24" i="3"/>
  <c r="H24" i="3"/>
  <c r="T23" i="3"/>
  <c r="S23" i="3"/>
  <c r="R23" i="3"/>
  <c r="Q23" i="3"/>
  <c r="N23" i="3"/>
  <c r="M23" i="3"/>
  <c r="L23" i="3"/>
  <c r="J23" i="3"/>
  <c r="I23" i="3"/>
  <c r="H23" i="3"/>
  <c r="T21" i="3"/>
  <c r="R21" i="3"/>
  <c r="N21" i="3"/>
  <c r="J21" i="3"/>
  <c r="T20" i="3"/>
  <c r="S20" i="3"/>
  <c r="R20" i="3"/>
  <c r="Q20" i="3"/>
  <c r="P20" i="3"/>
  <c r="N20" i="3"/>
  <c r="M20" i="3"/>
  <c r="L20" i="3"/>
  <c r="J20" i="3"/>
  <c r="I20" i="3"/>
  <c r="H20" i="3"/>
  <c r="T19" i="3"/>
  <c r="S19" i="3"/>
  <c r="R19" i="3"/>
  <c r="Q19" i="3"/>
  <c r="P19" i="3"/>
  <c r="N19" i="3"/>
  <c r="M19" i="3"/>
  <c r="L19" i="3"/>
  <c r="J19" i="3"/>
  <c r="I19" i="3"/>
  <c r="H19" i="3"/>
  <c r="T18" i="3"/>
  <c r="S18" i="3"/>
  <c r="R18" i="3"/>
  <c r="Q18" i="3"/>
  <c r="P18" i="3"/>
  <c r="N18" i="3"/>
  <c r="M18" i="3"/>
  <c r="L18" i="3"/>
  <c r="J18" i="3"/>
  <c r="I18" i="3"/>
  <c r="H18" i="3"/>
  <c r="T17" i="3"/>
  <c r="S17" i="3"/>
  <c r="R17" i="3"/>
  <c r="Q17" i="3"/>
  <c r="P17" i="3"/>
  <c r="N17" i="3"/>
  <c r="M17" i="3"/>
  <c r="L17" i="3"/>
  <c r="J17" i="3"/>
  <c r="I17" i="3"/>
  <c r="H17" i="3"/>
  <c r="T16" i="3"/>
  <c r="S16" i="3"/>
  <c r="R16" i="3"/>
  <c r="Q16" i="3"/>
  <c r="P16" i="3"/>
  <c r="N16" i="3"/>
  <c r="M16" i="3"/>
  <c r="L16" i="3"/>
  <c r="J16" i="3"/>
  <c r="I16" i="3"/>
  <c r="H16" i="3"/>
  <c r="T10" i="3"/>
  <c r="N10" i="3"/>
  <c r="M10" i="3"/>
  <c r="L10" i="3"/>
  <c r="T7" i="3"/>
  <c r="N7" i="3"/>
  <c r="J7" i="3"/>
  <c r="T6" i="3"/>
  <c r="T8" i="3" s="1"/>
  <c r="N6" i="3"/>
  <c r="N8" i="3" s="1"/>
  <c r="J6" i="3"/>
  <c r="J8" i="3" s="1"/>
  <c r="T5" i="3"/>
  <c r="N5" i="3"/>
  <c r="M5" i="3"/>
  <c r="J5" i="3"/>
  <c r="I5" i="3"/>
  <c r="R147" i="3" l="1"/>
  <c r="J55" i="3"/>
  <c r="J59" i="3" s="1"/>
  <c r="S55" i="3"/>
  <c r="T55" i="3" s="1"/>
  <c r="T59" i="3" s="1"/>
  <c r="N147" i="3"/>
  <c r="S143" i="3"/>
  <c r="T143" i="3" s="1"/>
  <c r="T146" i="3" s="1"/>
  <c r="J143" i="3"/>
  <c r="J146" i="3" s="1"/>
  <c r="T147" i="3" l="1"/>
  <c r="T151" i="3" s="1"/>
  <c r="J147" i="3"/>
</calcChain>
</file>

<file path=xl/sharedStrings.xml><?xml version="1.0" encoding="utf-8"?>
<sst xmlns="http://schemas.openxmlformats.org/spreadsheetml/2006/main" count="819" uniqueCount="269">
  <si>
    <t>Descripción</t>
  </si>
  <si>
    <t>Cantidad</t>
  </si>
  <si>
    <t>Unidad</t>
  </si>
  <si>
    <t xml:space="preserve">ARTICULOS </t>
  </si>
  <si>
    <t>Nivel</t>
  </si>
  <si>
    <t>Ref. Artículo</t>
  </si>
  <si>
    <t>Código UNSPSC</t>
  </si>
  <si>
    <t>Precio unitario estimado</t>
  </si>
  <si>
    <t>Precio total estimado</t>
  </si>
  <si>
    <t>1.1</t>
  </si>
  <si>
    <t>1.2</t>
  </si>
  <si>
    <t>2.1</t>
  </si>
  <si>
    <t>2.2</t>
  </si>
  <si>
    <t>1.3</t>
  </si>
  <si>
    <t>4.1</t>
  </si>
  <si>
    <t>4.2</t>
  </si>
  <si>
    <t>4.3</t>
  </si>
  <si>
    <t>4.4</t>
  </si>
  <si>
    <t>4.5</t>
  </si>
  <si>
    <t>TOTAL</t>
  </si>
  <si>
    <t>UN</t>
  </si>
  <si>
    <t>3.1</t>
  </si>
  <si>
    <t>3.2</t>
  </si>
  <si>
    <t>TALENTO HUMANO BASE</t>
  </si>
  <si>
    <t>Docente – con experiencia certificada con la temáticas a tratar, en temas de participación, derechos y deberes para el empoderamiento en el ejercicio de vinculación a una instancia de participación</t>
  </si>
  <si>
    <t>Equipos de computo y proyecciòn para los talleres</t>
  </si>
  <si>
    <t xml:space="preserve">Acompañamiento y tutoria </t>
  </si>
  <si>
    <t>4.6</t>
  </si>
  <si>
    <t>7.1</t>
  </si>
  <si>
    <t>8.1</t>
  </si>
  <si>
    <t>3.3</t>
  </si>
  <si>
    <t>3.4</t>
  </si>
  <si>
    <t>3.5</t>
  </si>
  <si>
    <t>3.6</t>
  </si>
  <si>
    <t>3.7</t>
  </si>
  <si>
    <t>3.8</t>
  </si>
  <si>
    <t>3.9</t>
  </si>
  <si>
    <t>3.10</t>
  </si>
  <si>
    <t>3.11</t>
  </si>
  <si>
    <t>3.12</t>
  </si>
  <si>
    <t>7.2</t>
  </si>
  <si>
    <t>80111620</t>
  </si>
  <si>
    <t>4.7</t>
  </si>
  <si>
    <t>5.1</t>
  </si>
  <si>
    <t>5.2</t>
  </si>
  <si>
    <t>5.3</t>
  </si>
  <si>
    <t>5.4</t>
  </si>
  <si>
    <t>5.5</t>
  </si>
  <si>
    <t>5.6</t>
  </si>
  <si>
    <t>6.1</t>
  </si>
  <si>
    <t>6.2</t>
  </si>
  <si>
    <t>6.3</t>
  </si>
  <si>
    <t>6.4</t>
  </si>
  <si>
    <t>6.5</t>
  </si>
  <si>
    <t xml:space="preserve">Desarrollo iniciativa priorizada por presupuestos participativos “21515 Capacitar al COPACOS” </t>
  </si>
  <si>
    <t>2.4</t>
  </si>
  <si>
    <t>2.5</t>
  </si>
  <si>
    <t>2.6</t>
  </si>
  <si>
    <t>Diseñar la malla curricular, metodología e implementar las subtematicas de los siguientes temas: (Normatividad en Salud y Seguridad Social actual, Mecanismos de participación ciudadana y Política Social) la cual debe ser trabajada en la primera y segunda sesión de la capacitación con los participantes</t>
  </si>
  <si>
    <t>Diseño, diagramación e impresión de fichas didácticas de la capacitación recibida de acuerdo a los temas y subtemas, las cuales deben de entregarse en la clausura.</t>
  </si>
  <si>
    <t>Diseño diagramación e impresión de certificados de constancia de la capacitación.</t>
  </si>
  <si>
    <r>
      <rPr>
        <b/>
        <sz val="10"/>
        <color theme="1"/>
        <rFont val="Verdana"/>
        <family val="2"/>
      </rPr>
      <t>PROCESO DE FORMACIÒN:</t>
    </r>
    <r>
      <rPr>
        <sz val="10"/>
        <color theme="1"/>
        <rFont val="Verdana"/>
        <family val="2"/>
      </rPr>
      <t xml:space="preserve"> Formación en participación ciudadana y/o control social  (30 X 40 HORAS)</t>
    </r>
  </si>
  <si>
    <t>Infraestructura espacios de capacitación en las UPZ 54 Marruecos, 55 Diana Turbay y 39 Quiroga Central</t>
  </si>
  <si>
    <t>2.7</t>
  </si>
  <si>
    <t>Alquiler de un espacio para la jornada de clausura en la localidad, donde esta adecuado para desarrollar actividades de carácter académico, lúdico y de alimentación.(4 horas)</t>
  </si>
  <si>
    <t>Desarrollo iniciativa priorizada por presupuestos participativos “24594 jóvenes fortalecedores de paz y vida digna”</t>
  </si>
  <si>
    <t>Refrigerios: Un (1) pastel relleno con proteína (carne o pollo) de mínimo 70gr con jugo natural de fruta de mínimo 250 ml.</t>
  </si>
  <si>
    <t xml:space="preserve">Almuerzos Menús (carne y/o pollo), porción de arroz, ensalada, porción de papa, jugo y/o botella de agua, postre
</t>
  </si>
  <si>
    <t>Camisetas con el diseño del colectivo EQÜIPO, red de juventudes fe y alegría y CINEP, color y tallas indicadas por el colectivo</t>
  </si>
  <si>
    <t>Impresión infografía de leyenda de las actividades diseño elaborado por red de juventudes de Fe y Alegría.</t>
  </si>
  <si>
    <t xml:space="preserve">Resmas de papel </t>
  </si>
  <si>
    <t>Cartulina Pliegos</t>
  </si>
  <si>
    <t>4.8</t>
  </si>
  <si>
    <t>4.9</t>
  </si>
  <si>
    <t>4.10</t>
  </si>
  <si>
    <t>4.11</t>
  </si>
  <si>
    <t>Caja de Marcadores Borrables x 12</t>
  </si>
  <si>
    <t>Caja de Marcadores permanentes x 12</t>
  </si>
  <si>
    <t>Block de Papel Iris</t>
  </si>
  <si>
    <t xml:space="preserve"> Desarrollo iniciativa priorizada por presupuestos participativos 23281 Semana de la juventud".</t>
  </si>
  <si>
    <t>4.12</t>
  </si>
  <si>
    <t>Bono para compra de un elemento tecnlogico</t>
  </si>
  <si>
    <t>5.7</t>
  </si>
  <si>
    <t>Presentación por línea artística (música, canto, teatro, danza, artes plásticas, artes visuales y artes circenses serán priorizados por la Asamblea Popular Juvenil RUU. Incluye el transporte de traslado</t>
  </si>
  <si>
    <t xml:space="preserve">Almuerzos (cada almuerzo debe contener: Hamburguesa de 150 gramos, porción fruta picada, un paquete de papas, una porción de jugo natural, más bocadillos veleños), Se debe garantizar 20% de las hamburguesas de los almuerzos con opción vegetariana. </t>
  </si>
  <si>
    <t xml:space="preserve">Impresiòn Certificaciones organizaciones participantes </t>
  </si>
  <si>
    <t>Extensión electrica de  40 metros de alto voltaje</t>
  </si>
  <si>
    <t>Apoyos logísticos de la localidad que sean jóvenes y sean priorizados por la Asamblea Popular Juvenil RUU.</t>
  </si>
  <si>
    <t>Un Pendón grande (toldon) de 4 mx2m (diseño lo entrega el promotor)</t>
  </si>
  <si>
    <t>Consejo Local de Barras</t>
  </si>
  <si>
    <t xml:space="preserve">Chaquetas impermeables, con capota, forradas, color y talla son entregadas por el consejo de barras (Logo lo Entrega oficina de Participación) </t>
  </si>
  <si>
    <t>Primera Asamblea de Juventud</t>
  </si>
  <si>
    <t>Alquiler de sonido básico para auditorio</t>
  </si>
  <si>
    <t xml:space="preserve">Pagó a una (1) presentación de artistas juveniles de la localidad </t>
  </si>
  <si>
    <t>Refrigerios: sándwich de jamón y queso de 200 gr mínimo con bebida de  refresco o néctar de fruta no alcohólica, no láctea, no energizante; de mínimo 250ml en envase Tetrapak.</t>
  </si>
  <si>
    <t>cajas marcadores colores surtidos</t>
  </si>
  <si>
    <t xml:space="preserve">plotter (1 pliego papel bond full color) de diseño concertado con el comité organizador de la asamblea.  </t>
  </si>
  <si>
    <t>Refrigerio Un (1) Palito de queso con jugo natural de fruta de mínimo 250 ml</t>
  </si>
  <si>
    <t>7.3</t>
  </si>
  <si>
    <t>7.4</t>
  </si>
  <si>
    <t>7.5</t>
  </si>
  <si>
    <t>7.6</t>
  </si>
  <si>
    <t>7.7</t>
  </si>
  <si>
    <t>7.8</t>
  </si>
  <si>
    <t>7.9</t>
  </si>
  <si>
    <t>7.10</t>
  </si>
  <si>
    <t>Director General:Profesional en los siguientes núcleos básicos del conocimiento: trabajo social, derecho, administración, economía, ciencia política o licenciaturas en educación, ciencias sociales o en áreas afines, deben contar con experiencia mínima de cuatro (4) años en el desarrollo de proyectos sociales(1X5 MESES)</t>
  </si>
  <si>
    <t xml:space="preserve">
Coordinador Operativo y logístico:Una (1) Profesional en áreas afines a la educación, deben contar con experiencia mínima de dos (2) años en el desarrollo de proyectos sociales. (2X5 MESES)
</t>
  </si>
  <si>
    <t>Pendón de la instancia 120x2 mts Diseño del Consejo</t>
  </si>
  <si>
    <t>Un plotter para la firma del Pacto de convivencia de los miembros del Consejo Local de Barras. 2.50 x1.50 mts Papel adhesivo sobre cartòn</t>
  </si>
  <si>
    <t>kit de aseo para el espacio donde se realice la actividad (Jabon de manos, escoba, trapero, papel higenico 4 rollos)</t>
  </si>
  <si>
    <t xml:space="preserve">"Encuentro de Juventudes " "Media luna del Suroriente" </t>
  </si>
  <si>
    <t>pañoletas de colores con el logo del evento (10 pañoletas de cada color variado)</t>
  </si>
  <si>
    <t>Frutas de cosecha</t>
  </si>
  <si>
    <t xml:space="preserve">Picnic: canastas que contengan almuerzo para 120 personas separadas en 6 almuerzos por canasta (cada almuerzo debe contener: Hamburguesa de 150 gramos, porción fruta picada, un paquete de papas, una porción de jugo natural, más bocadillo beleños), Se debe garantizar 20% de las hamburguesas de los almuerzos con opción vegetariana. </t>
  </si>
  <si>
    <t>manteles para picnic cuadrado rojo y blanco</t>
  </si>
  <si>
    <t>kits de trabajo que contenga (2 pergaminos ploteados con el nombre de las localidades y mapa de las 5 localidades (el diseño lo entregara la oficina de participación y prensa) de 1/4 de tamaño, tabla de soporte liviana, 5 marcadores, 2 paquetes de Notas Adhesivas Removibles 76x76mm Colores Neón, 2 tijeras y pegante en barra)</t>
  </si>
  <si>
    <t xml:space="preserve">Carpa de primeros auxilios con atención médica.  </t>
  </si>
  <si>
    <t>Manillas Paracord Supervivencia Pedernal Silbato Pesca.</t>
  </si>
  <si>
    <t>buzos en algodón burda, con capota unicolor con letras de la localidad (RUU) con 3 estampados, las letras a todo color con lugares emblemáticos de la localidad de 30 Cm x20 cm, El diseño de las letras se coordinará con el Consejo local de juventud y la oficina de prensa de la alcaldía Local, y estampado de 15 cm x 10 cm del logo del consejo local de juventud y estampado de frase a un color. (Los diseños lo entregara la oficina de participación y prensa</t>
  </si>
  <si>
    <t>Pines metálicos con el logo del Consejo Local de Juventud de Rafael Uribe Uribe.</t>
  </si>
  <si>
    <t>Habladores de escritorio-bases de acrílico en su defecto gafetes</t>
  </si>
  <si>
    <t>Presentaciones de artistas juveniles de la localidad</t>
  </si>
  <si>
    <t>Colgantes de cartón rostro de cerdo (tamaño carta La oficina d participación y prensa entregan el diseño)</t>
  </si>
  <si>
    <t xml:space="preserve">Colgantes de cartón logo Festival de la lechona (tamaño carta La oficina de participación y prensa entregan el diseño). </t>
  </si>
  <si>
    <t>Placas madera y aluminio de reconocimiento a mejores establecimientos del festival de 25 cm x 40 cm (El tipo de reconocimiento y el diseño de la placa será concertado con el Comité Organizador del Festival). (La oficina d participación y prensa entregan el diseño)</t>
  </si>
  <si>
    <t>Rompe tráficos tipo flanger Redondos 20 cm, para los establecimientos participantes del festival full color ambas caras. El Diseño de las piezas se realizará en concordancia con el comité organizador y el Área de prensa de la alcaldía</t>
  </si>
  <si>
    <t>Cinta Señalización De Peligro X 500 Mts</t>
  </si>
  <si>
    <t>Paquetes de globos rojos</t>
  </si>
  <si>
    <t>Paquetes de globos blancos</t>
  </si>
  <si>
    <t xml:space="preserve">Pasacalles para avenida (grande) Festival de la Lechona. El Diseño de las piezas se realizará en concordancia con el comité organizador y el Área de prensa de la alcaldía. 
</t>
  </si>
  <si>
    <t>Pendones (2 x 120 mtrs) Festival de la Lechona con base y/o Araña. El Diseño de las piezas se realizará en concordancia con el comité organizador y el Área de prensa de la alcaldía.</t>
  </si>
  <si>
    <t xml:space="preserve">Alquiler sonido básico x 2 días.  </t>
  </si>
  <si>
    <t>Refrigerios (60 refrigerios por día x 2 días) sándwich de jamón y queso de 200 gr mínimo con bebida de refresco o néctar de fruta no alcohólica, no láctea, no energizante; de mínimo 250ml en envase Tetrapak. - Refrigerio Un (1) Palito de queso con jugo natural de fruta de mínimo 250 ml</t>
  </si>
  <si>
    <t>Asamblea popular de la plataforma local de juventud</t>
  </si>
  <si>
    <t>8.2</t>
  </si>
  <si>
    <t>8.3</t>
  </si>
  <si>
    <t>8.4</t>
  </si>
  <si>
    <t>8.5</t>
  </si>
  <si>
    <t>8.6</t>
  </si>
  <si>
    <t>8.7</t>
  </si>
  <si>
    <t>8.8</t>
  </si>
  <si>
    <t>8.9</t>
  </si>
  <si>
    <t>8.10</t>
  </si>
  <si>
    <t>8.11</t>
  </si>
  <si>
    <t>8.12</t>
  </si>
  <si>
    <t>8.13</t>
  </si>
  <si>
    <t>8.14</t>
  </si>
  <si>
    <t>8.15</t>
  </si>
  <si>
    <t>Festival de la Lechona 2023</t>
  </si>
  <si>
    <t>9.1</t>
  </si>
  <si>
    <t>9.2</t>
  </si>
  <si>
    <t>9.3</t>
  </si>
  <si>
    <t>9.4</t>
  </si>
  <si>
    <t>9.5</t>
  </si>
  <si>
    <t>9.6</t>
  </si>
  <si>
    <t>9.7</t>
  </si>
  <si>
    <t>9.8</t>
  </si>
  <si>
    <t>9.9</t>
  </si>
  <si>
    <t>9.10</t>
  </si>
  <si>
    <t>9.11</t>
  </si>
  <si>
    <t>9.12</t>
  </si>
  <si>
    <t>9.13</t>
  </si>
  <si>
    <t>9.14</t>
  </si>
  <si>
    <t>10.1</t>
  </si>
  <si>
    <t>Alquiler de sonido básico</t>
  </si>
  <si>
    <t>Alquiler de tarima 3X6 Mtrs.</t>
  </si>
  <si>
    <t>Alquiler 1 carpa 3x3 (debe tener paredes)</t>
  </si>
  <si>
    <t xml:space="preserve">presentaciones de artistas juveniles de la localidad (la elección de los artistas se deberá realizar con concertación de la plataforma y de la oficina de participación), </t>
  </si>
  <si>
    <t>refrigerios, Un (1) pastel relleno con proteína (carne o pollo) de mínimo 70gr con jugo natural de fruta de mínimo 250 ml.no energizante; en envase Tetrapak.</t>
  </si>
  <si>
    <t>kits juveniles (tula, batelito metálico, esfero y botón) (El diseño lo entregara la Oficina de participación),</t>
  </si>
  <si>
    <t>paquetes de globos</t>
  </si>
  <si>
    <t>pines metálicos logo plataforma local de juventud</t>
  </si>
  <si>
    <t xml:space="preserve">Intervención de fortalecimiento a instancias </t>
  </si>
  <si>
    <t>11.1</t>
  </si>
  <si>
    <t xml:space="preserve">Apoyo a procesos de incidencias a espacios de participación ciudadana (Participación Ciudadana) 
</t>
  </si>
  <si>
    <t xml:space="preserve">Refrigerios  Un (1) pastel relleno con proteína (carne o pollo) de mínimo 70gr con jugo natural de fruta de mínimo 250 ml.no energizante; en envase Tetrapak.
</t>
  </si>
  <si>
    <t>Plotter de 150x1mtrs acrílicos</t>
  </si>
  <si>
    <t>Fichas bibliográficas  paquetes x 100 unidades</t>
  </si>
  <si>
    <t xml:space="preserve">Caja de esferos x 12 </t>
  </si>
  <si>
    <t>cajas marcadores colores surtidos borrable</t>
  </si>
  <si>
    <t>cajas marcadores colores surtidos No borrable</t>
  </si>
  <si>
    <t xml:space="preserve">Refrigerios   Un (1) Palito de queso con jugo natural de fruta de mínimo 250 ml
</t>
  </si>
  <si>
    <t>Urnas de Votación de carton marcadas con logos de PP- Entrega la oficina de Participaciòn</t>
  </si>
  <si>
    <t>12.1</t>
  </si>
  <si>
    <t>12.2</t>
  </si>
  <si>
    <t>12.3</t>
  </si>
  <si>
    <t>12.4</t>
  </si>
  <si>
    <t>12.5</t>
  </si>
  <si>
    <t>Foro Educativo Local 2023</t>
  </si>
  <si>
    <t xml:space="preserve">Un (1) sólido (mantecada, pasa bocas hojaldrado, croissant, almojábana, palito de queso mínimo 70 gr o sándwich de jamón y queso, 240gr aproximadamente). Una (1) fruta entera de temporada mínimo 80 gr. Una (1) bebida no alcohólica o de refresco o néctar de fruta, no láctea, no energizantes, de mínimo 250 ml. Empaques biodegradables con paño de desinfección para manos.
</t>
  </si>
  <si>
    <t>Escarapelas con cordón- Cinco colores de cordón (un color por cada 160).</t>
  </si>
  <si>
    <t xml:space="preserve">
Memoria tipo USB de capacidad mínima de 16GB 2.0
</t>
  </si>
  <si>
    <t xml:space="preserve">Pendón de 100x90 con estructura a 4 tintas con la información del foro
</t>
  </si>
  <si>
    <t>SUB TOTAL</t>
  </si>
  <si>
    <t>IVA</t>
  </si>
  <si>
    <t>4.13</t>
  </si>
  <si>
    <t>6.6</t>
  </si>
  <si>
    <t>6.7</t>
  </si>
  <si>
    <t>6.8</t>
  </si>
  <si>
    <t>6.9</t>
  </si>
  <si>
    <t>6.10</t>
  </si>
  <si>
    <t>7.11</t>
  </si>
  <si>
    <t>7.12</t>
  </si>
  <si>
    <t>7.13</t>
  </si>
  <si>
    <t>7.14</t>
  </si>
  <si>
    <t>7.15</t>
  </si>
  <si>
    <t>11.2</t>
  </si>
  <si>
    <t>11.3</t>
  </si>
  <si>
    <t>11.4</t>
  </si>
  <si>
    <t>11.5</t>
  </si>
  <si>
    <t>11.6</t>
  </si>
  <si>
    <t>11.7</t>
  </si>
  <si>
    <t>11.8</t>
  </si>
  <si>
    <t>11.9</t>
  </si>
  <si>
    <t>11.10</t>
  </si>
  <si>
    <t>11.11</t>
  </si>
  <si>
    <t>11.12</t>
  </si>
  <si>
    <t>11.13</t>
  </si>
  <si>
    <t>Precio + Iva</t>
  </si>
  <si>
    <t>Almuerzos (tipo parrillada con bebida 2 menús para revisión y aprobación).</t>
  </si>
  <si>
    <t xml:space="preserve">Rollo Papeles Craft </t>
  </si>
  <si>
    <t>Talento Humano: Dinamizadores que estará a cargo de realizar las tareas logísticas, administrativas de la ejecución, Bachilleres y/o certificados con la Básica media. Ciudadano que residan en la localidad y que tengan relación con la formulación de la iniciativa de los presupuestos participativos.( 2x2)</t>
  </si>
  <si>
    <t>Hidratación botellas de agua 600 ML</t>
  </si>
  <si>
    <t>Carpa camerino que tengas los cierres y paredes. Incluye transporte ida y vuelta</t>
  </si>
  <si>
    <t>Carpa (3x3) que tenga laterales. Incluye transporte ida y vuelta</t>
  </si>
  <si>
    <t>Hoja x 20 de stickers pequeños del Consejo Local de Barras Futboleras</t>
  </si>
  <si>
    <t>cajas marcadores colores surtidos x 12</t>
  </si>
  <si>
    <t>paquetes fichas bibliográficas x 100</t>
  </si>
  <si>
    <t>Hidratación Botellas de Aguas 600 ML</t>
  </si>
  <si>
    <t>sillas sin brazos blancas alquiler</t>
  </si>
  <si>
    <t>Mesas plasticas adquisiciòn</t>
  </si>
  <si>
    <t>Sillas plasticas sin brazos adquisiciòn</t>
  </si>
  <si>
    <t>Banderines de colores de 300 mts</t>
  </si>
  <si>
    <t>Rollos de Hilo De Nylon Transparente 100 MTS</t>
  </si>
  <si>
    <t>Rollos de cinta pegante x 12</t>
  </si>
  <si>
    <t>Plan de contingencia: 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se incluirá ambulancia, paramédico, enfermero, bomberos, defensa civil y demás aspectos requeridos. Para 36 horas de actividad partidas en 3 dias.</t>
  </si>
  <si>
    <t>1 Cotizaciòn</t>
  </si>
  <si>
    <t xml:space="preserve">Transporte  desde la alcaldía local hasta el parque entre nubes ida y vuelta (mañana y tarde) con pólizas. </t>
  </si>
  <si>
    <t>Alquiler 3 carpas 3x3</t>
  </si>
  <si>
    <t xml:space="preserve">Pendón 100x200 cm araña con el logo de la plataforma, (El diseño lo entregara la Oficina de participación), </t>
  </si>
  <si>
    <t>latas De Aerosol Para Grafiti profesional diferentes colores</t>
  </si>
  <si>
    <t>paquetes de x12 unidades de cinta pegante de una pulga de ancho</t>
  </si>
  <si>
    <t>pendones de 2x1.50  con araña Mtrs Informaciòn Ofina de Participaciòn</t>
  </si>
  <si>
    <t xml:space="preserve">Alquiler sonido para el evento, las especificaciones de lo necesario para alquilar se acordarán con el promotor en la mesa de trabajo. </t>
  </si>
  <si>
    <t>Alquiler del lugar y sitio de la localidad) para cena (50 personas) de Instalación del consejo Local de Barras Futboleras de la localidad 18</t>
  </si>
  <si>
    <t>Hoja x 20 de stickers pequeños 10X10  del Consejo Local de Barras Futboleras</t>
  </si>
  <si>
    <t>kits juveniles (Tulas: impermeables de 30 x 40 cm con marca a una tinta , libreta, esfero) (Logo lo Entrega oficina de Participación)</t>
  </si>
  <si>
    <t>Mesas plásticas pagables de 6 puestos blancas</t>
  </si>
  <si>
    <t xml:space="preserve">Un (1) Asistente técnico, administrativo y operativo: 1 personas con título técnico,  tecnólogo o con 4 semestres de formación universitaria, con más de 35 meses de experiencia laboral debidamente certificada (1 persona 5  meses)
</t>
  </si>
  <si>
    <t>2 Cotizaciòn IWOKE</t>
  </si>
  <si>
    <t>PROMEDIO PRECIO TECHO</t>
  </si>
  <si>
    <t>VALOR FINAL PROCESO</t>
  </si>
  <si>
    <t>N/A</t>
  </si>
  <si>
    <t>Observaciones</t>
  </si>
  <si>
    <t>Los valores presentados en el estudio de mercado para esta adiciòn en el item del talento Humano son los establecios en el contrato CPS 333-2022 el cual se encuentra vigente y en ejecuciòn</t>
  </si>
  <si>
    <t>Los valores presentados en el estudio de mercado para esta adiciòn en el item de formaciòn son los establecios en el contrato CPS 333-2022 con el incrementos del 19%. Contrato el cual se encuentra vigente y en ejecuciòn</t>
  </si>
  <si>
    <t xml:space="preserve">1. Cotizaciòn
2. Cotizaciòn Iwoke
3. Cotizaciòn
</t>
  </si>
  <si>
    <t>Cena Futbolera: contratación de buffet para cena (50 personas) de Instalación del consejo Local de Barras Futboleras de la localidad 18.</t>
  </si>
  <si>
    <t xml:space="preserve">1. Cotizaciòn
2. Cotizaciòn Iwoke
3. Cotizaciòn
Los valores presentados en el estudio de mercado para esta adiciòn en el item de Refrigerios son los establecios en el contrato CPS 333-2022 el cual se encuentra vigente y en ejecuciò
</t>
  </si>
  <si>
    <t xml:space="preserve">1. Cotizaciòn
2. Cotizaciòn Iwoke
3. Cotizaciòn
</t>
  </si>
  <si>
    <t>Agenda de 17.5 cm x 25 cm, argollada con pasta dura por 100 hojas, papel bond  bolígrafo largo 14.4 cms, material cartón reciclado, impresión de tinta negracon logo del consejo de barras</t>
  </si>
  <si>
    <t xml:space="preserve">1. Cotizaciòn
2. Cotizaciòn Iwoke
3. Cotizaciòn
Los valores presentados en el estudio de mercado para esta adiciòn en el item de Refrigerios son los establecios en el contrato CPS 333-2022 el cual se encuentra vigente y en ejecuciò
</t>
  </si>
  <si>
    <t xml:space="preserve">Agenda de 17.5 cm x 25 cm, argollada con pasta dura por 100 hojas, papel bond  bolígrafo largo 14.4 cms, material cartón reciclado, impresión de tinta negra, igualmente marcado con información del foro.
</t>
  </si>
  <si>
    <t xml:space="preserve">
1. Cotizaciòn
2. Cotizaciòn Iwoke
3. Cotizaciòn
</t>
  </si>
  <si>
    <t xml:space="preserve"> 3 Cotizaciòn </t>
  </si>
  <si>
    <t>PRECIO INCLUIDO IVA</t>
  </si>
  <si>
    <t>PRECIO TOTAL</t>
  </si>
  <si>
    <t>kit para cada participante escolar que conste de (Agenda de 17.5 cm x 25 cm, argollada con pasta dura por 100 hojas, papel bond contramarcada con el logo de COPACOS el cual será entregado por el promotor de la iniciativa, esfero, lápiz, borrador, regla, resaltadores, USB de 16 GB con información gráfica, dinámica, videos informativos que se utilicen en la capacitación).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</si>
</sst>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 #,##0_-;_-* &quot;-&quot;_-;_-@_-"/>
    <numFmt numFmtId="44" formatCode="_-&quot;$&quot;\ * #,##0.00_-;\-&quot;$&quot;\ * #,##0.00_-;_-&quot;$&quot;\ * &quot;-&quot;??_-;_-@_-"/>
    <numFmt numFmtId="164" formatCode="0_ ;[Red]\-0\ "/>
    <numFmt numFmtId="165" formatCode="_-&quot;$&quot;\ * #,##0_-;\-&quot;$&quot;\ * #,##0_-;_-&quot;$&quot;\ * &quot;-&quot;??_-;_-@_-"/>
  </numFmts>
  <fonts count="9" x14ac:knownFonts="1">
    <font>
      <sz val="11"/>
      <color theme="1"/>
      <name val="Calibri"/>
      <family val="2"/>
      <scheme val="minor"/>
    </font>
    <font>
      <sz val="10"/>
      <color theme="1"/>
      <name val="Verdana"/>
      <family val="2"/>
    </font>
    <font>
      <b/>
      <sz val="14"/>
      <color theme="1"/>
      <name val="Verdana"/>
      <family val="2"/>
    </font>
    <font>
      <b/>
      <sz val="10"/>
      <color theme="1"/>
      <name val="Verdana"/>
      <family val="2"/>
    </font>
    <font>
      <sz val="11"/>
      <color theme="1"/>
      <name val="Calibri"/>
      <family val="2"/>
      <scheme val="minor"/>
    </font>
    <font>
      <b/>
      <sz val="11"/>
      <color theme="1"/>
      <name val="Calibri"/>
      <family val="2"/>
      <scheme val="minor"/>
    </font>
    <font>
      <sz val="10"/>
      <name val="Verdana"/>
      <family val="2"/>
    </font>
    <font>
      <b/>
      <sz val="10"/>
      <name val="Verdana"/>
      <family val="2"/>
    </font>
    <font>
      <b/>
      <sz val="12"/>
      <color theme="1"/>
      <name val="Times New Roman"/>
      <family val="1"/>
    </font>
  </fonts>
  <fills count="13">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theme="0"/>
        <bgColor indexed="64"/>
      </patternFill>
    </fill>
    <fill>
      <patternFill patternType="solid">
        <fgColor rgb="FFFFCCFF"/>
        <bgColor indexed="64"/>
      </patternFill>
    </fill>
    <fill>
      <patternFill patternType="solid">
        <fgColor rgb="FFCCECFF"/>
        <bgColor indexed="64"/>
      </patternFill>
    </fill>
    <fill>
      <patternFill patternType="solid">
        <fgColor rgb="FFFFFF99"/>
        <bgColor indexed="64"/>
      </patternFill>
    </fill>
    <fill>
      <patternFill patternType="solid">
        <fgColor rgb="FF99FFCC"/>
        <bgColor indexed="64"/>
      </patternFill>
    </fill>
    <fill>
      <patternFill patternType="solid">
        <fgColor rgb="FFCCFFFF"/>
        <bgColor indexed="64"/>
      </patternFill>
    </fill>
    <fill>
      <patternFill patternType="solid">
        <fgColor rgb="FFFFCCCC"/>
        <bgColor indexed="64"/>
      </patternFill>
    </fill>
    <fill>
      <patternFill patternType="solid">
        <fgColor rgb="FFFF00FF"/>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s>
  <cellStyleXfs count="6">
    <xf numFmtId="0" fontId="0" fillId="0" borderId="0"/>
    <xf numFmtId="0" fontId="2" fillId="2" borderId="1" applyNumberFormat="0" applyProtection="0">
      <alignment horizontal="left" vertical="center"/>
    </xf>
    <xf numFmtId="0" fontId="3" fillId="3" borderId="0" applyNumberFormat="0" applyBorder="0" applyProtection="0">
      <alignment horizontal="center" vertical="center"/>
    </xf>
    <xf numFmtId="3" fontId="1" fillId="0" borderId="0" applyFill="0" applyBorder="0" applyProtection="0">
      <alignment horizontal="right" vertical="center"/>
    </xf>
    <xf numFmtId="49" fontId="1" fillId="0" borderId="0" applyFill="0" applyBorder="0" applyProtection="0">
      <alignment horizontal="left" vertical="center"/>
    </xf>
    <xf numFmtId="44" fontId="4" fillId="0" borderId="0" applyFont="0" applyFill="0" applyBorder="0" applyAlignment="0" applyProtection="0"/>
  </cellStyleXfs>
  <cellXfs count="113">
    <xf numFmtId="0" fontId="0" fillId="0" borderId="0" xfId="0"/>
    <xf numFmtId="0" fontId="3" fillId="4" borderId="1" xfId="2" applyFill="1" applyBorder="1" applyAlignment="1">
      <alignment horizontal="center" vertical="center" wrapText="1"/>
    </xf>
    <xf numFmtId="0" fontId="1" fillId="4" borderId="1" xfId="0" applyFont="1" applyFill="1" applyBorder="1" applyAlignment="1" applyProtection="1">
      <alignment vertical="center" wrapText="1"/>
      <protection locked="0"/>
    </xf>
    <xf numFmtId="0" fontId="3" fillId="4" borderId="1" xfId="0" applyFont="1" applyFill="1" applyBorder="1" applyAlignment="1" applyProtection="1">
      <alignment vertical="center" wrapText="1"/>
      <protection locked="0"/>
    </xf>
    <xf numFmtId="0" fontId="1" fillId="4" borderId="0" xfId="0" applyFont="1" applyFill="1" applyAlignment="1">
      <alignment vertical="center" wrapText="1"/>
    </xf>
    <xf numFmtId="0" fontId="3" fillId="4" borderId="1" xfId="1" applyFont="1" applyFill="1" applyBorder="1" applyAlignment="1">
      <alignment horizontal="center" vertical="center" wrapText="1"/>
    </xf>
    <xf numFmtId="0" fontId="3" fillId="4" borderId="1" xfId="0" applyFont="1" applyFill="1" applyBorder="1" applyAlignment="1">
      <alignment vertical="center" wrapText="1"/>
    </xf>
    <xf numFmtId="0" fontId="3" fillId="4" borderId="0" xfId="0" applyFont="1" applyFill="1" applyAlignment="1">
      <alignment vertical="center" wrapText="1"/>
    </xf>
    <xf numFmtId="41" fontId="0" fillId="4" borderId="1" xfId="0" applyNumberFormat="1" applyFill="1" applyBorder="1" applyAlignment="1">
      <alignment horizontal="center" vertical="center" wrapText="1"/>
    </xf>
    <xf numFmtId="41" fontId="1" fillId="4" borderId="1" xfId="0" applyNumberFormat="1" applyFont="1" applyFill="1" applyBorder="1" applyAlignment="1">
      <alignment vertical="center" wrapText="1"/>
    </xf>
    <xf numFmtId="41" fontId="5" fillId="4" borderId="1" xfId="0" applyNumberFormat="1" applyFont="1" applyFill="1" applyBorder="1" applyAlignment="1">
      <alignment horizontal="center" vertical="center" wrapText="1"/>
    </xf>
    <xf numFmtId="0" fontId="3" fillId="4" borderId="1" xfId="0" applyFont="1" applyFill="1" applyBorder="1" applyAlignment="1" applyProtection="1">
      <alignment horizontal="center" vertical="center" wrapText="1"/>
      <protection locked="0"/>
    </xf>
    <xf numFmtId="0" fontId="1" fillId="4" borderId="0" xfId="0" applyFont="1" applyFill="1" applyAlignment="1" applyProtection="1">
      <alignment vertical="center" wrapText="1"/>
      <protection locked="0"/>
    </xf>
    <xf numFmtId="0" fontId="1" fillId="4" borderId="0" xfId="0" applyFont="1" applyFill="1" applyAlignment="1" applyProtection="1">
      <alignment horizontal="center" vertical="center" wrapText="1"/>
      <protection locked="0"/>
    </xf>
    <xf numFmtId="0" fontId="1" fillId="4" borderId="0" xfId="0" applyFont="1" applyFill="1" applyAlignment="1" applyProtection="1">
      <alignment horizontal="right" vertical="center" wrapText="1"/>
      <protection locked="0"/>
    </xf>
    <xf numFmtId="164" fontId="1" fillId="4" borderId="0" xfId="0" applyNumberFormat="1" applyFont="1" applyFill="1" applyAlignment="1" applyProtection="1">
      <alignment vertical="center" wrapText="1"/>
      <protection locked="0"/>
    </xf>
    <xf numFmtId="44" fontId="1" fillId="4" borderId="0" xfId="5" applyFont="1" applyFill="1" applyAlignment="1" applyProtection="1">
      <alignment vertical="center" wrapText="1"/>
      <protection locked="0"/>
    </xf>
    <xf numFmtId="3" fontId="1" fillId="4" borderId="0" xfId="0" applyNumberFormat="1" applyFont="1" applyFill="1" applyAlignment="1">
      <alignment vertical="center" wrapText="1"/>
    </xf>
    <xf numFmtId="3" fontId="1" fillId="4" borderId="0" xfId="0" applyNumberFormat="1" applyFont="1" applyFill="1" applyAlignment="1" applyProtection="1">
      <alignment vertical="center" wrapText="1"/>
      <protection locked="0"/>
    </xf>
    <xf numFmtId="165" fontId="1" fillId="4" borderId="0" xfId="5" applyNumberFormat="1" applyFont="1" applyFill="1" applyAlignment="1" applyProtection="1">
      <alignment vertical="center" wrapText="1"/>
      <protection locked="0"/>
    </xf>
    <xf numFmtId="165" fontId="1" fillId="4" borderId="0" xfId="0" applyNumberFormat="1" applyFont="1" applyFill="1" applyAlignment="1" applyProtection="1">
      <alignment vertical="center" wrapText="1"/>
      <protection locked="0"/>
    </xf>
    <xf numFmtId="41" fontId="1" fillId="4" borderId="0" xfId="0" applyNumberFormat="1" applyFont="1" applyFill="1" applyAlignment="1">
      <alignment vertical="center" wrapText="1"/>
    </xf>
    <xf numFmtId="164" fontId="3" fillId="5" borderId="1" xfId="2" applyNumberFormat="1" applyFill="1" applyBorder="1" applyAlignment="1">
      <alignment horizontal="center" vertical="center" wrapText="1"/>
    </xf>
    <xf numFmtId="165" fontId="1" fillId="5" borderId="1" xfId="5" applyNumberFormat="1" applyFont="1" applyFill="1" applyBorder="1" applyAlignment="1">
      <alignment vertical="center" wrapText="1"/>
    </xf>
    <xf numFmtId="165" fontId="3" fillId="5" borderId="1" xfId="0" applyNumberFormat="1" applyFont="1" applyFill="1" applyBorder="1" applyAlignment="1">
      <alignment horizontal="center" vertical="center" wrapText="1"/>
    </xf>
    <xf numFmtId="165" fontId="3" fillId="5" borderId="1" xfId="5" applyNumberFormat="1" applyFont="1" applyFill="1" applyBorder="1" applyAlignment="1">
      <alignment horizontal="center" vertical="center" wrapText="1"/>
    </xf>
    <xf numFmtId="165" fontId="7" fillId="5" borderId="1" xfId="5" applyNumberFormat="1" applyFont="1" applyFill="1" applyBorder="1" applyAlignment="1">
      <alignment horizontal="center" vertical="center" wrapText="1"/>
    </xf>
    <xf numFmtId="165" fontId="3" fillId="5" borderId="1" xfId="0" applyNumberFormat="1" applyFont="1" applyFill="1" applyBorder="1" applyAlignment="1" applyProtection="1">
      <alignment horizontal="center" vertical="center" wrapText="1"/>
      <protection locked="0"/>
    </xf>
    <xf numFmtId="0" fontId="3" fillId="6" borderId="1" xfId="0" applyFont="1" applyFill="1" applyBorder="1" applyAlignment="1">
      <alignment vertical="center" wrapText="1"/>
    </xf>
    <xf numFmtId="164" fontId="3" fillId="7" borderId="1" xfId="2" applyNumberFormat="1" applyFill="1" applyBorder="1" applyAlignment="1">
      <alignment horizontal="center" vertical="center" wrapText="1"/>
    </xf>
    <xf numFmtId="41" fontId="0" fillId="7" borderId="1" xfId="0" applyNumberFormat="1" applyFill="1" applyBorder="1" applyAlignment="1">
      <alignment horizontal="center" vertical="center" wrapText="1"/>
    </xf>
    <xf numFmtId="41" fontId="1" fillId="7" borderId="1" xfId="0" applyNumberFormat="1" applyFont="1" applyFill="1" applyBorder="1" applyAlignment="1">
      <alignment vertical="center" wrapText="1"/>
    </xf>
    <xf numFmtId="41" fontId="3" fillId="7" borderId="1" xfId="0" applyNumberFormat="1" applyFont="1" applyFill="1" applyBorder="1" applyAlignment="1">
      <alignment vertical="center" wrapText="1"/>
    </xf>
    <xf numFmtId="165" fontId="3" fillId="7" borderId="1" xfId="5" applyNumberFormat="1" applyFont="1" applyFill="1" applyBorder="1" applyAlignment="1">
      <alignment horizontal="center" vertical="center" wrapText="1"/>
    </xf>
    <xf numFmtId="165" fontId="3" fillId="7" borderId="1" xfId="0" applyNumberFormat="1" applyFont="1" applyFill="1" applyBorder="1" applyAlignment="1">
      <alignment horizontal="center" vertical="center" wrapText="1"/>
    </xf>
    <xf numFmtId="165" fontId="3" fillId="7" borderId="1" xfId="5" applyNumberFormat="1" applyFont="1" applyFill="1" applyBorder="1" applyAlignment="1">
      <alignment vertical="center" wrapText="1"/>
    </xf>
    <xf numFmtId="165" fontId="7" fillId="7" borderId="1" xfId="5" applyNumberFormat="1" applyFont="1" applyFill="1" applyBorder="1" applyAlignment="1">
      <alignment horizontal="center" vertical="center" wrapText="1"/>
    </xf>
    <xf numFmtId="41" fontId="5" fillId="7" borderId="1" xfId="0" applyNumberFormat="1" applyFont="1" applyFill="1" applyBorder="1" applyAlignment="1">
      <alignment horizontal="center" vertical="center" wrapText="1"/>
    </xf>
    <xf numFmtId="165" fontId="3" fillId="7" borderId="1" xfId="0" applyNumberFormat="1" applyFont="1" applyFill="1" applyBorder="1" applyAlignment="1" applyProtection="1">
      <alignment horizontal="center" vertical="center" wrapText="1"/>
      <protection locked="0"/>
    </xf>
    <xf numFmtId="164" fontId="3" fillId="8" borderId="1" xfId="2" applyNumberFormat="1" applyFill="1" applyBorder="1" applyAlignment="1">
      <alignment horizontal="center" vertical="center" wrapText="1"/>
    </xf>
    <xf numFmtId="41" fontId="3" fillId="8" borderId="1" xfId="0" applyNumberFormat="1" applyFont="1" applyFill="1" applyBorder="1" applyAlignment="1">
      <alignment vertical="center" wrapText="1"/>
    </xf>
    <xf numFmtId="165" fontId="3" fillId="8" borderId="1" xfId="5" applyNumberFormat="1" applyFont="1" applyFill="1" applyBorder="1" applyAlignment="1">
      <alignment horizontal="center" vertical="center" wrapText="1"/>
    </xf>
    <xf numFmtId="165" fontId="3" fillId="8" borderId="1" xfId="0" applyNumberFormat="1" applyFont="1" applyFill="1" applyBorder="1" applyAlignment="1">
      <alignment horizontal="center" vertical="center" wrapText="1"/>
    </xf>
    <xf numFmtId="165" fontId="3" fillId="8" borderId="1" xfId="5" applyNumberFormat="1" applyFont="1" applyFill="1" applyBorder="1" applyAlignment="1">
      <alignment vertical="center" wrapText="1"/>
    </xf>
    <xf numFmtId="41" fontId="1" fillId="8" borderId="1" xfId="0" applyNumberFormat="1" applyFont="1" applyFill="1" applyBorder="1" applyAlignment="1">
      <alignment vertical="center" wrapText="1"/>
    </xf>
    <xf numFmtId="44" fontId="3" fillId="8" borderId="1" xfId="5" applyFont="1" applyFill="1" applyBorder="1" applyAlignment="1">
      <alignment vertical="center" wrapText="1"/>
    </xf>
    <xf numFmtId="165" fontId="7" fillId="8" borderId="1" xfId="5" applyNumberFormat="1" applyFont="1" applyFill="1" applyBorder="1" applyAlignment="1">
      <alignment horizontal="center" vertical="center" wrapText="1"/>
    </xf>
    <xf numFmtId="41" fontId="5" fillId="8" borderId="1" xfId="0" applyNumberFormat="1" applyFont="1" applyFill="1" applyBorder="1" applyAlignment="1">
      <alignment horizontal="center" vertical="center" wrapText="1"/>
    </xf>
    <xf numFmtId="165" fontId="3" fillId="8" borderId="1" xfId="0" applyNumberFormat="1" applyFont="1" applyFill="1" applyBorder="1" applyAlignment="1" applyProtection="1">
      <alignment horizontal="center" vertical="center" wrapText="1"/>
      <protection locked="0"/>
    </xf>
    <xf numFmtId="0" fontId="3" fillId="9" borderId="1" xfId="0" applyFont="1" applyFill="1" applyBorder="1" applyAlignment="1">
      <alignment horizontal="center" vertical="center" wrapText="1"/>
    </xf>
    <xf numFmtId="49" fontId="3" fillId="9" borderId="1" xfId="4" applyFont="1" applyFill="1" applyBorder="1" applyAlignment="1">
      <alignment vertical="center" wrapText="1"/>
    </xf>
    <xf numFmtId="0" fontId="3" fillId="9" borderId="1" xfId="0" applyFont="1" applyFill="1" applyBorder="1" applyAlignment="1">
      <alignment horizontal="center" vertical="center" wrapText="1"/>
    </xf>
    <xf numFmtId="0" fontId="3" fillId="9" borderId="1" xfId="1" applyFont="1" applyFill="1" applyBorder="1" applyAlignment="1">
      <alignment horizontal="center" vertical="center" wrapText="1"/>
    </xf>
    <xf numFmtId="0" fontId="3" fillId="9" borderId="1" xfId="2" applyFill="1" applyBorder="1" applyAlignment="1">
      <alignment horizontal="center" vertical="center" wrapText="1"/>
    </xf>
    <xf numFmtId="0" fontId="3" fillId="9" borderId="1" xfId="2" applyFill="1" applyBorder="1" applyAlignment="1">
      <alignment horizontal="right" vertical="center" wrapText="1"/>
    </xf>
    <xf numFmtId="0" fontId="1" fillId="9" borderId="1" xfId="0" applyFont="1" applyFill="1" applyBorder="1" applyAlignment="1">
      <alignment horizontal="left" vertical="center" wrapText="1"/>
    </xf>
    <xf numFmtId="0" fontId="1" fillId="9" borderId="1" xfId="0" applyFont="1" applyFill="1" applyBorder="1" applyAlignment="1">
      <alignment horizontal="center" vertical="center" wrapText="1"/>
    </xf>
    <xf numFmtId="0" fontId="6" fillId="9" borderId="1" xfId="0" applyFont="1" applyFill="1" applyBorder="1" applyAlignment="1">
      <alignment horizontal="left" vertical="center" wrapText="1"/>
    </xf>
    <xf numFmtId="0" fontId="1" fillId="9" borderId="1" xfId="0" applyFont="1" applyFill="1" applyBorder="1" applyAlignment="1" applyProtection="1">
      <alignment vertical="center" wrapText="1"/>
      <protection locked="0"/>
    </xf>
    <xf numFmtId="0" fontId="6" fillId="9" borderId="1" xfId="0" applyFont="1" applyFill="1" applyBorder="1" applyAlignment="1">
      <alignment horizontal="left" vertical="top" wrapText="1"/>
    </xf>
    <xf numFmtId="0" fontId="1" fillId="9" borderId="1" xfId="0" applyFont="1" applyFill="1" applyBorder="1" applyAlignment="1">
      <alignment horizontal="left" vertical="top" wrapText="1"/>
    </xf>
    <xf numFmtId="41" fontId="3" fillId="10" borderId="1" xfId="0" applyNumberFormat="1" applyFont="1" applyFill="1" applyBorder="1" applyAlignment="1">
      <alignment vertical="center" wrapText="1"/>
    </xf>
    <xf numFmtId="0" fontId="3" fillId="10" borderId="1" xfId="0" applyFont="1" applyFill="1" applyBorder="1" applyAlignment="1">
      <alignment vertical="center" wrapText="1"/>
    </xf>
    <xf numFmtId="165" fontId="3" fillId="10" borderId="1" xfId="5" applyNumberFormat="1" applyFont="1" applyFill="1" applyBorder="1" applyAlignment="1">
      <alignment horizontal="center" vertical="center" wrapText="1"/>
    </xf>
    <xf numFmtId="165" fontId="3" fillId="10" borderId="1" xfId="5" applyNumberFormat="1" applyFont="1" applyFill="1" applyBorder="1" applyAlignment="1">
      <alignment vertical="center" wrapText="1"/>
    </xf>
    <xf numFmtId="165" fontId="3" fillId="10" borderId="1" xfId="0" applyNumberFormat="1" applyFont="1" applyFill="1" applyBorder="1" applyAlignment="1">
      <alignment horizontal="center" vertical="center" wrapText="1"/>
    </xf>
    <xf numFmtId="41" fontId="5" fillId="10" borderId="1" xfId="0" applyNumberFormat="1" applyFont="1" applyFill="1" applyBorder="1" applyAlignment="1">
      <alignment horizontal="center" vertical="center" wrapText="1"/>
    </xf>
    <xf numFmtId="165" fontId="3" fillId="5" borderId="1" xfId="5" applyNumberFormat="1" applyFont="1" applyFill="1" applyBorder="1" applyAlignment="1">
      <alignment vertical="center" wrapText="1"/>
    </xf>
    <xf numFmtId="165" fontId="3" fillId="11" borderId="1" xfId="0" applyNumberFormat="1" applyFont="1" applyFill="1" applyBorder="1" applyAlignment="1" applyProtection="1">
      <alignment horizontal="center" vertical="center" wrapText="1"/>
      <protection locked="0"/>
    </xf>
    <xf numFmtId="165" fontId="1" fillId="4" borderId="0" xfId="0" applyNumberFormat="1" applyFont="1" applyFill="1" applyAlignment="1">
      <alignment vertical="center" wrapText="1"/>
    </xf>
    <xf numFmtId="3" fontId="8" fillId="0" borderId="0" xfId="0" applyNumberFormat="1" applyFont="1"/>
    <xf numFmtId="1" fontId="1" fillId="4" borderId="0" xfId="0" applyNumberFormat="1" applyFont="1" applyFill="1" applyAlignment="1" applyProtection="1">
      <alignment vertical="center" wrapText="1"/>
      <protection locked="0"/>
    </xf>
    <xf numFmtId="0" fontId="3" fillId="9" borderId="1" xfId="0" applyFont="1" applyFill="1" applyBorder="1" applyAlignment="1">
      <alignment horizontal="center" vertical="center" wrapText="1"/>
    </xf>
    <xf numFmtId="165" fontId="3" fillId="10" borderId="1" xfId="5" applyNumberFormat="1" applyFont="1" applyFill="1" applyBorder="1" applyAlignment="1">
      <alignment horizontal="center" vertical="center" wrapText="1"/>
    </xf>
    <xf numFmtId="165" fontId="3" fillId="8" borderId="1" xfId="5" applyNumberFormat="1" applyFont="1" applyFill="1" applyBorder="1" applyAlignment="1">
      <alignment horizontal="center" vertical="center" wrapText="1"/>
    </xf>
    <xf numFmtId="165" fontId="3" fillId="5" borderId="1" xfId="5" applyNumberFormat="1" applyFont="1" applyFill="1" applyBorder="1" applyAlignment="1">
      <alignment horizontal="center" vertical="center" wrapText="1"/>
    </xf>
    <xf numFmtId="165" fontId="3" fillId="7" borderId="1" xfId="5" applyNumberFormat="1" applyFont="1" applyFill="1" applyBorder="1" applyAlignment="1">
      <alignment horizontal="center" vertical="center" wrapText="1"/>
    </xf>
    <xf numFmtId="0" fontId="3" fillId="9" borderId="5" xfId="0" applyFont="1" applyFill="1" applyBorder="1" applyAlignment="1">
      <alignment horizontal="center" vertical="center" wrapText="1"/>
    </xf>
    <xf numFmtId="0" fontId="3" fillId="9" borderId="7"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3" fillId="7" borderId="1" xfId="0" applyFont="1" applyFill="1" applyBorder="1" applyAlignment="1" applyProtection="1">
      <alignment horizontal="center" vertical="center" wrapText="1"/>
      <protection locked="0"/>
    </xf>
    <xf numFmtId="0" fontId="3" fillId="9" borderId="1" xfId="0" applyFont="1" applyFill="1" applyBorder="1" applyAlignment="1">
      <alignment horizontal="center" vertical="center" wrapText="1"/>
    </xf>
    <xf numFmtId="165" fontId="3" fillId="10" borderId="2" xfId="5" applyNumberFormat="1" applyFont="1" applyFill="1" applyBorder="1" applyAlignment="1">
      <alignment horizontal="center" vertical="center" wrapText="1"/>
    </xf>
    <xf numFmtId="165" fontId="3" fillId="10" borderId="3" xfId="5" applyNumberFormat="1" applyFont="1" applyFill="1" applyBorder="1" applyAlignment="1">
      <alignment horizontal="center" vertical="center" wrapText="1"/>
    </xf>
    <xf numFmtId="165" fontId="3" fillId="10" borderId="4" xfId="5" applyNumberFormat="1"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9" borderId="8" xfId="1" applyFont="1" applyFill="1" applyBorder="1" applyAlignment="1">
      <alignment horizontal="center" vertical="center" wrapText="1"/>
    </xf>
    <xf numFmtId="0" fontId="3" fillId="9" borderId="9" xfId="1" applyFont="1" applyFill="1" applyBorder="1" applyAlignment="1">
      <alignment horizontal="center" vertical="center" wrapText="1"/>
    </xf>
    <xf numFmtId="0" fontId="3" fillId="9" borderId="5" xfId="1" applyFont="1" applyFill="1" applyBorder="1" applyAlignment="1">
      <alignment horizontal="center" vertical="center" wrapText="1"/>
    </xf>
    <xf numFmtId="0" fontId="3" fillId="9" borderId="6" xfId="1" applyFont="1" applyFill="1" applyBorder="1" applyAlignment="1">
      <alignment horizontal="center" vertical="center" wrapText="1"/>
    </xf>
    <xf numFmtId="0" fontId="3" fillId="9" borderId="2"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9" borderId="4" xfId="0" applyFont="1" applyFill="1" applyBorder="1" applyAlignment="1">
      <alignment horizontal="center" vertical="center" wrapText="1"/>
    </xf>
    <xf numFmtId="49" fontId="3" fillId="9" borderId="5" xfId="4" applyFont="1" applyFill="1" applyBorder="1" applyAlignment="1">
      <alignment horizontal="center" vertical="center" wrapText="1"/>
    </xf>
    <xf numFmtId="49" fontId="3" fillId="9" borderId="7" xfId="4" applyFont="1" applyFill="1" applyBorder="1" applyAlignment="1">
      <alignment horizontal="center" vertical="center" wrapText="1"/>
    </xf>
    <xf numFmtId="165" fontId="3" fillId="7" borderId="1" xfId="5" applyNumberFormat="1" applyFont="1" applyFill="1" applyBorder="1" applyAlignment="1">
      <alignment horizontal="center" vertical="center" wrapText="1"/>
    </xf>
    <xf numFmtId="165" fontId="3" fillId="5" borderId="1" xfId="5" applyNumberFormat="1" applyFont="1" applyFill="1" applyBorder="1" applyAlignment="1">
      <alignment horizontal="center" vertical="center" wrapText="1"/>
    </xf>
    <xf numFmtId="0" fontId="3" fillId="4" borderId="1" xfId="0" applyFont="1" applyFill="1" applyBorder="1" applyAlignment="1" applyProtection="1">
      <alignment horizontal="center" vertical="center" wrapText="1"/>
      <protection locked="0"/>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8" borderId="1" xfId="1" applyFont="1" applyFill="1" applyBorder="1" applyAlignment="1">
      <alignment horizontal="center" vertical="center" wrapText="1"/>
    </xf>
    <xf numFmtId="0" fontId="3" fillId="4" borderId="1" xfId="0" applyFont="1" applyFill="1" applyBorder="1" applyAlignment="1">
      <alignment horizontal="center" vertical="center" wrapText="1"/>
    </xf>
    <xf numFmtId="49" fontId="3" fillId="9" borderId="6" xfId="4" applyFont="1" applyFill="1" applyBorder="1" applyAlignment="1">
      <alignment horizontal="center" vertical="center" wrapText="1"/>
    </xf>
    <xf numFmtId="0" fontId="3" fillId="7" borderId="1" xfId="1" applyFont="1" applyFill="1" applyBorder="1" applyAlignment="1">
      <alignment horizontal="center" vertical="center" wrapText="1"/>
    </xf>
    <xf numFmtId="0" fontId="3" fillId="5" borderId="5" xfId="1" applyFont="1" applyFill="1" applyBorder="1" applyAlignment="1">
      <alignment horizontal="center" vertical="center" wrapText="1"/>
    </xf>
    <xf numFmtId="0" fontId="3" fillId="5" borderId="7" xfId="1" applyFont="1" applyFill="1" applyBorder="1" applyAlignment="1">
      <alignment horizontal="center" vertical="center" wrapText="1"/>
    </xf>
    <xf numFmtId="0" fontId="3" fillId="5" borderId="6" xfId="1" applyFont="1" applyFill="1" applyBorder="1" applyAlignment="1">
      <alignment horizontal="center" vertical="center" wrapText="1"/>
    </xf>
    <xf numFmtId="165" fontId="3" fillId="10" borderId="1" xfId="5" applyNumberFormat="1" applyFont="1" applyFill="1" applyBorder="1" applyAlignment="1">
      <alignment horizontal="center" vertical="center" wrapText="1"/>
    </xf>
    <xf numFmtId="165" fontId="3" fillId="8" borderId="1" xfId="5" applyNumberFormat="1" applyFont="1" applyFill="1" applyBorder="1" applyAlignment="1">
      <alignment horizontal="center" vertical="center" wrapText="1"/>
    </xf>
    <xf numFmtId="0" fontId="3" fillId="12" borderId="1" xfId="0" applyFont="1" applyFill="1" applyBorder="1" applyAlignment="1" applyProtection="1">
      <alignment vertical="center" wrapText="1"/>
      <protection locked="0"/>
    </xf>
    <xf numFmtId="0" fontId="3" fillId="12" borderId="0" xfId="0" applyFont="1" applyFill="1" applyAlignment="1">
      <alignment vertical="center" wrapText="1"/>
    </xf>
  </cellXfs>
  <cellStyles count="6">
    <cellStyle name="BodyStyle" xfId="4"/>
    <cellStyle name="HeaderStyle" xfId="2"/>
    <cellStyle name="MainTitle" xfId="1"/>
    <cellStyle name="Moneda" xfId="5" builtinId="4"/>
    <cellStyle name="Normal" xfId="0" builtinId="0"/>
    <cellStyle name="Numeric" xfId="3"/>
  </cellStyles>
  <dxfs count="0"/>
  <tableStyles count="0" defaultTableStyle="TableStyleMedium2" defaultPivotStyle="PivotStyleLight16"/>
  <colors>
    <mruColors>
      <color rgb="FFFFFF99"/>
      <color rgb="FFFF00FF"/>
      <color rgb="FF990099"/>
      <color rgb="FFFFCCCC"/>
      <color rgb="FFCCFFFF"/>
      <color rgb="FFFFFFFF"/>
      <color rgb="FF99FFCC"/>
      <color rgb="FFCCECFF"/>
      <color rgb="FFFFCC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4"/>
  <sheetViews>
    <sheetView tabSelected="1" topLeftCell="B11" zoomScale="78" zoomScaleNormal="78" workbookViewId="0">
      <selection activeCell="M17" sqref="M17"/>
    </sheetView>
  </sheetViews>
  <sheetFormatPr baseColWidth="10" defaultColWidth="9.140625" defaultRowHeight="12.75" x14ac:dyDescent="0.25"/>
  <cols>
    <col min="1" max="1" width="6.42578125" style="12" hidden="1" customWidth="1"/>
    <col min="2" max="2" width="13.85546875" style="13" bestFit="1" customWidth="1"/>
    <col min="3" max="3" width="23.140625" style="14" hidden="1" customWidth="1"/>
    <col min="4" max="4" width="63.140625" style="12" customWidth="1"/>
    <col min="5" max="5" width="17.7109375" style="12" bestFit="1" customWidth="1"/>
    <col min="6" max="6" width="12.7109375" style="12" customWidth="1"/>
    <col min="7" max="8" width="17.5703125" style="12" customWidth="1"/>
    <col min="9" max="16384" width="9.140625" style="4"/>
  </cols>
  <sheetData>
    <row r="1" spans="1:8" ht="32.25" customHeight="1" x14ac:dyDescent="0.25">
      <c r="A1" s="87" t="s">
        <v>3</v>
      </c>
      <c r="B1" s="88"/>
      <c r="C1" s="88"/>
      <c r="D1" s="88"/>
      <c r="E1" s="88"/>
      <c r="F1" s="88"/>
      <c r="G1" s="88"/>
      <c r="H1" s="88"/>
    </row>
    <row r="2" spans="1:8" ht="32.25" customHeight="1" x14ac:dyDescent="0.25">
      <c r="A2" s="5"/>
      <c r="B2" s="52"/>
      <c r="C2" s="52"/>
      <c r="D2" s="52"/>
      <c r="E2" s="89"/>
      <c r="F2" s="90"/>
      <c r="G2" s="86" t="s">
        <v>266</v>
      </c>
      <c r="H2" s="86" t="s">
        <v>267</v>
      </c>
    </row>
    <row r="3" spans="1:8" x14ac:dyDescent="0.25">
      <c r="A3" s="1" t="s">
        <v>4</v>
      </c>
      <c r="B3" s="53" t="s">
        <v>5</v>
      </c>
      <c r="C3" s="54" t="s">
        <v>6</v>
      </c>
      <c r="D3" s="53" t="s">
        <v>0</v>
      </c>
      <c r="E3" s="53" t="s">
        <v>1</v>
      </c>
      <c r="F3" s="53" t="s">
        <v>2</v>
      </c>
      <c r="G3" s="86"/>
      <c r="H3" s="86"/>
    </row>
    <row r="4" spans="1:8" s="7" customFormat="1" ht="20.25" customHeight="1" x14ac:dyDescent="0.25">
      <c r="A4" s="2"/>
      <c r="B4" s="51">
        <v>1</v>
      </c>
      <c r="C4" s="50" t="s">
        <v>23</v>
      </c>
      <c r="D4" s="94" t="s">
        <v>23</v>
      </c>
      <c r="E4" s="95"/>
      <c r="F4" s="95"/>
      <c r="G4" s="95"/>
      <c r="H4" s="95"/>
    </row>
    <row r="5" spans="1:8" s="7" customFormat="1" ht="81.75" customHeight="1" x14ac:dyDescent="0.25">
      <c r="A5" s="2"/>
      <c r="B5" s="51" t="s">
        <v>9</v>
      </c>
      <c r="C5" s="55" t="s">
        <v>41</v>
      </c>
      <c r="D5" s="55" t="s">
        <v>106</v>
      </c>
      <c r="E5" s="51">
        <v>1</v>
      </c>
      <c r="F5" s="51" t="s">
        <v>20</v>
      </c>
      <c r="G5" s="64">
        <v>6166000</v>
      </c>
      <c r="H5" s="64">
        <v>30830000</v>
      </c>
    </row>
    <row r="6" spans="1:8" s="7" customFormat="1" ht="55.5" customHeight="1" x14ac:dyDescent="0.25">
      <c r="A6" s="2"/>
      <c r="B6" s="51" t="s">
        <v>10</v>
      </c>
      <c r="C6" s="55" t="s">
        <v>41</v>
      </c>
      <c r="D6" s="55" t="s">
        <v>107</v>
      </c>
      <c r="E6" s="51">
        <v>2</v>
      </c>
      <c r="F6" s="51" t="s">
        <v>20</v>
      </c>
      <c r="G6" s="64">
        <v>3852666.6666666665</v>
      </c>
      <c r="H6" s="64">
        <v>38526666.666666664</v>
      </c>
    </row>
    <row r="7" spans="1:8" s="7" customFormat="1" ht="66" customHeight="1" x14ac:dyDescent="0.25">
      <c r="A7" s="2"/>
      <c r="B7" s="51" t="s">
        <v>13</v>
      </c>
      <c r="C7" s="55" t="s">
        <v>41</v>
      </c>
      <c r="D7" s="55" t="s">
        <v>249</v>
      </c>
      <c r="E7" s="51">
        <v>1</v>
      </c>
      <c r="F7" s="51" t="s">
        <v>20</v>
      </c>
      <c r="G7" s="64">
        <v>2944000</v>
      </c>
      <c r="H7" s="64">
        <v>14720000</v>
      </c>
    </row>
    <row r="8" spans="1:8" s="7" customFormat="1" ht="21.75" customHeight="1" x14ac:dyDescent="0.25">
      <c r="A8" s="2"/>
      <c r="B8" s="51"/>
      <c r="C8" s="82" t="s">
        <v>194</v>
      </c>
      <c r="D8" s="82"/>
      <c r="E8" s="82"/>
      <c r="F8" s="82"/>
      <c r="G8" s="61"/>
      <c r="H8" s="61">
        <f>SUM(H5:H7)</f>
        <v>84076666.666666657</v>
      </c>
    </row>
    <row r="9" spans="1:8" s="7" customFormat="1" ht="16.5" customHeight="1" x14ac:dyDescent="0.25">
      <c r="A9" s="2"/>
      <c r="B9" s="51">
        <v>2</v>
      </c>
      <c r="C9" s="51"/>
      <c r="D9" s="82" t="s">
        <v>54</v>
      </c>
      <c r="E9" s="82"/>
      <c r="F9" s="82"/>
      <c r="G9" s="82"/>
      <c r="H9" s="82"/>
    </row>
    <row r="10" spans="1:8" s="7" customFormat="1" ht="36" customHeight="1" x14ac:dyDescent="0.25">
      <c r="A10" s="2"/>
      <c r="B10" s="91" t="s">
        <v>11</v>
      </c>
      <c r="C10" s="51"/>
      <c r="D10" s="55" t="s">
        <v>61</v>
      </c>
      <c r="E10" s="82">
        <v>30</v>
      </c>
      <c r="F10" s="82" t="s">
        <v>20</v>
      </c>
      <c r="G10" s="83">
        <v>1338750</v>
      </c>
      <c r="H10" s="83">
        <v>40162500</v>
      </c>
    </row>
    <row r="11" spans="1:8" s="7" customFormat="1" ht="51" customHeight="1" x14ac:dyDescent="0.25">
      <c r="A11" s="2"/>
      <c r="B11" s="92"/>
      <c r="C11" s="51"/>
      <c r="D11" s="55" t="s">
        <v>24</v>
      </c>
      <c r="E11" s="82"/>
      <c r="F11" s="82"/>
      <c r="G11" s="84"/>
      <c r="H11" s="84"/>
    </row>
    <row r="12" spans="1:8" s="7" customFormat="1" ht="76.5" x14ac:dyDescent="0.25">
      <c r="A12" s="2"/>
      <c r="B12" s="92"/>
      <c r="C12" s="51"/>
      <c r="D12" s="55" t="s">
        <v>58</v>
      </c>
      <c r="E12" s="82"/>
      <c r="F12" s="82"/>
      <c r="G12" s="84"/>
      <c r="H12" s="84"/>
    </row>
    <row r="13" spans="1:8" s="7" customFormat="1" ht="25.5" x14ac:dyDescent="0.25">
      <c r="A13" s="2"/>
      <c r="B13" s="92"/>
      <c r="C13" s="51"/>
      <c r="D13" s="55" t="s">
        <v>62</v>
      </c>
      <c r="E13" s="82"/>
      <c r="F13" s="82"/>
      <c r="G13" s="84"/>
      <c r="H13" s="84"/>
    </row>
    <row r="14" spans="1:8" s="7" customFormat="1" ht="18.75" customHeight="1" x14ac:dyDescent="0.25">
      <c r="A14" s="2"/>
      <c r="B14" s="92"/>
      <c r="C14" s="51"/>
      <c r="D14" s="55" t="s">
        <v>25</v>
      </c>
      <c r="E14" s="82"/>
      <c r="F14" s="82"/>
      <c r="G14" s="84"/>
      <c r="H14" s="84"/>
    </row>
    <row r="15" spans="1:8" s="7" customFormat="1" ht="17.25" customHeight="1" x14ac:dyDescent="0.25">
      <c r="A15" s="2"/>
      <c r="B15" s="93"/>
      <c r="C15" s="51"/>
      <c r="D15" s="55" t="s">
        <v>26</v>
      </c>
      <c r="E15" s="82"/>
      <c r="F15" s="82"/>
      <c r="G15" s="85"/>
      <c r="H15" s="85"/>
    </row>
    <row r="16" spans="1:8" s="7" customFormat="1" ht="77.25" customHeight="1" x14ac:dyDescent="0.25">
      <c r="A16" s="2"/>
      <c r="B16" s="51" t="s">
        <v>12</v>
      </c>
      <c r="C16" s="51"/>
      <c r="D16" s="55" t="s">
        <v>268</v>
      </c>
      <c r="E16" s="51">
        <v>30</v>
      </c>
      <c r="F16" s="51" t="s">
        <v>20</v>
      </c>
      <c r="G16" s="63">
        <v>50297.333333333336</v>
      </c>
      <c r="H16" s="63">
        <v>1508920</v>
      </c>
    </row>
    <row r="17" spans="1:8" s="7" customFormat="1" ht="49.5" customHeight="1" x14ac:dyDescent="0.25">
      <c r="A17" s="2"/>
      <c r="B17" s="51" t="s">
        <v>55</v>
      </c>
      <c r="C17" s="51"/>
      <c r="D17" s="55" t="s">
        <v>59</v>
      </c>
      <c r="E17" s="51">
        <v>30</v>
      </c>
      <c r="F17" s="51" t="s">
        <v>20</v>
      </c>
      <c r="G17" s="63">
        <v>12019</v>
      </c>
      <c r="H17" s="63">
        <v>360570</v>
      </c>
    </row>
    <row r="18" spans="1:8" s="7" customFormat="1" ht="33" customHeight="1" x14ac:dyDescent="0.25">
      <c r="A18" s="2"/>
      <c r="B18" s="51" t="s">
        <v>56</v>
      </c>
      <c r="C18" s="51"/>
      <c r="D18" s="55" t="s">
        <v>60</v>
      </c>
      <c r="E18" s="51">
        <v>30</v>
      </c>
      <c r="F18" s="51" t="s">
        <v>20</v>
      </c>
      <c r="G18" s="63">
        <v>7437.5</v>
      </c>
      <c r="H18" s="63">
        <v>223125</v>
      </c>
    </row>
    <row r="19" spans="1:8" s="7" customFormat="1" ht="53.25" customHeight="1" x14ac:dyDescent="0.25">
      <c r="A19" s="2"/>
      <c r="B19" s="51" t="s">
        <v>57</v>
      </c>
      <c r="C19" s="51"/>
      <c r="D19" s="55" t="s">
        <v>64</v>
      </c>
      <c r="E19" s="51">
        <v>1</v>
      </c>
      <c r="F19" s="51" t="s">
        <v>20</v>
      </c>
      <c r="G19" s="63">
        <v>251883.33333333334</v>
      </c>
      <c r="H19" s="63">
        <v>251883.33333333334</v>
      </c>
    </row>
    <row r="20" spans="1:8" s="7" customFormat="1" ht="32.25" customHeight="1" x14ac:dyDescent="0.25">
      <c r="A20" s="2"/>
      <c r="B20" s="51" t="s">
        <v>63</v>
      </c>
      <c r="C20" s="51"/>
      <c r="D20" s="55" t="s">
        <v>220</v>
      </c>
      <c r="E20" s="51">
        <v>35</v>
      </c>
      <c r="F20" s="51" t="s">
        <v>20</v>
      </c>
      <c r="G20" s="63">
        <v>45220</v>
      </c>
      <c r="H20" s="63">
        <v>1582700</v>
      </c>
    </row>
    <row r="21" spans="1:8" s="7" customFormat="1" ht="18" customHeight="1" x14ac:dyDescent="0.25">
      <c r="A21" s="2"/>
      <c r="B21" s="56"/>
      <c r="C21" s="51"/>
      <c r="D21" s="77" t="s">
        <v>194</v>
      </c>
      <c r="E21" s="78"/>
      <c r="F21" s="79"/>
      <c r="G21" s="64"/>
      <c r="H21" s="64">
        <f>SUM(H10:H20)</f>
        <v>44089698.333333336</v>
      </c>
    </row>
    <row r="22" spans="1:8" s="7" customFormat="1" ht="31.5" customHeight="1" x14ac:dyDescent="0.25">
      <c r="A22" s="2"/>
      <c r="B22" s="51">
        <v>3</v>
      </c>
      <c r="C22" s="51"/>
      <c r="D22" s="82" t="s">
        <v>65</v>
      </c>
      <c r="E22" s="82"/>
      <c r="F22" s="82"/>
      <c r="G22" s="82"/>
      <c r="H22" s="82"/>
    </row>
    <row r="23" spans="1:8" s="7" customFormat="1" ht="84" customHeight="1" x14ac:dyDescent="0.25">
      <c r="A23" s="2"/>
      <c r="B23" s="51" t="s">
        <v>21</v>
      </c>
      <c r="C23" s="51"/>
      <c r="D23" s="55" t="s">
        <v>222</v>
      </c>
      <c r="E23" s="51">
        <v>1</v>
      </c>
      <c r="F23" s="51" t="s">
        <v>20</v>
      </c>
      <c r="G23" s="65">
        <v>1900000</v>
      </c>
      <c r="H23" s="65">
        <v>3800000</v>
      </c>
    </row>
    <row r="24" spans="1:8" s="7" customFormat="1" ht="25.5" x14ac:dyDescent="0.25">
      <c r="A24" s="2"/>
      <c r="B24" s="51" t="s">
        <v>22</v>
      </c>
      <c r="C24" s="51"/>
      <c r="D24" s="55" t="s">
        <v>66</v>
      </c>
      <c r="E24" s="51">
        <v>400</v>
      </c>
      <c r="F24" s="51" t="s">
        <v>20</v>
      </c>
      <c r="G24" s="65">
        <v>2221.3333333333335</v>
      </c>
      <c r="H24" s="65">
        <v>888533.33333333337</v>
      </c>
    </row>
    <row r="25" spans="1:8" s="7" customFormat="1" ht="26.25" customHeight="1" x14ac:dyDescent="0.25">
      <c r="A25" s="2"/>
      <c r="B25" s="51" t="s">
        <v>30</v>
      </c>
      <c r="C25" s="51"/>
      <c r="D25" s="55" t="s">
        <v>67</v>
      </c>
      <c r="E25" s="51">
        <v>200</v>
      </c>
      <c r="F25" s="51" t="s">
        <v>20</v>
      </c>
      <c r="G25" s="65">
        <v>13843.666666666666</v>
      </c>
      <c r="H25" s="65">
        <v>2768733.333333333</v>
      </c>
    </row>
    <row r="26" spans="1:8" s="7" customFormat="1" ht="38.25" x14ac:dyDescent="0.25">
      <c r="A26" s="2"/>
      <c r="B26" s="51" t="s">
        <v>31</v>
      </c>
      <c r="C26" s="51"/>
      <c r="D26" s="55" t="s">
        <v>68</v>
      </c>
      <c r="E26" s="51">
        <v>100</v>
      </c>
      <c r="F26" s="51" t="s">
        <v>20</v>
      </c>
      <c r="G26" s="65">
        <v>25188.333333333332</v>
      </c>
      <c r="H26" s="65">
        <v>2518833.333333333</v>
      </c>
    </row>
    <row r="27" spans="1:8" s="7" customFormat="1" ht="35.25" customHeight="1" x14ac:dyDescent="0.25">
      <c r="A27" s="2"/>
      <c r="B27" s="51" t="s">
        <v>32</v>
      </c>
      <c r="C27" s="51"/>
      <c r="D27" s="55" t="s">
        <v>69</v>
      </c>
      <c r="E27" s="51">
        <v>150</v>
      </c>
      <c r="F27" s="51" t="s">
        <v>20</v>
      </c>
      <c r="G27" s="65">
        <v>8984.5</v>
      </c>
      <c r="H27" s="65">
        <v>1347675</v>
      </c>
    </row>
    <row r="28" spans="1:8" s="7" customFormat="1" x14ac:dyDescent="0.25">
      <c r="A28" s="2"/>
      <c r="B28" s="51" t="s">
        <v>33</v>
      </c>
      <c r="C28" s="51"/>
      <c r="D28" s="55" t="s">
        <v>70</v>
      </c>
      <c r="E28" s="51">
        <v>12</v>
      </c>
      <c r="F28" s="51" t="s">
        <v>20</v>
      </c>
      <c r="G28" s="65">
        <v>21995.166666666668</v>
      </c>
      <c r="H28" s="65">
        <v>263942</v>
      </c>
    </row>
    <row r="29" spans="1:8" s="7" customFormat="1" x14ac:dyDescent="0.25">
      <c r="A29" s="2"/>
      <c r="B29" s="51" t="s">
        <v>34</v>
      </c>
      <c r="C29" s="51"/>
      <c r="D29" s="55" t="s">
        <v>71</v>
      </c>
      <c r="E29" s="51">
        <v>20</v>
      </c>
      <c r="F29" s="51" t="s">
        <v>20</v>
      </c>
      <c r="G29" s="65">
        <v>2261</v>
      </c>
      <c r="H29" s="65">
        <v>45220</v>
      </c>
    </row>
    <row r="30" spans="1:8" s="7" customFormat="1" x14ac:dyDescent="0.25">
      <c r="A30" s="2"/>
      <c r="B30" s="51" t="s">
        <v>35</v>
      </c>
      <c r="C30" s="51"/>
      <c r="D30" s="55" t="s">
        <v>221</v>
      </c>
      <c r="E30" s="51">
        <v>1</v>
      </c>
      <c r="F30" s="51" t="s">
        <v>20</v>
      </c>
      <c r="G30" s="65">
        <v>31654</v>
      </c>
      <c r="H30" s="65">
        <v>31654</v>
      </c>
    </row>
    <row r="31" spans="1:8" s="7" customFormat="1" x14ac:dyDescent="0.25">
      <c r="A31" s="2"/>
      <c r="B31" s="51" t="s">
        <v>36</v>
      </c>
      <c r="C31" s="51"/>
      <c r="D31" s="55" t="s">
        <v>76</v>
      </c>
      <c r="E31" s="51">
        <v>10</v>
      </c>
      <c r="F31" s="51" t="s">
        <v>20</v>
      </c>
      <c r="G31" s="65">
        <v>33518.333333333336</v>
      </c>
      <c r="H31" s="65">
        <v>335183.33333333337</v>
      </c>
    </row>
    <row r="32" spans="1:8" s="7" customFormat="1" x14ac:dyDescent="0.25">
      <c r="A32" s="2"/>
      <c r="B32" s="51" t="s">
        <v>37</v>
      </c>
      <c r="C32" s="51"/>
      <c r="D32" s="55" t="s">
        <v>77</v>
      </c>
      <c r="E32" s="51">
        <v>10</v>
      </c>
      <c r="F32" s="51" t="s">
        <v>20</v>
      </c>
      <c r="G32" s="65">
        <v>29432.666666666668</v>
      </c>
      <c r="H32" s="65">
        <v>294326.66666666669</v>
      </c>
    </row>
    <row r="33" spans="1:8" s="7" customFormat="1" x14ac:dyDescent="0.25">
      <c r="A33" s="2"/>
      <c r="B33" s="51" t="s">
        <v>38</v>
      </c>
      <c r="C33" s="51"/>
      <c r="D33" s="55" t="s">
        <v>78</v>
      </c>
      <c r="E33" s="51">
        <v>20</v>
      </c>
      <c r="F33" s="51" t="s">
        <v>20</v>
      </c>
      <c r="G33" s="65">
        <v>11662</v>
      </c>
      <c r="H33" s="65">
        <v>233240</v>
      </c>
    </row>
    <row r="34" spans="1:8" s="7" customFormat="1" x14ac:dyDescent="0.25">
      <c r="A34" s="2"/>
      <c r="B34" s="51" t="s">
        <v>39</v>
      </c>
      <c r="C34" s="51"/>
      <c r="D34" s="55" t="s">
        <v>81</v>
      </c>
      <c r="E34" s="51">
        <v>1</v>
      </c>
      <c r="F34" s="51" t="s">
        <v>20</v>
      </c>
      <c r="G34" s="65">
        <v>1190000</v>
      </c>
      <c r="H34" s="65">
        <v>1190000</v>
      </c>
    </row>
    <row r="35" spans="1:8" s="7" customFormat="1" x14ac:dyDescent="0.25">
      <c r="A35" s="2"/>
      <c r="B35" s="56"/>
      <c r="C35" s="51"/>
      <c r="D35" s="77" t="s">
        <v>194</v>
      </c>
      <c r="E35" s="78"/>
      <c r="F35" s="79"/>
      <c r="G35" s="65"/>
      <c r="H35" s="65">
        <f>SUM(H23:H34)</f>
        <v>13717341</v>
      </c>
    </row>
    <row r="36" spans="1:8" s="7" customFormat="1" ht="25.5" customHeight="1" x14ac:dyDescent="0.25">
      <c r="A36" s="2"/>
      <c r="B36" s="51">
        <v>4</v>
      </c>
      <c r="C36" s="51"/>
      <c r="D36" s="82" t="s">
        <v>79</v>
      </c>
      <c r="E36" s="82"/>
      <c r="F36" s="82"/>
      <c r="G36" s="82"/>
      <c r="H36" s="82"/>
    </row>
    <row r="37" spans="1:8" s="7" customFormat="1" ht="38.25" customHeight="1" x14ac:dyDescent="0.25">
      <c r="A37" s="2"/>
      <c r="B37" s="51" t="s">
        <v>14</v>
      </c>
      <c r="C37" s="51"/>
      <c r="D37" s="55" t="s">
        <v>244</v>
      </c>
      <c r="E37" s="51">
        <v>1</v>
      </c>
      <c r="F37" s="51" t="s">
        <v>20</v>
      </c>
      <c r="G37" s="64">
        <v>1467666.6666666667</v>
      </c>
      <c r="H37" s="64">
        <v>1467666.6666666667</v>
      </c>
    </row>
    <row r="38" spans="1:8" s="7" customFormat="1" ht="51" x14ac:dyDescent="0.25">
      <c r="A38" s="2"/>
      <c r="B38" s="51" t="s">
        <v>15</v>
      </c>
      <c r="C38" s="51"/>
      <c r="D38" s="55" t="s">
        <v>83</v>
      </c>
      <c r="E38" s="51">
        <v>7</v>
      </c>
      <c r="F38" s="51" t="s">
        <v>20</v>
      </c>
      <c r="G38" s="64">
        <v>262196.66666666669</v>
      </c>
      <c r="H38" s="64">
        <v>1835376.6666666667</v>
      </c>
    </row>
    <row r="39" spans="1:8" s="7" customFormat="1" ht="63.75" x14ac:dyDescent="0.25">
      <c r="A39" s="2"/>
      <c r="B39" s="51" t="s">
        <v>16</v>
      </c>
      <c r="C39" s="51"/>
      <c r="D39" s="55" t="s">
        <v>84</v>
      </c>
      <c r="E39" s="51">
        <v>80</v>
      </c>
      <c r="F39" s="51" t="s">
        <v>20</v>
      </c>
      <c r="G39" s="64">
        <v>28758.333333333332</v>
      </c>
      <c r="H39" s="64">
        <v>2300666.6666666665</v>
      </c>
    </row>
    <row r="40" spans="1:8" s="7" customFormat="1" ht="30.75" customHeight="1" x14ac:dyDescent="0.25">
      <c r="A40" s="2"/>
      <c r="B40" s="51" t="s">
        <v>17</v>
      </c>
      <c r="C40" s="51"/>
      <c r="D40" s="55" t="s">
        <v>66</v>
      </c>
      <c r="E40" s="51">
        <v>150</v>
      </c>
      <c r="F40" s="51" t="s">
        <v>20</v>
      </c>
      <c r="G40" s="64">
        <v>2518.8333333333335</v>
      </c>
      <c r="H40" s="64">
        <v>377825</v>
      </c>
    </row>
    <row r="41" spans="1:8" s="7" customFormat="1" x14ac:dyDescent="0.25">
      <c r="A41" s="2"/>
      <c r="B41" s="51" t="s">
        <v>18</v>
      </c>
      <c r="C41" s="51"/>
      <c r="D41" s="55" t="s">
        <v>223</v>
      </c>
      <c r="E41" s="51">
        <v>100</v>
      </c>
      <c r="F41" s="51" t="s">
        <v>20</v>
      </c>
      <c r="G41" s="64">
        <v>1765.1666666666667</v>
      </c>
      <c r="H41" s="64">
        <v>176516.66666666669</v>
      </c>
    </row>
    <row r="42" spans="1:8" s="7" customFormat="1" x14ac:dyDescent="0.25">
      <c r="A42" s="2"/>
      <c r="B42" s="51" t="s">
        <v>27</v>
      </c>
      <c r="C42" s="51"/>
      <c r="D42" s="55" t="s">
        <v>85</v>
      </c>
      <c r="E42" s="51">
        <v>20</v>
      </c>
      <c r="F42" s="51" t="s">
        <v>20</v>
      </c>
      <c r="G42" s="64">
        <v>7378</v>
      </c>
      <c r="H42" s="64">
        <v>147560</v>
      </c>
    </row>
    <row r="43" spans="1:8" s="7" customFormat="1" ht="25.5" x14ac:dyDescent="0.25">
      <c r="A43" s="2"/>
      <c r="B43" s="51" t="s">
        <v>42</v>
      </c>
      <c r="C43" s="51"/>
      <c r="D43" s="55" t="s">
        <v>224</v>
      </c>
      <c r="E43" s="51">
        <v>1</v>
      </c>
      <c r="F43" s="51" t="s">
        <v>20</v>
      </c>
      <c r="G43" s="64">
        <v>189210</v>
      </c>
      <c r="H43" s="64">
        <v>189210</v>
      </c>
    </row>
    <row r="44" spans="1:8" s="7" customFormat="1" ht="25.5" x14ac:dyDescent="0.25">
      <c r="A44" s="2"/>
      <c r="B44" s="51" t="s">
        <v>72</v>
      </c>
      <c r="C44" s="51"/>
      <c r="D44" s="55" t="s">
        <v>225</v>
      </c>
      <c r="E44" s="51">
        <v>3</v>
      </c>
      <c r="F44" s="51" t="s">
        <v>20</v>
      </c>
      <c r="G44" s="64">
        <v>206266.66666666666</v>
      </c>
      <c r="H44" s="64">
        <v>618800</v>
      </c>
    </row>
    <row r="45" spans="1:8" s="7" customFormat="1" x14ac:dyDescent="0.25">
      <c r="A45" s="2"/>
      <c r="B45" s="51" t="s">
        <v>73</v>
      </c>
      <c r="C45" s="51"/>
      <c r="D45" s="55" t="s">
        <v>86</v>
      </c>
      <c r="E45" s="51">
        <v>1</v>
      </c>
      <c r="F45" s="51" t="s">
        <v>20</v>
      </c>
      <c r="G45" s="64">
        <v>204283.33333333334</v>
      </c>
      <c r="H45" s="64">
        <v>204283.33333333334</v>
      </c>
    </row>
    <row r="46" spans="1:8" s="7" customFormat="1" x14ac:dyDescent="0.25">
      <c r="A46" s="2"/>
      <c r="B46" s="51" t="s">
        <v>74</v>
      </c>
      <c r="C46" s="51"/>
      <c r="D46" s="55" t="s">
        <v>231</v>
      </c>
      <c r="E46" s="51">
        <v>10</v>
      </c>
      <c r="F46" s="51" t="s">
        <v>20</v>
      </c>
      <c r="G46" s="64">
        <v>105374.5</v>
      </c>
      <c r="H46" s="64">
        <v>1053745</v>
      </c>
    </row>
    <row r="47" spans="1:8" s="7" customFormat="1" x14ac:dyDescent="0.25">
      <c r="A47" s="2"/>
      <c r="B47" s="51" t="s">
        <v>75</v>
      </c>
      <c r="C47" s="51"/>
      <c r="D47" s="55" t="s">
        <v>232</v>
      </c>
      <c r="E47" s="51">
        <v>50</v>
      </c>
      <c r="F47" s="51" t="s">
        <v>20</v>
      </c>
      <c r="G47" s="64">
        <v>47659.5</v>
      </c>
      <c r="H47" s="64">
        <v>2382975</v>
      </c>
    </row>
    <row r="48" spans="1:8" s="7" customFormat="1" ht="25.5" x14ac:dyDescent="0.25">
      <c r="A48" s="2"/>
      <c r="B48" s="51" t="s">
        <v>80</v>
      </c>
      <c r="C48" s="51"/>
      <c r="D48" s="55" t="s">
        <v>87</v>
      </c>
      <c r="E48" s="51">
        <v>4</v>
      </c>
      <c r="F48" s="51" t="s">
        <v>20</v>
      </c>
      <c r="G48" s="64">
        <v>86076.666666666672</v>
      </c>
      <c r="H48" s="64">
        <v>344306.66666666669</v>
      </c>
    </row>
    <row r="49" spans="1:8" s="7" customFormat="1" ht="25.5" x14ac:dyDescent="0.25">
      <c r="A49" s="2"/>
      <c r="B49" s="51" t="s">
        <v>196</v>
      </c>
      <c r="C49" s="51"/>
      <c r="D49" s="55" t="s">
        <v>88</v>
      </c>
      <c r="E49" s="51">
        <v>1</v>
      </c>
      <c r="F49" s="51" t="s">
        <v>20</v>
      </c>
      <c r="G49" s="64">
        <v>1184050</v>
      </c>
      <c r="H49" s="64">
        <v>1184050</v>
      </c>
    </row>
    <row r="50" spans="1:8" s="7" customFormat="1" ht="22.5" customHeight="1" x14ac:dyDescent="0.25">
      <c r="A50" s="2"/>
      <c r="B50" s="56"/>
      <c r="C50" s="51"/>
      <c r="D50" s="77" t="s">
        <v>194</v>
      </c>
      <c r="E50" s="78"/>
      <c r="F50" s="79"/>
      <c r="G50" s="64"/>
      <c r="H50" s="64">
        <f>SUM(H37:H49)</f>
        <v>12282981.666666666</v>
      </c>
    </row>
    <row r="51" spans="1:8" s="7" customFormat="1" ht="21.75" customHeight="1" x14ac:dyDescent="0.25">
      <c r="A51" s="2"/>
      <c r="B51" s="51">
        <v>5</v>
      </c>
      <c r="C51" s="51"/>
      <c r="D51" s="82" t="s">
        <v>89</v>
      </c>
      <c r="E51" s="82"/>
      <c r="F51" s="82"/>
      <c r="G51" s="82"/>
      <c r="H51" s="82"/>
    </row>
    <row r="52" spans="1:8" s="7" customFormat="1" ht="38.25" customHeight="1" x14ac:dyDescent="0.25">
      <c r="A52" s="2"/>
      <c r="B52" s="51" t="s">
        <v>43</v>
      </c>
      <c r="C52" s="51"/>
      <c r="D52" s="55" t="s">
        <v>245</v>
      </c>
      <c r="E52" s="51">
        <v>1</v>
      </c>
      <c r="F52" s="51" t="s">
        <v>20</v>
      </c>
      <c r="G52" s="65">
        <v>253866.66666666666</v>
      </c>
      <c r="H52" s="65">
        <v>253866.66666666666</v>
      </c>
    </row>
    <row r="53" spans="1:8" s="7" customFormat="1" ht="38.25" x14ac:dyDescent="0.25">
      <c r="A53" s="2"/>
      <c r="B53" s="51" t="s">
        <v>44</v>
      </c>
      <c r="C53" s="51"/>
      <c r="D53" s="55" t="s">
        <v>258</v>
      </c>
      <c r="E53" s="51">
        <v>50</v>
      </c>
      <c r="F53" s="51" t="s">
        <v>20</v>
      </c>
      <c r="G53" s="65">
        <v>49385</v>
      </c>
      <c r="H53" s="65">
        <v>2469250</v>
      </c>
    </row>
    <row r="54" spans="1:8" s="7" customFormat="1" ht="38.25" x14ac:dyDescent="0.25">
      <c r="A54" s="2"/>
      <c r="B54" s="51" t="s">
        <v>45</v>
      </c>
      <c r="C54" s="51"/>
      <c r="D54" s="55" t="s">
        <v>90</v>
      </c>
      <c r="E54" s="51">
        <v>13</v>
      </c>
      <c r="F54" s="51" t="s">
        <v>20</v>
      </c>
      <c r="G54" s="65">
        <v>146370</v>
      </c>
      <c r="H54" s="65">
        <v>1902810</v>
      </c>
    </row>
    <row r="55" spans="1:8" s="7" customFormat="1" ht="51" x14ac:dyDescent="0.25">
      <c r="A55" s="2"/>
      <c r="B55" s="51" t="s">
        <v>46</v>
      </c>
      <c r="C55" s="51"/>
      <c r="D55" s="55" t="s">
        <v>261</v>
      </c>
      <c r="E55" s="51">
        <v>50</v>
      </c>
      <c r="F55" s="51" t="s">
        <v>20</v>
      </c>
      <c r="G55" s="65">
        <v>26378</v>
      </c>
      <c r="H55" s="65">
        <v>1318917</v>
      </c>
    </row>
    <row r="56" spans="1:8" s="7" customFormat="1" x14ac:dyDescent="0.25">
      <c r="A56" s="2"/>
      <c r="B56" s="51" t="s">
        <v>47</v>
      </c>
      <c r="C56" s="51"/>
      <c r="D56" s="57" t="s">
        <v>108</v>
      </c>
      <c r="E56" s="51">
        <v>1</v>
      </c>
      <c r="F56" s="51" t="s">
        <v>20</v>
      </c>
      <c r="G56" s="65">
        <v>266361.66666666669</v>
      </c>
      <c r="H56" s="65">
        <v>266361.66666666669</v>
      </c>
    </row>
    <row r="57" spans="1:8" s="7" customFormat="1" ht="25.5" x14ac:dyDescent="0.25">
      <c r="A57" s="2"/>
      <c r="B57" s="51" t="s">
        <v>48</v>
      </c>
      <c r="C57" s="51"/>
      <c r="D57" s="57" t="s">
        <v>246</v>
      </c>
      <c r="E57" s="51">
        <v>10</v>
      </c>
      <c r="F57" s="51" t="s">
        <v>20</v>
      </c>
      <c r="G57" s="65">
        <v>7655.666666666667</v>
      </c>
      <c r="H57" s="65">
        <v>76556.666666666672</v>
      </c>
    </row>
    <row r="58" spans="1:8" s="7" customFormat="1" ht="38.25" x14ac:dyDescent="0.25">
      <c r="A58" s="2"/>
      <c r="B58" s="51" t="s">
        <v>82</v>
      </c>
      <c r="C58" s="51"/>
      <c r="D58" s="57" t="s">
        <v>109</v>
      </c>
      <c r="E58" s="51">
        <v>1</v>
      </c>
      <c r="F58" s="51" t="s">
        <v>20</v>
      </c>
      <c r="G58" s="65">
        <v>313366.66666666669</v>
      </c>
      <c r="H58" s="65">
        <v>313366.66666666669</v>
      </c>
    </row>
    <row r="59" spans="1:8" s="7" customFormat="1" ht="22.5" customHeight="1" x14ac:dyDescent="0.25">
      <c r="A59" s="2"/>
      <c r="B59" s="56"/>
      <c r="C59" s="51"/>
      <c r="D59" s="77" t="s">
        <v>194</v>
      </c>
      <c r="E59" s="78"/>
      <c r="F59" s="79"/>
      <c r="G59" s="65"/>
      <c r="H59" s="65">
        <v>6601128</v>
      </c>
    </row>
    <row r="60" spans="1:8" s="7" customFormat="1" ht="23.25" customHeight="1" x14ac:dyDescent="0.25">
      <c r="A60" s="2"/>
      <c r="B60" s="51">
        <v>6</v>
      </c>
      <c r="C60" s="51"/>
      <c r="D60" s="80" t="s">
        <v>91</v>
      </c>
      <c r="E60" s="80"/>
      <c r="F60" s="80"/>
      <c r="G60" s="80"/>
      <c r="H60" s="80"/>
    </row>
    <row r="61" spans="1:8" s="7" customFormat="1" ht="12.75" customHeight="1" x14ac:dyDescent="0.25">
      <c r="A61" s="2"/>
      <c r="B61" s="51" t="s">
        <v>49</v>
      </c>
      <c r="C61" s="51"/>
      <c r="D61" s="57" t="s">
        <v>92</v>
      </c>
      <c r="E61" s="51">
        <v>1</v>
      </c>
      <c r="F61" s="51" t="s">
        <v>20</v>
      </c>
      <c r="G61" s="65">
        <v>1467666.6666666667</v>
      </c>
      <c r="H61" s="65">
        <v>1467666.6666666667</v>
      </c>
    </row>
    <row r="62" spans="1:8" s="7" customFormat="1" ht="25.5" x14ac:dyDescent="0.25">
      <c r="A62" s="2"/>
      <c r="B62" s="51" t="s">
        <v>50</v>
      </c>
      <c r="C62" s="51"/>
      <c r="D62" s="57" t="s">
        <v>93</v>
      </c>
      <c r="E62" s="51">
        <v>1</v>
      </c>
      <c r="F62" s="51" t="s">
        <v>20</v>
      </c>
      <c r="G62" s="65">
        <v>483933.33333333331</v>
      </c>
      <c r="H62" s="65">
        <v>483933.33333333331</v>
      </c>
    </row>
    <row r="63" spans="1:8" s="7" customFormat="1" ht="25.5" x14ac:dyDescent="0.25">
      <c r="A63" s="2"/>
      <c r="B63" s="51" t="s">
        <v>51</v>
      </c>
      <c r="C63" s="51"/>
      <c r="D63" s="57" t="s">
        <v>110</v>
      </c>
      <c r="E63" s="51">
        <v>1</v>
      </c>
      <c r="F63" s="51" t="s">
        <v>20</v>
      </c>
      <c r="G63" s="65">
        <v>21261.333333333332</v>
      </c>
      <c r="H63" s="65">
        <v>21261.333333333332</v>
      </c>
    </row>
    <row r="64" spans="1:8" s="7" customFormat="1" ht="38.25" x14ac:dyDescent="0.25">
      <c r="A64" s="2"/>
      <c r="B64" s="51" t="s">
        <v>52</v>
      </c>
      <c r="C64" s="51"/>
      <c r="D64" s="57" t="s">
        <v>94</v>
      </c>
      <c r="E64" s="51">
        <v>200</v>
      </c>
      <c r="F64" s="51" t="s">
        <v>20</v>
      </c>
      <c r="G64" s="65">
        <v>7854</v>
      </c>
      <c r="H64" s="65">
        <v>1570800</v>
      </c>
    </row>
    <row r="65" spans="1:8" s="7" customFormat="1" ht="38.25" x14ac:dyDescent="0.25">
      <c r="A65" s="2"/>
      <c r="B65" s="51" t="s">
        <v>53</v>
      </c>
      <c r="C65" s="51"/>
      <c r="D65" s="57" t="s">
        <v>247</v>
      </c>
      <c r="E65" s="51">
        <v>200</v>
      </c>
      <c r="F65" s="51" t="s">
        <v>20</v>
      </c>
      <c r="G65" s="65">
        <v>30146.666666666668</v>
      </c>
      <c r="H65" s="65">
        <v>6029333.333333334</v>
      </c>
    </row>
    <row r="66" spans="1:8" s="7" customFormat="1" x14ac:dyDescent="0.25">
      <c r="A66" s="2"/>
      <c r="B66" s="51" t="s">
        <v>197</v>
      </c>
      <c r="C66" s="51"/>
      <c r="D66" s="57" t="s">
        <v>221</v>
      </c>
      <c r="E66" s="51">
        <v>2</v>
      </c>
      <c r="F66" s="51" t="s">
        <v>20</v>
      </c>
      <c r="G66" s="65">
        <v>32923.333333333336</v>
      </c>
      <c r="H66" s="65">
        <v>65846.666666666672</v>
      </c>
    </row>
    <row r="67" spans="1:8" s="7" customFormat="1" x14ac:dyDescent="0.25">
      <c r="A67" s="2"/>
      <c r="B67" s="51" t="s">
        <v>198</v>
      </c>
      <c r="C67" s="51"/>
      <c r="D67" s="57" t="s">
        <v>227</v>
      </c>
      <c r="E67" s="51">
        <v>3</v>
      </c>
      <c r="F67" s="51" t="s">
        <v>20</v>
      </c>
      <c r="G67" s="65">
        <v>30226</v>
      </c>
      <c r="H67" s="65">
        <v>90678</v>
      </c>
    </row>
    <row r="68" spans="1:8" s="7" customFormat="1" x14ac:dyDescent="0.25">
      <c r="A68" s="2"/>
      <c r="B68" s="51" t="s">
        <v>199</v>
      </c>
      <c r="C68" s="51"/>
      <c r="D68" s="57" t="s">
        <v>228</v>
      </c>
      <c r="E68" s="51">
        <v>10</v>
      </c>
      <c r="F68" s="51" t="s">
        <v>20</v>
      </c>
      <c r="G68" s="65">
        <v>11344.666666666666</v>
      </c>
      <c r="H68" s="65">
        <v>113446.66666666666</v>
      </c>
    </row>
    <row r="69" spans="1:8" s="7" customFormat="1" ht="25.5" x14ac:dyDescent="0.25">
      <c r="A69" s="2"/>
      <c r="B69" s="51" t="s">
        <v>200</v>
      </c>
      <c r="C69" s="51"/>
      <c r="D69" s="57" t="s">
        <v>96</v>
      </c>
      <c r="E69" s="51">
        <v>15</v>
      </c>
      <c r="F69" s="51" t="s">
        <v>20</v>
      </c>
      <c r="G69" s="65">
        <v>313366.66666666669</v>
      </c>
      <c r="H69" s="65">
        <v>4700500</v>
      </c>
    </row>
    <row r="70" spans="1:8" s="7" customFormat="1" ht="25.5" x14ac:dyDescent="0.25">
      <c r="A70" s="2"/>
      <c r="B70" s="51" t="s">
        <v>201</v>
      </c>
      <c r="C70" s="51"/>
      <c r="D70" s="57" t="s">
        <v>97</v>
      </c>
      <c r="E70" s="51">
        <v>40</v>
      </c>
      <c r="F70" s="51" t="s">
        <v>20</v>
      </c>
      <c r="G70" s="65">
        <v>5632.27</v>
      </c>
      <c r="H70" s="65">
        <v>225290.80000000002</v>
      </c>
    </row>
    <row r="71" spans="1:8" s="7" customFormat="1" ht="18" customHeight="1" x14ac:dyDescent="0.25">
      <c r="A71" s="2"/>
      <c r="B71" s="56"/>
      <c r="C71" s="51"/>
      <c r="D71" s="77" t="s">
        <v>194</v>
      </c>
      <c r="E71" s="78"/>
      <c r="F71" s="79"/>
      <c r="G71" s="65"/>
      <c r="H71" s="65">
        <f>SUM(H61:H70)</f>
        <v>14768756.800000001</v>
      </c>
    </row>
    <row r="72" spans="1:8" s="7" customFormat="1" ht="30.75" customHeight="1" x14ac:dyDescent="0.25">
      <c r="A72" s="2"/>
      <c r="B72" s="51">
        <v>7</v>
      </c>
      <c r="C72" s="51"/>
      <c r="D72" s="80" t="s">
        <v>111</v>
      </c>
      <c r="E72" s="80"/>
      <c r="F72" s="80"/>
      <c r="G72" s="80"/>
      <c r="H72" s="80"/>
    </row>
    <row r="73" spans="1:8" s="7" customFormat="1" ht="25.5" customHeight="1" x14ac:dyDescent="0.25">
      <c r="A73" s="58"/>
      <c r="B73" s="51" t="s">
        <v>28</v>
      </c>
      <c r="C73" s="51"/>
      <c r="D73" s="57" t="s">
        <v>238</v>
      </c>
      <c r="E73" s="51">
        <v>20</v>
      </c>
      <c r="F73" s="51" t="s">
        <v>20</v>
      </c>
      <c r="G73" s="65">
        <v>31138.333333333332</v>
      </c>
      <c r="H73" s="65">
        <v>622766.66666666663</v>
      </c>
    </row>
    <row r="74" spans="1:8" s="7" customFormat="1" ht="25.5" x14ac:dyDescent="0.25">
      <c r="A74" s="58"/>
      <c r="B74" s="51" t="s">
        <v>40</v>
      </c>
      <c r="C74" s="51"/>
      <c r="D74" s="57" t="s">
        <v>112</v>
      </c>
      <c r="E74" s="51">
        <v>100</v>
      </c>
      <c r="F74" s="51" t="s">
        <v>20</v>
      </c>
      <c r="G74" s="65">
        <v>7695.333333333333</v>
      </c>
      <c r="H74" s="65">
        <v>769533.33333333326</v>
      </c>
    </row>
    <row r="75" spans="1:8" s="7" customFormat="1" x14ac:dyDescent="0.25">
      <c r="A75" s="58"/>
      <c r="B75" s="51" t="s">
        <v>98</v>
      </c>
      <c r="C75" s="51"/>
      <c r="D75" s="57" t="s">
        <v>229</v>
      </c>
      <c r="E75" s="51">
        <v>200</v>
      </c>
      <c r="F75" s="51" t="s">
        <v>20</v>
      </c>
      <c r="G75" s="65">
        <v>1765.1666666666667</v>
      </c>
      <c r="H75" s="65">
        <v>353033.33333333337</v>
      </c>
    </row>
    <row r="76" spans="1:8" s="7" customFormat="1" x14ac:dyDescent="0.25">
      <c r="A76" s="58"/>
      <c r="B76" s="51" t="s">
        <v>99</v>
      </c>
      <c r="C76" s="51"/>
      <c r="D76" s="57" t="s">
        <v>113</v>
      </c>
      <c r="E76" s="51">
        <v>100</v>
      </c>
      <c r="F76" s="51" t="s">
        <v>20</v>
      </c>
      <c r="G76" s="65">
        <v>1328.8333333333333</v>
      </c>
      <c r="H76" s="65">
        <v>132883.33333333331</v>
      </c>
    </row>
    <row r="77" spans="1:8" s="7" customFormat="1" ht="76.5" x14ac:dyDescent="0.25">
      <c r="A77" s="58"/>
      <c r="B77" s="51" t="s">
        <v>100</v>
      </c>
      <c r="C77" s="51"/>
      <c r="D77" s="57" t="s">
        <v>114</v>
      </c>
      <c r="E77" s="51">
        <v>20</v>
      </c>
      <c r="F77" s="51" t="s">
        <v>20</v>
      </c>
      <c r="G77" s="65">
        <v>157873.33333333334</v>
      </c>
      <c r="H77" s="65">
        <v>3157466.666666667</v>
      </c>
    </row>
    <row r="78" spans="1:8" s="7" customFormat="1" x14ac:dyDescent="0.25">
      <c r="A78" s="58"/>
      <c r="B78" s="51" t="s">
        <v>101</v>
      </c>
      <c r="C78" s="51"/>
      <c r="D78" s="57" t="s">
        <v>115</v>
      </c>
      <c r="E78" s="51">
        <v>20</v>
      </c>
      <c r="F78" s="51" t="s">
        <v>20</v>
      </c>
      <c r="G78" s="65">
        <v>18603.666666666668</v>
      </c>
      <c r="H78" s="65">
        <v>372073.33333333337</v>
      </c>
    </row>
    <row r="79" spans="1:8" s="7" customFormat="1" ht="78" customHeight="1" x14ac:dyDescent="0.25">
      <c r="A79" s="58"/>
      <c r="B79" s="51" t="s">
        <v>102</v>
      </c>
      <c r="C79" s="51"/>
      <c r="D79" s="57" t="s">
        <v>116</v>
      </c>
      <c r="E79" s="51">
        <v>10</v>
      </c>
      <c r="F79" s="51" t="s">
        <v>20</v>
      </c>
      <c r="G79" s="65">
        <v>47600</v>
      </c>
      <c r="H79" s="65">
        <v>476000</v>
      </c>
    </row>
    <row r="80" spans="1:8" s="7" customFormat="1" x14ac:dyDescent="0.25">
      <c r="A80" s="58"/>
      <c r="B80" s="51" t="s">
        <v>103</v>
      </c>
      <c r="C80" s="51"/>
      <c r="D80" s="57" t="s">
        <v>117</v>
      </c>
      <c r="E80" s="51">
        <v>1</v>
      </c>
      <c r="F80" s="51" t="s">
        <v>20</v>
      </c>
      <c r="G80" s="65">
        <v>1027366.6666666666</v>
      </c>
      <c r="H80" s="65">
        <v>1027366.6666666666</v>
      </c>
    </row>
    <row r="81" spans="1:8" s="7" customFormat="1" x14ac:dyDescent="0.25">
      <c r="A81" s="58"/>
      <c r="B81" s="51" t="s">
        <v>104</v>
      </c>
      <c r="C81" s="51"/>
      <c r="D81" s="57" t="s">
        <v>118</v>
      </c>
      <c r="E81" s="51">
        <v>120</v>
      </c>
      <c r="F81" s="51" t="s">
        <v>20</v>
      </c>
      <c r="G81" s="65">
        <v>11900</v>
      </c>
      <c r="H81" s="65">
        <v>1428000</v>
      </c>
    </row>
    <row r="82" spans="1:8" s="7" customFormat="1" ht="102" x14ac:dyDescent="0.25">
      <c r="A82" s="58"/>
      <c r="B82" s="51" t="s">
        <v>105</v>
      </c>
      <c r="C82" s="51"/>
      <c r="D82" s="57" t="s">
        <v>119</v>
      </c>
      <c r="E82" s="51">
        <v>22</v>
      </c>
      <c r="F82" s="51" t="s">
        <v>20</v>
      </c>
      <c r="G82" s="65">
        <v>95596.666666666672</v>
      </c>
      <c r="H82" s="65">
        <v>2103126.666666667</v>
      </c>
    </row>
    <row r="83" spans="1:8" s="7" customFormat="1" ht="25.5" x14ac:dyDescent="0.25">
      <c r="A83" s="58"/>
      <c r="B83" s="51" t="s">
        <v>202</v>
      </c>
      <c r="C83" s="51"/>
      <c r="D83" s="57" t="s">
        <v>120</v>
      </c>
      <c r="E83" s="51">
        <v>30</v>
      </c>
      <c r="F83" s="51" t="s">
        <v>20</v>
      </c>
      <c r="G83" s="65">
        <v>22451.333333333332</v>
      </c>
      <c r="H83" s="65">
        <v>673540</v>
      </c>
    </row>
    <row r="84" spans="1:8" s="7" customFormat="1" ht="25.5" x14ac:dyDescent="0.25">
      <c r="A84" s="58"/>
      <c r="B84" s="51" t="s">
        <v>203</v>
      </c>
      <c r="C84" s="51"/>
      <c r="D84" s="57" t="s">
        <v>121</v>
      </c>
      <c r="E84" s="51">
        <v>19</v>
      </c>
      <c r="F84" s="51" t="s">
        <v>20</v>
      </c>
      <c r="G84" s="65">
        <v>27171.666666666668</v>
      </c>
      <c r="H84" s="65">
        <v>516261.66666666669</v>
      </c>
    </row>
    <row r="85" spans="1:8" s="7" customFormat="1" x14ac:dyDescent="0.25">
      <c r="A85" s="58"/>
      <c r="B85" s="51" t="s">
        <v>204</v>
      </c>
      <c r="C85" s="51"/>
      <c r="D85" s="57" t="s">
        <v>122</v>
      </c>
      <c r="E85" s="51">
        <v>2</v>
      </c>
      <c r="F85" s="51" t="s">
        <v>20</v>
      </c>
      <c r="G85" s="65">
        <v>557266.66666666663</v>
      </c>
      <c r="H85" s="65">
        <v>1114533.3333333333</v>
      </c>
    </row>
    <row r="86" spans="1:8" s="7" customFormat="1" x14ac:dyDescent="0.25">
      <c r="A86" s="58"/>
      <c r="B86" s="51" t="s">
        <v>205</v>
      </c>
      <c r="C86" s="51"/>
      <c r="D86" s="57" t="s">
        <v>248</v>
      </c>
      <c r="E86" s="51">
        <v>20</v>
      </c>
      <c r="F86" s="51" t="s">
        <v>20</v>
      </c>
      <c r="G86" s="65">
        <v>14676.666666666666</v>
      </c>
      <c r="H86" s="65">
        <v>293533.33333333331</v>
      </c>
    </row>
    <row r="87" spans="1:8" s="7" customFormat="1" x14ac:dyDescent="0.25">
      <c r="A87" s="58"/>
      <c r="B87" s="51" t="s">
        <v>206</v>
      </c>
      <c r="C87" s="51"/>
      <c r="D87" s="57" t="s">
        <v>230</v>
      </c>
      <c r="E87" s="51">
        <v>120</v>
      </c>
      <c r="F87" s="51" t="s">
        <v>20</v>
      </c>
      <c r="G87" s="65">
        <v>18643.333333333332</v>
      </c>
      <c r="H87" s="65">
        <v>2237200</v>
      </c>
    </row>
    <row r="88" spans="1:8" s="7" customFormat="1" ht="16.5" customHeight="1" x14ac:dyDescent="0.25">
      <c r="A88" s="58"/>
      <c r="B88" s="56"/>
      <c r="C88" s="51"/>
      <c r="D88" s="77" t="s">
        <v>194</v>
      </c>
      <c r="E88" s="78"/>
      <c r="F88" s="79"/>
      <c r="G88" s="65"/>
      <c r="H88" s="65">
        <f>SUM(H73:H87)</f>
        <v>15277318.333333334</v>
      </c>
    </row>
    <row r="89" spans="1:8" s="7" customFormat="1" ht="19.5" customHeight="1" x14ac:dyDescent="0.25">
      <c r="A89" s="2"/>
      <c r="B89" s="51">
        <v>8</v>
      </c>
      <c r="C89" s="51"/>
      <c r="D89" s="80" t="s">
        <v>149</v>
      </c>
      <c r="E89" s="80"/>
      <c r="F89" s="80"/>
      <c r="G89" s="80"/>
      <c r="H89" s="80"/>
    </row>
    <row r="90" spans="1:8" s="7" customFormat="1" ht="25.5" customHeight="1" x14ac:dyDescent="0.25">
      <c r="A90" s="58"/>
      <c r="B90" s="51" t="s">
        <v>29</v>
      </c>
      <c r="C90" s="51"/>
      <c r="D90" s="57" t="s">
        <v>123</v>
      </c>
      <c r="E90" s="51">
        <v>150</v>
      </c>
      <c r="F90" s="51" t="s">
        <v>20</v>
      </c>
      <c r="G90" s="63">
        <v>13804</v>
      </c>
      <c r="H90" s="63">
        <v>2070600</v>
      </c>
    </row>
    <row r="91" spans="1:8" s="7" customFormat="1" ht="25.5" x14ac:dyDescent="0.25">
      <c r="A91" s="58"/>
      <c r="B91" s="51" t="s">
        <v>135</v>
      </c>
      <c r="C91" s="51"/>
      <c r="D91" s="57" t="s">
        <v>124</v>
      </c>
      <c r="E91" s="51">
        <v>150</v>
      </c>
      <c r="F91" s="51" t="s">
        <v>20</v>
      </c>
      <c r="G91" s="63">
        <v>13804</v>
      </c>
      <c r="H91" s="63">
        <v>2070600</v>
      </c>
    </row>
    <row r="92" spans="1:8" s="7" customFormat="1" ht="63.75" x14ac:dyDescent="0.25">
      <c r="A92" s="58"/>
      <c r="B92" s="51" t="s">
        <v>136</v>
      </c>
      <c r="C92" s="51"/>
      <c r="D92" s="57" t="s">
        <v>125</v>
      </c>
      <c r="E92" s="51">
        <v>7</v>
      </c>
      <c r="F92" s="51" t="s">
        <v>20</v>
      </c>
      <c r="G92" s="63">
        <v>144783.33333333334</v>
      </c>
      <c r="H92" s="63">
        <v>1013483.3333333334</v>
      </c>
    </row>
    <row r="93" spans="1:8" s="7" customFormat="1" ht="51" x14ac:dyDescent="0.25">
      <c r="A93" s="58"/>
      <c r="B93" s="51" t="s">
        <v>137</v>
      </c>
      <c r="C93" s="51"/>
      <c r="D93" s="57" t="s">
        <v>126</v>
      </c>
      <c r="E93" s="51">
        <v>75</v>
      </c>
      <c r="F93" s="51" t="s">
        <v>20</v>
      </c>
      <c r="G93" s="63">
        <v>10115</v>
      </c>
      <c r="H93" s="63">
        <v>758625</v>
      </c>
    </row>
    <row r="94" spans="1:8" s="7" customFormat="1" x14ac:dyDescent="0.25">
      <c r="A94" s="58"/>
      <c r="B94" s="51" t="s">
        <v>138</v>
      </c>
      <c r="C94" s="51"/>
      <c r="D94" s="57" t="s">
        <v>233</v>
      </c>
      <c r="E94" s="51">
        <v>1</v>
      </c>
      <c r="F94" s="51" t="s">
        <v>20</v>
      </c>
      <c r="G94" s="63">
        <v>136453.33333333334</v>
      </c>
      <c r="H94" s="63">
        <v>136453.33333333334</v>
      </c>
    </row>
    <row r="95" spans="1:8" s="7" customFormat="1" x14ac:dyDescent="0.25">
      <c r="A95" s="58"/>
      <c r="B95" s="51" t="s">
        <v>139</v>
      </c>
      <c r="C95" s="51"/>
      <c r="D95" s="57" t="s">
        <v>127</v>
      </c>
      <c r="E95" s="51">
        <v>1</v>
      </c>
      <c r="F95" s="51" t="s">
        <v>20</v>
      </c>
      <c r="G95" s="63">
        <v>46172</v>
      </c>
      <c r="H95" s="63">
        <v>46172</v>
      </c>
    </row>
    <row r="96" spans="1:8" s="7" customFormat="1" x14ac:dyDescent="0.25">
      <c r="A96" s="58"/>
      <c r="B96" s="51" t="s">
        <v>140</v>
      </c>
      <c r="C96" s="51"/>
      <c r="D96" s="57" t="s">
        <v>128</v>
      </c>
      <c r="E96" s="51">
        <v>5</v>
      </c>
      <c r="F96" s="51" t="s">
        <v>20</v>
      </c>
      <c r="G96" s="63">
        <v>23276.399999999998</v>
      </c>
      <c r="H96" s="63">
        <v>116381.99999999999</v>
      </c>
    </row>
    <row r="97" spans="1:8" s="7" customFormat="1" x14ac:dyDescent="0.25">
      <c r="A97" s="58"/>
      <c r="B97" s="51" t="s">
        <v>141</v>
      </c>
      <c r="C97" s="51"/>
      <c r="D97" s="57" t="s">
        <v>129</v>
      </c>
      <c r="E97" s="51">
        <v>5</v>
      </c>
      <c r="F97" s="51" t="s">
        <v>20</v>
      </c>
      <c r="G97" s="63">
        <v>23276.399999999998</v>
      </c>
      <c r="H97" s="63">
        <v>116381.99999999999</v>
      </c>
    </row>
    <row r="98" spans="1:8" s="7" customFormat="1" x14ac:dyDescent="0.25">
      <c r="A98" s="58"/>
      <c r="B98" s="51" t="s">
        <v>142</v>
      </c>
      <c r="C98" s="51"/>
      <c r="D98" s="57" t="s">
        <v>234</v>
      </c>
      <c r="E98" s="51">
        <v>5</v>
      </c>
      <c r="F98" s="51" t="s">
        <v>20</v>
      </c>
      <c r="G98" s="63">
        <v>12852</v>
      </c>
      <c r="H98" s="63">
        <v>64260</v>
      </c>
    </row>
    <row r="99" spans="1:8" s="7" customFormat="1" x14ac:dyDescent="0.25">
      <c r="A99" s="58"/>
      <c r="B99" s="51" t="s">
        <v>143</v>
      </c>
      <c r="C99" s="51"/>
      <c r="D99" s="57" t="s">
        <v>235</v>
      </c>
      <c r="E99" s="51">
        <v>2</v>
      </c>
      <c r="F99" s="51" t="s">
        <v>20</v>
      </c>
      <c r="G99" s="63">
        <v>146171.66666666666</v>
      </c>
      <c r="H99" s="63">
        <v>292343.33333333331</v>
      </c>
    </row>
    <row r="100" spans="1:8" s="7" customFormat="1" ht="52.5" customHeight="1" x14ac:dyDescent="0.25">
      <c r="A100" s="58"/>
      <c r="B100" s="51" t="s">
        <v>144</v>
      </c>
      <c r="C100" s="51"/>
      <c r="D100" s="57" t="s">
        <v>130</v>
      </c>
      <c r="E100" s="51">
        <v>1</v>
      </c>
      <c r="F100" s="51" t="s">
        <v>20</v>
      </c>
      <c r="G100" s="63">
        <v>436333.33333333331</v>
      </c>
      <c r="H100" s="63">
        <v>436333.33333333331</v>
      </c>
    </row>
    <row r="101" spans="1:8" s="7" customFormat="1" ht="38.25" x14ac:dyDescent="0.25">
      <c r="A101" s="58"/>
      <c r="B101" s="51" t="s">
        <v>145</v>
      </c>
      <c r="C101" s="51"/>
      <c r="D101" s="57" t="s">
        <v>131</v>
      </c>
      <c r="E101" s="51">
        <v>2</v>
      </c>
      <c r="F101" s="51" t="s">
        <v>20</v>
      </c>
      <c r="G101" s="63">
        <v>295516.66666666669</v>
      </c>
      <c r="H101" s="63">
        <v>591033.33333333337</v>
      </c>
    </row>
    <row r="102" spans="1:8" s="7" customFormat="1" x14ac:dyDescent="0.25">
      <c r="A102" s="58"/>
      <c r="B102" s="51" t="s">
        <v>146</v>
      </c>
      <c r="C102" s="51"/>
      <c r="D102" s="57" t="s">
        <v>132</v>
      </c>
      <c r="E102" s="51">
        <v>1</v>
      </c>
      <c r="F102" s="51" t="s">
        <v>20</v>
      </c>
      <c r="G102" s="63">
        <v>2598166.6666666665</v>
      </c>
      <c r="H102" s="63">
        <v>2598166.6666666665</v>
      </c>
    </row>
    <row r="103" spans="1:8" s="7" customFormat="1" ht="63.75" x14ac:dyDescent="0.25">
      <c r="A103" s="58"/>
      <c r="B103" s="51" t="s">
        <v>147</v>
      </c>
      <c r="C103" s="51"/>
      <c r="D103" s="57" t="s">
        <v>133</v>
      </c>
      <c r="E103" s="51">
        <v>120</v>
      </c>
      <c r="F103" s="51" t="s">
        <v>20</v>
      </c>
      <c r="G103" s="63">
        <v>2618</v>
      </c>
      <c r="H103" s="63">
        <v>942480</v>
      </c>
    </row>
    <row r="104" spans="1:8" s="7" customFormat="1" ht="127.5" x14ac:dyDescent="0.25">
      <c r="A104" s="58"/>
      <c r="B104" s="51" t="s">
        <v>148</v>
      </c>
      <c r="C104" s="51"/>
      <c r="D104" s="57" t="s">
        <v>236</v>
      </c>
      <c r="E104" s="51">
        <v>1</v>
      </c>
      <c r="F104" s="51" t="s">
        <v>20</v>
      </c>
      <c r="G104" s="63">
        <v>5037666.666666667</v>
      </c>
      <c r="H104" s="63">
        <v>5037666.666666667</v>
      </c>
    </row>
    <row r="105" spans="1:8" s="7" customFormat="1" ht="25.5" customHeight="1" x14ac:dyDescent="0.25">
      <c r="A105" s="58"/>
      <c r="B105" s="56"/>
      <c r="C105" s="51"/>
      <c r="D105" s="77" t="s">
        <v>194</v>
      </c>
      <c r="E105" s="78"/>
      <c r="F105" s="79"/>
      <c r="G105" s="63"/>
      <c r="H105" s="63">
        <f>SUM(H90:H104)</f>
        <v>16290981</v>
      </c>
    </row>
    <row r="106" spans="1:8" s="7" customFormat="1" ht="21.75" customHeight="1" x14ac:dyDescent="0.25">
      <c r="A106" s="3"/>
      <c r="B106" s="51">
        <v>9</v>
      </c>
      <c r="C106" s="51"/>
      <c r="D106" s="80" t="s">
        <v>134</v>
      </c>
      <c r="E106" s="80"/>
      <c r="F106" s="80"/>
      <c r="G106" s="80"/>
      <c r="H106" s="80"/>
    </row>
    <row r="107" spans="1:8" s="7" customFormat="1" ht="12.75" customHeight="1" x14ac:dyDescent="0.25">
      <c r="A107" s="3"/>
      <c r="B107" s="51" t="s">
        <v>150</v>
      </c>
      <c r="C107" s="51"/>
      <c r="D107" s="57" t="s">
        <v>165</v>
      </c>
      <c r="E107" s="51">
        <v>1</v>
      </c>
      <c r="F107" s="51" t="s">
        <v>20</v>
      </c>
      <c r="G107" s="65">
        <v>1428000</v>
      </c>
      <c r="H107" s="65">
        <v>1428000</v>
      </c>
    </row>
    <row r="108" spans="1:8" s="7" customFormat="1" x14ac:dyDescent="0.25">
      <c r="A108" s="3"/>
      <c r="B108" s="51" t="s">
        <v>151</v>
      </c>
      <c r="C108" s="51"/>
      <c r="D108" s="57" t="s">
        <v>166</v>
      </c>
      <c r="E108" s="51">
        <v>1</v>
      </c>
      <c r="F108" s="51" t="s">
        <v>20</v>
      </c>
      <c r="G108" s="65">
        <v>1138433.3333333333</v>
      </c>
      <c r="H108" s="65">
        <v>1138433.3333333333</v>
      </c>
    </row>
    <row r="109" spans="1:8" s="7" customFormat="1" x14ac:dyDescent="0.25">
      <c r="A109" s="3"/>
      <c r="B109" s="51" t="s">
        <v>152</v>
      </c>
      <c r="C109" s="51"/>
      <c r="D109" s="57" t="s">
        <v>239</v>
      </c>
      <c r="E109" s="51">
        <v>3</v>
      </c>
      <c r="F109" s="51" t="s">
        <v>20</v>
      </c>
      <c r="G109" s="65">
        <v>166600</v>
      </c>
      <c r="H109" s="65">
        <v>499800</v>
      </c>
    </row>
    <row r="110" spans="1:8" s="7" customFormat="1" x14ac:dyDescent="0.25">
      <c r="A110" s="3"/>
      <c r="B110" s="51" t="s">
        <v>153</v>
      </c>
      <c r="C110" s="51"/>
      <c r="D110" s="57" t="s">
        <v>167</v>
      </c>
      <c r="E110" s="51">
        <v>1</v>
      </c>
      <c r="F110" s="51" t="s">
        <v>20</v>
      </c>
      <c r="G110" s="65">
        <v>177310</v>
      </c>
      <c r="H110" s="65">
        <v>177310</v>
      </c>
    </row>
    <row r="111" spans="1:8" s="7" customFormat="1" ht="38.25" x14ac:dyDescent="0.25">
      <c r="A111" s="3"/>
      <c r="B111" s="51" t="s">
        <v>154</v>
      </c>
      <c r="C111" s="51"/>
      <c r="D111" s="57" t="s">
        <v>168</v>
      </c>
      <c r="E111" s="51">
        <v>3</v>
      </c>
      <c r="F111" s="51" t="s">
        <v>20</v>
      </c>
      <c r="G111" s="65">
        <v>483933.33333333331</v>
      </c>
      <c r="H111" s="65">
        <v>1451800</v>
      </c>
    </row>
    <row r="112" spans="1:8" s="7" customFormat="1" ht="38.25" x14ac:dyDescent="0.25">
      <c r="A112" s="3"/>
      <c r="B112" s="51" t="s">
        <v>155</v>
      </c>
      <c r="C112" s="51"/>
      <c r="D112" s="57" t="s">
        <v>169</v>
      </c>
      <c r="E112" s="51">
        <v>150</v>
      </c>
      <c r="F112" s="51" t="s">
        <v>20</v>
      </c>
      <c r="G112" s="65">
        <v>2221.3333333333335</v>
      </c>
      <c r="H112" s="65">
        <v>999600</v>
      </c>
    </row>
    <row r="113" spans="1:8" s="7" customFormat="1" ht="25.5" x14ac:dyDescent="0.25">
      <c r="A113" s="3"/>
      <c r="B113" s="51" t="s">
        <v>156</v>
      </c>
      <c r="C113" s="51"/>
      <c r="D113" s="57" t="s">
        <v>170</v>
      </c>
      <c r="E113" s="51">
        <v>150</v>
      </c>
      <c r="F113" s="51" t="s">
        <v>20</v>
      </c>
      <c r="G113" s="65">
        <v>32130</v>
      </c>
      <c r="H113" s="65">
        <v>4819500</v>
      </c>
    </row>
    <row r="114" spans="1:8" s="7" customFormat="1" x14ac:dyDescent="0.25">
      <c r="A114" s="3"/>
      <c r="B114" s="51" t="s">
        <v>157</v>
      </c>
      <c r="C114" s="51"/>
      <c r="D114" s="57" t="s">
        <v>221</v>
      </c>
      <c r="E114" s="51">
        <v>2</v>
      </c>
      <c r="F114" s="51" t="s">
        <v>20</v>
      </c>
      <c r="G114" s="65">
        <v>32923.333333333336</v>
      </c>
      <c r="H114" s="65">
        <v>65846.666666666672</v>
      </c>
    </row>
    <row r="115" spans="1:8" s="7" customFormat="1" x14ac:dyDescent="0.25">
      <c r="A115" s="3"/>
      <c r="B115" s="51" t="s">
        <v>158</v>
      </c>
      <c r="C115" s="51"/>
      <c r="D115" s="57" t="s">
        <v>95</v>
      </c>
      <c r="E115" s="51">
        <v>3</v>
      </c>
      <c r="F115" s="51" t="s">
        <v>20</v>
      </c>
      <c r="G115" s="65">
        <v>31019.333333333332</v>
      </c>
      <c r="H115" s="65">
        <v>93058</v>
      </c>
    </row>
    <row r="116" spans="1:8" s="7" customFormat="1" x14ac:dyDescent="0.25">
      <c r="A116" s="3"/>
      <c r="B116" s="51" t="s">
        <v>159</v>
      </c>
      <c r="C116" s="51"/>
      <c r="D116" s="57" t="s">
        <v>228</v>
      </c>
      <c r="E116" s="51">
        <v>10</v>
      </c>
      <c r="F116" s="51" t="s">
        <v>20</v>
      </c>
      <c r="G116" s="65">
        <v>11344.666666666666</v>
      </c>
      <c r="H116" s="65">
        <v>113446.66666666666</v>
      </c>
    </row>
    <row r="117" spans="1:8" s="7" customFormat="1" x14ac:dyDescent="0.25">
      <c r="A117" s="3"/>
      <c r="B117" s="51" t="s">
        <v>160</v>
      </c>
      <c r="C117" s="51"/>
      <c r="D117" s="57" t="s">
        <v>171</v>
      </c>
      <c r="E117" s="51">
        <v>6</v>
      </c>
      <c r="F117" s="51" t="s">
        <v>20</v>
      </c>
      <c r="G117" s="65">
        <v>23276.399999999998</v>
      </c>
      <c r="H117" s="65">
        <v>139658.4</v>
      </c>
    </row>
    <row r="118" spans="1:8" s="7" customFormat="1" ht="25.5" x14ac:dyDescent="0.25">
      <c r="A118" s="3"/>
      <c r="B118" s="51" t="s">
        <v>161</v>
      </c>
      <c r="C118" s="51"/>
      <c r="D118" s="57" t="s">
        <v>240</v>
      </c>
      <c r="E118" s="51">
        <v>1</v>
      </c>
      <c r="F118" s="51" t="s">
        <v>20</v>
      </c>
      <c r="G118" s="65">
        <v>124156.66666666667</v>
      </c>
      <c r="H118" s="65">
        <v>124156.66666666667</v>
      </c>
    </row>
    <row r="119" spans="1:8" s="7" customFormat="1" ht="25.5" x14ac:dyDescent="0.25">
      <c r="A119" s="3"/>
      <c r="B119" s="51" t="s">
        <v>162</v>
      </c>
      <c r="C119" s="51"/>
      <c r="D119" s="57" t="s">
        <v>226</v>
      </c>
      <c r="E119" s="51">
        <v>15</v>
      </c>
      <c r="F119" s="51" t="s">
        <v>20</v>
      </c>
      <c r="G119" s="65">
        <v>7655.666666666667</v>
      </c>
      <c r="H119" s="65">
        <v>114835</v>
      </c>
    </row>
    <row r="120" spans="1:8" s="7" customFormat="1" x14ac:dyDescent="0.25">
      <c r="A120" s="3"/>
      <c r="B120" s="51" t="s">
        <v>163</v>
      </c>
      <c r="C120" s="51"/>
      <c r="D120" s="57" t="s">
        <v>172</v>
      </c>
      <c r="E120" s="51">
        <v>20</v>
      </c>
      <c r="F120" s="51" t="s">
        <v>20</v>
      </c>
      <c r="G120" s="65">
        <v>21658</v>
      </c>
      <c r="H120" s="65">
        <v>433160</v>
      </c>
    </row>
    <row r="121" spans="1:8" s="7" customFormat="1" x14ac:dyDescent="0.25">
      <c r="A121" s="3"/>
      <c r="B121" s="51"/>
      <c r="C121" s="51"/>
      <c r="D121" s="77" t="s">
        <v>194</v>
      </c>
      <c r="E121" s="78"/>
      <c r="F121" s="79"/>
      <c r="G121" s="65"/>
      <c r="H121" s="65">
        <f>SUM(H107:H120)</f>
        <v>11598604.733333331</v>
      </c>
    </row>
    <row r="122" spans="1:8" s="7" customFormat="1" ht="24" customHeight="1" x14ac:dyDescent="0.25">
      <c r="A122" s="3"/>
      <c r="B122" s="51">
        <v>10</v>
      </c>
      <c r="C122" s="51"/>
      <c r="D122" s="80" t="s">
        <v>173</v>
      </c>
      <c r="E122" s="80"/>
      <c r="F122" s="80"/>
      <c r="G122" s="80"/>
      <c r="H122" s="80"/>
    </row>
    <row r="123" spans="1:8" s="7" customFormat="1" ht="39" customHeight="1" x14ac:dyDescent="0.25">
      <c r="A123" s="3"/>
      <c r="B123" s="51" t="s">
        <v>164</v>
      </c>
      <c r="C123" s="51"/>
      <c r="D123" s="57" t="s">
        <v>241</v>
      </c>
      <c r="E123" s="51">
        <v>90</v>
      </c>
      <c r="F123" s="51" t="s">
        <v>20</v>
      </c>
      <c r="G123" s="63">
        <v>61840</v>
      </c>
      <c r="H123" s="63">
        <v>5565630</v>
      </c>
    </row>
    <row r="124" spans="1:8" s="7" customFormat="1" x14ac:dyDescent="0.25">
      <c r="A124" s="3"/>
      <c r="B124" s="51"/>
      <c r="C124" s="51"/>
      <c r="D124" s="77" t="s">
        <v>194</v>
      </c>
      <c r="E124" s="78"/>
      <c r="F124" s="79"/>
      <c r="G124" s="63"/>
      <c r="H124" s="63">
        <f>SUM(H123)</f>
        <v>5565630</v>
      </c>
    </row>
    <row r="125" spans="1:8" s="7" customFormat="1" ht="42" customHeight="1" x14ac:dyDescent="0.25">
      <c r="A125" s="3"/>
      <c r="B125" s="51">
        <v>11</v>
      </c>
      <c r="C125" s="51"/>
      <c r="D125" s="80" t="s">
        <v>175</v>
      </c>
      <c r="E125" s="80"/>
      <c r="F125" s="80"/>
      <c r="G125" s="80"/>
      <c r="H125" s="80"/>
    </row>
    <row r="126" spans="1:8" s="7" customFormat="1" ht="42" customHeight="1" x14ac:dyDescent="0.25">
      <c r="A126" s="3"/>
      <c r="B126" s="51" t="s">
        <v>174</v>
      </c>
      <c r="C126" s="51"/>
      <c r="D126" s="59" t="s">
        <v>176</v>
      </c>
      <c r="E126" s="51">
        <v>300</v>
      </c>
      <c r="F126" s="51" t="s">
        <v>20</v>
      </c>
      <c r="G126" s="65">
        <v>6664</v>
      </c>
      <c r="H126" s="65">
        <v>1999200</v>
      </c>
    </row>
    <row r="127" spans="1:8" s="7" customFormat="1" x14ac:dyDescent="0.25">
      <c r="A127" s="3"/>
      <c r="B127" s="51" t="s">
        <v>207</v>
      </c>
      <c r="C127" s="51"/>
      <c r="D127" s="57" t="s">
        <v>177</v>
      </c>
      <c r="E127" s="51">
        <v>5</v>
      </c>
      <c r="F127" s="51" t="s">
        <v>20</v>
      </c>
      <c r="G127" s="65">
        <v>319316.66666666669</v>
      </c>
      <c r="H127" s="65">
        <v>1596583.3333333335</v>
      </c>
    </row>
    <row r="128" spans="1:8" s="7" customFormat="1" ht="25.5" x14ac:dyDescent="0.25">
      <c r="A128" s="3"/>
      <c r="B128" s="51" t="s">
        <v>208</v>
      </c>
      <c r="C128" s="51"/>
      <c r="D128" s="59" t="s">
        <v>242</v>
      </c>
      <c r="E128" s="51">
        <v>6</v>
      </c>
      <c r="F128" s="51" t="s">
        <v>20</v>
      </c>
      <c r="G128" s="65">
        <v>138833.33333333334</v>
      </c>
      <c r="H128" s="65">
        <v>833000</v>
      </c>
    </row>
    <row r="129" spans="1:8" s="7" customFormat="1" x14ac:dyDescent="0.25">
      <c r="A129" s="3"/>
      <c r="B129" s="51" t="s">
        <v>209</v>
      </c>
      <c r="C129" s="51"/>
      <c r="D129" s="57" t="s">
        <v>178</v>
      </c>
      <c r="E129" s="51">
        <v>5</v>
      </c>
      <c r="F129" s="51" t="s">
        <v>20</v>
      </c>
      <c r="G129" s="65">
        <v>11305</v>
      </c>
      <c r="H129" s="65">
        <v>56525</v>
      </c>
    </row>
    <row r="130" spans="1:8" s="7" customFormat="1" x14ac:dyDescent="0.25">
      <c r="A130" s="3"/>
      <c r="B130" s="51" t="s">
        <v>210</v>
      </c>
      <c r="C130" s="51"/>
      <c r="D130" s="57" t="s">
        <v>179</v>
      </c>
      <c r="E130" s="51">
        <v>20</v>
      </c>
      <c r="F130" s="51" t="s">
        <v>20</v>
      </c>
      <c r="G130" s="65">
        <v>14013.043333333335</v>
      </c>
      <c r="H130" s="65">
        <v>280260.8666666667</v>
      </c>
    </row>
    <row r="131" spans="1:8" s="7" customFormat="1" x14ac:dyDescent="0.25">
      <c r="A131" s="3"/>
      <c r="B131" s="51" t="s">
        <v>211</v>
      </c>
      <c r="C131" s="51"/>
      <c r="D131" s="57" t="s">
        <v>180</v>
      </c>
      <c r="E131" s="51">
        <v>10</v>
      </c>
      <c r="F131" s="51" t="s">
        <v>20</v>
      </c>
      <c r="G131" s="65">
        <v>33518.333333333336</v>
      </c>
      <c r="H131" s="65">
        <v>335183.33333333337</v>
      </c>
    </row>
    <row r="132" spans="1:8" s="7" customFormat="1" x14ac:dyDescent="0.25">
      <c r="A132" s="3"/>
      <c r="B132" s="51" t="s">
        <v>212</v>
      </c>
      <c r="C132" s="51"/>
      <c r="D132" s="57" t="s">
        <v>181</v>
      </c>
      <c r="E132" s="51">
        <v>5</v>
      </c>
      <c r="F132" s="51" t="s">
        <v>20</v>
      </c>
      <c r="G132" s="65">
        <v>29432.666666666668</v>
      </c>
      <c r="H132" s="65">
        <v>147163.33333333334</v>
      </c>
    </row>
    <row r="133" spans="1:8" s="7" customFormat="1" ht="27.75" customHeight="1" x14ac:dyDescent="0.25">
      <c r="A133" s="3"/>
      <c r="B133" s="51" t="s">
        <v>213</v>
      </c>
      <c r="C133" s="51"/>
      <c r="D133" s="59" t="s">
        <v>182</v>
      </c>
      <c r="E133" s="51">
        <v>300</v>
      </c>
      <c r="F133" s="51" t="s">
        <v>20</v>
      </c>
      <c r="G133" s="65">
        <v>5632.27</v>
      </c>
      <c r="H133" s="65">
        <v>1689681.0000000002</v>
      </c>
    </row>
    <row r="134" spans="1:8" s="7" customFormat="1" ht="39" customHeight="1" x14ac:dyDescent="0.25">
      <c r="A134" s="3"/>
      <c r="B134" s="51" t="s">
        <v>214</v>
      </c>
      <c r="C134" s="51"/>
      <c r="D134" s="59" t="s">
        <v>176</v>
      </c>
      <c r="E134" s="51">
        <v>100</v>
      </c>
      <c r="F134" s="51" t="s">
        <v>20</v>
      </c>
      <c r="G134" s="65">
        <v>6664</v>
      </c>
      <c r="H134" s="65">
        <v>666400</v>
      </c>
    </row>
    <row r="135" spans="1:8" s="7" customFormat="1" ht="45.75" customHeight="1" x14ac:dyDescent="0.25">
      <c r="A135" s="3"/>
      <c r="B135" s="51" t="s">
        <v>215</v>
      </c>
      <c r="C135" s="51"/>
      <c r="D135" s="59" t="s">
        <v>176</v>
      </c>
      <c r="E135" s="51">
        <v>500</v>
      </c>
      <c r="F135" s="51" t="s">
        <v>20</v>
      </c>
      <c r="G135" s="65">
        <v>6664</v>
      </c>
      <c r="H135" s="65">
        <v>3332000</v>
      </c>
    </row>
    <row r="136" spans="1:8" s="7" customFormat="1" ht="21.75" customHeight="1" x14ac:dyDescent="0.25">
      <c r="A136" s="3"/>
      <c r="B136" s="51" t="s">
        <v>216</v>
      </c>
      <c r="C136" s="51"/>
      <c r="D136" s="55" t="s">
        <v>223</v>
      </c>
      <c r="E136" s="51">
        <v>100</v>
      </c>
      <c r="F136" s="51" t="s">
        <v>20</v>
      </c>
      <c r="G136" s="65">
        <v>1765.1666666666667</v>
      </c>
      <c r="H136" s="65">
        <v>176516.66666666669</v>
      </c>
    </row>
    <row r="137" spans="1:8" s="7" customFormat="1" ht="25.5" customHeight="1" x14ac:dyDescent="0.25">
      <c r="A137" s="3"/>
      <c r="B137" s="51" t="s">
        <v>217</v>
      </c>
      <c r="C137" s="51"/>
      <c r="D137" s="55" t="s">
        <v>243</v>
      </c>
      <c r="E137" s="51">
        <v>30</v>
      </c>
      <c r="F137" s="51" t="s">
        <v>20</v>
      </c>
      <c r="G137" s="65">
        <v>124156.66666666667</v>
      </c>
      <c r="H137" s="65">
        <v>3724700</v>
      </c>
    </row>
    <row r="138" spans="1:8" s="7" customFormat="1" ht="29.25" customHeight="1" x14ac:dyDescent="0.25">
      <c r="A138" s="3"/>
      <c r="B138" s="51" t="s">
        <v>218</v>
      </c>
      <c r="C138" s="51"/>
      <c r="D138" s="55" t="s">
        <v>183</v>
      </c>
      <c r="E138" s="51">
        <v>50</v>
      </c>
      <c r="F138" s="51" t="s">
        <v>20</v>
      </c>
      <c r="G138" s="65">
        <v>32130</v>
      </c>
      <c r="H138" s="65">
        <v>1606500</v>
      </c>
    </row>
    <row r="139" spans="1:8" s="7" customFormat="1" ht="16.5" customHeight="1" x14ac:dyDescent="0.25">
      <c r="A139" s="3"/>
      <c r="B139" s="51"/>
      <c r="C139" s="51"/>
      <c r="D139" s="77" t="s">
        <v>194</v>
      </c>
      <c r="E139" s="78"/>
      <c r="F139" s="79"/>
      <c r="G139" s="65"/>
      <c r="H139" s="65">
        <f>SUM(H126:H138)</f>
        <v>16443713.533333333</v>
      </c>
    </row>
    <row r="140" spans="1:8" s="7" customFormat="1" ht="24" customHeight="1" x14ac:dyDescent="0.25">
      <c r="A140" s="3"/>
      <c r="B140" s="51">
        <v>12</v>
      </c>
      <c r="C140" s="51"/>
      <c r="D140" s="77" t="s">
        <v>189</v>
      </c>
      <c r="E140" s="78"/>
      <c r="F140" s="78"/>
      <c r="G140" s="78"/>
      <c r="H140" s="78"/>
    </row>
    <row r="141" spans="1:8" s="7" customFormat="1" ht="98.25" customHeight="1" x14ac:dyDescent="0.25">
      <c r="A141" s="3"/>
      <c r="B141" s="51" t="s">
        <v>184</v>
      </c>
      <c r="C141" s="51"/>
      <c r="D141" s="60" t="s">
        <v>190</v>
      </c>
      <c r="E141" s="51">
        <v>800</v>
      </c>
      <c r="F141" s="51" t="s">
        <v>20</v>
      </c>
      <c r="G141" s="63">
        <v>12495</v>
      </c>
      <c r="H141" s="63">
        <v>9996000</v>
      </c>
    </row>
    <row r="142" spans="1:8" s="7" customFormat="1" ht="29.25" customHeight="1" x14ac:dyDescent="0.25">
      <c r="A142" s="3"/>
      <c r="B142" s="51" t="s">
        <v>185</v>
      </c>
      <c r="C142" s="51"/>
      <c r="D142" s="55" t="s">
        <v>191</v>
      </c>
      <c r="E142" s="51">
        <v>800</v>
      </c>
      <c r="F142" s="51" t="s">
        <v>20</v>
      </c>
      <c r="G142" s="63">
        <v>2935.3333333333335</v>
      </c>
      <c r="H142" s="63">
        <v>2348266.666666667</v>
      </c>
    </row>
    <row r="143" spans="1:8" s="7" customFormat="1" ht="55.5" customHeight="1" x14ac:dyDescent="0.25">
      <c r="A143" s="3"/>
      <c r="B143" s="51" t="s">
        <v>186</v>
      </c>
      <c r="C143" s="51"/>
      <c r="D143" s="60" t="s">
        <v>263</v>
      </c>
      <c r="E143" s="51">
        <v>800</v>
      </c>
      <c r="F143" s="51" t="s">
        <v>20</v>
      </c>
      <c r="G143" s="63">
        <v>26378.333333333332</v>
      </c>
      <c r="H143" s="63">
        <v>21102666.666666664</v>
      </c>
    </row>
    <row r="144" spans="1:8" s="7" customFormat="1" ht="29.25" customHeight="1" x14ac:dyDescent="0.25">
      <c r="A144" s="3"/>
      <c r="B144" s="51" t="s">
        <v>187</v>
      </c>
      <c r="C144" s="51"/>
      <c r="D144" s="55" t="s">
        <v>192</v>
      </c>
      <c r="E144" s="51">
        <v>800</v>
      </c>
      <c r="F144" s="51" t="s">
        <v>20</v>
      </c>
      <c r="G144" s="63">
        <v>22213.333333333332</v>
      </c>
      <c r="H144" s="63">
        <v>17770666.666666664</v>
      </c>
    </row>
    <row r="145" spans="1:8" s="7" customFormat="1" ht="29.25" customHeight="1" x14ac:dyDescent="0.25">
      <c r="A145" s="3"/>
      <c r="B145" s="51" t="s">
        <v>188</v>
      </c>
      <c r="C145" s="51"/>
      <c r="D145" s="60" t="s">
        <v>193</v>
      </c>
      <c r="E145" s="51">
        <v>1</v>
      </c>
      <c r="F145" s="51" t="s">
        <v>20</v>
      </c>
      <c r="G145" s="63">
        <v>143990</v>
      </c>
      <c r="H145" s="63">
        <v>143990</v>
      </c>
    </row>
    <row r="146" spans="1:8" s="7" customFormat="1" ht="21.75" customHeight="1" x14ac:dyDescent="0.25">
      <c r="A146" s="2"/>
      <c r="B146" s="56"/>
      <c r="C146" s="51"/>
      <c r="D146" s="77" t="s">
        <v>194</v>
      </c>
      <c r="E146" s="78"/>
      <c r="F146" s="79"/>
      <c r="G146" s="63"/>
      <c r="H146" s="63">
        <f>SUM(H141:H145)</f>
        <v>51361590</v>
      </c>
    </row>
    <row r="147" spans="1:8" ht="28.5" customHeight="1" x14ac:dyDescent="0.25">
      <c r="A147" s="2"/>
      <c r="B147" s="81" t="s">
        <v>19</v>
      </c>
      <c r="C147" s="81"/>
      <c r="D147" s="81"/>
      <c r="E147" s="81"/>
      <c r="F147" s="81"/>
      <c r="G147" s="38"/>
      <c r="H147" s="38">
        <f>+H146+H139+H124+H121+H105+H88+H71+H59+H50+H35+H21+H8</f>
        <v>292074410.0666666</v>
      </c>
    </row>
    <row r="150" spans="1:8" ht="15.75" x14ac:dyDescent="0.25">
      <c r="G150" s="70"/>
      <c r="H150" s="70"/>
    </row>
    <row r="151" spans="1:8" x14ac:dyDescent="0.25">
      <c r="G151" s="20"/>
      <c r="H151" s="20"/>
    </row>
    <row r="152" spans="1:8" x14ac:dyDescent="0.25">
      <c r="E152" s="19"/>
      <c r="G152" s="71"/>
      <c r="H152" s="71"/>
    </row>
    <row r="154" spans="1:8" x14ac:dyDescent="0.25">
      <c r="E154" s="19"/>
    </row>
  </sheetData>
  <mergeCells count="34">
    <mergeCell ref="G10:G15"/>
    <mergeCell ref="H10:H15"/>
    <mergeCell ref="G2:G3"/>
    <mergeCell ref="H2:H3"/>
    <mergeCell ref="A1:H1"/>
    <mergeCell ref="E2:F2"/>
    <mergeCell ref="B10:B15"/>
    <mergeCell ref="E10:E15"/>
    <mergeCell ref="F10:F15"/>
    <mergeCell ref="D4:H4"/>
    <mergeCell ref="C8:F8"/>
    <mergeCell ref="D9:H9"/>
    <mergeCell ref="D50:F50"/>
    <mergeCell ref="D51:H51"/>
    <mergeCell ref="D59:F59"/>
    <mergeCell ref="D60:H60"/>
    <mergeCell ref="D21:F21"/>
    <mergeCell ref="D22:H22"/>
    <mergeCell ref="D35:F35"/>
    <mergeCell ref="D36:H36"/>
    <mergeCell ref="D146:F146"/>
    <mergeCell ref="B147:F147"/>
    <mergeCell ref="D124:F124"/>
    <mergeCell ref="D125:H125"/>
    <mergeCell ref="D139:F139"/>
    <mergeCell ref="D140:H140"/>
    <mergeCell ref="D105:F105"/>
    <mergeCell ref="D106:H106"/>
    <mergeCell ref="D121:F121"/>
    <mergeCell ref="D122:H122"/>
    <mergeCell ref="D71:F71"/>
    <mergeCell ref="D72:H72"/>
    <mergeCell ref="D88:F88"/>
    <mergeCell ref="D89:H89"/>
  </mergeCells>
  <pageMargins left="0.7" right="0.7" top="0.75" bottom="0.75" header="0.3" footer="0.3"/>
  <pageSetup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76"/>
  <sheetViews>
    <sheetView topLeftCell="B130" zoomScale="57" zoomScaleNormal="57" workbookViewId="0">
      <selection activeCell="H146" sqref="H146"/>
    </sheetView>
  </sheetViews>
  <sheetFormatPr baseColWidth="10" defaultColWidth="9.140625" defaultRowHeight="12.75" x14ac:dyDescent="0.25"/>
  <cols>
    <col min="1" max="1" width="6.42578125" style="12" hidden="1" customWidth="1"/>
    <col min="2" max="2" width="13.85546875" style="13" bestFit="1" customWidth="1"/>
    <col min="3" max="3" width="23.140625" style="14" hidden="1" customWidth="1"/>
    <col min="4" max="4" width="63.140625" style="12" customWidth="1"/>
    <col min="5" max="5" width="17.7109375" style="12" bestFit="1" customWidth="1"/>
    <col min="6" max="6" width="12.7109375" style="12" customWidth="1"/>
    <col min="7" max="7" width="19" style="12" bestFit="1" customWidth="1"/>
    <col min="8" max="9" width="19" style="12" customWidth="1"/>
    <col min="10" max="10" width="20.42578125" style="12" bestFit="1" customWidth="1"/>
    <col min="11" max="11" width="19" style="15" bestFit="1" customWidth="1"/>
    <col min="12" max="12" width="20.42578125" style="15" customWidth="1"/>
    <col min="13" max="13" width="25" style="15" customWidth="1"/>
    <col min="14" max="14" width="25.85546875" style="15" bestFit="1" customWidth="1"/>
    <col min="15" max="15" width="19.42578125" style="4" bestFit="1" customWidth="1"/>
    <col min="16" max="16" width="18.42578125" style="4" customWidth="1"/>
    <col min="17" max="17" width="17.28515625" style="4" bestFit="1" customWidth="1"/>
    <col min="18" max="18" width="28" style="4" customWidth="1"/>
    <col min="19" max="19" width="23.28515625" style="4" customWidth="1"/>
    <col min="20" max="20" width="32.85546875" style="4" customWidth="1"/>
    <col min="21" max="21" width="25.85546875" style="4" customWidth="1"/>
    <col min="22" max="16384" width="9.140625" style="4"/>
  </cols>
  <sheetData>
    <row r="1" spans="1:21" ht="32.25" customHeight="1" x14ac:dyDescent="0.25">
      <c r="A1" s="87" t="s">
        <v>3</v>
      </c>
      <c r="B1" s="88"/>
      <c r="C1" s="88"/>
      <c r="D1" s="88"/>
      <c r="E1" s="88"/>
      <c r="F1" s="88"/>
      <c r="G1" s="88"/>
      <c r="H1" s="88"/>
      <c r="I1" s="88"/>
      <c r="J1" s="88"/>
      <c r="K1" s="88"/>
      <c r="L1" s="88"/>
      <c r="M1" s="88"/>
      <c r="N1" s="88"/>
      <c r="O1" s="88"/>
      <c r="P1" s="88"/>
      <c r="Q1" s="88"/>
      <c r="R1" s="88"/>
    </row>
    <row r="2" spans="1:21" ht="32.25" customHeight="1" x14ac:dyDescent="0.25">
      <c r="A2" s="5"/>
      <c r="B2" s="52"/>
      <c r="C2" s="52"/>
      <c r="D2" s="52"/>
      <c r="E2" s="89"/>
      <c r="F2" s="90"/>
      <c r="G2" s="106" t="s">
        <v>237</v>
      </c>
      <c r="H2" s="107"/>
      <c r="I2" s="107"/>
      <c r="J2" s="108"/>
      <c r="K2" s="105" t="s">
        <v>250</v>
      </c>
      <c r="L2" s="105"/>
      <c r="M2" s="105"/>
      <c r="N2" s="105"/>
      <c r="O2" s="102" t="s">
        <v>265</v>
      </c>
      <c r="P2" s="102"/>
      <c r="Q2" s="102"/>
      <c r="R2" s="102"/>
      <c r="S2" s="86" t="s">
        <v>251</v>
      </c>
      <c r="T2" s="86" t="s">
        <v>252</v>
      </c>
      <c r="U2" s="103" t="s">
        <v>254</v>
      </c>
    </row>
    <row r="3" spans="1:21" ht="38.25" x14ac:dyDescent="0.25">
      <c r="A3" s="1" t="s">
        <v>4</v>
      </c>
      <c r="B3" s="53" t="s">
        <v>5</v>
      </c>
      <c r="C3" s="54" t="s">
        <v>6</v>
      </c>
      <c r="D3" s="53" t="s">
        <v>0</v>
      </c>
      <c r="E3" s="53" t="s">
        <v>1</v>
      </c>
      <c r="F3" s="53" t="s">
        <v>2</v>
      </c>
      <c r="G3" s="22" t="s">
        <v>7</v>
      </c>
      <c r="H3" s="22" t="s">
        <v>195</v>
      </c>
      <c r="I3" s="22" t="s">
        <v>219</v>
      </c>
      <c r="J3" s="22" t="s">
        <v>8</v>
      </c>
      <c r="K3" s="29" t="s">
        <v>7</v>
      </c>
      <c r="L3" s="29" t="s">
        <v>195</v>
      </c>
      <c r="M3" s="29" t="s">
        <v>219</v>
      </c>
      <c r="N3" s="29" t="s">
        <v>8</v>
      </c>
      <c r="O3" s="39" t="s">
        <v>7</v>
      </c>
      <c r="P3" s="39" t="s">
        <v>195</v>
      </c>
      <c r="Q3" s="39" t="s">
        <v>219</v>
      </c>
      <c r="R3" s="39" t="s">
        <v>8</v>
      </c>
      <c r="S3" s="86"/>
      <c r="T3" s="86"/>
      <c r="U3" s="103"/>
    </row>
    <row r="4" spans="1:21" s="7" customFormat="1" ht="20.25" customHeight="1" x14ac:dyDescent="0.25">
      <c r="A4" s="2"/>
      <c r="B4" s="49">
        <v>1</v>
      </c>
      <c r="C4" s="50" t="s">
        <v>23</v>
      </c>
      <c r="D4" s="94" t="s">
        <v>23</v>
      </c>
      <c r="E4" s="95"/>
      <c r="F4" s="95"/>
      <c r="G4" s="95"/>
      <c r="H4" s="95"/>
      <c r="I4" s="95"/>
      <c r="J4" s="95"/>
      <c r="K4" s="95"/>
      <c r="L4" s="95"/>
      <c r="M4" s="95"/>
      <c r="N4" s="95"/>
      <c r="O4" s="95"/>
      <c r="P4" s="95"/>
      <c r="Q4" s="95"/>
      <c r="R4" s="104"/>
      <c r="S4" s="6"/>
      <c r="T4" s="6"/>
      <c r="U4" s="6"/>
    </row>
    <row r="5" spans="1:21" s="7" customFormat="1" ht="81.75" customHeight="1" x14ac:dyDescent="0.25">
      <c r="A5" s="2"/>
      <c r="B5" s="49" t="s">
        <v>9</v>
      </c>
      <c r="C5" s="55" t="s">
        <v>41</v>
      </c>
      <c r="D5" s="55" t="s">
        <v>106</v>
      </c>
      <c r="E5" s="49">
        <v>1</v>
      </c>
      <c r="F5" s="49" t="s">
        <v>20</v>
      </c>
      <c r="G5" s="67">
        <v>0</v>
      </c>
      <c r="H5" s="67">
        <v>0</v>
      </c>
      <c r="I5" s="67">
        <f>+H5</f>
        <v>0</v>
      </c>
      <c r="J5" s="67">
        <f>+I5*E5*5</f>
        <v>0</v>
      </c>
      <c r="K5" s="35">
        <v>6166000</v>
      </c>
      <c r="L5" s="35">
        <v>6166000</v>
      </c>
      <c r="M5" s="35">
        <f>+L5</f>
        <v>6166000</v>
      </c>
      <c r="N5" s="35">
        <f>+M5*E5*5</f>
        <v>30830000</v>
      </c>
      <c r="O5" s="43" t="s">
        <v>253</v>
      </c>
      <c r="P5" s="43" t="s">
        <v>253</v>
      </c>
      <c r="Q5" s="43" t="s">
        <v>253</v>
      </c>
      <c r="R5" s="43" t="s">
        <v>253</v>
      </c>
      <c r="S5" s="64">
        <v>6166000</v>
      </c>
      <c r="T5" s="64">
        <f>+S5*E5*5</f>
        <v>30830000</v>
      </c>
      <c r="U5" s="103" t="s">
        <v>255</v>
      </c>
    </row>
    <row r="6" spans="1:21" s="7" customFormat="1" ht="55.5" customHeight="1" x14ac:dyDescent="0.25">
      <c r="A6" s="2"/>
      <c r="B6" s="49" t="s">
        <v>10</v>
      </c>
      <c r="C6" s="55" t="s">
        <v>41</v>
      </c>
      <c r="D6" s="55" t="s">
        <v>107</v>
      </c>
      <c r="E6" s="49">
        <v>2</v>
      </c>
      <c r="F6" s="49" t="s">
        <v>20</v>
      </c>
      <c r="G6" s="67">
        <v>0</v>
      </c>
      <c r="H6" s="67">
        <v>0</v>
      </c>
      <c r="I6" s="67">
        <v>0</v>
      </c>
      <c r="J6" s="67">
        <f>+I6*E6*5</f>
        <v>0</v>
      </c>
      <c r="K6" s="35">
        <v>3852666.6666666665</v>
      </c>
      <c r="L6" s="35">
        <v>3852666.6666666665</v>
      </c>
      <c r="M6" s="35">
        <v>3852666.6666666665</v>
      </c>
      <c r="N6" s="35">
        <f>+M6*E6*5</f>
        <v>38526666.666666664</v>
      </c>
      <c r="O6" s="43" t="s">
        <v>253</v>
      </c>
      <c r="P6" s="43" t="s">
        <v>253</v>
      </c>
      <c r="Q6" s="43" t="s">
        <v>253</v>
      </c>
      <c r="R6" s="43" t="s">
        <v>253</v>
      </c>
      <c r="S6" s="64">
        <v>3852666.6666666665</v>
      </c>
      <c r="T6" s="64">
        <f>+S6*E6*5</f>
        <v>38526666.666666664</v>
      </c>
      <c r="U6" s="103"/>
    </row>
    <row r="7" spans="1:21" s="7" customFormat="1" ht="66" customHeight="1" x14ac:dyDescent="0.25">
      <c r="A7" s="2"/>
      <c r="B7" s="49" t="s">
        <v>13</v>
      </c>
      <c r="C7" s="55" t="s">
        <v>41</v>
      </c>
      <c r="D7" s="55" t="s">
        <v>249</v>
      </c>
      <c r="E7" s="49">
        <v>1</v>
      </c>
      <c r="F7" s="49" t="s">
        <v>20</v>
      </c>
      <c r="G7" s="67">
        <v>0</v>
      </c>
      <c r="H7" s="67">
        <v>0</v>
      </c>
      <c r="I7" s="67">
        <v>0</v>
      </c>
      <c r="J7" s="67">
        <f>+I7*E7*5</f>
        <v>0</v>
      </c>
      <c r="K7" s="35">
        <v>2944000</v>
      </c>
      <c r="L7" s="35">
        <v>2944000</v>
      </c>
      <c r="M7" s="35">
        <v>2944000</v>
      </c>
      <c r="N7" s="35">
        <f>+M7*E7*5</f>
        <v>14720000</v>
      </c>
      <c r="O7" s="43" t="s">
        <v>253</v>
      </c>
      <c r="P7" s="43" t="s">
        <v>253</v>
      </c>
      <c r="Q7" s="43" t="s">
        <v>253</v>
      </c>
      <c r="R7" s="43" t="s">
        <v>253</v>
      </c>
      <c r="S7" s="64">
        <v>2944000</v>
      </c>
      <c r="T7" s="64">
        <f>+S7*E7*5</f>
        <v>14720000</v>
      </c>
      <c r="U7" s="103"/>
    </row>
    <row r="8" spans="1:21" s="7" customFormat="1" ht="21.75" customHeight="1" x14ac:dyDescent="0.25">
      <c r="A8" s="2"/>
      <c r="B8" s="49"/>
      <c r="C8" s="82" t="s">
        <v>194</v>
      </c>
      <c r="D8" s="82"/>
      <c r="E8" s="82"/>
      <c r="F8" s="82"/>
      <c r="G8" s="23"/>
      <c r="H8" s="23"/>
      <c r="I8" s="23"/>
      <c r="J8" s="24">
        <f>SUM(J5:J7)</f>
        <v>0</v>
      </c>
      <c r="K8" s="30"/>
      <c r="L8" s="31"/>
      <c r="M8" s="31"/>
      <c r="N8" s="32">
        <f>SUM(N5:N7)</f>
        <v>84076666.666666657</v>
      </c>
      <c r="O8" s="40"/>
      <c r="P8" s="40"/>
      <c r="Q8" s="40"/>
      <c r="R8" s="40"/>
      <c r="S8" s="61"/>
      <c r="T8" s="61">
        <f>SUM(T5:T7)</f>
        <v>84076666.666666657</v>
      </c>
      <c r="U8" s="6"/>
    </row>
    <row r="9" spans="1:21" s="7" customFormat="1" ht="16.5" customHeight="1" x14ac:dyDescent="0.25">
      <c r="A9" s="2"/>
      <c r="B9" s="49">
        <v>2</v>
      </c>
      <c r="C9" s="49"/>
      <c r="D9" s="82" t="s">
        <v>54</v>
      </c>
      <c r="E9" s="82"/>
      <c r="F9" s="82"/>
      <c r="G9" s="82"/>
      <c r="H9" s="82"/>
      <c r="I9" s="82"/>
      <c r="J9" s="82"/>
      <c r="K9" s="82"/>
      <c r="L9" s="82"/>
      <c r="M9" s="82"/>
      <c r="N9" s="82"/>
      <c r="O9" s="82"/>
      <c r="P9" s="82"/>
      <c r="Q9" s="82"/>
      <c r="R9" s="82"/>
      <c r="S9" s="62"/>
      <c r="T9" s="62"/>
      <c r="U9" s="6"/>
    </row>
    <row r="10" spans="1:21" s="7" customFormat="1" ht="36" customHeight="1" x14ac:dyDescent="0.25">
      <c r="A10" s="2"/>
      <c r="B10" s="91" t="s">
        <v>11</v>
      </c>
      <c r="C10" s="49"/>
      <c r="D10" s="55" t="s">
        <v>61</v>
      </c>
      <c r="E10" s="82">
        <v>30</v>
      </c>
      <c r="F10" s="82" t="s">
        <v>20</v>
      </c>
      <c r="G10" s="97" t="s">
        <v>253</v>
      </c>
      <c r="H10" s="97" t="s">
        <v>253</v>
      </c>
      <c r="I10" s="97" t="s">
        <v>253</v>
      </c>
      <c r="J10" s="97" t="s">
        <v>253</v>
      </c>
      <c r="K10" s="96">
        <v>1125000</v>
      </c>
      <c r="L10" s="96">
        <f>+K10*19%</f>
        <v>213750</v>
      </c>
      <c r="M10" s="96">
        <f>+L10+K10</f>
        <v>1338750</v>
      </c>
      <c r="N10" s="96">
        <f>+M10*E10</f>
        <v>40162500</v>
      </c>
      <c r="O10" s="110" t="s">
        <v>253</v>
      </c>
      <c r="P10" s="110" t="s">
        <v>253</v>
      </c>
      <c r="Q10" s="110" t="s">
        <v>253</v>
      </c>
      <c r="R10" s="110" t="s">
        <v>253</v>
      </c>
      <c r="S10" s="109">
        <v>1338750</v>
      </c>
      <c r="T10" s="109">
        <f>+S10*E10</f>
        <v>40162500</v>
      </c>
      <c r="U10" s="103" t="s">
        <v>256</v>
      </c>
    </row>
    <row r="11" spans="1:21" s="7" customFormat="1" ht="51" customHeight="1" x14ac:dyDescent="0.25">
      <c r="A11" s="2"/>
      <c r="B11" s="92"/>
      <c r="C11" s="49"/>
      <c r="D11" s="55" t="s">
        <v>24</v>
      </c>
      <c r="E11" s="82"/>
      <c r="F11" s="82"/>
      <c r="G11" s="97"/>
      <c r="H11" s="97"/>
      <c r="I11" s="97"/>
      <c r="J11" s="97"/>
      <c r="K11" s="96"/>
      <c r="L11" s="96"/>
      <c r="M11" s="96"/>
      <c r="N11" s="96"/>
      <c r="O11" s="110"/>
      <c r="P11" s="110"/>
      <c r="Q11" s="110"/>
      <c r="R11" s="110"/>
      <c r="S11" s="109"/>
      <c r="T11" s="109"/>
      <c r="U11" s="103"/>
    </row>
    <row r="12" spans="1:21" s="7" customFormat="1" ht="76.5" x14ac:dyDescent="0.25">
      <c r="A12" s="2"/>
      <c r="B12" s="92"/>
      <c r="C12" s="49"/>
      <c r="D12" s="55" t="s">
        <v>58</v>
      </c>
      <c r="E12" s="82"/>
      <c r="F12" s="82"/>
      <c r="G12" s="97"/>
      <c r="H12" s="97"/>
      <c r="I12" s="97"/>
      <c r="J12" s="97"/>
      <c r="K12" s="96"/>
      <c r="L12" s="96"/>
      <c r="M12" s="96"/>
      <c r="N12" s="96"/>
      <c r="O12" s="110"/>
      <c r="P12" s="110"/>
      <c r="Q12" s="110"/>
      <c r="R12" s="110"/>
      <c r="S12" s="109"/>
      <c r="T12" s="109"/>
      <c r="U12" s="103"/>
    </row>
    <row r="13" spans="1:21" s="7" customFormat="1" ht="25.5" x14ac:dyDescent="0.25">
      <c r="A13" s="2"/>
      <c r="B13" s="92"/>
      <c r="C13" s="49"/>
      <c r="D13" s="55" t="s">
        <v>62</v>
      </c>
      <c r="E13" s="82"/>
      <c r="F13" s="82"/>
      <c r="G13" s="97"/>
      <c r="H13" s="97"/>
      <c r="I13" s="97"/>
      <c r="J13" s="97"/>
      <c r="K13" s="96"/>
      <c r="L13" s="96"/>
      <c r="M13" s="96"/>
      <c r="N13" s="96"/>
      <c r="O13" s="110"/>
      <c r="P13" s="110"/>
      <c r="Q13" s="110"/>
      <c r="R13" s="110"/>
      <c r="S13" s="109"/>
      <c r="T13" s="109"/>
      <c r="U13" s="103"/>
    </row>
    <row r="14" spans="1:21" s="7" customFormat="1" ht="18.75" customHeight="1" x14ac:dyDescent="0.25">
      <c r="A14" s="2"/>
      <c r="B14" s="92"/>
      <c r="C14" s="49"/>
      <c r="D14" s="55" t="s">
        <v>25</v>
      </c>
      <c r="E14" s="82"/>
      <c r="F14" s="82"/>
      <c r="G14" s="97"/>
      <c r="H14" s="97"/>
      <c r="I14" s="97"/>
      <c r="J14" s="97"/>
      <c r="K14" s="96"/>
      <c r="L14" s="96"/>
      <c r="M14" s="96"/>
      <c r="N14" s="96"/>
      <c r="O14" s="110"/>
      <c r="P14" s="110"/>
      <c r="Q14" s="110"/>
      <c r="R14" s="110"/>
      <c r="S14" s="109"/>
      <c r="T14" s="109"/>
      <c r="U14" s="103"/>
    </row>
    <row r="15" spans="1:21" s="7" customFormat="1" ht="17.25" customHeight="1" x14ac:dyDescent="0.25">
      <c r="A15" s="2"/>
      <c r="B15" s="93"/>
      <c r="C15" s="49"/>
      <c r="D15" s="55" t="s">
        <v>26</v>
      </c>
      <c r="E15" s="82"/>
      <c r="F15" s="82"/>
      <c r="G15" s="97"/>
      <c r="H15" s="97"/>
      <c r="I15" s="97"/>
      <c r="J15" s="97"/>
      <c r="K15" s="96"/>
      <c r="L15" s="96"/>
      <c r="M15" s="96"/>
      <c r="N15" s="96"/>
      <c r="O15" s="110"/>
      <c r="P15" s="110"/>
      <c r="Q15" s="110"/>
      <c r="R15" s="110"/>
      <c r="S15" s="109"/>
      <c r="T15" s="109"/>
      <c r="U15" s="103"/>
    </row>
    <row r="16" spans="1:21" s="7" customFormat="1" ht="98.25" customHeight="1" x14ac:dyDescent="0.25">
      <c r="A16" s="2"/>
      <c r="B16" s="49" t="s">
        <v>12</v>
      </c>
      <c r="C16" s="49"/>
      <c r="D16" s="55" t="s">
        <v>268</v>
      </c>
      <c r="E16" s="49">
        <v>30</v>
      </c>
      <c r="F16" s="49" t="s">
        <v>20</v>
      </c>
      <c r="G16" s="25">
        <v>28000</v>
      </c>
      <c r="H16" s="25">
        <f>+G16*19%</f>
        <v>5320</v>
      </c>
      <c r="I16" s="25">
        <f>+H16+G16</f>
        <v>33320</v>
      </c>
      <c r="J16" s="24">
        <f>+I16*E16</f>
        <v>999600</v>
      </c>
      <c r="K16" s="33">
        <v>53800</v>
      </c>
      <c r="L16" s="33">
        <f>+K16*19%</f>
        <v>10222</v>
      </c>
      <c r="M16" s="33">
        <f>+L16+K16</f>
        <v>64022</v>
      </c>
      <c r="N16" s="34">
        <f>+M16*E16</f>
        <v>1920660</v>
      </c>
      <c r="O16" s="41">
        <v>45000</v>
      </c>
      <c r="P16" s="41">
        <f>+O16*19%</f>
        <v>8550</v>
      </c>
      <c r="Q16" s="41">
        <f>+P16+O16</f>
        <v>53550</v>
      </c>
      <c r="R16" s="42">
        <f>+Q16*E16</f>
        <v>1606500</v>
      </c>
      <c r="S16" s="63">
        <f>AVERAGE(I16,M16,Q16)</f>
        <v>50297.333333333336</v>
      </c>
      <c r="T16" s="63">
        <f>+S16*E16</f>
        <v>1508920</v>
      </c>
      <c r="U16" s="103" t="s">
        <v>257</v>
      </c>
    </row>
    <row r="17" spans="1:21" s="7" customFormat="1" ht="49.5" customHeight="1" x14ac:dyDescent="0.25">
      <c r="A17" s="2"/>
      <c r="B17" s="49" t="s">
        <v>55</v>
      </c>
      <c r="C17" s="49"/>
      <c r="D17" s="55" t="s">
        <v>59</v>
      </c>
      <c r="E17" s="49">
        <v>30</v>
      </c>
      <c r="F17" s="49" t="s">
        <v>20</v>
      </c>
      <c r="G17" s="25">
        <v>10500</v>
      </c>
      <c r="H17" s="25">
        <f>+G17*19%</f>
        <v>1995</v>
      </c>
      <c r="I17" s="25">
        <f>+H17+G17</f>
        <v>12495</v>
      </c>
      <c r="J17" s="24">
        <f>+I17*E17</f>
        <v>374850</v>
      </c>
      <c r="K17" s="33">
        <v>10000</v>
      </c>
      <c r="L17" s="33">
        <f>+K17*19%</f>
        <v>1900</v>
      </c>
      <c r="M17" s="33">
        <f>+L17+K17</f>
        <v>11900</v>
      </c>
      <c r="N17" s="34">
        <f>+M17*E17</f>
        <v>357000</v>
      </c>
      <c r="O17" s="41">
        <v>9800</v>
      </c>
      <c r="P17" s="41">
        <f>+O17*19%</f>
        <v>1862</v>
      </c>
      <c r="Q17" s="41">
        <f>+P17+O17</f>
        <v>11662</v>
      </c>
      <c r="R17" s="42">
        <f>+Q17*E17</f>
        <v>349860</v>
      </c>
      <c r="S17" s="63">
        <f>AVERAGE(I17,M17,Q17)</f>
        <v>12019</v>
      </c>
      <c r="T17" s="63">
        <f>+S17*E17</f>
        <v>360570</v>
      </c>
      <c r="U17" s="103"/>
    </row>
    <row r="18" spans="1:21" s="7" customFormat="1" ht="33" customHeight="1" x14ac:dyDescent="0.25">
      <c r="A18" s="2"/>
      <c r="B18" s="49" t="s">
        <v>56</v>
      </c>
      <c r="C18" s="49"/>
      <c r="D18" s="55" t="s">
        <v>60</v>
      </c>
      <c r="E18" s="49">
        <v>30</v>
      </c>
      <c r="F18" s="49" t="s">
        <v>20</v>
      </c>
      <c r="G18" s="25">
        <v>6800</v>
      </c>
      <c r="H18" s="25">
        <f>+G18*19%</f>
        <v>1292</v>
      </c>
      <c r="I18" s="25">
        <f>+H18+G18</f>
        <v>8092</v>
      </c>
      <c r="J18" s="24">
        <f>+I18*E18</f>
        <v>242760</v>
      </c>
      <c r="K18" s="33">
        <v>6000</v>
      </c>
      <c r="L18" s="33">
        <f>+K18*19%</f>
        <v>1140</v>
      </c>
      <c r="M18" s="33">
        <f>+L18+K18</f>
        <v>7140</v>
      </c>
      <c r="N18" s="34">
        <f>+M18*E18</f>
        <v>214200</v>
      </c>
      <c r="O18" s="41">
        <v>5950</v>
      </c>
      <c r="P18" s="41">
        <f>+O18*19%</f>
        <v>1130.5</v>
      </c>
      <c r="Q18" s="41">
        <f>+P18+O18</f>
        <v>7080.5</v>
      </c>
      <c r="R18" s="42">
        <f>+Q18*E18</f>
        <v>212415</v>
      </c>
      <c r="S18" s="63">
        <f>AVERAGE(I18,M18,Q18)</f>
        <v>7437.5</v>
      </c>
      <c r="T18" s="63">
        <f>+S18*E18</f>
        <v>223125</v>
      </c>
      <c r="U18" s="103"/>
    </row>
    <row r="19" spans="1:21" s="7" customFormat="1" ht="53.25" customHeight="1" x14ac:dyDescent="0.25">
      <c r="A19" s="2"/>
      <c r="B19" s="49" t="s">
        <v>57</v>
      </c>
      <c r="C19" s="49"/>
      <c r="D19" s="55" t="s">
        <v>64</v>
      </c>
      <c r="E19" s="49">
        <v>1</v>
      </c>
      <c r="F19" s="49" t="s">
        <v>20</v>
      </c>
      <c r="G19" s="25">
        <v>215000</v>
      </c>
      <c r="H19" s="25">
        <f>+G19*19%</f>
        <v>40850</v>
      </c>
      <c r="I19" s="25">
        <f>+H19+G19</f>
        <v>255850</v>
      </c>
      <c r="J19" s="24">
        <f>+I19*E19</f>
        <v>255850</v>
      </c>
      <c r="K19" s="33">
        <v>200000</v>
      </c>
      <c r="L19" s="33">
        <f>+K19*19%</f>
        <v>38000</v>
      </c>
      <c r="M19" s="33">
        <f>+L19+K19</f>
        <v>238000</v>
      </c>
      <c r="N19" s="34">
        <f>+M19*E19</f>
        <v>238000</v>
      </c>
      <c r="O19" s="41">
        <v>220000</v>
      </c>
      <c r="P19" s="41">
        <f>+O19*19%</f>
        <v>41800</v>
      </c>
      <c r="Q19" s="41">
        <f>+P19+O19</f>
        <v>261800</v>
      </c>
      <c r="R19" s="42">
        <f>+Q19*E19</f>
        <v>261800</v>
      </c>
      <c r="S19" s="63">
        <f>AVERAGE(I19,M19,Q19)</f>
        <v>251883.33333333334</v>
      </c>
      <c r="T19" s="63">
        <f>+S19*E19</f>
        <v>251883.33333333334</v>
      </c>
      <c r="U19" s="103"/>
    </row>
    <row r="20" spans="1:21" s="7" customFormat="1" ht="32.25" customHeight="1" x14ac:dyDescent="0.25">
      <c r="A20" s="2"/>
      <c r="B20" s="49" t="s">
        <v>63</v>
      </c>
      <c r="C20" s="49"/>
      <c r="D20" s="55" t="s">
        <v>220</v>
      </c>
      <c r="E20" s="49">
        <v>35</v>
      </c>
      <c r="F20" s="49" t="s">
        <v>20</v>
      </c>
      <c r="G20" s="25">
        <v>35000</v>
      </c>
      <c r="H20" s="25">
        <f>+G20*19%</f>
        <v>6650</v>
      </c>
      <c r="I20" s="25">
        <f>+H20+G20</f>
        <v>41650</v>
      </c>
      <c r="J20" s="24">
        <f>+I20*E20</f>
        <v>1457750</v>
      </c>
      <c r="K20" s="33">
        <v>41000</v>
      </c>
      <c r="L20" s="33">
        <f>+K20*19%</f>
        <v>7790</v>
      </c>
      <c r="M20" s="33">
        <f>+L20+K20</f>
        <v>48790</v>
      </c>
      <c r="N20" s="34">
        <f>+M20*E20</f>
        <v>1707650</v>
      </c>
      <c r="O20" s="41">
        <v>38000</v>
      </c>
      <c r="P20" s="41">
        <f>+O20*19%</f>
        <v>7220</v>
      </c>
      <c r="Q20" s="41">
        <f>+P20+O20</f>
        <v>45220</v>
      </c>
      <c r="R20" s="42">
        <f>+Q20*E20</f>
        <v>1582700</v>
      </c>
      <c r="S20" s="63">
        <f>AVERAGE(I20,M20,Q20)</f>
        <v>45220</v>
      </c>
      <c r="T20" s="63">
        <f>+S20*E20</f>
        <v>1582700</v>
      </c>
      <c r="U20" s="103"/>
    </row>
    <row r="21" spans="1:21" s="7" customFormat="1" ht="18" customHeight="1" x14ac:dyDescent="0.25">
      <c r="A21" s="2"/>
      <c r="B21" s="56"/>
      <c r="C21" s="49"/>
      <c r="D21" s="77" t="s">
        <v>194</v>
      </c>
      <c r="E21" s="78"/>
      <c r="F21" s="79"/>
      <c r="G21" s="25"/>
      <c r="H21" s="25"/>
      <c r="I21" s="25"/>
      <c r="J21" s="24">
        <f>SUM(J10:J20)</f>
        <v>3330810</v>
      </c>
      <c r="K21" s="33"/>
      <c r="L21" s="33"/>
      <c r="M21" s="33"/>
      <c r="N21" s="32">
        <f>SUM(N10:N20)</f>
        <v>44600010</v>
      </c>
      <c r="O21" s="40"/>
      <c r="P21" s="40"/>
      <c r="Q21" s="40"/>
      <c r="R21" s="43">
        <f>SUM(R16:R20)</f>
        <v>4013275</v>
      </c>
      <c r="S21" s="64"/>
      <c r="T21" s="64">
        <f>SUM(T10:T20)</f>
        <v>44089698.333333336</v>
      </c>
      <c r="U21" s="103"/>
    </row>
    <row r="22" spans="1:21" s="7" customFormat="1" ht="31.5" customHeight="1" x14ac:dyDescent="0.25">
      <c r="A22" s="2"/>
      <c r="B22" s="49">
        <v>3</v>
      </c>
      <c r="C22" s="49"/>
      <c r="D22" s="82" t="s">
        <v>65</v>
      </c>
      <c r="E22" s="82"/>
      <c r="F22" s="82"/>
      <c r="G22" s="82"/>
      <c r="H22" s="82"/>
      <c r="I22" s="82"/>
      <c r="J22" s="82"/>
      <c r="K22" s="82"/>
      <c r="L22" s="82"/>
      <c r="M22" s="82"/>
      <c r="N22" s="82"/>
      <c r="O22" s="82"/>
      <c r="P22" s="82"/>
      <c r="Q22" s="82"/>
      <c r="R22" s="82"/>
      <c r="S22" s="82"/>
      <c r="T22" s="82"/>
      <c r="U22" s="6"/>
    </row>
    <row r="23" spans="1:21" s="7" customFormat="1" ht="84" customHeight="1" x14ac:dyDescent="0.25">
      <c r="A23" s="2"/>
      <c r="B23" s="49" t="s">
        <v>21</v>
      </c>
      <c r="C23" s="49"/>
      <c r="D23" s="55" t="s">
        <v>222</v>
      </c>
      <c r="E23" s="49">
        <v>1</v>
      </c>
      <c r="F23" s="49" t="s">
        <v>20</v>
      </c>
      <c r="G23" s="25">
        <v>1900000</v>
      </c>
      <c r="H23" s="24">
        <f>+G23</f>
        <v>1900000</v>
      </c>
      <c r="I23" s="24">
        <f>+H23</f>
        <v>1900000</v>
      </c>
      <c r="J23" s="24">
        <f>+I23*E23*2</f>
        <v>3800000</v>
      </c>
      <c r="K23" s="33">
        <v>1800000</v>
      </c>
      <c r="L23" s="34">
        <f>+K23</f>
        <v>1800000</v>
      </c>
      <c r="M23" s="34">
        <f>+L23</f>
        <v>1800000</v>
      </c>
      <c r="N23" s="34">
        <f>+M23*E23*2</f>
        <v>3600000</v>
      </c>
      <c r="O23" s="41">
        <v>2000000</v>
      </c>
      <c r="P23" s="42">
        <v>2000000</v>
      </c>
      <c r="Q23" s="42">
        <f>+P23</f>
        <v>2000000</v>
      </c>
      <c r="R23" s="42">
        <f>+Q23*2</f>
        <v>4000000</v>
      </c>
      <c r="S23" s="65">
        <f>AVERAGE(Q23,M23,I23)</f>
        <v>1900000</v>
      </c>
      <c r="T23" s="65">
        <f>+S23*E23*2</f>
        <v>3800000</v>
      </c>
      <c r="U23" s="103" t="s">
        <v>259</v>
      </c>
    </row>
    <row r="24" spans="1:21" s="7" customFormat="1" ht="25.5" x14ac:dyDescent="0.25">
      <c r="A24" s="2"/>
      <c r="B24" s="49" t="s">
        <v>22</v>
      </c>
      <c r="C24" s="49"/>
      <c r="D24" s="55" t="s">
        <v>66</v>
      </c>
      <c r="E24" s="49">
        <v>400</v>
      </c>
      <c r="F24" s="49" t="s">
        <v>20</v>
      </c>
      <c r="G24" s="25"/>
      <c r="H24" s="25">
        <f>+G24*19%</f>
        <v>0</v>
      </c>
      <c r="I24" s="25">
        <f>+H24+G24</f>
        <v>0</v>
      </c>
      <c r="J24" s="24">
        <f>+I24*E24</f>
        <v>0</v>
      </c>
      <c r="K24" s="33">
        <v>5600</v>
      </c>
      <c r="L24" s="34">
        <f>+K24*19%</f>
        <v>1064</v>
      </c>
      <c r="M24" s="34">
        <f>+L24+K24</f>
        <v>6664</v>
      </c>
      <c r="N24" s="34">
        <f>+M24*E24</f>
        <v>2665600</v>
      </c>
      <c r="O24" s="41"/>
      <c r="P24" s="42">
        <f>+O24*19%</f>
        <v>0</v>
      </c>
      <c r="Q24" s="42">
        <f>+P24+O24</f>
        <v>0</v>
      </c>
      <c r="R24" s="42">
        <f>+Q24*E24</f>
        <v>0</v>
      </c>
      <c r="S24" s="65">
        <f t="shared" ref="S24:S34" si="0">AVERAGE(Q24,M24,I24)</f>
        <v>2221.3333333333335</v>
      </c>
      <c r="T24" s="65">
        <f>+S24*E24</f>
        <v>888533.33333333337</v>
      </c>
      <c r="U24" s="103"/>
    </row>
    <row r="25" spans="1:21" s="7" customFormat="1" ht="26.25" customHeight="1" x14ac:dyDescent="0.25">
      <c r="A25" s="2"/>
      <c r="B25" s="49" t="s">
        <v>30</v>
      </c>
      <c r="C25" s="49"/>
      <c r="D25" s="55" t="s">
        <v>67</v>
      </c>
      <c r="E25" s="49">
        <v>200</v>
      </c>
      <c r="F25" s="49" t="s">
        <v>20</v>
      </c>
      <c r="G25" s="25">
        <v>12500</v>
      </c>
      <c r="H25" s="25">
        <f>+G25*19%</f>
        <v>2375</v>
      </c>
      <c r="I25" s="24">
        <f>+H25+G25</f>
        <v>14875</v>
      </c>
      <c r="J25" s="24">
        <f>+I25*E25</f>
        <v>2975000</v>
      </c>
      <c r="K25" s="33">
        <v>11500</v>
      </c>
      <c r="L25" s="34">
        <f t="shared" ref="L25:L34" si="1">+K25*19%</f>
        <v>2185</v>
      </c>
      <c r="M25" s="34">
        <f t="shared" ref="M25:M34" si="2">+L25+K25</f>
        <v>13685</v>
      </c>
      <c r="N25" s="34">
        <f t="shared" ref="N25:N34" si="3">+M25*E25</f>
        <v>2737000</v>
      </c>
      <c r="O25" s="41">
        <v>10900</v>
      </c>
      <c r="P25" s="42">
        <f t="shared" ref="P25:P34" si="4">+O25*19%</f>
        <v>2071</v>
      </c>
      <c r="Q25" s="42">
        <f t="shared" ref="Q25:Q34" si="5">+P25+O25</f>
        <v>12971</v>
      </c>
      <c r="R25" s="42">
        <f t="shared" ref="R25:R34" si="6">+Q25*E25</f>
        <v>2594200</v>
      </c>
      <c r="S25" s="65">
        <f t="shared" si="0"/>
        <v>13843.666666666666</v>
      </c>
      <c r="T25" s="65">
        <f t="shared" ref="T25:T34" si="7">+S25*E25</f>
        <v>2768733.333333333</v>
      </c>
      <c r="U25" s="103"/>
    </row>
    <row r="26" spans="1:21" s="7" customFormat="1" ht="38.25" x14ac:dyDescent="0.25">
      <c r="A26" s="2"/>
      <c r="B26" s="49" t="s">
        <v>31</v>
      </c>
      <c r="C26" s="49"/>
      <c r="D26" s="55" t="s">
        <v>68</v>
      </c>
      <c r="E26" s="49">
        <v>100</v>
      </c>
      <c r="F26" s="49" t="s">
        <v>20</v>
      </c>
      <c r="G26" s="25">
        <v>16000</v>
      </c>
      <c r="H26" s="25">
        <f t="shared" ref="H26:H34" si="8">+G26*19%</f>
        <v>3040</v>
      </c>
      <c r="I26" s="24">
        <f t="shared" ref="I26:I34" si="9">+H26+G26</f>
        <v>19040</v>
      </c>
      <c r="J26" s="24">
        <f t="shared" ref="J26:J34" si="10">+I26*E26</f>
        <v>1904000</v>
      </c>
      <c r="K26" s="33">
        <v>25000</v>
      </c>
      <c r="L26" s="34">
        <f t="shared" si="1"/>
        <v>4750</v>
      </c>
      <c r="M26" s="34">
        <f t="shared" si="2"/>
        <v>29750</v>
      </c>
      <c r="N26" s="34">
        <f t="shared" si="3"/>
        <v>2975000</v>
      </c>
      <c r="O26" s="41">
        <v>22500</v>
      </c>
      <c r="P26" s="42">
        <f t="shared" si="4"/>
        <v>4275</v>
      </c>
      <c r="Q26" s="42">
        <f t="shared" si="5"/>
        <v>26775</v>
      </c>
      <c r="R26" s="42">
        <f t="shared" si="6"/>
        <v>2677500</v>
      </c>
      <c r="S26" s="65">
        <f t="shared" si="0"/>
        <v>25188.333333333332</v>
      </c>
      <c r="T26" s="65">
        <f t="shared" si="7"/>
        <v>2518833.333333333</v>
      </c>
      <c r="U26" s="103"/>
    </row>
    <row r="27" spans="1:21" s="7" customFormat="1" ht="35.25" customHeight="1" x14ac:dyDescent="0.25">
      <c r="A27" s="2"/>
      <c r="B27" s="49" t="s">
        <v>32</v>
      </c>
      <c r="C27" s="49"/>
      <c r="D27" s="55" t="s">
        <v>69</v>
      </c>
      <c r="E27" s="49">
        <v>150</v>
      </c>
      <c r="F27" s="49" t="s">
        <v>20</v>
      </c>
      <c r="G27" s="25">
        <v>7800</v>
      </c>
      <c r="H27" s="25">
        <f t="shared" si="8"/>
        <v>1482</v>
      </c>
      <c r="I27" s="24">
        <f t="shared" si="9"/>
        <v>9282</v>
      </c>
      <c r="J27" s="24">
        <f t="shared" si="10"/>
        <v>1392300</v>
      </c>
      <c r="K27" s="33">
        <v>7500</v>
      </c>
      <c r="L27" s="34">
        <f t="shared" si="1"/>
        <v>1425</v>
      </c>
      <c r="M27" s="34">
        <f t="shared" si="2"/>
        <v>8925</v>
      </c>
      <c r="N27" s="34">
        <f t="shared" si="3"/>
        <v>1338750</v>
      </c>
      <c r="O27" s="41">
        <v>7350</v>
      </c>
      <c r="P27" s="42">
        <f t="shared" si="4"/>
        <v>1396.5</v>
      </c>
      <c r="Q27" s="42">
        <f t="shared" si="5"/>
        <v>8746.5</v>
      </c>
      <c r="R27" s="42">
        <f t="shared" si="6"/>
        <v>1311975</v>
      </c>
      <c r="S27" s="65">
        <f t="shared" si="0"/>
        <v>8984.5</v>
      </c>
      <c r="T27" s="65">
        <f t="shared" si="7"/>
        <v>1347675</v>
      </c>
      <c r="U27" s="103"/>
    </row>
    <row r="28" spans="1:21" s="7" customFormat="1" x14ac:dyDescent="0.25">
      <c r="A28" s="2"/>
      <c r="B28" s="49" t="s">
        <v>33</v>
      </c>
      <c r="C28" s="49"/>
      <c r="D28" s="55" t="s">
        <v>70</v>
      </c>
      <c r="E28" s="49">
        <v>12</v>
      </c>
      <c r="F28" s="49" t="s">
        <v>20</v>
      </c>
      <c r="G28" s="25">
        <v>16050</v>
      </c>
      <c r="H28" s="25">
        <f t="shared" si="8"/>
        <v>3049.5</v>
      </c>
      <c r="I28" s="24">
        <f t="shared" si="9"/>
        <v>19099.5</v>
      </c>
      <c r="J28" s="24">
        <f>+I28*E28</f>
        <v>229194</v>
      </c>
      <c r="K28" s="33">
        <v>18900</v>
      </c>
      <c r="L28" s="34">
        <f t="shared" si="1"/>
        <v>3591</v>
      </c>
      <c r="M28" s="34">
        <f t="shared" si="2"/>
        <v>22491</v>
      </c>
      <c r="N28" s="34">
        <f t="shared" si="3"/>
        <v>269892</v>
      </c>
      <c r="O28" s="41">
        <v>20500</v>
      </c>
      <c r="P28" s="42">
        <f t="shared" si="4"/>
        <v>3895</v>
      </c>
      <c r="Q28" s="42">
        <f t="shared" si="5"/>
        <v>24395</v>
      </c>
      <c r="R28" s="42">
        <f t="shared" si="6"/>
        <v>292740</v>
      </c>
      <c r="S28" s="65">
        <f t="shared" si="0"/>
        <v>21995.166666666668</v>
      </c>
      <c r="T28" s="65">
        <f t="shared" si="7"/>
        <v>263942</v>
      </c>
      <c r="U28" s="103"/>
    </row>
    <row r="29" spans="1:21" s="7" customFormat="1" x14ac:dyDescent="0.25">
      <c r="A29" s="2"/>
      <c r="B29" s="49" t="s">
        <v>34</v>
      </c>
      <c r="C29" s="49"/>
      <c r="D29" s="55" t="s">
        <v>71</v>
      </c>
      <c r="E29" s="49">
        <v>20</v>
      </c>
      <c r="F29" s="49" t="s">
        <v>20</v>
      </c>
      <c r="G29" s="25">
        <v>1850</v>
      </c>
      <c r="H29" s="25">
        <f t="shared" si="8"/>
        <v>351.5</v>
      </c>
      <c r="I29" s="24">
        <f t="shared" si="9"/>
        <v>2201.5</v>
      </c>
      <c r="J29" s="24">
        <f t="shared" si="10"/>
        <v>44030</v>
      </c>
      <c r="K29" s="33">
        <v>1900</v>
      </c>
      <c r="L29" s="34">
        <f t="shared" si="1"/>
        <v>361</v>
      </c>
      <c r="M29" s="34">
        <f t="shared" si="2"/>
        <v>2261</v>
      </c>
      <c r="N29" s="34">
        <f t="shared" si="3"/>
        <v>45220</v>
      </c>
      <c r="O29" s="41">
        <v>1950</v>
      </c>
      <c r="P29" s="42">
        <f t="shared" si="4"/>
        <v>370.5</v>
      </c>
      <c r="Q29" s="42">
        <f t="shared" si="5"/>
        <v>2320.5</v>
      </c>
      <c r="R29" s="42">
        <f t="shared" si="6"/>
        <v>46410</v>
      </c>
      <c r="S29" s="65">
        <f t="shared" si="0"/>
        <v>2261</v>
      </c>
      <c r="T29" s="65">
        <f t="shared" si="7"/>
        <v>45220</v>
      </c>
      <c r="U29" s="103"/>
    </row>
    <row r="30" spans="1:21" s="7" customFormat="1" x14ac:dyDescent="0.25">
      <c r="A30" s="2"/>
      <c r="B30" s="49" t="s">
        <v>35</v>
      </c>
      <c r="C30" s="49"/>
      <c r="D30" s="55" t="s">
        <v>221</v>
      </c>
      <c r="E30" s="49">
        <v>1</v>
      </c>
      <c r="F30" s="49" t="s">
        <v>20</v>
      </c>
      <c r="G30" s="25">
        <v>27500</v>
      </c>
      <c r="H30" s="25">
        <f t="shared" si="8"/>
        <v>5225</v>
      </c>
      <c r="I30" s="24">
        <f t="shared" si="9"/>
        <v>32725</v>
      </c>
      <c r="J30" s="24">
        <f t="shared" si="10"/>
        <v>32725</v>
      </c>
      <c r="K30" s="33">
        <v>26500</v>
      </c>
      <c r="L30" s="34">
        <f t="shared" si="1"/>
        <v>5035</v>
      </c>
      <c r="M30" s="34">
        <f t="shared" si="2"/>
        <v>31535</v>
      </c>
      <c r="N30" s="34">
        <f t="shared" si="3"/>
        <v>31535</v>
      </c>
      <c r="O30" s="41">
        <v>25800</v>
      </c>
      <c r="P30" s="42">
        <f t="shared" si="4"/>
        <v>4902</v>
      </c>
      <c r="Q30" s="42">
        <f t="shared" si="5"/>
        <v>30702</v>
      </c>
      <c r="R30" s="42">
        <f t="shared" si="6"/>
        <v>30702</v>
      </c>
      <c r="S30" s="65">
        <f t="shared" si="0"/>
        <v>31654</v>
      </c>
      <c r="T30" s="65">
        <f t="shared" si="7"/>
        <v>31654</v>
      </c>
      <c r="U30" s="103"/>
    </row>
    <row r="31" spans="1:21" s="7" customFormat="1" x14ac:dyDescent="0.25">
      <c r="A31" s="2"/>
      <c r="B31" s="49" t="s">
        <v>36</v>
      </c>
      <c r="C31" s="49"/>
      <c r="D31" s="55" t="s">
        <v>76</v>
      </c>
      <c r="E31" s="49">
        <v>10</v>
      </c>
      <c r="F31" s="49" t="s">
        <v>20</v>
      </c>
      <c r="G31" s="25">
        <v>28000</v>
      </c>
      <c r="H31" s="25">
        <f t="shared" si="8"/>
        <v>5320</v>
      </c>
      <c r="I31" s="24">
        <f t="shared" si="9"/>
        <v>33320</v>
      </c>
      <c r="J31" s="24">
        <f t="shared" si="10"/>
        <v>333200</v>
      </c>
      <c r="K31" s="33">
        <v>28900</v>
      </c>
      <c r="L31" s="34">
        <f t="shared" si="1"/>
        <v>5491</v>
      </c>
      <c r="M31" s="34">
        <f t="shared" si="2"/>
        <v>34391</v>
      </c>
      <c r="N31" s="34">
        <f t="shared" si="3"/>
        <v>343910</v>
      </c>
      <c r="O31" s="41">
        <v>27600</v>
      </c>
      <c r="P31" s="42">
        <f t="shared" si="4"/>
        <v>5244</v>
      </c>
      <c r="Q31" s="42">
        <f t="shared" si="5"/>
        <v>32844</v>
      </c>
      <c r="R31" s="42">
        <f t="shared" si="6"/>
        <v>328440</v>
      </c>
      <c r="S31" s="65">
        <f t="shared" si="0"/>
        <v>33518.333333333336</v>
      </c>
      <c r="T31" s="65">
        <f t="shared" si="7"/>
        <v>335183.33333333337</v>
      </c>
      <c r="U31" s="103"/>
    </row>
    <row r="32" spans="1:21" s="7" customFormat="1" x14ac:dyDescent="0.25">
      <c r="A32" s="2"/>
      <c r="B32" s="49" t="s">
        <v>37</v>
      </c>
      <c r="C32" s="49"/>
      <c r="D32" s="55" t="s">
        <v>77</v>
      </c>
      <c r="E32" s="49">
        <v>10</v>
      </c>
      <c r="F32" s="49" t="s">
        <v>20</v>
      </c>
      <c r="G32" s="25">
        <v>24700</v>
      </c>
      <c r="H32" s="25">
        <f t="shared" si="8"/>
        <v>4693</v>
      </c>
      <c r="I32" s="24">
        <f t="shared" si="9"/>
        <v>29393</v>
      </c>
      <c r="J32" s="24">
        <f t="shared" si="10"/>
        <v>293930</v>
      </c>
      <c r="K32" s="33">
        <v>24500</v>
      </c>
      <c r="L32" s="34">
        <f t="shared" si="1"/>
        <v>4655</v>
      </c>
      <c r="M32" s="34">
        <f t="shared" si="2"/>
        <v>29155</v>
      </c>
      <c r="N32" s="34">
        <f t="shared" si="3"/>
        <v>291550</v>
      </c>
      <c r="O32" s="41">
        <v>25000</v>
      </c>
      <c r="P32" s="42">
        <f t="shared" si="4"/>
        <v>4750</v>
      </c>
      <c r="Q32" s="42">
        <f t="shared" si="5"/>
        <v>29750</v>
      </c>
      <c r="R32" s="42">
        <f t="shared" si="6"/>
        <v>297500</v>
      </c>
      <c r="S32" s="65">
        <f t="shared" si="0"/>
        <v>29432.666666666668</v>
      </c>
      <c r="T32" s="65">
        <f t="shared" si="7"/>
        <v>294326.66666666669</v>
      </c>
      <c r="U32" s="103"/>
    </row>
    <row r="33" spans="1:21" s="7" customFormat="1" x14ac:dyDescent="0.25">
      <c r="A33" s="2"/>
      <c r="B33" s="49" t="s">
        <v>38</v>
      </c>
      <c r="C33" s="49"/>
      <c r="D33" s="55" t="s">
        <v>78</v>
      </c>
      <c r="E33" s="49">
        <v>20</v>
      </c>
      <c r="F33" s="49" t="s">
        <v>20</v>
      </c>
      <c r="G33" s="25">
        <v>9800</v>
      </c>
      <c r="H33" s="25">
        <f t="shared" si="8"/>
        <v>1862</v>
      </c>
      <c r="I33" s="24">
        <f t="shared" si="9"/>
        <v>11662</v>
      </c>
      <c r="J33" s="24">
        <f t="shared" si="10"/>
        <v>233240</v>
      </c>
      <c r="K33" s="34">
        <v>9600</v>
      </c>
      <c r="L33" s="34">
        <f t="shared" si="1"/>
        <v>1824</v>
      </c>
      <c r="M33" s="34">
        <f t="shared" si="2"/>
        <v>11424</v>
      </c>
      <c r="N33" s="34">
        <f t="shared" si="3"/>
        <v>228480</v>
      </c>
      <c r="O33" s="41">
        <v>10000</v>
      </c>
      <c r="P33" s="42">
        <f t="shared" si="4"/>
        <v>1900</v>
      </c>
      <c r="Q33" s="42">
        <f t="shared" si="5"/>
        <v>11900</v>
      </c>
      <c r="R33" s="42">
        <f t="shared" si="6"/>
        <v>238000</v>
      </c>
      <c r="S33" s="65">
        <f t="shared" si="0"/>
        <v>11662</v>
      </c>
      <c r="T33" s="65">
        <f t="shared" si="7"/>
        <v>233240</v>
      </c>
      <c r="U33" s="103"/>
    </row>
    <row r="34" spans="1:21" s="7" customFormat="1" x14ac:dyDescent="0.25">
      <c r="A34" s="2"/>
      <c r="B34" s="49" t="s">
        <v>39</v>
      </c>
      <c r="C34" s="49"/>
      <c r="D34" s="55" t="s">
        <v>81</v>
      </c>
      <c r="E34" s="49">
        <v>1</v>
      </c>
      <c r="F34" s="49" t="s">
        <v>20</v>
      </c>
      <c r="G34" s="25">
        <v>1000000</v>
      </c>
      <c r="H34" s="25">
        <f t="shared" si="8"/>
        <v>190000</v>
      </c>
      <c r="I34" s="25">
        <f t="shared" si="9"/>
        <v>1190000</v>
      </c>
      <c r="J34" s="24">
        <f t="shared" si="10"/>
        <v>1190000</v>
      </c>
      <c r="K34" s="34">
        <v>1000000</v>
      </c>
      <c r="L34" s="34">
        <f t="shared" si="1"/>
        <v>190000</v>
      </c>
      <c r="M34" s="34">
        <f t="shared" si="2"/>
        <v>1190000</v>
      </c>
      <c r="N34" s="34">
        <f t="shared" si="3"/>
        <v>1190000</v>
      </c>
      <c r="O34" s="41">
        <v>1000000</v>
      </c>
      <c r="P34" s="42">
        <f t="shared" si="4"/>
        <v>190000</v>
      </c>
      <c r="Q34" s="42">
        <f t="shared" si="5"/>
        <v>1190000</v>
      </c>
      <c r="R34" s="42">
        <f t="shared" si="6"/>
        <v>1190000</v>
      </c>
      <c r="S34" s="65">
        <f t="shared" si="0"/>
        <v>1190000</v>
      </c>
      <c r="T34" s="65">
        <f t="shared" si="7"/>
        <v>1190000</v>
      </c>
      <c r="U34" s="103"/>
    </row>
    <row r="35" spans="1:21" s="7" customFormat="1" x14ac:dyDescent="0.25">
      <c r="A35" s="2"/>
      <c r="B35" s="56"/>
      <c r="C35" s="49"/>
      <c r="D35" s="77" t="s">
        <v>194</v>
      </c>
      <c r="E35" s="78"/>
      <c r="F35" s="79"/>
      <c r="G35" s="25"/>
      <c r="H35" s="25"/>
      <c r="I35" s="25"/>
      <c r="J35" s="24">
        <f>SUM(J23:J34)</f>
        <v>12427619</v>
      </c>
      <c r="K35" s="34"/>
      <c r="L35" s="34"/>
      <c r="M35" s="34"/>
      <c r="N35" s="34">
        <f>SUM(N23:N34)</f>
        <v>15716937</v>
      </c>
      <c r="O35" s="44"/>
      <c r="P35" s="44"/>
      <c r="Q35" s="40"/>
      <c r="R35" s="40">
        <f>SUM(R23:R34)</f>
        <v>13007467</v>
      </c>
      <c r="S35" s="65"/>
      <c r="T35" s="65">
        <f>SUM(T23:T34)</f>
        <v>13717341</v>
      </c>
      <c r="U35" s="103"/>
    </row>
    <row r="36" spans="1:21" s="7" customFormat="1" ht="25.5" customHeight="1" x14ac:dyDescent="0.25">
      <c r="A36" s="2"/>
      <c r="B36" s="49">
        <v>4</v>
      </c>
      <c r="C36" s="49"/>
      <c r="D36" s="82" t="s">
        <v>79</v>
      </c>
      <c r="E36" s="82"/>
      <c r="F36" s="82"/>
      <c r="G36" s="82"/>
      <c r="H36" s="82"/>
      <c r="I36" s="82"/>
      <c r="J36" s="82"/>
      <c r="K36" s="82"/>
      <c r="L36" s="82"/>
      <c r="M36" s="82"/>
      <c r="N36" s="82"/>
      <c r="O36" s="82"/>
      <c r="P36" s="82"/>
      <c r="Q36" s="82"/>
      <c r="R36" s="82"/>
      <c r="S36" s="82"/>
      <c r="T36" s="82"/>
      <c r="U36" s="6"/>
    </row>
    <row r="37" spans="1:21" s="7" customFormat="1" ht="38.25" customHeight="1" x14ac:dyDescent="0.25">
      <c r="A37" s="2"/>
      <c r="B37" s="49" t="s">
        <v>14</v>
      </c>
      <c r="C37" s="49"/>
      <c r="D37" s="55" t="s">
        <v>244</v>
      </c>
      <c r="E37" s="49">
        <v>1</v>
      </c>
      <c r="F37" s="49" t="s">
        <v>20</v>
      </c>
      <c r="G37" s="25">
        <v>1150000</v>
      </c>
      <c r="H37" s="25">
        <f>+G37*19%</f>
        <v>218500</v>
      </c>
      <c r="I37" s="25">
        <f>+H37+G37</f>
        <v>1368500</v>
      </c>
      <c r="J37" s="24">
        <f>+I37*E37</f>
        <v>1368500</v>
      </c>
      <c r="K37" s="35">
        <v>1200000</v>
      </c>
      <c r="L37" s="35">
        <f>+K37*19%</f>
        <v>228000</v>
      </c>
      <c r="M37" s="35">
        <f>+L37+K37</f>
        <v>1428000</v>
      </c>
      <c r="N37" s="35">
        <f>+M37*E37</f>
        <v>1428000</v>
      </c>
      <c r="O37" s="43">
        <v>1350000</v>
      </c>
      <c r="P37" s="43">
        <f>+O37*19%</f>
        <v>256500</v>
      </c>
      <c r="Q37" s="43">
        <f>+P37+O37</f>
        <v>1606500</v>
      </c>
      <c r="R37" s="43">
        <f>+Q37*E37</f>
        <v>1606500</v>
      </c>
      <c r="S37" s="64">
        <f>AVERAGE(I37,M37,Q37)</f>
        <v>1467666.6666666667</v>
      </c>
      <c r="T37" s="64">
        <f>+S37*E37</f>
        <v>1467666.6666666667</v>
      </c>
      <c r="U37" s="103" t="s">
        <v>259</v>
      </c>
    </row>
    <row r="38" spans="1:21" s="7" customFormat="1" ht="51" x14ac:dyDescent="0.25">
      <c r="A38" s="2"/>
      <c r="B38" s="49" t="s">
        <v>15</v>
      </c>
      <c r="C38" s="49"/>
      <c r="D38" s="55" t="s">
        <v>83</v>
      </c>
      <c r="E38" s="49">
        <v>7</v>
      </c>
      <c r="F38" s="49" t="s">
        <v>20</v>
      </c>
      <c r="G38" s="25">
        <v>215000</v>
      </c>
      <c r="H38" s="25">
        <f t="shared" ref="H38:H49" si="11">+G38*19%</f>
        <v>40850</v>
      </c>
      <c r="I38" s="25">
        <f t="shared" ref="I38:I43" si="12">+H38+G38</f>
        <v>255850</v>
      </c>
      <c r="J38" s="24">
        <f t="shared" ref="J38:J43" si="13">+I38*E38</f>
        <v>1790950</v>
      </c>
      <c r="K38" s="35">
        <v>220000</v>
      </c>
      <c r="L38" s="35">
        <f>+K38*19%</f>
        <v>41800</v>
      </c>
      <c r="M38" s="35">
        <f>+L38+K38</f>
        <v>261800</v>
      </c>
      <c r="N38" s="35">
        <f>+M38*E38</f>
        <v>1832600</v>
      </c>
      <c r="O38" s="43">
        <v>226000</v>
      </c>
      <c r="P38" s="43">
        <f t="shared" ref="P38:P49" si="14">+O38*19%</f>
        <v>42940</v>
      </c>
      <c r="Q38" s="43">
        <f t="shared" ref="Q38:Q49" si="15">+P38+O38</f>
        <v>268940</v>
      </c>
      <c r="R38" s="43">
        <f t="shared" ref="R38:R49" si="16">+Q38*E38</f>
        <v>1882580</v>
      </c>
      <c r="S38" s="64">
        <f>AVERAGE(I38,M38,Q38)</f>
        <v>262196.66666666669</v>
      </c>
      <c r="T38" s="64">
        <f t="shared" ref="T38:T49" si="17">+S38*E38</f>
        <v>1835376.6666666667</v>
      </c>
      <c r="U38" s="103"/>
    </row>
    <row r="39" spans="1:21" s="7" customFormat="1" ht="63.75" x14ac:dyDescent="0.25">
      <c r="A39" s="2"/>
      <c r="B39" s="49" t="s">
        <v>16</v>
      </c>
      <c r="C39" s="49"/>
      <c r="D39" s="55" t="s">
        <v>84</v>
      </c>
      <c r="E39" s="49">
        <v>80</v>
      </c>
      <c r="F39" s="49" t="s">
        <v>20</v>
      </c>
      <c r="G39" s="25">
        <v>23500</v>
      </c>
      <c r="H39" s="25">
        <f t="shared" si="11"/>
        <v>4465</v>
      </c>
      <c r="I39" s="25">
        <f t="shared" si="12"/>
        <v>27965</v>
      </c>
      <c r="J39" s="24">
        <f t="shared" si="13"/>
        <v>2237200</v>
      </c>
      <c r="K39" s="35">
        <v>24000</v>
      </c>
      <c r="L39" s="35">
        <f t="shared" ref="L39:L49" si="18">+K39*19%</f>
        <v>4560</v>
      </c>
      <c r="M39" s="35">
        <f t="shared" ref="M39:M49" si="19">+L39+K39</f>
        <v>28560</v>
      </c>
      <c r="N39" s="35">
        <f t="shared" ref="N39:N49" si="20">+M39*E39</f>
        <v>2284800</v>
      </c>
      <c r="O39" s="43">
        <v>25000</v>
      </c>
      <c r="P39" s="43">
        <f t="shared" si="14"/>
        <v>4750</v>
      </c>
      <c r="Q39" s="43">
        <f t="shared" si="15"/>
        <v>29750</v>
      </c>
      <c r="R39" s="43">
        <f t="shared" si="16"/>
        <v>2380000</v>
      </c>
      <c r="S39" s="64">
        <f t="shared" ref="S39:S49" si="21">AVERAGE(I39,M39,Q39)</f>
        <v>28758.333333333332</v>
      </c>
      <c r="T39" s="64">
        <f t="shared" si="17"/>
        <v>2300666.6666666665</v>
      </c>
      <c r="U39" s="103"/>
    </row>
    <row r="40" spans="1:21" s="7" customFormat="1" ht="30.75" customHeight="1" x14ac:dyDescent="0.25">
      <c r="A40" s="2"/>
      <c r="B40" s="49" t="s">
        <v>17</v>
      </c>
      <c r="C40" s="49"/>
      <c r="D40" s="55" t="s">
        <v>66</v>
      </c>
      <c r="E40" s="49">
        <v>150</v>
      </c>
      <c r="F40" s="49" t="s">
        <v>20</v>
      </c>
      <c r="G40" s="25"/>
      <c r="H40" s="25">
        <f t="shared" si="11"/>
        <v>0</v>
      </c>
      <c r="I40" s="25">
        <f t="shared" si="12"/>
        <v>0</v>
      </c>
      <c r="J40" s="24">
        <f t="shared" si="13"/>
        <v>0</v>
      </c>
      <c r="K40" s="35">
        <v>6350</v>
      </c>
      <c r="L40" s="35">
        <f t="shared" si="18"/>
        <v>1206.5</v>
      </c>
      <c r="M40" s="35">
        <f t="shared" si="19"/>
        <v>7556.5</v>
      </c>
      <c r="N40" s="35">
        <f t="shared" si="20"/>
        <v>1133475</v>
      </c>
      <c r="O40" s="43"/>
      <c r="P40" s="43">
        <f t="shared" si="14"/>
        <v>0</v>
      </c>
      <c r="Q40" s="43">
        <f t="shared" si="15"/>
        <v>0</v>
      </c>
      <c r="R40" s="43">
        <f t="shared" si="16"/>
        <v>0</v>
      </c>
      <c r="S40" s="64">
        <f t="shared" si="21"/>
        <v>2518.8333333333335</v>
      </c>
      <c r="T40" s="64">
        <f t="shared" si="17"/>
        <v>377825</v>
      </c>
      <c r="U40" s="103"/>
    </row>
    <row r="41" spans="1:21" s="7" customFormat="1" x14ac:dyDescent="0.25">
      <c r="A41" s="2"/>
      <c r="B41" s="49" t="s">
        <v>18</v>
      </c>
      <c r="C41" s="49"/>
      <c r="D41" s="55" t="s">
        <v>223</v>
      </c>
      <c r="E41" s="49">
        <v>100</v>
      </c>
      <c r="F41" s="49" t="s">
        <v>20</v>
      </c>
      <c r="G41" s="25">
        <v>1450</v>
      </c>
      <c r="H41" s="25">
        <f t="shared" si="11"/>
        <v>275.5</v>
      </c>
      <c r="I41" s="25">
        <f t="shared" si="12"/>
        <v>1725.5</v>
      </c>
      <c r="J41" s="24">
        <f t="shared" si="13"/>
        <v>172550</v>
      </c>
      <c r="K41" s="35">
        <v>1450</v>
      </c>
      <c r="L41" s="35">
        <f t="shared" si="18"/>
        <v>275.5</v>
      </c>
      <c r="M41" s="35">
        <f t="shared" si="19"/>
        <v>1725.5</v>
      </c>
      <c r="N41" s="35">
        <f t="shared" si="20"/>
        <v>172550</v>
      </c>
      <c r="O41" s="43">
        <v>1550</v>
      </c>
      <c r="P41" s="43">
        <f t="shared" si="14"/>
        <v>294.5</v>
      </c>
      <c r="Q41" s="43">
        <f t="shared" si="15"/>
        <v>1844.5</v>
      </c>
      <c r="R41" s="43">
        <f t="shared" si="16"/>
        <v>184450</v>
      </c>
      <c r="S41" s="64">
        <f t="shared" si="21"/>
        <v>1765.1666666666667</v>
      </c>
      <c r="T41" s="64">
        <f t="shared" si="17"/>
        <v>176516.66666666669</v>
      </c>
      <c r="U41" s="103"/>
    </row>
    <row r="42" spans="1:21" s="7" customFormat="1" x14ac:dyDescent="0.25">
      <c r="A42" s="2"/>
      <c r="B42" s="49" t="s">
        <v>27</v>
      </c>
      <c r="C42" s="49"/>
      <c r="D42" s="55" t="s">
        <v>85</v>
      </c>
      <c r="E42" s="49">
        <v>20</v>
      </c>
      <c r="F42" s="49" t="s">
        <v>20</v>
      </c>
      <c r="G42" s="25">
        <v>6500</v>
      </c>
      <c r="H42" s="25">
        <f t="shared" si="11"/>
        <v>1235</v>
      </c>
      <c r="I42" s="25">
        <f t="shared" si="12"/>
        <v>7735</v>
      </c>
      <c r="J42" s="24">
        <f t="shared" si="13"/>
        <v>154700</v>
      </c>
      <c r="K42" s="35">
        <v>6000</v>
      </c>
      <c r="L42" s="35">
        <f t="shared" si="18"/>
        <v>1140</v>
      </c>
      <c r="M42" s="35">
        <f t="shared" si="19"/>
        <v>7140</v>
      </c>
      <c r="N42" s="35">
        <f t="shared" si="20"/>
        <v>142800</v>
      </c>
      <c r="O42" s="43">
        <v>6100</v>
      </c>
      <c r="P42" s="43">
        <f t="shared" si="14"/>
        <v>1159</v>
      </c>
      <c r="Q42" s="43">
        <f t="shared" si="15"/>
        <v>7259</v>
      </c>
      <c r="R42" s="43">
        <f t="shared" si="16"/>
        <v>145180</v>
      </c>
      <c r="S42" s="64">
        <f t="shared" si="21"/>
        <v>7378</v>
      </c>
      <c r="T42" s="64">
        <f t="shared" si="17"/>
        <v>147560</v>
      </c>
      <c r="U42" s="103"/>
    </row>
    <row r="43" spans="1:21" s="7" customFormat="1" ht="25.5" x14ac:dyDescent="0.25">
      <c r="A43" s="2"/>
      <c r="B43" s="49" t="s">
        <v>42</v>
      </c>
      <c r="C43" s="49"/>
      <c r="D43" s="55" t="s">
        <v>224</v>
      </c>
      <c r="E43" s="49">
        <v>1</v>
      </c>
      <c r="F43" s="49" t="s">
        <v>20</v>
      </c>
      <c r="G43" s="25">
        <v>155000</v>
      </c>
      <c r="H43" s="25">
        <f t="shared" si="11"/>
        <v>29450</v>
      </c>
      <c r="I43" s="25">
        <f t="shared" si="12"/>
        <v>184450</v>
      </c>
      <c r="J43" s="24">
        <f t="shared" si="13"/>
        <v>184450</v>
      </c>
      <c r="K43" s="35">
        <v>160000</v>
      </c>
      <c r="L43" s="35">
        <f t="shared" si="18"/>
        <v>30400</v>
      </c>
      <c r="M43" s="35">
        <f t="shared" si="19"/>
        <v>190400</v>
      </c>
      <c r="N43" s="35">
        <f t="shared" si="20"/>
        <v>190400</v>
      </c>
      <c r="O43" s="43">
        <v>162000</v>
      </c>
      <c r="P43" s="43">
        <f t="shared" si="14"/>
        <v>30780</v>
      </c>
      <c r="Q43" s="43">
        <f t="shared" si="15"/>
        <v>192780</v>
      </c>
      <c r="R43" s="43">
        <f t="shared" si="16"/>
        <v>192780</v>
      </c>
      <c r="S43" s="64">
        <f t="shared" si="21"/>
        <v>189210</v>
      </c>
      <c r="T43" s="64">
        <f t="shared" si="17"/>
        <v>189210</v>
      </c>
      <c r="U43" s="103"/>
    </row>
    <row r="44" spans="1:21" s="7" customFormat="1" ht="25.5" x14ac:dyDescent="0.25">
      <c r="A44" s="2"/>
      <c r="B44" s="49" t="s">
        <v>72</v>
      </c>
      <c r="C44" s="49"/>
      <c r="D44" s="55" t="s">
        <v>225</v>
      </c>
      <c r="E44" s="49">
        <v>3</v>
      </c>
      <c r="F44" s="49" t="s">
        <v>20</v>
      </c>
      <c r="G44" s="25">
        <v>110000</v>
      </c>
      <c r="H44" s="25">
        <f t="shared" si="11"/>
        <v>20900</v>
      </c>
      <c r="I44" s="25">
        <f t="shared" ref="I44:I49" si="22">+H44+G44</f>
        <v>130900</v>
      </c>
      <c r="J44" s="24">
        <f t="shared" ref="J44:J49" si="23">+I44*E44</f>
        <v>392700</v>
      </c>
      <c r="K44" s="35">
        <v>210000</v>
      </c>
      <c r="L44" s="35">
        <f t="shared" si="18"/>
        <v>39900</v>
      </c>
      <c r="M44" s="35">
        <f t="shared" si="19"/>
        <v>249900</v>
      </c>
      <c r="N44" s="35">
        <f t="shared" si="20"/>
        <v>749700</v>
      </c>
      <c r="O44" s="43">
        <v>200000</v>
      </c>
      <c r="P44" s="43">
        <f t="shared" si="14"/>
        <v>38000</v>
      </c>
      <c r="Q44" s="43">
        <f t="shared" si="15"/>
        <v>238000</v>
      </c>
      <c r="R44" s="43">
        <f t="shared" si="16"/>
        <v>714000</v>
      </c>
      <c r="S44" s="64">
        <f t="shared" si="21"/>
        <v>206266.66666666666</v>
      </c>
      <c r="T44" s="64">
        <f t="shared" si="17"/>
        <v>618800</v>
      </c>
      <c r="U44" s="103"/>
    </row>
    <row r="45" spans="1:21" s="7" customFormat="1" x14ac:dyDescent="0.25">
      <c r="A45" s="2"/>
      <c r="B45" s="49" t="s">
        <v>73</v>
      </c>
      <c r="C45" s="49"/>
      <c r="D45" s="55" t="s">
        <v>86</v>
      </c>
      <c r="E45" s="49">
        <v>1</v>
      </c>
      <c r="F45" s="49" t="s">
        <v>20</v>
      </c>
      <c r="G45" s="25">
        <v>160000</v>
      </c>
      <c r="H45" s="25">
        <f t="shared" si="11"/>
        <v>30400</v>
      </c>
      <c r="I45" s="25">
        <f t="shared" si="22"/>
        <v>190400</v>
      </c>
      <c r="J45" s="24">
        <f t="shared" si="23"/>
        <v>190400</v>
      </c>
      <c r="K45" s="35">
        <v>170000</v>
      </c>
      <c r="L45" s="35">
        <f t="shared" si="18"/>
        <v>32300</v>
      </c>
      <c r="M45" s="35">
        <f t="shared" si="19"/>
        <v>202300</v>
      </c>
      <c r="N45" s="35">
        <f t="shared" si="20"/>
        <v>202300</v>
      </c>
      <c r="O45" s="43">
        <v>185000</v>
      </c>
      <c r="P45" s="43">
        <f t="shared" si="14"/>
        <v>35150</v>
      </c>
      <c r="Q45" s="43">
        <f t="shared" si="15"/>
        <v>220150</v>
      </c>
      <c r="R45" s="43">
        <f t="shared" si="16"/>
        <v>220150</v>
      </c>
      <c r="S45" s="64">
        <f t="shared" si="21"/>
        <v>204283.33333333334</v>
      </c>
      <c r="T45" s="64">
        <f t="shared" si="17"/>
        <v>204283.33333333334</v>
      </c>
      <c r="U45" s="103"/>
    </row>
    <row r="46" spans="1:21" s="7" customFormat="1" x14ac:dyDescent="0.25">
      <c r="A46" s="2"/>
      <c r="B46" s="49" t="s">
        <v>74</v>
      </c>
      <c r="C46" s="49"/>
      <c r="D46" s="55" t="s">
        <v>231</v>
      </c>
      <c r="E46" s="49">
        <v>10</v>
      </c>
      <c r="F46" s="49" t="s">
        <v>20</v>
      </c>
      <c r="G46" s="25">
        <v>45650</v>
      </c>
      <c r="H46" s="25">
        <f t="shared" si="11"/>
        <v>8673.5</v>
      </c>
      <c r="I46" s="25">
        <f>+H46+G46</f>
        <v>54323.5</v>
      </c>
      <c r="J46" s="24">
        <f>+I46*E46</f>
        <v>543235</v>
      </c>
      <c r="K46" s="35">
        <v>125000</v>
      </c>
      <c r="L46" s="35">
        <f t="shared" si="18"/>
        <v>23750</v>
      </c>
      <c r="M46" s="35">
        <f t="shared" si="19"/>
        <v>148750</v>
      </c>
      <c r="N46" s="35">
        <f t="shared" si="20"/>
        <v>1487500</v>
      </c>
      <c r="O46" s="43">
        <v>95000</v>
      </c>
      <c r="P46" s="43">
        <f t="shared" si="14"/>
        <v>18050</v>
      </c>
      <c r="Q46" s="43">
        <f t="shared" si="15"/>
        <v>113050</v>
      </c>
      <c r="R46" s="43">
        <f t="shared" si="16"/>
        <v>1130500</v>
      </c>
      <c r="S46" s="64">
        <f t="shared" si="21"/>
        <v>105374.5</v>
      </c>
      <c r="T46" s="64">
        <f t="shared" si="17"/>
        <v>1053745</v>
      </c>
      <c r="U46" s="103"/>
    </row>
    <row r="47" spans="1:21" s="7" customFormat="1" x14ac:dyDescent="0.25">
      <c r="A47" s="2"/>
      <c r="B47" s="49" t="s">
        <v>75</v>
      </c>
      <c r="C47" s="49"/>
      <c r="D47" s="55" t="s">
        <v>232</v>
      </c>
      <c r="E47" s="49">
        <v>50</v>
      </c>
      <c r="F47" s="49" t="s">
        <v>20</v>
      </c>
      <c r="G47" s="25">
        <v>32650</v>
      </c>
      <c r="H47" s="25">
        <f t="shared" si="11"/>
        <v>6203.5</v>
      </c>
      <c r="I47" s="25">
        <f t="shared" si="22"/>
        <v>38853.5</v>
      </c>
      <c r="J47" s="24">
        <f t="shared" si="23"/>
        <v>1942675</v>
      </c>
      <c r="K47" s="35">
        <v>42500</v>
      </c>
      <c r="L47" s="35">
        <f t="shared" si="18"/>
        <v>8075</v>
      </c>
      <c r="M47" s="35">
        <f t="shared" si="19"/>
        <v>50575</v>
      </c>
      <c r="N47" s="35">
        <f t="shared" si="20"/>
        <v>2528750</v>
      </c>
      <c r="O47" s="43">
        <v>45000</v>
      </c>
      <c r="P47" s="43">
        <f t="shared" si="14"/>
        <v>8550</v>
      </c>
      <c r="Q47" s="43">
        <f t="shared" si="15"/>
        <v>53550</v>
      </c>
      <c r="R47" s="43">
        <f t="shared" si="16"/>
        <v>2677500</v>
      </c>
      <c r="S47" s="64">
        <f t="shared" si="21"/>
        <v>47659.5</v>
      </c>
      <c r="T47" s="64">
        <f t="shared" si="17"/>
        <v>2382975</v>
      </c>
      <c r="U47" s="103"/>
    </row>
    <row r="48" spans="1:21" s="7" customFormat="1" ht="25.5" x14ac:dyDescent="0.25">
      <c r="A48" s="2"/>
      <c r="B48" s="49" t="s">
        <v>80</v>
      </c>
      <c r="C48" s="49"/>
      <c r="D48" s="55" t="s">
        <v>87</v>
      </c>
      <c r="E48" s="49">
        <v>4</v>
      </c>
      <c r="F48" s="49" t="s">
        <v>20</v>
      </c>
      <c r="G48" s="25">
        <v>75000</v>
      </c>
      <c r="H48" s="25">
        <f t="shared" si="11"/>
        <v>14250</v>
      </c>
      <c r="I48" s="25">
        <f t="shared" si="22"/>
        <v>89250</v>
      </c>
      <c r="J48" s="24">
        <f t="shared" si="23"/>
        <v>357000</v>
      </c>
      <c r="K48" s="35">
        <v>70000</v>
      </c>
      <c r="L48" s="35">
        <f t="shared" si="18"/>
        <v>13300</v>
      </c>
      <c r="M48" s="35">
        <f t="shared" si="19"/>
        <v>83300</v>
      </c>
      <c r="N48" s="35">
        <f t="shared" si="20"/>
        <v>333200</v>
      </c>
      <c r="O48" s="43">
        <v>72000</v>
      </c>
      <c r="P48" s="43">
        <f t="shared" si="14"/>
        <v>13680</v>
      </c>
      <c r="Q48" s="43">
        <f t="shared" si="15"/>
        <v>85680</v>
      </c>
      <c r="R48" s="43">
        <f t="shared" si="16"/>
        <v>342720</v>
      </c>
      <c r="S48" s="64">
        <f t="shared" si="21"/>
        <v>86076.666666666672</v>
      </c>
      <c r="T48" s="64">
        <f t="shared" si="17"/>
        <v>344306.66666666669</v>
      </c>
      <c r="U48" s="103"/>
    </row>
    <row r="49" spans="1:21" s="7" customFormat="1" ht="25.5" x14ac:dyDescent="0.25">
      <c r="A49" s="2"/>
      <c r="B49" s="49" t="s">
        <v>196</v>
      </c>
      <c r="C49" s="49"/>
      <c r="D49" s="55" t="s">
        <v>88</v>
      </c>
      <c r="E49" s="49">
        <v>1</v>
      </c>
      <c r="F49" s="49" t="s">
        <v>20</v>
      </c>
      <c r="G49" s="25">
        <v>995000</v>
      </c>
      <c r="H49" s="25">
        <f t="shared" si="11"/>
        <v>189050</v>
      </c>
      <c r="I49" s="25">
        <f t="shared" si="22"/>
        <v>1184050</v>
      </c>
      <c r="J49" s="24">
        <f t="shared" si="23"/>
        <v>1184050</v>
      </c>
      <c r="K49" s="35">
        <v>980000</v>
      </c>
      <c r="L49" s="35">
        <f t="shared" si="18"/>
        <v>186200</v>
      </c>
      <c r="M49" s="35">
        <f t="shared" si="19"/>
        <v>1166200</v>
      </c>
      <c r="N49" s="35">
        <f t="shared" si="20"/>
        <v>1166200</v>
      </c>
      <c r="O49" s="43">
        <v>1010000</v>
      </c>
      <c r="P49" s="43">
        <f t="shared" si="14"/>
        <v>191900</v>
      </c>
      <c r="Q49" s="43">
        <f t="shared" si="15"/>
        <v>1201900</v>
      </c>
      <c r="R49" s="43">
        <f t="shared" si="16"/>
        <v>1201900</v>
      </c>
      <c r="S49" s="64">
        <f t="shared" si="21"/>
        <v>1184050</v>
      </c>
      <c r="T49" s="64">
        <f t="shared" si="17"/>
        <v>1184050</v>
      </c>
      <c r="U49" s="103"/>
    </row>
    <row r="50" spans="1:21" s="7" customFormat="1" ht="22.5" customHeight="1" x14ac:dyDescent="0.25">
      <c r="A50" s="2"/>
      <c r="B50" s="56"/>
      <c r="C50" s="49"/>
      <c r="D50" s="77" t="s">
        <v>194</v>
      </c>
      <c r="E50" s="78"/>
      <c r="F50" s="79"/>
      <c r="G50" s="25"/>
      <c r="H50" s="25"/>
      <c r="I50" s="25"/>
      <c r="J50" s="24">
        <f>SUM(J37:J49)</f>
        <v>10518410</v>
      </c>
      <c r="K50" s="35"/>
      <c r="L50" s="35"/>
      <c r="M50" s="35"/>
      <c r="N50" s="35">
        <f>SUM(N37:N49)</f>
        <v>13652275</v>
      </c>
      <c r="O50" s="45"/>
      <c r="P50" s="43"/>
      <c r="Q50" s="43"/>
      <c r="R50" s="43">
        <f>SUM(R37:R49)</f>
        <v>12678260</v>
      </c>
      <c r="S50" s="64"/>
      <c r="T50" s="64">
        <f>SUM(T37:T49)</f>
        <v>12282981.666666666</v>
      </c>
      <c r="U50" s="103"/>
    </row>
    <row r="51" spans="1:21" s="7" customFormat="1" ht="21.75" customHeight="1" x14ac:dyDescent="0.25">
      <c r="A51" s="2"/>
      <c r="B51" s="49">
        <v>5</v>
      </c>
      <c r="C51" s="49"/>
      <c r="D51" s="82" t="s">
        <v>89</v>
      </c>
      <c r="E51" s="82"/>
      <c r="F51" s="82"/>
      <c r="G51" s="82"/>
      <c r="H51" s="82"/>
      <c r="I51" s="82"/>
      <c r="J51" s="82"/>
      <c r="K51" s="82"/>
      <c r="L51" s="82"/>
      <c r="M51" s="82"/>
      <c r="N51" s="82"/>
      <c r="O51" s="82"/>
      <c r="P51" s="82"/>
      <c r="Q51" s="82"/>
      <c r="R51" s="82"/>
      <c r="S51" s="82"/>
      <c r="T51" s="82"/>
      <c r="U51" s="6"/>
    </row>
    <row r="52" spans="1:21" s="7" customFormat="1" ht="38.25" customHeight="1" x14ac:dyDescent="0.25">
      <c r="A52" s="2"/>
      <c r="B52" s="49" t="s">
        <v>43</v>
      </c>
      <c r="C52" s="49"/>
      <c r="D52" s="55" t="s">
        <v>245</v>
      </c>
      <c r="E52" s="49">
        <v>1</v>
      </c>
      <c r="F52" s="49" t="s">
        <v>20</v>
      </c>
      <c r="G52" s="25">
        <v>205000</v>
      </c>
      <c r="H52" s="25">
        <f t="shared" ref="H52:H58" si="24">+G52*19%</f>
        <v>38950</v>
      </c>
      <c r="I52" s="25">
        <f>+H52+G52</f>
        <v>243950</v>
      </c>
      <c r="J52" s="24">
        <f>+I52*E52</f>
        <v>243950</v>
      </c>
      <c r="K52" s="34">
        <v>200000</v>
      </c>
      <c r="L52" s="34">
        <f>+K52*19%</f>
        <v>38000</v>
      </c>
      <c r="M52" s="34">
        <f>+L52+K52</f>
        <v>238000</v>
      </c>
      <c r="N52" s="34">
        <f>+M52*E52</f>
        <v>238000</v>
      </c>
      <c r="O52" s="42">
        <v>235000</v>
      </c>
      <c r="P52" s="42">
        <f>+O52*19%</f>
        <v>44650</v>
      </c>
      <c r="Q52" s="42">
        <f>+P52+O52</f>
        <v>279650</v>
      </c>
      <c r="R52" s="42">
        <f>+Q52*E52</f>
        <v>279650</v>
      </c>
      <c r="S52" s="65">
        <f>AVERAGE(I52,M52,Q52)</f>
        <v>253866.66666666666</v>
      </c>
      <c r="T52" s="65">
        <f>+S52*E52</f>
        <v>253866.66666666666</v>
      </c>
      <c r="U52" s="103" t="s">
        <v>257</v>
      </c>
    </row>
    <row r="53" spans="1:21" s="7" customFormat="1" ht="38.25" x14ac:dyDescent="0.25">
      <c r="A53" s="2"/>
      <c r="B53" s="49" t="s">
        <v>44</v>
      </c>
      <c r="C53" s="49"/>
      <c r="D53" s="55" t="s">
        <v>258</v>
      </c>
      <c r="E53" s="49">
        <v>50</v>
      </c>
      <c r="F53" s="49" t="s">
        <v>20</v>
      </c>
      <c r="G53" s="25">
        <v>35000</v>
      </c>
      <c r="H53" s="25">
        <f t="shared" si="24"/>
        <v>6650</v>
      </c>
      <c r="I53" s="25">
        <f t="shared" ref="I53:I58" si="25">+H53+G53</f>
        <v>41650</v>
      </c>
      <c r="J53" s="24">
        <f t="shared" ref="J53:J58" si="26">+I53*E53</f>
        <v>2082500</v>
      </c>
      <c r="K53" s="34">
        <v>45000</v>
      </c>
      <c r="L53" s="34">
        <f t="shared" ref="L53:L58" si="27">+K53*19%</f>
        <v>8550</v>
      </c>
      <c r="M53" s="34">
        <f t="shared" ref="M53:M58" si="28">+L53+K53</f>
        <v>53550</v>
      </c>
      <c r="N53" s="34">
        <f t="shared" ref="N53:N58" si="29">+M53*E53</f>
        <v>2677500</v>
      </c>
      <c r="O53" s="42">
        <v>44500</v>
      </c>
      <c r="P53" s="42">
        <f t="shared" ref="P53:P58" si="30">+O53*19%</f>
        <v>8455</v>
      </c>
      <c r="Q53" s="42">
        <f t="shared" ref="Q53:Q58" si="31">+P53+O53</f>
        <v>52955</v>
      </c>
      <c r="R53" s="42">
        <f t="shared" ref="R53:R58" si="32">+Q53*E53</f>
        <v>2647750</v>
      </c>
      <c r="S53" s="65">
        <f t="shared" ref="S53:S58" si="33">AVERAGE(I53,M53,Q53)</f>
        <v>49385</v>
      </c>
      <c r="T53" s="65">
        <f t="shared" ref="T53:T58" si="34">+S53*E53</f>
        <v>2469250</v>
      </c>
      <c r="U53" s="103"/>
    </row>
    <row r="54" spans="1:21" s="7" customFormat="1" ht="38.25" x14ac:dyDescent="0.25">
      <c r="A54" s="2"/>
      <c r="B54" s="49" t="s">
        <v>45</v>
      </c>
      <c r="C54" s="49"/>
      <c r="D54" s="55" t="s">
        <v>90</v>
      </c>
      <c r="E54" s="49">
        <v>13</v>
      </c>
      <c r="F54" s="49" t="s">
        <v>20</v>
      </c>
      <c r="G54" s="25">
        <v>126000</v>
      </c>
      <c r="H54" s="25">
        <f t="shared" si="24"/>
        <v>23940</v>
      </c>
      <c r="I54" s="25">
        <f t="shared" si="25"/>
        <v>149940</v>
      </c>
      <c r="J54" s="24">
        <f t="shared" si="26"/>
        <v>1949220</v>
      </c>
      <c r="K54" s="34">
        <v>118000</v>
      </c>
      <c r="L54" s="34">
        <f t="shared" si="27"/>
        <v>22420</v>
      </c>
      <c r="M54" s="34">
        <f t="shared" si="28"/>
        <v>140420</v>
      </c>
      <c r="N54" s="34">
        <f t="shared" si="29"/>
        <v>1825460</v>
      </c>
      <c r="O54" s="42">
        <v>125000</v>
      </c>
      <c r="P54" s="42">
        <f t="shared" si="30"/>
        <v>23750</v>
      </c>
      <c r="Q54" s="42">
        <f t="shared" si="31"/>
        <v>148750</v>
      </c>
      <c r="R54" s="42">
        <f t="shared" si="32"/>
        <v>1933750</v>
      </c>
      <c r="S54" s="65">
        <f t="shared" si="33"/>
        <v>146370</v>
      </c>
      <c r="T54" s="65">
        <f t="shared" si="34"/>
        <v>1902810</v>
      </c>
      <c r="U54" s="103"/>
    </row>
    <row r="55" spans="1:21" s="7" customFormat="1" ht="51" x14ac:dyDescent="0.25">
      <c r="A55" s="2"/>
      <c r="B55" s="72" t="s">
        <v>46</v>
      </c>
      <c r="C55" s="72"/>
      <c r="D55" s="55" t="s">
        <v>261</v>
      </c>
      <c r="E55" s="72">
        <v>50</v>
      </c>
      <c r="F55" s="72" t="s">
        <v>20</v>
      </c>
      <c r="G55" s="75">
        <v>22250</v>
      </c>
      <c r="H55" s="75">
        <f t="shared" si="24"/>
        <v>4227.5</v>
      </c>
      <c r="I55" s="75">
        <f t="shared" si="25"/>
        <v>26477.5</v>
      </c>
      <c r="J55" s="24">
        <f t="shared" si="26"/>
        <v>1323875</v>
      </c>
      <c r="K55" s="34">
        <v>20250</v>
      </c>
      <c r="L55" s="34">
        <f t="shared" si="27"/>
        <v>3847.5</v>
      </c>
      <c r="M55" s="34">
        <f t="shared" si="28"/>
        <v>24097.5</v>
      </c>
      <c r="N55" s="34">
        <f t="shared" si="29"/>
        <v>1204875</v>
      </c>
      <c r="O55" s="42">
        <v>24000</v>
      </c>
      <c r="P55" s="42">
        <f t="shared" si="30"/>
        <v>4560</v>
      </c>
      <c r="Q55" s="42">
        <f t="shared" si="31"/>
        <v>28560</v>
      </c>
      <c r="R55" s="42">
        <f t="shared" si="32"/>
        <v>1428000</v>
      </c>
      <c r="S55" s="65">
        <f t="shared" si="33"/>
        <v>26378.333333333332</v>
      </c>
      <c r="T55" s="65">
        <f>+S55*E55</f>
        <v>1318916.6666666665</v>
      </c>
      <c r="U55" s="103"/>
    </row>
    <row r="56" spans="1:21" s="7" customFormat="1" x14ac:dyDescent="0.25">
      <c r="A56" s="2"/>
      <c r="B56" s="49" t="s">
        <v>47</v>
      </c>
      <c r="C56" s="49"/>
      <c r="D56" s="57" t="s">
        <v>108</v>
      </c>
      <c r="E56" s="49">
        <v>1</v>
      </c>
      <c r="F56" s="49" t="s">
        <v>20</v>
      </c>
      <c r="G56" s="25">
        <v>225000</v>
      </c>
      <c r="H56" s="25">
        <f t="shared" si="24"/>
        <v>42750</v>
      </c>
      <c r="I56" s="25">
        <f t="shared" si="25"/>
        <v>267750</v>
      </c>
      <c r="J56" s="24">
        <f t="shared" si="26"/>
        <v>267750</v>
      </c>
      <c r="K56" s="34">
        <v>220000</v>
      </c>
      <c r="L56" s="34">
        <f t="shared" si="27"/>
        <v>41800</v>
      </c>
      <c r="M56" s="34">
        <f t="shared" si="28"/>
        <v>261800</v>
      </c>
      <c r="N56" s="34">
        <f t="shared" si="29"/>
        <v>261800</v>
      </c>
      <c r="O56" s="42">
        <v>226500</v>
      </c>
      <c r="P56" s="42">
        <f t="shared" si="30"/>
        <v>43035</v>
      </c>
      <c r="Q56" s="42">
        <f t="shared" si="31"/>
        <v>269535</v>
      </c>
      <c r="R56" s="42">
        <f t="shared" si="32"/>
        <v>269535</v>
      </c>
      <c r="S56" s="65">
        <f t="shared" si="33"/>
        <v>266361.66666666669</v>
      </c>
      <c r="T56" s="65">
        <f t="shared" si="34"/>
        <v>266361.66666666669</v>
      </c>
      <c r="U56" s="103"/>
    </row>
    <row r="57" spans="1:21" s="7" customFormat="1" ht="25.5" x14ac:dyDescent="0.25">
      <c r="A57" s="2"/>
      <c r="B57" s="49" t="s">
        <v>48</v>
      </c>
      <c r="C57" s="49"/>
      <c r="D57" s="57" t="s">
        <v>246</v>
      </c>
      <c r="E57" s="49">
        <v>10</v>
      </c>
      <c r="F57" s="49" t="s">
        <v>20</v>
      </c>
      <c r="G57" s="25">
        <v>6500</v>
      </c>
      <c r="H57" s="25">
        <f t="shared" si="24"/>
        <v>1235</v>
      </c>
      <c r="I57" s="25">
        <f t="shared" si="25"/>
        <v>7735</v>
      </c>
      <c r="J57" s="24">
        <f t="shared" si="26"/>
        <v>77350</v>
      </c>
      <c r="K57" s="34">
        <v>6000</v>
      </c>
      <c r="L57" s="34">
        <f t="shared" si="27"/>
        <v>1140</v>
      </c>
      <c r="M57" s="34">
        <f t="shared" si="28"/>
        <v>7140</v>
      </c>
      <c r="N57" s="34">
        <f t="shared" si="29"/>
        <v>71400</v>
      </c>
      <c r="O57" s="42">
        <v>6800</v>
      </c>
      <c r="P57" s="42">
        <f t="shared" si="30"/>
        <v>1292</v>
      </c>
      <c r="Q57" s="42">
        <f t="shared" si="31"/>
        <v>8092</v>
      </c>
      <c r="R57" s="42">
        <f t="shared" si="32"/>
        <v>80920</v>
      </c>
      <c r="S57" s="65">
        <f t="shared" si="33"/>
        <v>7655.666666666667</v>
      </c>
      <c r="T57" s="65">
        <f t="shared" si="34"/>
        <v>76556.666666666672</v>
      </c>
      <c r="U57" s="103"/>
    </row>
    <row r="58" spans="1:21" s="7" customFormat="1" ht="38.25" x14ac:dyDescent="0.25">
      <c r="A58" s="2"/>
      <c r="B58" s="49" t="s">
        <v>82</v>
      </c>
      <c r="C58" s="49"/>
      <c r="D58" s="57" t="s">
        <v>109</v>
      </c>
      <c r="E58" s="49">
        <v>1</v>
      </c>
      <c r="F58" s="49" t="s">
        <v>20</v>
      </c>
      <c r="G58" s="25">
        <v>280000</v>
      </c>
      <c r="H58" s="25">
        <f t="shared" si="24"/>
        <v>53200</v>
      </c>
      <c r="I58" s="25">
        <f t="shared" si="25"/>
        <v>333200</v>
      </c>
      <c r="J58" s="25">
        <f t="shared" si="26"/>
        <v>333200</v>
      </c>
      <c r="K58" s="34">
        <v>250000</v>
      </c>
      <c r="L58" s="34">
        <f t="shared" si="27"/>
        <v>47500</v>
      </c>
      <c r="M58" s="34">
        <f t="shared" si="28"/>
        <v>297500</v>
      </c>
      <c r="N58" s="34">
        <f t="shared" si="29"/>
        <v>297500</v>
      </c>
      <c r="O58" s="42">
        <v>260000</v>
      </c>
      <c r="P58" s="42">
        <f t="shared" si="30"/>
        <v>49400</v>
      </c>
      <c r="Q58" s="42">
        <f t="shared" si="31"/>
        <v>309400</v>
      </c>
      <c r="R58" s="42">
        <f t="shared" si="32"/>
        <v>309400</v>
      </c>
      <c r="S58" s="65">
        <f t="shared" si="33"/>
        <v>313366.66666666669</v>
      </c>
      <c r="T58" s="65">
        <f t="shared" si="34"/>
        <v>313366.66666666669</v>
      </c>
      <c r="U58" s="103"/>
    </row>
    <row r="59" spans="1:21" s="7" customFormat="1" ht="22.5" customHeight="1" x14ac:dyDescent="0.25">
      <c r="A59" s="2"/>
      <c r="B59" s="56"/>
      <c r="C59" s="49"/>
      <c r="D59" s="77" t="s">
        <v>194</v>
      </c>
      <c r="E59" s="78"/>
      <c r="F59" s="79"/>
      <c r="G59" s="25"/>
      <c r="H59" s="25"/>
      <c r="I59" s="25"/>
      <c r="J59" s="25">
        <f>SUM(J52:J58)</f>
        <v>6277845</v>
      </c>
      <c r="K59" s="34"/>
      <c r="L59" s="34"/>
      <c r="M59" s="34"/>
      <c r="N59" s="34">
        <f>SUM(N52:N58)</f>
        <v>6576535</v>
      </c>
      <c r="O59" s="42"/>
      <c r="P59" s="42"/>
      <c r="Q59" s="42"/>
      <c r="R59" s="42">
        <f>SUM(R52:R58)</f>
        <v>6949005</v>
      </c>
      <c r="S59" s="65"/>
      <c r="T59" s="65">
        <f>SUM(T52:T58)</f>
        <v>6601128.333333333</v>
      </c>
      <c r="U59" s="103"/>
    </row>
    <row r="60" spans="1:21" s="7" customFormat="1" ht="23.25" customHeight="1" x14ac:dyDescent="0.25">
      <c r="A60" s="2"/>
      <c r="B60" s="49">
        <v>6</v>
      </c>
      <c r="C60" s="49"/>
      <c r="D60" s="80" t="s">
        <v>91</v>
      </c>
      <c r="E60" s="80"/>
      <c r="F60" s="80"/>
      <c r="G60" s="80"/>
      <c r="H60" s="80"/>
      <c r="I60" s="80"/>
      <c r="J60" s="80"/>
      <c r="K60" s="80"/>
      <c r="L60" s="80"/>
      <c r="M60" s="80"/>
      <c r="N60" s="80"/>
      <c r="O60" s="80"/>
      <c r="P60" s="80"/>
      <c r="Q60" s="80"/>
      <c r="R60" s="80"/>
      <c r="S60" s="80"/>
      <c r="T60" s="80"/>
      <c r="U60" s="28"/>
    </row>
    <row r="61" spans="1:21" s="7" customFormat="1" ht="12.75" customHeight="1" x14ac:dyDescent="0.25">
      <c r="A61" s="2"/>
      <c r="B61" s="49" t="s">
        <v>49</v>
      </c>
      <c r="C61" s="49"/>
      <c r="D61" s="57" t="s">
        <v>92</v>
      </c>
      <c r="E61" s="49">
        <v>1</v>
      </c>
      <c r="F61" s="49" t="s">
        <v>20</v>
      </c>
      <c r="G61" s="26">
        <v>1150000</v>
      </c>
      <c r="H61" s="25">
        <f t="shared" ref="H61:H70" si="35">+G61*19%</f>
        <v>218500</v>
      </c>
      <c r="I61" s="25">
        <f>+H61+G61</f>
        <v>1368500</v>
      </c>
      <c r="J61" s="24">
        <f>+I61*E61</f>
        <v>1368500</v>
      </c>
      <c r="K61" s="36">
        <v>1200000</v>
      </c>
      <c r="L61" s="33">
        <f>+K61*19%</f>
        <v>228000</v>
      </c>
      <c r="M61" s="33">
        <f>+L61+K61</f>
        <v>1428000</v>
      </c>
      <c r="N61" s="34">
        <f>+M61*E61</f>
        <v>1428000</v>
      </c>
      <c r="O61" s="46">
        <v>1350000</v>
      </c>
      <c r="P61" s="41">
        <f>+O61*19%</f>
        <v>256500</v>
      </c>
      <c r="Q61" s="41">
        <f>+P61+O61</f>
        <v>1606500</v>
      </c>
      <c r="R61" s="42">
        <f>+Q61*E61</f>
        <v>1606500</v>
      </c>
      <c r="S61" s="65">
        <f>AVERAGE(I61,M61,Q61)</f>
        <v>1467666.6666666667</v>
      </c>
      <c r="T61" s="65">
        <f>+S61*E61</f>
        <v>1467666.6666666667</v>
      </c>
      <c r="U61" s="103" t="s">
        <v>259</v>
      </c>
    </row>
    <row r="62" spans="1:21" s="7" customFormat="1" ht="25.5" x14ac:dyDescent="0.25">
      <c r="A62" s="2"/>
      <c r="B62" s="49" t="s">
        <v>50</v>
      </c>
      <c r="C62" s="49"/>
      <c r="D62" s="57" t="s">
        <v>93</v>
      </c>
      <c r="E62" s="49">
        <v>1</v>
      </c>
      <c r="F62" s="49" t="s">
        <v>20</v>
      </c>
      <c r="G62" s="26">
        <v>220000</v>
      </c>
      <c r="H62" s="25">
        <f t="shared" si="35"/>
        <v>41800</v>
      </c>
      <c r="I62" s="25">
        <f>+H62+G62</f>
        <v>261800</v>
      </c>
      <c r="J62" s="24">
        <f>+I62*E62</f>
        <v>261800</v>
      </c>
      <c r="K62" s="36">
        <v>550000</v>
      </c>
      <c r="L62" s="33">
        <f t="shared" ref="L62:L70" si="36">+K62*19%</f>
        <v>104500</v>
      </c>
      <c r="M62" s="33">
        <f t="shared" ref="M62:M70" si="37">+L62+K62</f>
        <v>654500</v>
      </c>
      <c r="N62" s="34">
        <f t="shared" ref="N62:N70" si="38">+M62*E62</f>
        <v>654500</v>
      </c>
      <c r="O62" s="46">
        <v>450000</v>
      </c>
      <c r="P62" s="41">
        <f t="shared" ref="P62:P70" si="39">+O62*19%</f>
        <v>85500</v>
      </c>
      <c r="Q62" s="41">
        <f t="shared" ref="Q62:Q70" si="40">+P62+O62</f>
        <v>535500</v>
      </c>
      <c r="R62" s="42">
        <f t="shared" ref="R62:R70" si="41">+Q62*E62</f>
        <v>535500</v>
      </c>
      <c r="S62" s="65">
        <f t="shared" ref="S62:S69" si="42">AVERAGE(I62,M62,Q62)</f>
        <v>483933.33333333331</v>
      </c>
      <c r="T62" s="65">
        <f t="shared" ref="T62:T70" si="43">+S62*E62</f>
        <v>483933.33333333331</v>
      </c>
      <c r="U62" s="103"/>
    </row>
    <row r="63" spans="1:21" s="7" customFormat="1" ht="25.5" x14ac:dyDescent="0.25">
      <c r="A63" s="2"/>
      <c r="B63" s="49" t="s">
        <v>51</v>
      </c>
      <c r="C63" s="49"/>
      <c r="D63" s="57" t="s">
        <v>110</v>
      </c>
      <c r="E63" s="49">
        <v>1</v>
      </c>
      <c r="F63" s="49" t="s">
        <v>20</v>
      </c>
      <c r="G63" s="26">
        <v>13500</v>
      </c>
      <c r="H63" s="25">
        <f t="shared" si="35"/>
        <v>2565</v>
      </c>
      <c r="I63" s="25">
        <f t="shared" ref="I63:I70" si="44">+H63+G63</f>
        <v>16065</v>
      </c>
      <c r="J63" s="24">
        <f t="shared" ref="J63:J70" si="45">+I63*E63</f>
        <v>16065</v>
      </c>
      <c r="K63" s="36">
        <v>19100</v>
      </c>
      <c r="L63" s="33">
        <f t="shared" si="36"/>
        <v>3629</v>
      </c>
      <c r="M63" s="33">
        <f t="shared" si="37"/>
        <v>22729</v>
      </c>
      <c r="N63" s="34">
        <f t="shared" si="38"/>
        <v>22729</v>
      </c>
      <c r="O63" s="46">
        <v>21000</v>
      </c>
      <c r="P63" s="41">
        <f t="shared" si="39"/>
        <v>3990</v>
      </c>
      <c r="Q63" s="41">
        <f t="shared" si="40"/>
        <v>24990</v>
      </c>
      <c r="R63" s="42">
        <f t="shared" si="41"/>
        <v>24990</v>
      </c>
      <c r="S63" s="65">
        <f t="shared" si="42"/>
        <v>21261.333333333332</v>
      </c>
      <c r="T63" s="65">
        <f t="shared" si="43"/>
        <v>21261.333333333332</v>
      </c>
      <c r="U63" s="103"/>
    </row>
    <row r="64" spans="1:21" s="7" customFormat="1" ht="38.25" x14ac:dyDescent="0.25">
      <c r="A64" s="2"/>
      <c r="B64" s="49" t="s">
        <v>52</v>
      </c>
      <c r="C64" s="49"/>
      <c r="D64" s="57" t="s">
        <v>94</v>
      </c>
      <c r="E64" s="49">
        <v>200</v>
      </c>
      <c r="F64" s="49" t="s">
        <v>20</v>
      </c>
      <c r="G64" s="26"/>
      <c r="H64" s="25">
        <f t="shared" si="35"/>
        <v>0</v>
      </c>
      <c r="I64" s="25">
        <f t="shared" si="44"/>
        <v>0</v>
      </c>
      <c r="J64" s="24">
        <f t="shared" si="45"/>
        <v>0</v>
      </c>
      <c r="K64" s="36">
        <v>6600</v>
      </c>
      <c r="L64" s="33">
        <f t="shared" si="36"/>
        <v>1254</v>
      </c>
      <c r="M64" s="33">
        <f t="shared" si="37"/>
        <v>7854</v>
      </c>
      <c r="N64" s="34">
        <f t="shared" si="38"/>
        <v>1570800</v>
      </c>
      <c r="O64" s="46"/>
      <c r="P64" s="41">
        <f t="shared" si="39"/>
        <v>0</v>
      </c>
      <c r="Q64" s="41">
        <f t="shared" si="40"/>
        <v>0</v>
      </c>
      <c r="R64" s="42">
        <f t="shared" si="41"/>
        <v>0</v>
      </c>
      <c r="S64" s="65">
        <f>+M64</f>
        <v>7854</v>
      </c>
      <c r="T64" s="65">
        <f t="shared" si="43"/>
        <v>1570800</v>
      </c>
      <c r="U64" s="103"/>
    </row>
    <row r="65" spans="1:21" s="7" customFormat="1" ht="38.25" x14ac:dyDescent="0.25">
      <c r="A65" s="2"/>
      <c r="B65" s="49" t="s">
        <v>53</v>
      </c>
      <c r="C65" s="49"/>
      <c r="D65" s="57" t="s">
        <v>247</v>
      </c>
      <c r="E65" s="49">
        <v>200</v>
      </c>
      <c r="F65" s="49" t="s">
        <v>20</v>
      </c>
      <c r="G65" s="26">
        <v>24000</v>
      </c>
      <c r="H65" s="25">
        <f t="shared" si="35"/>
        <v>4560</v>
      </c>
      <c r="I65" s="25">
        <f t="shared" si="44"/>
        <v>28560</v>
      </c>
      <c r="J65" s="24">
        <f t="shared" si="45"/>
        <v>5712000</v>
      </c>
      <c r="K65" s="36">
        <v>25000</v>
      </c>
      <c r="L65" s="33">
        <f t="shared" si="36"/>
        <v>4750</v>
      </c>
      <c r="M65" s="33">
        <f t="shared" si="37"/>
        <v>29750</v>
      </c>
      <c r="N65" s="34">
        <f t="shared" si="38"/>
        <v>5950000</v>
      </c>
      <c r="O65" s="46">
        <v>27000</v>
      </c>
      <c r="P65" s="41">
        <f t="shared" si="39"/>
        <v>5130</v>
      </c>
      <c r="Q65" s="41">
        <f t="shared" si="40"/>
        <v>32130</v>
      </c>
      <c r="R65" s="42">
        <f t="shared" si="41"/>
        <v>6426000</v>
      </c>
      <c r="S65" s="65">
        <f t="shared" si="42"/>
        <v>30146.666666666668</v>
      </c>
      <c r="T65" s="65">
        <f t="shared" si="43"/>
        <v>6029333.333333334</v>
      </c>
      <c r="U65" s="103"/>
    </row>
    <row r="66" spans="1:21" s="7" customFormat="1" x14ac:dyDescent="0.25">
      <c r="A66" s="2"/>
      <c r="B66" s="49" t="s">
        <v>197</v>
      </c>
      <c r="C66" s="49"/>
      <c r="D66" s="57" t="s">
        <v>221</v>
      </c>
      <c r="E66" s="49">
        <v>2</v>
      </c>
      <c r="F66" s="49" t="s">
        <v>20</v>
      </c>
      <c r="G66" s="26">
        <v>27500</v>
      </c>
      <c r="H66" s="25">
        <f t="shared" si="35"/>
        <v>5225</v>
      </c>
      <c r="I66" s="25">
        <f t="shared" si="44"/>
        <v>32725</v>
      </c>
      <c r="J66" s="24">
        <f t="shared" si="45"/>
        <v>65450</v>
      </c>
      <c r="K66" s="36">
        <v>26500</v>
      </c>
      <c r="L66" s="33">
        <f t="shared" si="36"/>
        <v>5035</v>
      </c>
      <c r="M66" s="33">
        <f t="shared" si="37"/>
        <v>31535</v>
      </c>
      <c r="N66" s="34">
        <f t="shared" si="38"/>
        <v>63070</v>
      </c>
      <c r="O66" s="46">
        <v>29000</v>
      </c>
      <c r="P66" s="41">
        <f t="shared" si="39"/>
        <v>5510</v>
      </c>
      <c r="Q66" s="41">
        <f t="shared" si="40"/>
        <v>34510</v>
      </c>
      <c r="R66" s="42">
        <f t="shared" si="41"/>
        <v>69020</v>
      </c>
      <c r="S66" s="65">
        <f t="shared" si="42"/>
        <v>32923.333333333336</v>
      </c>
      <c r="T66" s="65">
        <f t="shared" si="43"/>
        <v>65846.666666666672</v>
      </c>
      <c r="U66" s="103"/>
    </row>
    <row r="67" spans="1:21" s="7" customFormat="1" x14ac:dyDescent="0.25">
      <c r="A67" s="2"/>
      <c r="B67" s="49" t="s">
        <v>198</v>
      </c>
      <c r="C67" s="49"/>
      <c r="D67" s="57" t="s">
        <v>227</v>
      </c>
      <c r="E67" s="49">
        <v>3</v>
      </c>
      <c r="F67" s="49" t="s">
        <v>20</v>
      </c>
      <c r="G67" s="26">
        <v>24700</v>
      </c>
      <c r="H67" s="25">
        <f t="shared" si="35"/>
        <v>4693</v>
      </c>
      <c r="I67" s="25">
        <f t="shared" si="44"/>
        <v>29393</v>
      </c>
      <c r="J67" s="24">
        <f t="shared" si="45"/>
        <v>88179</v>
      </c>
      <c r="K67" s="36">
        <v>24500</v>
      </c>
      <c r="L67" s="33">
        <f t="shared" si="36"/>
        <v>4655</v>
      </c>
      <c r="M67" s="33">
        <f t="shared" si="37"/>
        <v>29155</v>
      </c>
      <c r="N67" s="34">
        <f t="shared" si="38"/>
        <v>87465</v>
      </c>
      <c r="O67" s="46">
        <v>27000</v>
      </c>
      <c r="P67" s="41">
        <f t="shared" si="39"/>
        <v>5130</v>
      </c>
      <c r="Q67" s="41">
        <f t="shared" si="40"/>
        <v>32130</v>
      </c>
      <c r="R67" s="42">
        <f t="shared" si="41"/>
        <v>96390</v>
      </c>
      <c r="S67" s="65">
        <f t="shared" si="42"/>
        <v>30226</v>
      </c>
      <c r="T67" s="65">
        <f t="shared" si="43"/>
        <v>90678</v>
      </c>
      <c r="U67" s="103"/>
    </row>
    <row r="68" spans="1:21" s="7" customFormat="1" x14ac:dyDescent="0.25">
      <c r="A68" s="2"/>
      <c r="B68" s="49" t="s">
        <v>199</v>
      </c>
      <c r="C68" s="49"/>
      <c r="D68" s="57" t="s">
        <v>228</v>
      </c>
      <c r="E68" s="49">
        <v>10</v>
      </c>
      <c r="F68" s="49" t="s">
        <v>20</v>
      </c>
      <c r="G68" s="26">
        <v>9500</v>
      </c>
      <c r="H68" s="25">
        <f t="shared" si="35"/>
        <v>1805</v>
      </c>
      <c r="I68" s="25">
        <f t="shared" si="44"/>
        <v>11305</v>
      </c>
      <c r="J68" s="24">
        <f t="shared" si="45"/>
        <v>113050</v>
      </c>
      <c r="K68" s="36">
        <v>8500</v>
      </c>
      <c r="L68" s="33">
        <f t="shared" si="36"/>
        <v>1615</v>
      </c>
      <c r="M68" s="33">
        <f t="shared" si="37"/>
        <v>10115</v>
      </c>
      <c r="N68" s="34">
        <f t="shared" si="38"/>
        <v>101150</v>
      </c>
      <c r="O68" s="46">
        <v>10600</v>
      </c>
      <c r="P68" s="41">
        <f t="shared" si="39"/>
        <v>2014</v>
      </c>
      <c r="Q68" s="41">
        <f t="shared" si="40"/>
        <v>12614</v>
      </c>
      <c r="R68" s="42">
        <f t="shared" si="41"/>
        <v>126140</v>
      </c>
      <c r="S68" s="65">
        <f t="shared" si="42"/>
        <v>11344.666666666666</v>
      </c>
      <c r="T68" s="65">
        <f t="shared" si="43"/>
        <v>113446.66666666666</v>
      </c>
      <c r="U68" s="103"/>
    </row>
    <row r="69" spans="1:21" s="7" customFormat="1" ht="25.5" x14ac:dyDescent="0.25">
      <c r="A69" s="2"/>
      <c r="B69" s="49" t="s">
        <v>200</v>
      </c>
      <c r="C69" s="49"/>
      <c r="D69" s="57" t="s">
        <v>96</v>
      </c>
      <c r="E69" s="49">
        <v>15</v>
      </c>
      <c r="F69" s="49" t="s">
        <v>20</v>
      </c>
      <c r="G69" s="25">
        <v>260000</v>
      </c>
      <c r="H69" s="25">
        <f t="shared" si="35"/>
        <v>49400</v>
      </c>
      <c r="I69" s="25">
        <f t="shared" si="44"/>
        <v>309400</v>
      </c>
      <c r="J69" s="24">
        <f t="shared" si="45"/>
        <v>4641000</v>
      </c>
      <c r="K69" s="36">
        <v>250000</v>
      </c>
      <c r="L69" s="33">
        <f t="shared" si="36"/>
        <v>47500</v>
      </c>
      <c r="M69" s="33">
        <f t="shared" si="37"/>
        <v>297500</v>
      </c>
      <c r="N69" s="34">
        <f t="shared" si="38"/>
        <v>4462500</v>
      </c>
      <c r="O69" s="46">
        <v>280000</v>
      </c>
      <c r="P69" s="41">
        <f t="shared" si="39"/>
        <v>53200</v>
      </c>
      <c r="Q69" s="41">
        <f t="shared" si="40"/>
        <v>333200</v>
      </c>
      <c r="R69" s="42">
        <f t="shared" si="41"/>
        <v>4998000</v>
      </c>
      <c r="S69" s="65">
        <f t="shared" si="42"/>
        <v>313366.66666666669</v>
      </c>
      <c r="T69" s="65">
        <f t="shared" si="43"/>
        <v>4700500</v>
      </c>
      <c r="U69" s="103"/>
    </row>
    <row r="70" spans="1:21" s="7" customFormat="1" ht="25.5" x14ac:dyDescent="0.25">
      <c r="A70" s="2"/>
      <c r="B70" s="49" t="s">
        <v>201</v>
      </c>
      <c r="C70" s="49"/>
      <c r="D70" s="57" t="s">
        <v>97</v>
      </c>
      <c r="E70" s="49">
        <v>40</v>
      </c>
      <c r="F70" s="49" t="s">
        <v>20</v>
      </c>
      <c r="G70" s="26">
        <v>0</v>
      </c>
      <c r="H70" s="26">
        <f t="shared" si="35"/>
        <v>0</v>
      </c>
      <c r="I70" s="26">
        <f t="shared" si="44"/>
        <v>0</v>
      </c>
      <c r="J70" s="24">
        <f t="shared" si="45"/>
        <v>0</v>
      </c>
      <c r="K70" s="36">
        <v>4733</v>
      </c>
      <c r="L70" s="33">
        <f t="shared" si="36"/>
        <v>899.27</v>
      </c>
      <c r="M70" s="33">
        <f t="shared" si="37"/>
        <v>5632.27</v>
      </c>
      <c r="N70" s="34">
        <f t="shared" si="38"/>
        <v>225290.80000000002</v>
      </c>
      <c r="O70" s="46">
        <v>0</v>
      </c>
      <c r="P70" s="46">
        <f t="shared" si="39"/>
        <v>0</v>
      </c>
      <c r="Q70" s="46">
        <f t="shared" si="40"/>
        <v>0</v>
      </c>
      <c r="R70" s="46">
        <f t="shared" si="41"/>
        <v>0</v>
      </c>
      <c r="S70" s="65">
        <f>+M70</f>
        <v>5632.27</v>
      </c>
      <c r="T70" s="65">
        <f t="shared" si="43"/>
        <v>225290.80000000002</v>
      </c>
      <c r="U70" s="103"/>
    </row>
    <row r="71" spans="1:21" s="7" customFormat="1" ht="18" customHeight="1" x14ac:dyDescent="0.25">
      <c r="A71" s="2"/>
      <c r="B71" s="56"/>
      <c r="C71" s="49"/>
      <c r="D71" s="77" t="s">
        <v>194</v>
      </c>
      <c r="E71" s="78"/>
      <c r="F71" s="79"/>
      <c r="G71" s="26"/>
      <c r="H71" s="26"/>
      <c r="I71" s="26"/>
      <c r="J71" s="24">
        <f>SUM(J61:J70)</f>
        <v>12266044</v>
      </c>
      <c r="K71" s="36"/>
      <c r="L71" s="36"/>
      <c r="M71" s="36"/>
      <c r="N71" s="36">
        <f>SUM(N61:N70)</f>
        <v>14565504.800000001</v>
      </c>
      <c r="O71" s="46"/>
      <c r="P71" s="46"/>
      <c r="Q71" s="46"/>
      <c r="R71" s="46">
        <f>SUM(R61:R70)</f>
        <v>13882540</v>
      </c>
      <c r="S71" s="65"/>
      <c r="T71" s="65">
        <f>SUM(T61:T70)</f>
        <v>14768756.800000001</v>
      </c>
      <c r="U71" s="103"/>
    </row>
    <row r="72" spans="1:21" s="7" customFormat="1" ht="30.75" customHeight="1" x14ac:dyDescent="0.25">
      <c r="A72" s="2"/>
      <c r="B72" s="49">
        <v>7</v>
      </c>
      <c r="C72" s="49"/>
      <c r="D72" s="80" t="s">
        <v>111</v>
      </c>
      <c r="E72" s="80"/>
      <c r="F72" s="80"/>
      <c r="G72" s="80"/>
      <c r="H72" s="80"/>
      <c r="I72" s="80"/>
      <c r="J72" s="80"/>
      <c r="K72" s="80"/>
      <c r="L72" s="80"/>
      <c r="M72" s="80"/>
      <c r="N72" s="80"/>
      <c r="O72" s="80"/>
      <c r="P72" s="80"/>
      <c r="Q72" s="80"/>
      <c r="R72" s="80"/>
      <c r="S72" s="80"/>
      <c r="T72" s="80"/>
      <c r="U72" s="6"/>
    </row>
    <row r="73" spans="1:21" s="7" customFormat="1" ht="25.5" customHeight="1" x14ac:dyDescent="0.25">
      <c r="A73" s="58"/>
      <c r="B73" s="49" t="s">
        <v>28</v>
      </c>
      <c r="C73" s="49"/>
      <c r="D73" s="57" t="s">
        <v>238</v>
      </c>
      <c r="E73" s="49">
        <v>20</v>
      </c>
      <c r="F73" s="49" t="s">
        <v>20</v>
      </c>
      <c r="G73" s="25">
        <v>27000</v>
      </c>
      <c r="H73" s="25">
        <f t="shared" ref="H73:H87" si="46">+G73*19%</f>
        <v>5130</v>
      </c>
      <c r="I73" s="25">
        <f>+H73+G73</f>
        <v>32130</v>
      </c>
      <c r="J73" s="24">
        <f>+I73*E73</f>
        <v>642600</v>
      </c>
      <c r="K73" s="33">
        <v>25000</v>
      </c>
      <c r="L73" s="33">
        <f>+K73*19%</f>
        <v>4750</v>
      </c>
      <c r="M73" s="33">
        <f>+L73+K73</f>
        <v>29750</v>
      </c>
      <c r="N73" s="34">
        <f>+M73*E73</f>
        <v>595000</v>
      </c>
      <c r="O73" s="41">
        <v>26500</v>
      </c>
      <c r="P73" s="41">
        <f>+O73*19%</f>
        <v>5035</v>
      </c>
      <c r="Q73" s="41">
        <f>+P73+O73</f>
        <v>31535</v>
      </c>
      <c r="R73" s="42">
        <f>+Q73*E73</f>
        <v>630700</v>
      </c>
      <c r="S73" s="65">
        <f>AVERAGE(I73,M73,Q73)</f>
        <v>31138.333333333332</v>
      </c>
      <c r="T73" s="65">
        <f>+S73*E73</f>
        <v>622766.66666666663</v>
      </c>
      <c r="U73" s="103" t="s">
        <v>260</v>
      </c>
    </row>
    <row r="74" spans="1:21" s="7" customFormat="1" ht="25.5" x14ac:dyDescent="0.25">
      <c r="A74" s="58"/>
      <c r="B74" s="49" t="s">
        <v>40</v>
      </c>
      <c r="C74" s="49"/>
      <c r="D74" s="57" t="s">
        <v>112</v>
      </c>
      <c r="E74" s="49">
        <v>100</v>
      </c>
      <c r="F74" s="49" t="s">
        <v>20</v>
      </c>
      <c r="G74" s="25">
        <v>6500</v>
      </c>
      <c r="H74" s="25">
        <f t="shared" si="46"/>
        <v>1235</v>
      </c>
      <c r="I74" s="25">
        <f>+H74+G74</f>
        <v>7735</v>
      </c>
      <c r="J74" s="24">
        <f>+I74*E74</f>
        <v>773500</v>
      </c>
      <c r="K74" s="33">
        <v>5500</v>
      </c>
      <c r="L74" s="33">
        <f t="shared" ref="L74:L87" si="47">+K74*19%</f>
        <v>1045</v>
      </c>
      <c r="M74" s="33">
        <f t="shared" ref="M74:M87" si="48">+L74+K74</f>
        <v>6545</v>
      </c>
      <c r="N74" s="34">
        <f t="shared" ref="N74:N87" si="49">+M74*E74</f>
        <v>654500</v>
      </c>
      <c r="O74" s="41">
        <v>7400</v>
      </c>
      <c r="P74" s="41">
        <f>+O74*19%</f>
        <v>1406</v>
      </c>
      <c r="Q74" s="41">
        <f>+P74+O74</f>
        <v>8806</v>
      </c>
      <c r="R74" s="42">
        <f>+Q74*E74</f>
        <v>880600</v>
      </c>
      <c r="S74" s="65">
        <f t="shared" ref="S74:S87" si="50">AVERAGE(I74,M74,Q74)</f>
        <v>7695.333333333333</v>
      </c>
      <c r="T74" s="65">
        <f t="shared" ref="T74:T87" si="51">+S74*E74</f>
        <v>769533.33333333326</v>
      </c>
      <c r="U74" s="103"/>
    </row>
    <row r="75" spans="1:21" s="7" customFormat="1" x14ac:dyDescent="0.25">
      <c r="A75" s="58"/>
      <c r="B75" s="49" t="s">
        <v>98</v>
      </c>
      <c r="C75" s="49"/>
      <c r="D75" s="57" t="s">
        <v>229</v>
      </c>
      <c r="E75" s="49">
        <v>200</v>
      </c>
      <c r="F75" s="49" t="s">
        <v>20</v>
      </c>
      <c r="G75" s="25">
        <v>1450</v>
      </c>
      <c r="H75" s="25">
        <f t="shared" si="46"/>
        <v>275.5</v>
      </c>
      <c r="I75" s="25">
        <f t="shared" ref="I75:I87" si="52">+H75+G75</f>
        <v>1725.5</v>
      </c>
      <c r="J75" s="24">
        <f t="shared" ref="J75:J87" si="53">+I75*E75</f>
        <v>345100</v>
      </c>
      <c r="K75" s="33">
        <v>1450</v>
      </c>
      <c r="L75" s="33">
        <f t="shared" si="47"/>
        <v>275.5</v>
      </c>
      <c r="M75" s="33">
        <f t="shared" si="48"/>
        <v>1725.5</v>
      </c>
      <c r="N75" s="34">
        <f t="shared" si="49"/>
        <v>345100</v>
      </c>
      <c r="O75" s="41">
        <v>1550</v>
      </c>
      <c r="P75" s="41">
        <f>+O75*19%</f>
        <v>294.5</v>
      </c>
      <c r="Q75" s="41">
        <f>+P75+O75</f>
        <v>1844.5</v>
      </c>
      <c r="R75" s="42">
        <f>+Q75*E75</f>
        <v>368900</v>
      </c>
      <c r="S75" s="65">
        <f t="shared" si="50"/>
        <v>1765.1666666666667</v>
      </c>
      <c r="T75" s="65">
        <f t="shared" si="51"/>
        <v>353033.33333333337</v>
      </c>
      <c r="U75" s="103"/>
    </row>
    <row r="76" spans="1:21" s="7" customFormat="1" x14ac:dyDescent="0.25">
      <c r="A76" s="58"/>
      <c r="B76" s="49" t="s">
        <v>99</v>
      </c>
      <c r="C76" s="49"/>
      <c r="D76" s="57" t="s">
        <v>113</v>
      </c>
      <c r="E76" s="49">
        <v>100</v>
      </c>
      <c r="F76" s="49" t="s">
        <v>20</v>
      </c>
      <c r="G76" s="25">
        <v>1100</v>
      </c>
      <c r="H76" s="25">
        <f t="shared" si="46"/>
        <v>209</v>
      </c>
      <c r="I76" s="25">
        <f t="shared" si="52"/>
        <v>1309</v>
      </c>
      <c r="J76" s="24">
        <f t="shared" si="53"/>
        <v>130900</v>
      </c>
      <c r="K76" s="33">
        <v>1200</v>
      </c>
      <c r="L76" s="33">
        <f t="shared" si="47"/>
        <v>228</v>
      </c>
      <c r="M76" s="33">
        <f t="shared" si="48"/>
        <v>1428</v>
      </c>
      <c r="N76" s="34">
        <f t="shared" si="49"/>
        <v>142800</v>
      </c>
      <c r="O76" s="41">
        <v>1050</v>
      </c>
      <c r="P76" s="41">
        <f t="shared" ref="P76:P87" si="54">+O76*19%</f>
        <v>199.5</v>
      </c>
      <c r="Q76" s="41">
        <f t="shared" ref="Q76:Q87" si="55">+P76+O76</f>
        <v>1249.5</v>
      </c>
      <c r="R76" s="42">
        <f t="shared" ref="R76:R87" si="56">+Q76*E76</f>
        <v>124950</v>
      </c>
      <c r="S76" s="65">
        <f t="shared" si="50"/>
        <v>1328.8333333333333</v>
      </c>
      <c r="T76" s="65">
        <f t="shared" si="51"/>
        <v>132883.33333333331</v>
      </c>
      <c r="U76" s="103"/>
    </row>
    <row r="77" spans="1:21" s="7" customFormat="1" ht="76.5" x14ac:dyDescent="0.25">
      <c r="A77" s="58"/>
      <c r="B77" s="49" t="s">
        <v>100</v>
      </c>
      <c r="C77" s="49"/>
      <c r="D77" s="57" t="s">
        <v>114</v>
      </c>
      <c r="E77" s="49">
        <v>20</v>
      </c>
      <c r="F77" s="49" t="s">
        <v>20</v>
      </c>
      <c r="G77" s="25">
        <v>96000</v>
      </c>
      <c r="H77" s="25">
        <f t="shared" si="46"/>
        <v>18240</v>
      </c>
      <c r="I77" s="25">
        <f t="shared" si="52"/>
        <v>114240</v>
      </c>
      <c r="J77" s="24">
        <f>+I77*E77</f>
        <v>2284800</v>
      </c>
      <c r="K77" s="33">
        <v>177000</v>
      </c>
      <c r="L77" s="33">
        <f t="shared" si="47"/>
        <v>33630</v>
      </c>
      <c r="M77" s="33">
        <f t="shared" si="48"/>
        <v>210630</v>
      </c>
      <c r="N77" s="34">
        <f t="shared" si="49"/>
        <v>4212600</v>
      </c>
      <c r="O77" s="41">
        <v>125000</v>
      </c>
      <c r="P77" s="41">
        <f t="shared" si="54"/>
        <v>23750</v>
      </c>
      <c r="Q77" s="41">
        <f t="shared" si="55"/>
        <v>148750</v>
      </c>
      <c r="R77" s="42">
        <f t="shared" si="56"/>
        <v>2975000</v>
      </c>
      <c r="S77" s="65">
        <f t="shared" si="50"/>
        <v>157873.33333333334</v>
      </c>
      <c r="T77" s="65">
        <f t="shared" si="51"/>
        <v>3157466.666666667</v>
      </c>
      <c r="U77" s="103"/>
    </row>
    <row r="78" spans="1:21" s="7" customFormat="1" x14ac:dyDescent="0.25">
      <c r="A78" s="58"/>
      <c r="B78" s="49" t="s">
        <v>101</v>
      </c>
      <c r="C78" s="49"/>
      <c r="D78" s="57" t="s">
        <v>115</v>
      </c>
      <c r="E78" s="49">
        <v>20</v>
      </c>
      <c r="F78" s="49" t="s">
        <v>20</v>
      </c>
      <c r="G78" s="25">
        <v>14600</v>
      </c>
      <c r="H78" s="25">
        <f t="shared" si="46"/>
        <v>2774</v>
      </c>
      <c r="I78" s="25">
        <f t="shared" si="52"/>
        <v>17374</v>
      </c>
      <c r="J78" s="24">
        <f t="shared" si="53"/>
        <v>347480</v>
      </c>
      <c r="K78" s="33">
        <v>15600</v>
      </c>
      <c r="L78" s="33">
        <f t="shared" si="47"/>
        <v>2964</v>
      </c>
      <c r="M78" s="33">
        <f t="shared" si="48"/>
        <v>18564</v>
      </c>
      <c r="N78" s="34">
        <f t="shared" si="49"/>
        <v>371280</v>
      </c>
      <c r="O78" s="41">
        <v>16700</v>
      </c>
      <c r="P78" s="41">
        <f t="shared" si="54"/>
        <v>3173</v>
      </c>
      <c r="Q78" s="41">
        <f t="shared" si="55"/>
        <v>19873</v>
      </c>
      <c r="R78" s="42">
        <f t="shared" si="56"/>
        <v>397460</v>
      </c>
      <c r="S78" s="65">
        <f t="shared" si="50"/>
        <v>18603.666666666668</v>
      </c>
      <c r="T78" s="65">
        <f t="shared" si="51"/>
        <v>372073.33333333337</v>
      </c>
      <c r="U78" s="103"/>
    </row>
    <row r="79" spans="1:21" s="7" customFormat="1" ht="78" customHeight="1" x14ac:dyDescent="0.25">
      <c r="A79" s="58"/>
      <c r="B79" s="49" t="s">
        <v>102</v>
      </c>
      <c r="C79" s="49"/>
      <c r="D79" s="57" t="s">
        <v>116</v>
      </c>
      <c r="E79" s="49">
        <v>10</v>
      </c>
      <c r="F79" s="49" t="s">
        <v>20</v>
      </c>
      <c r="G79" s="25">
        <v>38000</v>
      </c>
      <c r="H79" s="25">
        <f t="shared" si="46"/>
        <v>7220</v>
      </c>
      <c r="I79" s="25">
        <f t="shared" si="52"/>
        <v>45220</v>
      </c>
      <c r="J79" s="24">
        <f t="shared" si="53"/>
        <v>452200</v>
      </c>
      <c r="K79" s="33">
        <v>40000</v>
      </c>
      <c r="L79" s="33">
        <f t="shared" si="47"/>
        <v>7600</v>
      </c>
      <c r="M79" s="33">
        <f t="shared" si="48"/>
        <v>47600</v>
      </c>
      <c r="N79" s="34">
        <f t="shared" si="49"/>
        <v>476000</v>
      </c>
      <c r="O79" s="41">
        <v>42000</v>
      </c>
      <c r="P79" s="41">
        <f t="shared" si="54"/>
        <v>7980</v>
      </c>
      <c r="Q79" s="41">
        <f t="shared" si="55"/>
        <v>49980</v>
      </c>
      <c r="R79" s="42">
        <f t="shared" si="56"/>
        <v>499800</v>
      </c>
      <c r="S79" s="65">
        <f t="shared" si="50"/>
        <v>47600</v>
      </c>
      <c r="T79" s="65">
        <f t="shared" si="51"/>
        <v>476000</v>
      </c>
      <c r="U79" s="103"/>
    </row>
    <row r="80" spans="1:21" s="7" customFormat="1" x14ac:dyDescent="0.25">
      <c r="A80" s="58"/>
      <c r="B80" s="49" t="s">
        <v>103</v>
      </c>
      <c r="C80" s="49"/>
      <c r="D80" s="57" t="s">
        <v>117</v>
      </c>
      <c r="E80" s="49">
        <v>1</v>
      </c>
      <c r="F80" s="49" t="s">
        <v>20</v>
      </c>
      <c r="G80" s="25">
        <v>865000</v>
      </c>
      <c r="H80" s="25">
        <f t="shared" si="46"/>
        <v>164350</v>
      </c>
      <c r="I80" s="25">
        <f t="shared" si="52"/>
        <v>1029350</v>
      </c>
      <c r="J80" s="24">
        <f t="shared" si="53"/>
        <v>1029350</v>
      </c>
      <c r="K80" s="33">
        <v>850000</v>
      </c>
      <c r="L80" s="33">
        <f t="shared" si="47"/>
        <v>161500</v>
      </c>
      <c r="M80" s="33">
        <f t="shared" si="48"/>
        <v>1011500</v>
      </c>
      <c r="N80" s="34">
        <f t="shared" si="49"/>
        <v>1011500</v>
      </c>
      <c r="O80" s="41">
        <v>875000</v>
      </c>
      <c r="P80" s="41">
        <f t="shared" si="54"/>
        <v>166250</v>
      </c>
      <c r="Q80" s="41">
        <f t="shared" si="55"/>
        <v>1041250</v>
      </c>
      <c r="R80" s="42">
        <f t="shared" si="56"/>
        <v>1041250</v>
      </c>
      <c r="S80" s="65">
        <f t="shared" si="50"/>
        <v>1027366.6666666666</v>
      </c>
      <c r="T80" s="65">
        <f t="shared" si="51"/>
        <v>1027366.6666666666</v>
      </c>
      <c r="U80" s="103"/>
    </row>
    <row r="81" spans="1:21" s="7" customFormat="1" x14ac:dyDescent="0.25">
      <c r="A81" s="58"/>
      <c r="B81" s="49" t="s">
        <v>104</v>
      </c>
      <c r="C81" s="49"/>
      <c r="D81" s="57" t="s">
        <v>118</v>
      </c>
      <c r="E81" s="49">
        <v>120</v>
      </c>
      <c r="F81" s="49" t="s">
        <v>20</v>
      </c>
      <c r="G81" s="25">
        <v>10500</v>
      </c>
      <c r="H81" s="25">
        <f t="shared" si="46"/>
        <v>1995</v>
      </c>
      <c r="I81" s="25">
        <f t="shared" si="52"/>
        <v>12495</v>
      </c>
      <c r="J81" s="24">
        <f t="shared" si="53"/>
        <v>1499400</v>
      </c>
      <c r="K81" s="33">
        <v>9500</v>
      </c>
      <c r="L81" s="33">
        <f t="shared" si="47"/>
        <v>1805</v>
      </c>
      <c r="M81" s="33">
        <f t="shared" si="48"/>
        <v>11305</v>
      </c>
      <c r="N81" s="34">
        <f t="shared" si="49"/>
        <v>1356600</v>
      </c>
      <c r="O81" s="41">
        <v>10000</v>
      </c>
      <c r="P81" s="41">
        <f t="shared" si="54"/>
        <v>1900</v>
      </c>
      <c r="Q81" s="41">
        <f t="shared" si="55"/>
        <v>11900</v>
      </c>
      <c r="R81" s="42">
        <f t="shared" si="56"/>
        <v>1428000</v>
      </c>
      <c r="S81" s="65">
        <f t="shared" si="50"/>
        <v>11900</v>
      </c>
      <c r="T81" s="65">
        <f t="shared" si="51"/>
        <v>1428000</v>
      </c>
      <c r="U81" s="103"/>
    </row>
    <row r="82" spans="1:21" s="7" customFormat="1" ht="102" x14ac:dyDescent="0.25">
      <c r="A82" s="58"/>
      <c r="B82" s="49" t="s">
        <v>105</v>
      </c>
      <c r="C82" s="49"/>
      <c r="D82" s="57" t="s">
        <v>119</v>
      </c>
      <c r="E82" s="49">
        <v>22</v>
      </c>
      <c r="F82" s="49" t="s">
        <v>20</v>
      </c>
      <c r="G82" s="25">
        <v>78000</v>
      </c>
      <c r="H82" s="25">
        <f t="shared" si="46"/>
        <v>14820</v>
      </c>
      <c r="I82" s="25">
        <f t="shared" si="52"/>
        <v>92820</v>
      </c>
      <c r="J82" s="24">
        <f t="shared" si="53"/>
        <v>2042040</v>
      </c>
      <c r="K82" s="33">
        <v>80000</v>
      </c>
      <c r="L82" s="33">
        <f t="shared" si="47"/>
        <v>15200</v>
      </c>
      <c r="M82" s="33">
        <f t="shared" si="48"/>
        <v>95200</v>
      </c>
      <c r="N82" s="34">
        <f t="shared" si="49"/>
        <v>2094400</v>
      </c>
      <c r="O82" s="41">
        <v>83000</v>
      </c>
      <c r="P82" s="41">
        <f t="shared" si="54"/>
        <v>15770</v>
      </c>
      <c r="Q82" s="41">
        <f t="shared" si="55"/>
        <v>98770</v>
      </c>
      <c r="R82" s="42">
        <f t="shared" si="56"/>
        <v>2172940</v>
      </c>
      <c r="S82" s="65">
        <f t="shared" si="50"/>
        <v>95596.666666666672</v>
      </c>
      <c r="T82" s="65">
        <f t="shared" si="51"/>
        <v>2103126.666666667</v>
      </c>
      <c r="U82" s="103"/>
    </row>
    <row r="83" spans="1:21" s="7" customFormat="1" ht="25.5" x14ac:dyDescent="0.25">
      <c r="A83" s="58"/>
      <c r="B83" s="49" t="s">
        <v>202</v>
      </c>
      <c r="C83" s="49"/>
      <c r="D83" s="57" t="s">
        <v>120</v>
      </c>
      <c r="E83" s="49">
        <v>30</v>
      </c>
      <c r="F83" s="49" t="s">
        <v>20</v>
      </c>
      <c r="G83" s="25">
        <v>10500</v>
      </c>
      <c r="H83" s="25">
        <f t="shared" si="46"/>
        <v>1995</v>
      </c>
      <c r="I83" s="25">
        <f t="shared" si="52"/>
        <v>12495</v>
      </c>
      <c r="J83" s="24">
        <f t="shared" si="53"/>
        <v>374850</v>
      </c>
      <c r="K83" s="33">
        <v>22500</v>
      </c>
      <c r="L83" s="33">
        <f t="shared" si="47"/>
        <v>4275</v>
      </c>
      <c r="M83" s="33">
        <f t="shared" si="48"/>
        <v>26775</v>
      </c>
      <c r="N83" s="34">
        <f t="shared" si="49"/>
        <v>803250</v>
      </c>
      <c r="O83" s="41">
        <v>23600</v>
      </c>
      <c r="P83" s="41">
        <f t="shared" si="54"/>
        <v>4484</v>
      </c>
      <c r="Q83" s="41">
        <f t="shared" si="55"/>
        <v>28084</v>
      </c>
      <c r="R83" s="42">
        <f t="shared" si="56"/>
        <v>842520</v>
      </c>
      <c r="S83" s="65">
        <f t="shared" si="50"/>
        <v>22451.333333333332</v>
      </c>
      <c r="T83" s="65">
        <f t="shared" si="51"/>
        <v>673540</v>
      </c>
      <c r="U83" s="103"/>
    </row>
    <row r="84" spans="1:21" s="7" customFormat="1" ht="25.5" x14ac:dyDescent="0.25">
      <c r="A84" s="58"/>
      <c r="B84" s="49" t="s">
        <v>203</v>
      </c>
      <c r="C84" s="49"/>
      <c r="D84" s="57" t="s">
        <v>121</v>
      </c>
      <c r="E84" s="49">
        <v>19</v>
      </c>
      <c r="F84" s="49" t="s">
        <v>20</v>
      </c>
      <c r="G84" s="25">
        <v>19500</v>
      </c>
      <c r="H84" s="25">
        <f t="shared" si="46"/>
        <v>3705</v>
      </c>
      <c r="I84" s="25">
        <f t="shared" si="52"/>
        <v>23205</v>
      </c>
      <c r="J84" s="24">
        <f t="shared" si="53"/>
        <v>440895</v>
      </c>
      <c r="K84" s="33">
        <v>26500</v>
      </c>
      <c r="L84" s="33">
        <f t="shared" si="47"/>
        <v>5035</v>
      </c>
      <c r="M84" s="33">
        <f t="shared" si="48"/>
        <v>31535</v>
      </c>
      <c r="N84" s="34">
        <f t="shared" si="49"/>
        <v>599165</v>
      </c>
      <c r="O84" s="41">
        <v>22500</v>
      </c>
      <c r="P84" s="41">
        <f t="shared" si="54"/>
        <v>4275</v>
      </c>
      <c r="Q84" s="41">
        <f t="shared" si="55"/>
        <v>26775</v>
      </c>
      <c r="R84" s="42">
        <f t="shared" si="56"/>
        <v>508725</v>
      </c>
      <c r="S84" s="65">
        <f t="shared" si="50"/>
        <v>27171.666666666668</v>
      </c>
      <c r="T84" s="65">
        <f t="shared" si="51"/>
        <v>516261.66666666669</v>
      </c>
      <c r="U84" s="103"/>
    </row>
    <row r="85" spans="1:21" s="7" customFormat="1" x14ac:dyDescent="0.25">
      <c r="A85" s="58"/>
      <c r="B85" s="49" t="s">
        <v>204</v>
      </c>
      <c r="C85" s="49"/>
      <c r="D85" s="57" t="s">
        <v>122</v>
      </c>
      <c r="E85" s="49">
        <v>2</v>
      </c>
      <c r="F85" s="49" t="s">
        <v>20</v>
      </c>
      <c r="G85" s="25">
        <v>220000</v>
      </c>
      <c r="H85" s="25">
        <f t="shared" si="46"/>
        <v>41800</v>
      </c>
      <c r="I85" s="25">
        <f>+H85+G85*2</f>
        <v>481800</v>
      </c>
      <c r="J85" s="24">
        <f t="shared" si="53"/>
        <v>963600</v>
      </c>
      <c r="K85" s="33">
        <v>550000</v>
      </c>
      <c r="L85" s="33">
        <f t="shared" si="47"/>
        <v>104500</v>
      </c>
      <c r="M85" s="33">
        <f t="shared" si="48"/>
        <v>654500</v>
      </c>
      <c r="N85" s="34">
        <f t="shared" si="49"/>
        <v>1309000</v>
      </c>
      <c r="O85" s="41">
        <v>450000</v>
      </c>
      <c r="P85" s="41">
        <f t="shared" si="54"/>
        <v>85500</v>
      </c>
      <c r="Q85" s="41">
        <f t="shared" si="55"/>
        <v>535500</v>
      </c>
      <c r="R85" s="42">
        <f t="shared" si="56"/>
        <v>1071000</v>
      </c>
      <c r="S85" s="65">
        <f t="shared" si="50"/>
        <v>557266.66666666663</v>
      </c>
      <c r="T85" s="65">
        <f t="shared" si="51"/>
        <v>1114533.3333333333</v>
      </c>
      <c r="U85" s="103"/>
    </row>
    <row r="86" spans="1:21" s="7" customFormat="1" x14ac:dyDescent="0.25">
      <c r="A86" s="58"/>
      <c r="B86" s="49" t="s">
        <v>205</v>
      </c>
      <c r="C86" s="49"/>
      <c r="D86" s="57" t="s">
        <v>248</v>
      </c>
      <c r="E86" s="49">
        <v>20</v>
      </c>
      <c r="F86" s="49" t="s">
        <v>20</v>
      </c>
      <c r="G86" s="25">
        <v>11000</v>
      </c>
      <c r="H86" s="25">
        <f t="shared" si="46"/>
        <v>2090</v>
      </c>
      <c r="I86" s="25">
        <f t="shared" si="52"/>
        <v>13090</v>
      </c>
      <c r="J86" s="24">
        <f t="shared" si="53"/>
        <v>261800</v>
      </c>
      <c r="K86" s="33">
        <v>12000</v>
      </c>
      <c r="L86" s="33">
        <f t="shared" si="47"/>
        <v>2280</v>
      </c>
      <c r="M86" s="33">
        <f t="shared" si="48"/>
        <v>14280</v>
      </c>
      <c r="N86" s="34">
        <f t="shared" si="49"/>
        <v>285600</v>
      </c>
      <c r="O86" s="41">
        <v>14000</v>
      </c>
      <c r="P86" s="41">
        <f t="shared" si="54"/>
        <v>2660</v>
      </c>
      <c r="Q86" s="41">
        <f t="shared" si="55"/>
        <v>16660</v>
      </c>
      <c r="R86" s="42">
        <f t="shared" si="56"/>
        <v>333200</v>
      </c>
      <c r="S86" s="65">
        <f t="shared" si="50"/>
        <v>14676.666666666666</v>
      </c>
      <c r="T86" s="65">
        <f t="shared" si="51"/>
        <v>293533.33333333331</v>
      </c>
      <c r="U86" s="103"/>
    </row>
    <row r="87" spans="1:21" s="7" customFormat="1" x14ac:dyDescent="0.25">
      <c r="A87" s="58"/>
      <c r="B87" s="49" t="s">
        <v>206</v>
      </c>
      <c r="C87" s="49"/>
      <c r="D87" s="57" t="s">
        <v>230</v>
      </c>
      <c r="E87" s="49">
        <v>120</v>
      </c>
      <c r="F87" s="49" t="s">
        <v>20</v>
      </c>
      <c r="G87" s="25">
        <v>14000</v>
      </c>
      <c r="H87" s="25">
        <f t="shared" si="46"/>
        <v>2660</v>
      </c>
      <c r="I87" s="25">
        <f t="shared" si="52"/>
        <v>16660</v>
      </c>
      <c r="J87" s="24">
        <f t="shared" si="53"/>
        <v>1999200</v>
      </c>
      <c r="K87" s="33">
        <v>15000</v>
      </c>
      <c r="L87" s="33">
        <f t="shared" si="47"/>
        <v>2850</v>
      </c>
      <c r="M87" s="33">
        <f t="shared" si="48"/>
        <v>17850</v>
      </c>
      <c r="N87" s="34">
        <f t="shared" si="49"/>
        <v>2142000</v>
      </c>
      <c r="O87" s="41">
        <v>18000</v>
      </c>
      <c r="P87" s="41">
        <f t="shared" si="54"/>
        <v>3420</v>
      </c>
      <c r="Q87" s="41">
        <f t="shared" si="55"/>
        <v>21420</v>
      </c>
      <c r="R87" s="42">
        <f t="shared" si="56"/>
        <v>2570400</v>
      </c>
      <c r="S87" s="65">
        <f t="shared" si="50"/>
        <v>18643.333333333332</v>
      </c>
      <c r="T87" s="65">
        <f t="shared" si="51"/>
        <v>2237200</v>
      </c>
      <c r="U87" s="103"/>
    </row>
    <row r="88" spans="1:21" s="7" customFormat="1" ht="16.5" customHeight="1" x14ac:dyDescent="0.25">
      <c r="A88" s="58"/>
      <c r="B88" s="56"/>
      <c r="C88" s="49"/>
      <c r="D88" s="77" t="s">
        <v>194</v>
      </c>
      <c r="E88" s="78"/>
      <c r="F88" s="79"/>
      <c r="G88" s="25"/>
      <c r="H88" s="25"/>
      <c r="I88" s="25"/>
      <c r="J88" s="24">
        <f>SUM(J73:J87)</f>
        <v>13587715</v>
      </c>
      <c r="K88" s="33"/>
      <c r="L88" s="33"/>
      <c r="M88" s="33"/>
      <c r="N88" s="33">
        <f>SUM(N73:N87)</f>
        <v>16398795</v>
      </c>
      <c r="O88" s="41"/>
      <c r="P88" s="41"/>
      <c r="Q88" s="41"/>
      <c r="R88" s="42">
        <f>SUM(R73:R87)</f>
        <v>15845445</v>
      </c>
      <c r="S88" s="65"/>
      <c r="T88" s="65">
        <f>SUM(T73:T87)</f>
        <v>15277318.333333334</v>
      </c>
      <c r="U88" s="103"/>
    </row>
    <row r="89" spans="1:21" s="7" customFormat="1" ht="19.5" customHeight="1" x14ac:dyDescent="0.25">
      <c r="A89" s="2"/>
      <c r="B89" s="49">
        <v>8</v>
      </c>
      <c r="C89" s="49"/>
      <c r="D89" s="80" t="s">
        <v>149</v>
      </c>
      <c r="E89" s="80"/>
      <c r="F89" s="80"/>
      <c r="G89" s="80"/>
      <c r="H89" s="80"/>
      <c r="I89" s="80"/>
      <c r="J89" s="80"/>
      <c r="K89" s="80"/>
      <c r="L89" s="80"/>
      <c r="M89" s="80"/>
      <c r="N89" s="80"/>
      <c r="O89" s="80"/>
      <c r="P89" s="80"/>
      <c r="Q89" s="80"/>
      <c r="R89" s="80"/>
      <c r="S89" s="80"/>
      <c r="T89" s="80"/>
      <c r="U89" s="6"/>
    </row>
    <row r="90" spans="1:21" s="7" customFormat="1" ht="25.5" x14ac:dyDescent="0.25">
      <c r="A90" s="58"/>
      <c r="B90" s="49" t="s">
        <v>29</v>
      </c>
      <c r="C90" s="49"/>
      <c r="D90" s="57" t="s">
        <v>123</v>
      </c>
      <c r="E90" s="49">
        <v>150</v>
      </c>
      <c r="F90" s="49" t="s">
        <v>20</v>
      </c>
      <c r="G90" s="25">
        <v>11500</v>
      </c>
      <c r="H90" s="25">
        <f t="shared" ref="H90:H104" si="57">+G90*19%</f>
        <v>2185</v>
      </c>
      <c r="I90" s="25">
        <f>+H90+G90</f>
        <v>13685</v>
      </c>
      <c r="J90" s="24">
        <f>+I90*E90</f>
        <v>2052750</v>
      </c>
      <c r="K90" s="33">
        <v>10500</v>
      </c>
      <c r="L90" s="33">
        <f>+K90*19%</f>
        <v>1995</v>
      </c>
      <c r="M90" s="33">
        <f>+L90+K90</f>
        <v>12495</v>
      </c>
      <c r="N90" s="34">
        <f>+M90*E90</f>
        <v>1874250</v>
      </c>
      <c r="O90" s="41">
        <v>12800</v>
      </c>
      <c r="P90" s="41">
        <f>+O90*19%</f>
        <v>2432</v>
      </c>
      <c r="Q90" s="41">
        <f>+P90+O90</f>
        <v>15232</v>
      </c>
      <c r="R90" s="42">
        <f>+Q90*E90</f>
        <v>2284800</v>
      </c>
      <c r="S90" s="63">
        <f>AVERAGE(I90,M90,Q90)</f>
        <v>13804</v>
      </c>
      <c r="T90" s="63">
        <f>+S90*E90</f>
        <v>2070600</v>
      </c>
      <c r="U90" s="103" t="s">
        <v>262</v>
      </c>
    </row>
    <row r="91" spans="1:21" s="7" customFormat="1" ht="25.5" x14ac:dyDescent="0.25">
      <c r="A91" s="58"/>
      <c r="B91" s="49" t="s">
        <v>135</v>
      </c>
      <c r="C91" s="49"/>
      <c r="D91" s="57" t="s">
        <v>124</v>
      </c>
      <c r="E91" s="49">
        <v>150</v>
      </c>
      <c r="F91" s="49" t="s">
        <v>20</v>
      </c>
      <c r="G91" s="25">
        <v>11500</v>
      </c>
      <c r="H91" s="25">
        <f t="shared" si="57"/>
        <v>2185</v>
      </c>
      <c r="I91" s="25">
        <f t="shared" ref="I91:I104" si="58">+H91+G91</f>
        <v>13685</v>
      </c>
      <c r="J91" s="24">
        <f t="shared" ref="J91:J104" si="59">+I91*E91</f>
        <v>2052750</v>
      </c>
      <c r="K91" s="33">
        <v>10500</v>
      </c>
      <c r="L91" s="33">
        <f t="shared" ref="L91:L104" si="60">+K91*19%</f>
        <v>1995</v>
      </c>
      <c r="M91" s="33">
        <f t="shared" ref="M91:M104" si="61">+L91+K91</f>
        <v>12495</v>
      </c>
      <c r="N91" s="34">
        <f t="shared" ref="N91:N104" si="62">+M91*E91</f>
        <v>1874250</v>
      </c>
      <c r="O91" s="41">
        <v>12800</v>
      </c>
      <c r="P91" s="41">
        <f t="shared" ref="P91:P104" si="63">+O91*19%</f>
        <v>2432</v>
      </c>
      <c r="Q91" s="41">
        <f t="shared" ref="Q91:Q104" si="64">+P91+O91</f>
        <v>15232</v>
      </c>
      <c r="R91" s="42">
        <f t="shared" ref="R91:R104" si="65">+Q91*E91</f>
        <v>2284800</v>
      </c>
      <c r="S91" s="63">
        <f t="shared" ref="S91:S104" si="66">AVERAGE(I91,M91,Q91)</f>
        <v>13804</v>
      </c>
      <c r="T91" s="63">
        <f t="shared" ref="T91:T104" si="67">+S91*E91</f>
        <v>2070600</v>
      </c>
      <c r="U91" s="103"/>
    </row>
    <row r="92" spans="1:21" s="7" customFormat="1" ht="63.75" x14ac:dyDescent="0.25">
      <c r="A92" s="58"/>
      <c r="B92" s="49" t="s">
        <v>136</v>
      </c>
      <c r="C92" s="49"/>
      <c r="D92" s="57" t="s">
        <v>125</v>
      </c>
      <c r="E92" s="49">
        <v>7</v>
      </c>
      <c r="F92" s="49" t="s">
        <v>20</v>
      </c>
      <c r="G92" s="25">
        <v>120000</v>
      </c>
      <c r="H92" s="25">
        <f t="shared" si="57"/>
        <v>22800</v>
      </c>
      <c r="I92" s="25">
        <f t="shared" si="58"/>
        <v>142800</v>
      </c>
      <c r="J92" s="24">
        <f t="shared" si="59"/>
        <v>999600</v>
      </c>
      <c r="K92" s="33">
        <v>110000</v>
      </c>
      <c r="L92" s="33">
        <f t="shared" si="60"/>
        <v>20900</v>
      </c>
      <c r="M92" s="33">
        <f t="shared" si="61"/>
        <v>130900</v>
      </c>
      <c r="N92" s="34">
        <f t="shared" si="62"/>
        <v>916300</v>
      </c>
      <c r="O92" s="41">
        <v>135000</v>
      </c>
      <c r="P92" s="41">
        <f t="shared" si="63"/>
        <v>25650</v>
      </c>
      <c r="Q92" s="41">
        <f t="shared" si="64"/>
        <v>160650</v>
      </c>
      <c r="R92" s="42">
        <f t="shared" si="65"/>
        <v>1124550</v>
      </c>
      <c r="S92" s="63">
        <f t="shared" si="66"/>
        <v>144783.33333333334</v>
      </c>
      <c r="T92" s="63">
        <f t="shared" si="67"/>
        <v>1013483.3333333334</v>
      </c>
      <c r="U92" s="103"/>
    </row>
    <row r="93" spans="1:21" s="7" customFormat="1" ht="51" x14ac:dyDescent="0.25">
      <c r="A93" s="58"/>
      <c r="B93" s="49" t="s">
        <v>137</v>
      </c>
      <c r="C93" s="49"/>
      <c r="D93" s="57" t="s">
        <v>126</v>
      </c>
      <c r="E93" s="49">
        <v>75</v>
      </c>
      <c r="F93" s="49" t="s">
        <v>20</v>
      </c>
      <c r="G93" s="25">
        <v>4000</v>
      </c>
      <c r="H93" s="25">
        <f t="shared" si="57"/>
        <v>760</v>
      </c>
      <c r="I93" s="25">
        <f t="shared" si="58"/>
        <v>4760</v>
      </c>
      <c r="J93" s="24">
        <f t="shared" si="59"/>
        <v>357000</v>
      </c>
      <c r="K93" s="33">
        <v>10500</v>
      </c>
      <c r="L93" s="33">
        <f t="shared" si="60"/>
        <v>1995</v>
      </c>
      <c r="M93" s="33">
        <f t="shared" si="61"/>
        <v>12495</v>
      </c>
      <c r="N93" s="34">
        <f t="shared" si="62"/>
        <v>937125</v>
      </c>
      <c r="O93" s="41">
        <v>11000</v>
      </c>
      <c r="P93" s="41">
        <f t="shared" si="63"/>
        <v>2090</v>
      </c>
      <c r="Q93" s="41">
        <f t="shared" si="64"/>
        <v>13090</v>
      </c>
      <c r="R93" s="42">
        <f t="shared" si="65"/>
        <v>981750</v>
      </c>
      <c r="S93" s="63">
        <f t="shared" si="66"/>
        <v>10115</v>
      </c>
      <c r="T93" s="63">
        <f t="shared" si="67"/>
        <v>758625</v>
      </c>
      <c r="U93" s="103"/>
    </row>
    <row r="94" spans="1:21" s="7" customFormat="1" x14ac:dyDescent="0.25">
      <c r="A94" s="58"/>
      <c r="B94" s="49" t="s">
        <v>138</v>
      </c>
      <c r="C94" s="49"/>
      <c r="D94" s="57" t="s">
        <v>233</v>
      </c>
      <c r="E94" s="49">
        <v>1</v>
      </c>
      <c r="F94" s="49" t="s">
        <v>20</v>
      </c>
      <c r="G94" s="25">
        <v>114000</v>
      </c>
      <c r="H94" s="25">
        <f t="shared" si="57"/>
        <v>21660</v>
      </c>
      <c r="I94" s="25">
        <f t="shared" si="58"/>
        <v>135660</v>
      </c>
      <c r="J94" s="24">
        <f t="shared" si="59"/>
        <v>135660</v>
      </c>
      <c r="K94" s="33">
        <v>110000</v>
      </c>
      <c r="L94" s="33">
        <f t="shared" si="60"/>
        <v>20900</v>
      </c>
      <c r="M94" s="33">
        <f t="shared" si="61"/>
        <v>130900</v>
      </c>
      <c r="N94" s="34">
        <f t="shared" si="62"/>
        <v>130900</v>
      </c>
      <c r="O94" s="41">
        <v>120000</v>
      </c>
      <c r="P94" s="41">
        <f t="shared" si="63"/>
        <v>22800</v>
      </c>
      <c r="Q94" s="41">
        <f t="shared" si="64"/>
        <v>142800</v>
      </c>
      <c r="R94" s="42">
        <f t="shared" si="65"/>
        <v>142800</v>
      </c>
      <c r="S94" s="63">
        <f t="shared" si="66"/>
        <v>136453.33333333334</v>
      </c>
      <c r="T94" s="63">
        <f t="shared" si="67"/>
        <v>136453.33333333334</v>
      </c>
      <c r="U94" s="103"/>
    </row>
    <row r="95" spans="1:21" s="7" customFormat="1" x14ac:dyDescent="0.25">
      <c r="A95" s="58"/>
      <c r="B95" s="49" t="s">
        <v>139</v>
      </c>
      <c r="C95" s="49"/>
      <c r="D95" s="57" t="s">
        <v>127</v>
      </c>
      <c r="E95" s="49">
        <v>1</v>
      </c>
      <c r="F95" s="49" t="s">
        <v>20</v>
      </c>
      <c r="G95" s="25">
        <v>38900</v>
      </c>
      <c r="H95" s="25">
        <f t="shared" si="57"/>
        <v>7391</v>
      </c>
      <c r="I95" s="25">
        <f t="shared" si="58"/>
        <v>46291</v>
      </c>
      <c r="J95" s="24">
        <f t="shared" si="59"/>
        <v>46291</v>
      </c>
      <c r="K95" s="33">
        <v>37900</v>
      </c>
      <c r="L95" s="33">
        <f t="shared" si="60"/>
        <v>7201</v>
      </c>
      <c r="M95" s="33">
        <f t="shared" si="61"/>
        <v>45101</v>
      </c>
      <c r="N95" s="34">
        <f t="shared" si="62"/>
        <v>45101</v>
      </c>
      <c r="O95" s="41">
        <v>39600</v>
      </c>
      <c r="P95" s="41">
        <f t="shared" si="63"/>
        <v>7524</v>
      </c>
      <c r="Q95" s="41">
        <f t="shared" si="64"/>
        <v>47124</v>
      </c>
      <c r="R95" s="42">
        <f t="shared" si="65"/>
        <v>47124</v>
      </c>
      <c r="S95" s="63">
        <f t="shared" si="66"/>
        <v>46172</v>
      </c>
      <c r="T95" s="63">
        <f t="shared" si="67"/>
        <v>46172</v>
      </c>
      <c r="U95" s="103"/>
    </row>
    <row r="96" spans="1:21" s="7" customFormat="1" x14ac:dyDescent="0.25">
      <c r="A96" s="58"/>
      <c r="B96" s="49" t="s">
        <v>140</v>
      </c>
      <c r="C96" s="49"/>
      <c r="D96" s="57" t="s">
        <v>128</v>
      </c>
      <c r="E96" s="49">
        <v>5</v>
      </c>
      <c r="F96" s="49" t="s">
        <v>20</v>
      </c>
      <c r="G96" s="25">
        <v>19790</v>
      </c>
      <c r="H96" s="25">
        <f t="shared" si="57"/>
        <v>3760.1</v>
      </c>
      <c r="I96" s="25">
        <f t="shared" si="58"/>
        <v>23550.1</v>
      </c>
      <c r="J96" s="24">
        <f t="shared" si="59"/>
        <v>117750.5</v>
      </c>
      <c r="K96" s="33">
        <v>18790</v>
      </c>
      <c r="L96" s="33">
        <f t="shared" si="60"/>
        <v>3570.1</v>
      </c>
      <c r="M96" s="33">
        <f t="shared" si="61"/>
        <v>22360.1</v>
      </c>
      <c r="N96" s="34">
        <f>+M96*E96</f>
        <v>111800.5</v>
      </c>
      <c r="O96" s="41">
        <v>20100</v>
      </c>
      <c r="P96" s="41">
        <f t="shared" si="63"/>
        <v>3819</v>
      </c>
      <c r="Q96" s="41">
        <f t="shared" si="64"/>
        <v>23919</v>
      </c>
      <c r="R96" s="42">
        <f t="shared" si="65"/>
        <v>119595</v>
      </c>
      <c r="S96" s="63">
        <f t="shared" si="66"/>
        <v>23276.399999999998</v>
      </c>
      <c r="T96" s="63">
        <f t="shared" si="67"/>
        <v>116381.99999999999</v>
      </c>
      <c r="U96" s="103"/>
    </row>
    <row r="97" spans="1:21" s="7" customFormat="1" x14ac:dyDescent="0.25">
      <c r="A97" s="58"/>
      <c r="B97" s="49" t="s">
        <v>141</v>
      </c>
      <c r="C97" s="49"/>
      <c r="D97" s="57" t="s">
        <v>129</v>
      </c>
      <c r="E97" s="49">
        <v>5</v>
      </c>
      <c r="F97" s="49" t="s">
        <v>20</v>
      </c>
      <c r="G97" s="25">
        <v>19790</v>
      </c>
      <c r="H97" s="25">
        <f t="shared" si="57"/>
        <v>3760.1</v>
      </c>
      <c r="I97" s="25">
        <f t="shared" si="58"/>
        <v>23550.1</v>
      </c>
      <c r="J97" s="24">
        <f t="shared" si="59"/>
        <v>117750.5</v>
      </c>
      <c r="K97" s="33">
        <v>18790</v>
      </c>
      <c r="L97" s="33">
        <f t="shared" si="60"/>
        <v>3570.1</v>
      </c>
      <c r="M97" s="33">
        <f t="shared" si="61"/>
        <v>22360.1</v>
      </c>
      <c r="N97" s="34">
        <f>+M97*E97</f>
        <v>111800.5</v>
      </c>
      <c r="O97" s="41">
        <v>20100</v>
      </c>
      <c r="P97" s="41">
        <f t="shared" si="63"/>
        <v>3819</v>
      </c>
      <c r="Q97" s="41">
        <f t="shared" si="64"/>
        <v>23919</v>
      </c>
      <c r="R97" s="42">
        <f t="shared" si="65"/>
        <v>119595</v>
      </c>
      <c r="S97" s="63">
        <f t="shared" si="66"/>
        <v>23276.399999999998</v>
      </c>
      <c r="T97" s="63">
        <f t="shared" si="67"/>
        <v>116381.99999999999</v>
      </c>
      <c r="U97" s="103"/>
    </row>
    <row r="98" spans="1:21" s="7" customFormat="1" x14ac:dyDescent="0.25">
      <c r="A98" s="58"/>
      <c r="B98" s="49" t="s">
        <v>142</v>
      </c>
      <c r="C98" s="49"/>
      <c r="D98" s="57" t="s">
        <v>234</v>
      </c>
      <c r="E98" s="49">
        <v>5</v>
      </c>
      <c r="F98" s="49" t="s">
        <v>20</v>
      </c>
      <c r="G98" s="25">
        <v>10500</v>
      </c>
      <c r="H98" s="25">
        <f t="shared" si="57"/>
        <v>1995</v>
      </c>
      <c r="I98" s="25">
        <f t="shared" si="58"/>
        <v>12495</v>
      </c>
      <c r="J98" s="24">
        <f t="shared" si="59"/>
        <v>62475</v>
      </c>
      <c r="K98" s="33">
        <v>9500</v>
      </c>
      <c r="L98" s="33">
        <f t="shared" si="60"/>
        <v>1805</v>
      </c>
      <c r="M98" s="33">
        <f t="shared" si="61"/>
        <v>11305</v>
      </c>
      <c r="N98" s="34">
        <f t="shared" si="62"/>
        <v>56525</v>
      </c>
      <c r="O98" s="41">
        <v>12400</v>
      </c>
      <c r="P98" s="41">
        <f t="shared" si="63"/>
        <v>2356</v>
      </c>
      <c r="Q98" s="41">
        <f t="shared" si="64"/>
        <v>14756</v>
      </c>
      <c r="R98" s="42">
        <f t="shared" si="65"/>
        <v>73780</v>
      </c>
      <c r="S98" s="63">
        <f t="shared" si="66"/>
        <v>12852</v>
      </c>
      <c r="T98" s="63">
        <f t="shared" si="67"/>
        <v>64260</v>
      </c>
      <c r="U98" s="103"/>
    </row>
    <row r="99" spans="1:21" s="7" customFormat="1" x14ac:dyDescent="0.25">
      <c r="A99" s="58"/>
      <c r="B99" s="49" t="s">
        <v>143</v>
      </c>
      <c r="C99" s="49"/>
      <c r="D99" s="57" t="s">
        <v>235</v>
      </c>
      <c r="E99" s="49">
        <v>2</v>
      </c>
      <c r="F99" s="49" t="s">
        <v>20</v>
      </c>
      <c r="G99" s="25">
        <v>120000</v>
      </c>
      <c r="H99" s="25">
        <f t="shared" si="57"/>
        <v>22800</v>
      </c>
      <c r="I99" s="25">
        <f t="shared" si="58"/>
        <v>142800</v>
      </c>
      <c r="J99" s="24">
        <f t="shared" si="59"/>
        <v>285600</v>
      </c>
      <c r="K99" s="33">
        <v>110000</v>
      </c>
      <c r="L99" s="33">
        <f t="shared" si="60"/>
        <v>20900</v>
      </c>
      <c r="M99" s="33">
        <f t="shared" si="61"/>
        <v>130900</v>
      </c>
      <c r="N99" s="34">
        <f t="shared" si="62"/>
        <v>261800</v>
      </c>
      <c r="O99" s="41">
        <v>138500</v>
      </c>
      <c r="P99" s="41">
        <f t="shared" si="63"/>
        <v>26315</v>
      </c>
      <c r="Q99" s="41">
        <f t="shared" si="64"/>
        <v>164815</v>
      </c>
      <c r="R99" s="42">
        <f t="shared" si="65"/>
        <v>329630</v>
      </c>
      <c r="S99" s="63">
        <f t="shared" si="66"/>
        <v>146171.66666666666</v>
      </c>
      <c r="T99" s="63">
        <f t="shared" si="67"/>
        <v>292343.33333333331</v>
      </c>
      <c r="U99" s="103"/>
    </row>
    <row r="100" spans="1:21" s="7" customFormat="1" ht="52.5" customHeight="1" x14ac:dyDescent="0.25">
      <c r="A100" s="58"/>
      <c r="B100" s="49" t="s">
        <v>144</v>
      </c>
      <c r="C100" s="49"/>
      <c r="D100" s="57" t="s">
        <v>130</v>
      </c>
      <c r="E100" s="49">
        <v>1</v>
      </c>
      <c r="F100" s="49" t="s">
        <v>20</v>
      </c>
      <c r="G100" s="25">
        <v>380000</v>
      </c>
      <c r="H100" s="25">
        <f t="shared" si="57"/>
        <v>72200</v>
      </c>
      <c r="I100" s="25">
        <f t="shared" si="58"/>
        <v>452200</v>
      </c>
      <c r="J100" s="24">
        <f t="shared" si="59"/>
        <v>452200</v>
      </c>
      <c r="K100" s="33">
        <v>350000</v>
      </c>
      <c r="L100" s="33">
        <f t="shared" si="60"/>
        <v>66500</v>
      </c>
      <c r="M100" s="33">
        <f t="shared" si="61"/>
        <v>416500</v>
      </c>
      <c r="N100" s="34">
        <f t="shared" si="62"/>
        <v>416500</v>
      </c>
      <c r="O100" s="41">
        <v>370000</v>
      </c>
      <c r="P100" s="41">
        <f t="shared" si="63"/>
        <v>70300</v>
      </c>
      <c r="Q100" s="41">
        <f t="shared" si="64"/>
        <v>440300</v>
      </c>
      <c r="R100" s="42">
        <f t="shared" si="65"/>
        <v>440300</v>
      </c>
      <c r="S100" s="63">
        <f t="shared" si="66"/>
        <v>436333.33333333331</v>
      </c>
      <c r="T100" s="63">
        <f t="shared" si="67"/>
        <v>436333.33333333331</v>
      </c>
      <c r="U100" s="103"/>
    </row>
    <row r="101" spans="1:21" s="7" customFormat="1" ht="38.25" x14ac:dyDescent="0.25">
      <c r="A101" s="58"/>
      <c r="B101" s="49" t="s">
        <v>145</v>
      </c>
      <c r="C101" s="49"/>
      <c r="D101" s="57" t="s">
        <v>131</v>
      </c>
      <c r="E101" s="49">
        <v>2</v>
      </c>
      <c r="F101" s="49" t="s">
        <v>20</v>
      </c>
      <c r="G101" s="25">
        <v>255000</v>
      </c>
      <c r="H101" s="25">
        <f t="shared" si="57"/>
        <v>48450</v>
      </c>
      <c r="I101" s="25">
        <f t="shared" si="58"/>
        <v>303450</v>
      </c>
      <c r="J101" s="24">
        <f t="shared" si="59"/>
        <v>606900</v>
      </c>
      <c r="K101" s="33">
        <v>240000</v>
      </c>
      <c r="L101" s="33">
        <f t="shared" si="60"/>
        <v>45600</v>
      </c>
      <c r="M101" s="33">
        <f t="shared" si="61"/>
        <v>285600</v>
      </c>
      <c r="N101" s="34">
        <f t="shared" si="62"/>
        <v>571200</v>
      </c>
      <c r="O101" s="41">
        <v>250000</v>
      </c>
      <c r="P101" s="41">
        <f t="shared" si="63"/>
        <v>47500</v>
      </c>
      <c r="Q101" s="41">
        <f t="shared" si="64"/>
        <v>297500</v>
      </c>
      <c r="R101" s="42">
        <f t="shared" si="65"/>
        <v>595000</v>
      </c>
      <c r="S101" s="63">
        <f t="shared" si="66"/>
        <v>295516.66666666669</v>
      </c>
      <c r="T101" s="63">
        <f t="shared" si="67"/>
        <v>591033.33333333337</v>
      </c>
      <c r="U101" s="103"/>
    </row>
    <row r="102" spans="1:21" s="7" customFormat="1" x14ac:dyDescent="0.25">
      <c r="A102" s="58"/>
      <c r="B102" s="49" t="s">
        <v>146</v>
      </c>
      <c r="C102" s="49"/>
      <c r="D102" s="57" t="s">
        <v>132</v>
      </c>
      <c r="E102" s="49">
        <v>1</v>
      </c>
      <c r="F102" s="49" t="s">
        <v>20</v>
      </c>
      <c r="G102" s="25">
        <v>1700000</v>
      </c>
      <c r="H102" s="25">
        <f t="shared" si="57"/>
        <v>323000</v>
      </c>
      <c r="I102" s="25">
        <f t="shared" si="58"/>
        <v>2023000</v>
      </c>
      <c r="J102" s="24">
        <f t="shared" si="59"/>
        <v>2023000</v>
      </c>
      <c r="K102" s="33">
        <v>2500000</v>
      </c>
      <c r="L102" s="33">
        <f t="shared" si="60"/>
        <v>475000</v>
      </c>
      <c r="M102" s="33">
        <f t="shared" si="61"/>
        <v>2975000</v>
      </c>
      <c r="N102" s="34">
        <f t="shared" si="62"/>
        <v>2975000</v>
      </c>
      <c r="O102" s="41">
        <v>2350000</v>
      </c>
      <c r="P102" s="41">
        <f t="shared" si="63"/>
        <v>446500</v>
      </c>
      <c r="Q102" s="41">
        <f t="shared" si="64"/>
        <v>2796500</v>
      </c>
      <c r="R102" s="42">
        <f t="shared" si="65"/>
        <v>2796500</v>
      </c>
      <c r="S102" s="63">
        <f t="shared" si="66"/>
        <v>2598166.6666666665</v>
      </c>
      <c r="T102" s="63">
        <f t="shared" si="67"/>
        <v>2598166.6666666665</v>
      </c>
      <c r="U102" s="103"/>
    </row>
    <row r="103" spans="1:21" s="7" customFormat="1" ht="63.75" x14ac:dyDescent="0.25">
      <c r="A103" s="58"/>
      <c r="B103" s="49" t="s">
        <v>147</v>
      </c>
      <c r="C103" s="49"/>
      <c r="D103" s="57" t="s">
        <v>133</v>
      </c>
      <c r="E103" s="49">
        <v>120</v>
      </c>
      <c r="F103" s="49" t="s">
        <v>20</v>
      </c>
      <c r="G103" s="25"/>
      <c r="H103" s="25">
        <f t="shared" si="57"/>
        <v>0</v>
      </c>
      <c r="I103" s="25">
        <f t="shared" si="58"/>
        <v>0</v>
      </c>
      <c r="J103" s="24">
        <f t="shared" si="59"/>
        <v>0</v>
      </c>
      <c r="K103" s="33">
        <v>6600</v>
      </c>
      <c r="L103" s="33">
        <f t="shared" si="60"/>
        <v>1254</v>
      </c>
      <c r="M103" s="33">
        <f t="shared" si="61"/>
        <v>7854</v>
      </c>
      <c r="N103" s="34">
        <f t="shared" si="62"/>
        <v>942480</v>
      </c>
      <c r="O103" s="41"/>
      <c r="P103" s="41">
        <f t="shared" si="63"/>
        <v>0</v>
      </c>
      <c r="Q103" s="41">
        <f t="shared" si="64"/>
        <v>0</v>
      </c>
      <c r="R103" s="42">
        <f t="shared" si="65"/>
        <v>0</v>
      </c>
      <c r="S103" s="63">
        <f t="shared" si="66"/>
        <v>2618</v>
      </c>
      <c r="T103" s="63">
        <f>+N103</f>
        <v>942480</v>
      </c>
      <c r="U103" s="103"/>
    </row>
    <row r="104" spans="1:21" s="7" customFormat="1" ht="127.5" x14ac:dyDescent="0.25">
      <c r="A104" s="58"/>
      <c r="B104" s="49" t="s">
        <v>148</v>
      </c>
      <c r="C104" s="49"/>
      <c r="D104" s="57" t="s">
        <v>236</v>
      </c>
      <c r="E104" s="49">
        <v>1</v>
      </c>
      <c r="F104" s="49" t="s">
        <v>20</v>
      </c>
      <c r="G104" s="25">
        <v>3900000</v>
      </c>
      <c r="H104" s="25">
        <f t="shared" si="57"/>
        <v>741000</v>
      </c>
      <c r="I104" s="25">
        <f t="shared" si="58"/>
        <v>4641000</v>
      </c>
      <c r="J104" s="24">
        <f t="shared" si="59"/>
        <v>4641000</v>
      </c>
      <c r="K104" s="33">
        <v>4500000</v>
      </c>
      <c r="L104" s="33">
        <f t="shared" si="60"/>
        <v>855000</v>
      </c>
      <c r="M104" s="33">
        <f t="shared" si="61"/>
        <v>5355000</v>
      </c>
      <c r="N104" s="34">
        <f t="shared" si="62"/>
        <v>5355000</v>
      </c>
      <c r="O104" s="41">
        <v>4300000</v>
      </c>
      <c r="P104" s="41">
        <f t="shared" si="63"/>
        <v>817000</v>
      </c>
      <c r="Q104" s="41">
        <f t="shared" si="64"/>
        <v>5117000</v>
      </c>
      <c r="R104" s="42">
        <f t="shared" si="65"/>
        <v>5117000</v>
      </c>
      <c r="S104" s="63">
        <f t="shared" si="66"/>
        <v>5037666.666666667</v>
      </c>
      <c r="T104" s="63">
        <f t="shared" si="67"/>
        <v>5037666.666666667</v>
      </c>
      <c r="U104" s="103"/>
    </row>
    <row r="105" spans="1:21" s="7" customFormat="1" ht="25.5" customHeight="1" x14ac:dyDescent="0.25">
      <c r="A105" s="58"/>
      <c r="B105" s="56"/>
      <c r="C105" s="49"/>
      <c r="D105" s="77" t="s">
        <v>194</v>
      </c>
      <c r="E105" s="78"/>
      <c r="F105" s="79"/>
      <c r="G105" s="25"/>
      <c r="H105" s="25"/>
      <c r="I105" s="25"/>
      <c r="J105" s="24">
        <f>SUM(J90:J104)</f>
        <v>13950727</v>
      </c>
      <c r="K105" s="33"/>
      <c r="L105" s="33"/>
      <c r="M105" s="33"/>
      <c r="N105" s="32">
        <f>SUM(N90:N104)</f>
        <v>16580032</v>
      </c>
      <c r="O105" s="41"/>
      <c r="P105" s="41"/>
      <c r="Q105" s="41"/>
      <c r="R105" s="42">
        <f>SUM(R90:R104)</f>
        <v>16457224</v>
      </c>
      <c r="S105" s="63"/>
      <c r="T105" s="63">
        <f>SUM(T90:T104)</f>
        <v>16290981</v>
      </c>
      <c r="U105" s="103"/>
    </row>
    <row r="106" spans="1:21" s="7" customFormat="1" ht="21.75" customHeight="1" x14ac:dyDescent="0.25">
      <c r="A106" s="3"/>
      <c r="B106" s="49">
        <v>9</v>
      </c>
      <c r="C106" s="49"/>
      <c r="D106" s="80" t="s">
        <v>134</v>
      </c>
      <c r="E106" s="80"/>
      <c r="F106" s="80"/>
      <c r="G106" s="80"/>
      <c r="H106" s="80"/>
      <c r="I106" s="80"/>
      <c r="J106" s="80"/>
      <c r="K106" s="80"/>
      <c r="L106" s="80"/>
      <c r="M106" s="80"/>
      <c r="N106" s="80"/>
      <c r="O106" s="80"/>
      <c r="P106" s="80"/>
      <c r="Q106" s="80"/>
      <c r="R106" s="80"/>
      <c r="S106" s="80"/>
      <c r="T106" s="80"/>
      <c r="U106" s="6"/>
    </row>
    <row r="107" spans="1:21" s="7" customFormat="1" ht="12.75" customHeight="1" x14ac:dyDescent="0.25">
      <c r="A107" s="3"/>
      <c r="B107" s="49" t="s">
        <v>150</v>
      </c>
      <c r="C107" s="49"/>
      <c r="D107" s="57" t="s">
        <v>165</v>
      </c>
      <c r="E107" s="49">
        <v>1</v>
      </c>
      <c r="F107" s="49" t="s">
        <v>20</v>
      </c>
      <c r="G107" s="25">
        <v>1150000</v>
      </c>
      <c r="H107" s="25">
        <f t="shared" ref="H107:H120" si="68">+G107*19%</f>
        <v>218500</v>
      </c>
      <c r="I107" s="25">
        <f>+H107+G107</f>
        <v>1368500</v>
      </c>
      <c r="J107" s="24">
        <f>+I107*E107</f>
        <v>1368500</v>
      </c>
      <c r="K107" s="33">
        <v>1200000</v>
      </c>
      <c r="L107" s="33">
        <f>+K107*19%</f>
        <v>228000</v>
      </c>
      <c r="M107" s="33">
        <f>+L107+K107</f>
        <v>1428000</v>
      </c>
      <c r="N107" s="34">
        <f>+M107*E107</f>
        <v>1428000</v>
      </c>
      <c r="O107" s="42">
        <v>1250000</v>
      </c>
      <c r="P107" s="42">
        <f>+O107*19%</f>
        <v>237500</v>
      </c>
      <c r="Q107" s="42">
        <f>+P107+O107</f>
        <v>1487500</v>
      </c>
      <c r="R107" s="42">
        <f>+Q107*E107</f>
        <v>1487500</v>
      </c>
      <c r="S107" s="65">
        <f>AVERAGE(I107,M107,Q107)</f>
        <v>1428000</v>
      </c>
      <c r="T107" s="65">
        <f>+S107*E107</f>
        <v>1428000</v>
      </c>
      <c r="U107" s="103" t="s">
        <v>262</v>
      </c>
    </row>
    <row r="108" spans="1:21" s="7" customFormat="1" x14ac:dyDescent="0.25">
      <c r="A108" s="3"/>
      <c r="B108" s="49" t="s">
        <v>151</v>
      </c>
      <c r="C108" s="49"/>
      <c r="D108" s="57" t="s">
        <v>166</v>
      </c>
      <c r="E108" s="49">
        <v>1</v>
      </c>
      <c r="F108" s="49" t="s">
        <v>20</v>
      </c>
      <c r="G108" s="25">
        <v>870000</v>
      </c>
      <c r="H108" s="25">
        <f t="shared" si="68"/>
        <v>165300</v>
      </c>
      <c r="I108" s="25">
        <f t="shared" ref="I108:I120" si="69">+H108+G108</f>
        <v>1035300</v>
      </c>
      <c r="J108" s="24">
        <f t="shared" ref="J108:J120" si="70">+I108*E108</f>
        <v>1035300</v>
      </c>
      <c r="K108" s="33">
        <v>850000</v>
      </c>
      <c r="L108" s="33">
        <f t="shared" ref="L108:L120" si="71">+K108*19%</f>
        <v>161500</v>
      </c>
      <c r="M108" s="33">
        <f t="shared" ref="M108:M120" si="72">+L108+K108</f>
        <v>1011500</v>
      </c>
      <c r="N108" s="34">
        <f t="shared" ref="N108:N120" si="73">+M108*E108</f>
        <v>1011500</v>
      </c>
      <c r="O108" s="42">
        <v>1150000</v>
      </c>
      <c r="P108" s="42">
        <f t="shared" ref="P108:P120" si="74">+O108*19%</f>
        <v>218500</v>
      </c>
      <c r="Q108" s="42">
        <f t="shared" ref="Q108:Q120" si="75">+P108+O108</f>
        <v>1368500</v>
      </c>
      <c r="R108" s="42">
        <f t="shared" ref="R108:R120" si="76">+Q108*E108</f>
        <v>1368500</v>
      </c>
      <c r="S108" s="65">
        <f t="shared" ref="S108:S120" si="77">AVERAGE(I108,M108,Q108)</f>
        <v>1138433.3333333333</v>
      </c>
      <c r="T108" s="65">
        <f t="shared" ref="T108:T120" si="78">+S108*E108</f>
        <v>1138433.3333333333</v>
      </c>
      <c r="U108" s="103"/>
    </row>
    <row r="109" spans="1:21" s="7" customFormat="1" x14ac:dyDescent="0.25">
      <c r="A109" s="3"/>
      <c r="B109" s="49" t="s">
        <v>152</v>
      </c>
      <c r="C109" s="49"/>
      <c r="D109" s="57" t="s">
        <v>239</v>
      </c>
      <c r="E109" s="49">
        <v>3</v>
      </c>
      <c r="F109" s="49" t="s">
        <v>20</v>
      </c>
      <c r="G109" s="25">
        <v>110000</v>
      </c>
      <c r="H109" s="25">
        <f t="shared" si="68"/>
        <v>20900</v>
      </c>
      <c r="I109" s="25">
        <f t="shared" si="69"/>
        <v>130900</v>
      </c>
      <c r="J109" s="24">
        <f t="shared" si="70"/>
        <v>392700</v>
      </c>
      <c r="K109" s="33">
        <v>110000</v>
      </c>
      <c r="L109" s="33">
        <f t="shared" si="71"/>
        <v>20900</v>
      </c>
      <c r="M109" s="33">
        <f t="shared" si="72"/>
        <v>130900</v>
      </c>
      <c r="N109" s="34">
        <f t="shared" si="73"/>
        <v>392700</v>
      </c>
      <c r="O109" s="42">
        <v>200000</v>
      </c>
      <c r="P109" s="42">
        <f t="shared" si="74"/>
        <v>38000</v>
      </c>
      <c r="Q109" s="42">
        <f t="shared" si="75"/>
        <v>238000</v>
      </c>
      <c r="R109" s="42">
        <f t="shared" si="76"/>
        <v>714000</v>
      </c>
      <c r="S109" s="65">
        <f t="shared" si="77"/>
        <v>166600</v>
      </c>
      <c r="T109" s="65">
        <f t="shared" si="78"/>
        <v>499800</v>
      </c>
      <c r="U109" s="103"/>
    </row>
    <row r="110" spans="1:21" s="7" customFormat="1" x14ac:dyDescent="0.25">
      <c r="A110" s="3"/>
      <c r="B110" s="49" t="s">
        <v>153</v>
      </c>
      <c r="C110" s="49"/>
      <c r="D110" s="57" t="s">
        <v>167</v>
      </c>
      <c r="E110" s="49">
        <v>1</v>
      </c>
      <c r="F110" s="49" t="s">
        <v>20</v>
      </c>
      <c r="G110" s="25">
        <v>155000</v>
      </c>
      <c r="H110" s="25">
        <f t="shared" si="68"/>
        <v>29450</v>
      </c>
      <c r="I110" s="25">
        <f t="shared" si="69"/>
        <v>184450</v>
      </c>
      <c r="J110" s="24">
        <f t="shared" si="70"/>
        <v>184450</v>
      </c>
      <c r="K110" s="33">
        <v>130000</v>
      </c>
      <c r="L110" s="33">
        <f t="shared" si="71"/>
        <v>24700</v>
      </c>
      <c r="M110" s="33">
        <f t="shared" si="72"/>
        <v>154700</v>
      </c>
      <c r="N110" s="34">
        <f t="shared" si="73"/>
        <v>154700</v>
      </c>
      <c r="O110" s="42">
        <v>162000</v>
      </c>
      <c r="P110" s="42">
        <f t="shared" si="74"/>
        <v>30780</v>
      </c>
      <c r="Q110" s="42">
        <f t="shared" si="75"/>
        <v>192780</v>
      </c>
      <c r="R110" s="42">
        <f t="shared" si="76"/>
        <v>192780</v>
      </c>
      <c r="S110" s="65">
        <f t="shared" si="77"/>
        <v>177310</v>
      </c>
      <c r="T110" s="65">
        <f t="shared" si="78"/>
        <v>177310</v>
      </c>
      <c r="U110" s="103"/>
    </row>
    <row r="111" spans="1:21" s="7" customFormat="1" ht="38.25" x14ac:dyDescent="0.25">
      <c r="A111" s="3"/>
      <c r="B111" s="49" t="s">
        <v>154</v>
      </c>
      <c r="C111" s="49"/>
      <c r="D111" s="57" t="s">
        <v>168</v>
      </c>
      <c r="E111" s="49">
        <v>3</v>
      </c>
      <c r="F111" s="49" t="s">
        <v>20</v>
      </c>
      <c r="G111" s="25">
        <v>220000</v>
      </c>
      <c r="H111" s="25">
        <f t="shared" si="68"/>
        <v>41800</v>
      </c>
      <c r="I111" s="25">
        <f t="shared" si="69"/>
        <v>261800</v>
      </c>
      <c r="J111" s="24">
        <f t="shared" si="70"/>
        <v>785400</v>
      </c>
      <c r="K111" s="33">
        <v>550000</v>
      </c>
      <c r="L111" s="33">
        <f t="shared" si="71"/>
        <v>104500</v>
      </c>
      <c r="M111" s="33">
        <f t="shared" si="72"/>
        <v>654500</v>
      </c>
      <c r="N111" s="34">
        <f t="shared" si="73"/>
        <v>1963500</v>
      </c>
      <c r="O111" s="42">
        <v>450000</v>
      </c>
      <c r="P111" s="42">
        <f t="shared" si="74"/>
        <v>85500</v>
      </c>
      <c r="Q111" s="42">
        <f t="shared" si="75"/>
        <v>535500</v>
      </c>
      <c r="R111" s="42">
        <f t="shared" si="76"/>
        <v>1606500</v>
      </c>
      <c r="S111" s="65">
        <f t="shared" si="77"/>
        <v>483933.33333333331</v>
      </c>
      <c r="T111" s="65">
        <f t="shared" si="78"/>
        <v>1451800</v>
      </c>
      <c r="U111" s="103"/>
    </row>
    <row r="112" spans="1:21" s="7" customFormat="1" ht="38.25" x14ac:dyDescent="0.25">
      <c r="A112" s="3"/>
      <c r="B112" s="49" t="s">
        <v>155</v>
      </c>
      <c r="C112" s="49"/>
      <c r="D112" s="57" t="s">
        <v>169</v>
      </c>
      <c r="E112" s="49">
        <v>150</v>
      </c>
      <c r="F112" s="49" t="s">
        <v>20</v>
      </c>
      <c r="G112" s="25"/>
      <c r="H112" s="25">
        <f t="shared" si="68"/>
        <v>0</v>
      </c>
      <c r="I112" s="25">
        <f t="shared" si="69"/>
        <v>0</v>
      </c>
      <c r="J112" s="24">
        <f t="shared" si="70"/>
        <v>0</v>
      </c>
      <c r="K112" s="33">
        <v>5600</v>
      </c>
      <c r="L112" s="33">
        <f t="shared" si="71"/>
        <v>1064</v>
      </c>
      <c r="M112" s="33">
        <f t="shared" si="72"/>
        <v>6664</v>
      </c>
      <c r="N112" s="34">
        <f t="shared" si="73"/>
        <v>999600</v>
      </c>
      <c r="O112" s="42">
        <v>0</v>
      </c>
      <c r="P112" s="42">
        <f t="shared" si="74"/>
        <v>0</v>
      </c>
      <c r="Q112" s="42">
        <f t="shared" si="75"/>
        <v>0</v>
      </c>
      <c r="R112" s="42"/>
      <c r="S112" s="65">
        <f t="shared" si="77"/>
        <v>2221.3333333333335</v>
      </c>
      <c r="T112" s="65">
        <f>+N112</f>
        <v>999600</v>
      </c>
      <c r="U112" s="103"/>
    </row>
    <row r="113" spans="1:21" s="7" customFormat="1" ht="25.5" x14ac:dyDescent="0.25">
      <c r="A113" s="3"/>
      <c r="B113" s="49" t="s">
        <v>156</v>
      </c>
      <c r="C113" s="49"/>
      <c r="D113" s="57" t="s">
        <v>170</v>
      </c>
      <c r="E113" s="49">
        <v>150</v>
      </c>
      <c r="F113" s="49" t="s">
        <v>20</v>
      </c>
      <c r="G113" s="25">
        <v>27000</v>
      </c>
      <c r="H113" s="25">
        <f t="shared" si="68"/>
        <v>5130</v>
      </c>
      <c r="I113" s="25">
        <f t="shared" si="69"/>
        <v>32130</v>
      </c>
      <c r="J113" s="24">
        <f t="shared" si="70"/>
        <v>4819500</v>
      </c>
      <c r="K113" s="33">
        <v>25000</v>
      </c>
      <c r="L113" s="33">
        <f t="shared" si="71"/>
        <v>4750</v>
      </c>
      <c r="M113" s="33">
        <f t="shared" si="72"/>
        <v>29750</v>
      </c>
      <c r="N113" s="34">
        <f t="shared" si="73"/>
        <v>4462500</v>
      </c>
      <c r="O113" s="42">
        <v>29000</v>
      </c>
      <c r="P113" s="42">
        <f t="shared" si="74"/>
        <v>5510</v>
      </c>
      <c r="Q113" s="42">
        <f t="shared" si="75"/>
        <v>34510</v>
      </c>
      <c r="R113" s="42">
        <f t="shared" si="76"/>
        <v>5176500</v>
      </c>
      <c r="S113" s="65">
        <f t="shared" si="77"/>
        <v>32130</v>
      </c>
      <c r="T113" s="65">
        <f t="shared" si="78"/>
        <v>4819500</v>
      </c>
      <c r="U113" s="103"/>
    </row>
    <row r="114" spans="1:21" s="7" customFormat="1" x14ac:dyDescent="0.25">
      <c r="A114" s="3"/>
      <c r="B114" s="49" t="s">
        <v>157</v>
      </c>
      <c r="C114" s="49"/>
      <c r="D114" s="57" t="s">
        <v>221</v>
      </c>
      <c r="E114" s="49">
        <v>2</v>
      </c>
      <c r="F114" s="49" t="s">
        <v>20</v>
      </c>
      <c r="G114" s="25">
        <v>27500</v>
      </c>
      <c r="H114" s="25">
        <f t="shared" si="68"/>
        <v>5225</v>
      </c>
      <c r="I114" s="25">
        <f t="shared" si="69"/>
        <v>32725</v>
      </c>
      <c r="J114" s="24">
        <f t="shared" si="70"/>
        <v>65450</v>
      </c>
      <c r="K114" s="33">
        <v>26500</v>
      </c>
      <c r="L114" s="33">
        <f t="shared" si="71"/>
        <v>5035</v>
      </c>
      <c r="M114" s="33">
        <f t="shared" si="72"/>
        <v>31535</v>
      </c>
      <c r="N114" s="34">
        <f t="shared" si="73"/>
        <v>63070</v>
      </c>
      <c r="O114" s="42">
        <v>29000</v>
      </c>
      <c r="P114" s="42">
        <f t="shared" si="74"/>
        <v>5510</v>
      </c>
      <c r="Q114" s="42">
        <f t="shared" si="75"/>
        <v>34510</v>
      </c>
      <c r="R114" s="42">
        <f t="shared" si="76"/>
        <v>69020</v>
      </c>
      <c r="S114" s="65">
        <f t="shared" si="77"/>
        <v>32923.333333333336</v>
      </c>
      <c r="T114" s="65">
        <f t="shared" si="78"/>
        <v>65846.666666666672</v>
      </c>
      <c r="U114" s="103"/>
    </row>
    <row r="115" spans="1:21" s="7" customFormat="1" x14ac:dyDescent="0.25">
      <c r="A115" s="3"/>
      <c r="B115" s="49" t="s">
        <v>158</v>
      </c>
      <c r="C115" s="49"/>
      <c r="D115" s="57" t="s">
        <v>95</v>
      </c>
      <c r="E115" s="49">
        <v>3</v>
      </c>
      <c r="F115" s="49" t="s">
        <v>20</v>
      </c>
      <c r="G115" s="25">
        <v>24700</v>
      </c>
      <c r="H115" s="25">
        <f t="shared" si="68"/>
        <v>4693</v>
      </c>
      <c r="I115" s="25">
        <f t="shared" si="69"/>
        <v>29393</v>
      </c>
      <c r="J115" s="24">
        <f t="shared" si="70"/>
        <v>88179</v>
      </c>
      <c r="K115" s="33">
        <v>24500</v>
      </c>
      <c r="L115" s="33">
        <f t="shared" si="71"/>
        <v>4655</v>
      </c>
      <c r="M115" s="33">
        <f t="shared" si="72"/>
        <v>29155</v>
      </c>
      <c r="N115" s="34">
        <f t="shared" si="73"/>
        <v>87465</v>
      </c>
      <c r="O115" s="42">
        <v>29000</v>
      </c>
      <c r="P115" s="42">
        <f t="shared" si="74"/>
        <v>5510</v>
      </c>
      <c r="Q115" s="42">
        <f t="shared" si="75"/>
        <v>34510</v>
      </c>
      <c r="R115" s="42">
        <f t="shared" si="76"/>
        <v>103530</v>
      </c>
      <c r="S115" s="65">
        <f t="shared" si="77"/>
        <v>31019.333333333332</v>
      </c>
      <c r="T115" s="65">
        <f t="shared" si="78"/>
        <v>93058</v>
      </c>
      <c r="U115" s="103"/>
    </row>
    <row r="116" spans="1:21" s="7" customFormat="1" x14ac:dyDescent="0.25">
      <c r="A116" s="3"/>
      <c r="B116" s="49" t="s">
        <v>159</v>
      </c>
      <c r="C116" s="49"/>
      <c r="D116" s="57" t="s">
        <v>228</v>
      </c>
      <c r="E116" s="49">
        <v>10</v>
      </c>
      <c r="F116" s="49" t="s">
        <v>20</v>
      </c>
      <c r="G116" s="25">
        <v>9500</v>
      </c>
      <c r="H116" s="25">
        <f>+G116*19%</f>
        <v>1805</v>
      </c>
      <c r="I116" s="25">
        <f>+H116+G116</f>
        <v>11305</v>
      </c>
      <c r="J116" s="24">
        <f t="shared" si="70"/>
        <v>113050</v>
      </c>
      <c r="K116" s="33">
        <v>8500</v>
      </c>
      <c r="L116" s="33">
        <f t="shared" si="71"/>
        <v>1615</v>
      </c>
      <c r="M116" s="33">
        <f t="shared" si="72"/>
        <v>10115</v>
      </c>
      <c r="N116" s="34">
        <f t="shared" si="73"/>
        <v>101150</v>
      </c>
      <c r="O116" s="42">
        <v>10600</v>
      </c>
      <c r="P116" s="42">
        <f t="shared" si="74"/>
        <v>2014</v>
      </c>
      <c r="Q116" s="42">
        <f t="shared" si="75"/>
        <v>12614</v>
      </c>
      <c r="R116" s="42">
        <f t="shared" si="76"/>
        <v>126140</v>
      </c>
      <c r="S116" s="65">
        <f t="shared" si="77"/>
        <v>11344.666666666666</v>
      </c>
      <c r="T116" s="65">
        <f t="shared" si="78"/>
        <v>113446.66666666666</v>
      </c>
      <c r="U116" s="103"/>
    </row>
    <row r="117" spans="1:21" s="7" customFormat="1" x14ac:dyDescent="0.25">
      <c r="A117" s="3"/>
      <c r="B117" s="49" t="s">
        <v>160</v>
      </c>
      <c r="C117" s="49"/>
      <c r="D117" s="57" t="s">
        <v>171</v>
      </c>
      <c r="E117" s="49">
        <v>6</v>
      </c>
      <c r="F117" s="49" t="s">
        <v>20</v>
      </c>
      <c r="G117" s="25">
        <v>19790</v>
      </c>
      <c r="H117" s="25">
        <f t="shared" si="68"/>
        <v>3760.1</v>
      </c>
      <c r="I117" s="25">
        <f t="shared" si="69"/>
        <v>23550.1</v>
      </c>
      <c r="J117" s="24">
        <f t="shared" si="70"/>
        <v>141300.59999999998</v>
      </c>
      <c r="K117" s="33">
        <v>18790</v>
      </c>
      <c r="L117" s="33">
        <f t="shared" si="71"/>
        <v>3570.1</v>
      </c>
      <c r="M117" s="33">
        <f t="shared" si="72"/>
        <v>22360.1</v>
      </c>
      <c r="N117" s="34">
        <f t="shared" si="73"/>
        <v>134160.59999999998</v>
      </c>
      <c r="O117" s="42">
        <v>20100</v>
      </c>
      <c r="P117" s="42">
        <f t="shared" si="74"/>
        <v>3819</v>
      </c>
      <c r="Q117" s="42">
        <f t="shared" si="75"/>
        <v>23919</v>
      </c>
      <c r="R117" s="42">
        <f t="shared" si="76"/>
        <v>143514</v>
      </c>
      <c r="S117" s="65">
        <f t="shared" si="77"/>
        <v>23276.399999999998</v>
      </c>
      <c r="T117" s="65">
        <f t="shared" si="78"/>
        <v>139658.4</v>
      </c>
      <c r="U117" s="103"/>
    </row>
    <row r="118" spans="1:21" s="7" customFormat="1" ht="25.5" x14ac:dyDescent="0.25">
      <c r="A118" s="3"/>
      <c r="B118" s="49" t="s">
        <v>161</v>
      </c>
      <c r="C118" s="49"/>
      <c r="D118" s="57" t="s">
        <v>240</v>
      </c>
      <c r="E118" s="49">
        <v>1</v>
      </c>
      <c r="F118" s="49" t="s">
        <v>20</v>
      </c>
      <c r="G118" s="25">
        <v>98000</v>
      </c>
      <c r="H118" s="25">
        <f t="shared" si="68"/>
        <v>18620</v>
      </c>
      <c r="I118" s="25">
        <f t="shared" si="69"/>
        <v>116620</v>
      </c>
      <c r="J118" s="24">
        <f t="shared" si="70"/>
        <v>116620</v>
      </c>
      <c r="K118" s="33">
        <v>95000</v>
      </c>
      <c r="L118" s="33">
        <f t="shared" si="71"/>
        <v>18050</v>
      </c>
      <c r="M118" s="33">
        <f t="shared" si="72"/>
        <v>113050</v>
      </c>
      <c r="N118" s="34">
        <f t="shared" si="73"/>
        <v>113050</v>
      </c>
      <c r="O118" s="42">
        <v>120000</v>
      </c>
      <c r="P118" s="42">
        <f t="shared" si="74"/>
        <v>22800</v>
      </c>
      <c r="Q118" s="42">
        <f t="shared" si="75"/>
        <v>142800</v>
      </c>
      <c r="R118" s="42">
        <f t="shared" si="76"/>
        <v>142800</v>
      </c>
      <c r="S118" s="65">
        <f t="shared" si="77"/>
        <v>124156.66666666667</v>
      </c>
      <c r="T118" s="65">
        <f t="shared" si="78"/>
        <v>124156.66666666667</v>
      </c>
      <c r="U118" s="103"/>
    </row>
    <row r="119" spans="1:21" s="7" customFormat="1" ht="25.5" x14ac:dyDescent="0.25">
      <c r="A119" s="3"/>
      <c r="B119" s="49" t="s">
        <v>162</v>
      </c>
      <c r="C119" s="49"/>
      <c r="D119" s="57" t="s">
        <v>226</v>
      </c>
      <c r="E119" s="49">
        <v>15</v>
      </c>
      <c r="F119" s="49" t="s">
        <v>20</v>
      </c>
      <c r="G119" s="25">
        <v>6500</v>
      </c>
      <c r="H119" s="25">
        <f t="shared" si="68"/>
        <v>1235</v>
      </c>
      <c r="I119" s="25">
        <f t="shared" si="69"/>
        <v>7735</v>
      </c>
      <c r="J119" s="24">
        <f t="shared" si="70"/>
        <v>116025</v>
      </c>
      <c r="K119" s="33">
        <v>6000</v>
      </c>
      <c r="L119" s="33">
        <f t="shared" si="71"/>
        <v>1140</v>
      </c>
      <c r="M119" s="33">
        <f t="shared" si="72"/>
        <v>7140</v>
      </c>
      <c r="N119" s="34">
        <f t="shared" si="73"/>
        <v>107100</v>
      </c>
      <c r="O119" s="42">
        <v>6800</v>
      </c>
      <c r="P119" s="42">
        <f t="shared" si="74"/>
        <v>1292</v>
      </c>
      <c r="Q119" s="42">
        <f t="shared" si="75"/>
        <v>8092</v>
      </c>
      <c r="R119" s="42">
        <f t="shared" si="76"/>
        <v>121380</v>
      </c>
      <c r="S119" s="65">
        <f t="shared" si="77"/>
        <v>7655.666666666667</v>
      </c>
      <c r="T119" s="65">
        <f t="shared" si="78"/>
        <v>114835</v>
      </c>
      <c r="U119" s="103"/>
    </row>
    <row r="120" spans="1:21" s="7" customFormat="1" x14ac:dyDescent="0.25">
      <c r="A120" s="3"/>
      <c r="B120" s="49" t="s">
        <v>163</v>
      </c>
      <c r="C120" s="49"/>
      <c r="D120" s="57" t="s">
        <v>172</v>
      </c>
      <c r="E120" s="49">
        <v>20</v>
      </c>
      <c r="F120" s="49" t="s">
        <v>20</v>
      </c>
      <c r="G120" s="25">
        <v>10500</v>
      </c>
      <c r="H120" s="25">
        <f t="shared" si="68"/>
        <v>1995</v>
      </c>
      <c r="I120" s="25">
        <f t="shared" si="69"/>
        <v>12495</v>
      </c>
      <c r="J120" s="24">
        <f t="shared" si="70"/>
        <v>249900</v>
      </c>
      <c r="K120" s="33">
        <v>20500</v>
      </c>
      <c r="L120" s="33">
        <f t="shared" si="71"/>
        <v>3895</v>
      </c>
      <c r="M120" s="33">
        <f t="shared" si="72"/>
        <v>24395</v>
      </c>
      <c r="N120" s="34">
        <f t="shared" si="73"/>
        <v>487900</v>
      </c>
      <c r="O120" s="42">
        <v>23600</v>
      </c>
      <c r="P120" s="42">
        <f t="shared" si="74"/>
        <v>4484</v>
      </c>
      <c r="Q120" s="42">
        <f t="shared" si="75"/>
        <v>28084</v>
      </c>
      <c r="R120" s="42">
        <f t="shared" si="76"/>
        <v>561680</v>
      </c>
      <c r="S120" s="65">
        <f t="shared" si="77"/>
        <v>21658</v>
      </c>
      <c r="T120" s="65">
        <f t="shared" si="78"/>
        <v>433160</v>
      </c>
      <c r="U120" s="103"/>
    </row>
    <row r="121" spans="1:21" s="7" customFormat="1" x14ac:dyDescent="0.25">
      <c r="A121" s="3"/>
      <c r="B121" s="49"/>
      <c r="C121" s="49"/>
      <c r="D121" s="77" t="s">
        <v>194</v>
      </c>
      <c r="E121" s="78"/>
      <c r="F121" s="79"/>
      <c r="G121" s="25"/>
      <c r="H121" s="25"/>
      <c r="I121" s="25"/>
      <c r="J121" s="24">
        <f>SUM(J107:J120)</f>
        <v>9476374.5999999996</v>
      </c>
      <c r="K121" s="33"/>
      <c r="L121" s="33"/>
      <c r="M121" s="33"/>
      <c r="N121" s="33">
        <f>SUM(N107:N120)</f>
        <v>11506395.6</v>
      </c>
      <c r="O121" s="42"/>
      <c r="P121" s="42"/>
      <c r="Q121" s="42"/>
      <c r="R121" s="42">
        <f>SUM(R107:R120)</f>
        <v>11813844</v>
      </c>
      <c r="S121" s="65"/>
      <c r="T121" s="65">
        <f>SUM(T107:T120)</f>
        <v>11598604.733333331</v>
      </c>
      <c r="U121" s="103"/>
    </row>
    <row r="122" spans="1:21" s="7" customFormat="1" ht="24" customHeight="1" x14ac:dyDescent="0.25">
      <c r="A122" s="3"/>
      <c r="B122" s="49">
        <v>10</v>
      </c>
      <c r="C122" s="49"/>
      <c r="D122" s="80" t="s">
        <v>173</v>
      </c>
      <c r="E122" s="80"/>
      <c r="F122" s="80"/>
      <c r="G122" s="80"/>
      <c r="H122" s="80"/>
      <c r="I122" s="80"/>
      <c r="J122" s="80"/>
      <c r="K122" s="80"/>
      <c r="L122" s="80"/>
      <c r="M122" s="80"/>
      <c r="N122" s="80"/>
      <c r="O122" s="80"/>
      <c r="P122" s="80"/>
      <c r="Q122" s="80"/>
      <c r="R122" s="80"/>
      <c r="S122" s="80"/>
      <c r="T122" s="80"/>
      <c r="U122" s="80"/>
    </row>
    <row r="123" spans="1:21" s="7" customFormat="1" ht="39" customHeight="1" x14ac:dyDescent="0.25">
      <c r="A123" s="3"/>
      <c r="B123" s="49" t="s">
        <v>164</v>
      </c>
      <c r="C123" s="49"/>
      <c r="D123" s="57" t="s">
        <v>241</v>
      </c>
      <c r="E123" s="49">
        <v>90</v>
      </c>
      <c r="F123" s="49" t="s">
        <v>20</v>
      </c>
      <c r="G123" s="25">
        <v>38000</v>
      </c>
      <c r="H123" s="25">
        <f>+G123*19%</f>
        <v>7220</v>
      </c>
      <c r="I123" s="25">
        <f>+H123+G123</f>
        <v>45220</v>
      </c>
      <c r="J123" s="25">
        <f>+I123*E123</f>
        <v>4069800</v>
      </c>
      <c r="K123" s="33">
        <v>55600</v>
      </c>
      <c r="L123" s="33">
        <f>+K123*19%</f>
        <v>10564</v>
      </c>
      <c r="M123" s="33">
        <f>+L123+K123</f>
        <v>66164</v>
      </c>
      <c r="N123" s="34">
        <f>+M123*E123</f>
        <v>5954760</v>
      </c>
      <c r="O123" s="41">
        <v>62300</v>
      </c>
      <c r="P123" s="41">
        <f>+O123*19%</f>
        <v>11837</v>
      </c>
      <c r="Q123" s="41">
        <f>+P123+O123</f>
        <v>74137</v>
      </c>
      <c r="R123" s="41">
        <f>+Q123*E123</f>
        <v>6672330</v>
      </c>
      <c r="S123" s="63">
        <f>AVERAGE(I123,M123,Q123)</f>
        <v>61840.333333333336</v>
      </c>
      <c r="T123" s="63">
        <f>+S123*E123</f>
        <v>5565630</v>
      </c>
      <c r="U123" s="103" t="s">
        <v>264</v>
      </c>
    </row>
    <row r="124" spans="1:21" s="7" customFormat="1" x14ac:dyDescent="0.25">
      <c r="A124" s="3"/>
      <c r="B124" s="49"/>
      <c r="C124" s="49"/>
      <c r="D124" s="77" t="s">
        <v>194</v>
      </c>
      <c r="E124" s="78"/>
      <c r="F124" s="79"/>
      <c r="G124" s="25"/>
      <c r="H124" s="25"/>
      <c r="I124" s="25"/>
      <c r="J124" s="25">
        <f>SUM(J123)</f>
        <v>4069800</v>
      </c>
      <c r="K124" s="33"/>
      <c r="L124" s="33"/>
      <c r="M124" s="33"/>
      <c r="N124" s="32">
        <f>SUM(N123)</f>
        <v>5954760</v>
      </c>
      <c r="O124" s="41"/>
      <c r="P124" s="41"/>
      <c r="Q124" s="41"/>
      <c r="R124" s="41">
        <f>SUM(R123)</f>
        <v>6672330</v>
      </c>
      <c r="S124" s="63"/>
      <c r="T124" s="63">
        <f>SUM(T123)</f>
        <v>5565630</v>
      </c>
      <c r="U124" s="103"/>
    </row>
    <row r="125" spans="1:21" s="7" customFormat="1" ht="42" customHeight="1" x14ac:dyDescent="0.25">
      <c r="A125" s="3"/>
      <c r="B125" s="49">
        <v>11</v>
      </c>
      <c r="C125" s="49"/>
      <c r="D125" s="80" t="s">
        <v>175</v>
      </c>
      <c r="E125" s="80"/>
      <c r="F125" s="80"/>
      <c r="G125" s="80"/>
      <c r="H125" s="80"/>
      <c r="I125" s="80"/>
      <c r="J125" s="80"/>
      <c r="K125" s="80"/>
      <c r="L125" s="80"/>
      <c r="M125" s="80"/>
      <c r="N125" s="80"/>
      <c r="O125" s="80"/>
      <c r="P125" s="80"/>
      <c r="Q125" s="80"/>
      <c r="R125" s="80"/>
      <c r="S125" s="80"/>
      <c r="T125" s="80"/>
      <c r="U125" s="80"/>
    </row>
    <row r="126" spans="1:21" s="7" customFormat="1" ht="42" customHeight="1" x14ac:dyDescent="0.25">
      <c r="A126" s="3"/>
      <c r="B126" s="49" t="s">
        <v>174</v>
      </c>
      <c r="C126" s="49"/>
      <c r="D126" s="59" t="s">
        <v>176</v>
      </c>
      <c r="E126" s="49">
        <v>300</v>
      </c>
      <c r="F126" s="49" t="s">
        <v>20</v>
      </c>
      <c r="G126" s="25">
        <v>0</v>
      </c>
      <c r="H126" s="25">
        <f t="shared" ref="H126:H138" si="79">+G126*19%</f>
        <v>0</v>
      </c>
      <c r="I126" s="25">
        <f>+H126+G126</f>
        <v>0</v>
      </c>
      <c r="J126" s="24">
        <f>+I126*E126</f>
        <v>0</v>
      </c>
      <c r="K126" s="33">
        <v>5600</v>
      </c>
      <c r="L126" s="33">
        <f>+K126*19%</f>
        <v>1064</v>
      </c>
      <c r="M126" s="33">
        <f>+L126+K126</f>
        <v>6664</v>
      </c>
      <c r="N126" s="34">
        <f>+M126*E126</f>
        <v>1999200</v>
      </c>
      <c r="O126" s="42">
        <v>0</v>
      </c>
      <c r="P126" s="42">
        <f>+O126*19%</f>
        <v>0</v>
      </c>
      <c r="Q126" s="42">
        <f>+P126*19%</f>
        <v>0</v>
      </c>
      <c r="R126" s="42">
        <f>+Q126*19%</f>
        <v>0</v>
      </c>
      <c r="S126" s="65">
        <f>AVERAGE(M126)</f>
        <v>6664</v>
      </c>
      <c r="T126" s="65">
        <f>+S126*E126</f>
        <v>1999200</v>
      </c>
      <c r="U126" s="103" t="s">
        <v>262</v>
      </c>
    </row>
    <row r="127" spans="1:21" s="7" customFormat="1" x14ac:dyDescent="0.25">
      <c r="A127" s="3"/>
      <c r="B127" s="49" t="s">
        <v>207</v>
      </c>
      <c r="C127" s="49"/>
      <c r="D127" s="57" t="s">
        <v>177</v>
      </c>
      <c r="E127" s="49">
        <v>5</v>
      </c>
      <c r="F127" s="49" t="s">
        <v>20</v>
      </c>
      <c r="G127" s="25">
        <v>270000</v>
      </c>
      <c r="H127" s="25">
        <f t="shared" si="79"/>
        <v>51300</v>
      </c>
      <c r="I127" s="25">
        <f t="shared" ref="I127:I138" si="80">+H127+G127</f>
        <v>321300</v>
      </c>
      <c r="J127" s="24">
        <f t="shared" ref="J127:J138" si="81">+I127*E127</f>
        <v>1606500</v>
      </c>
      <c r="K127" s="33">
        <v>250000</v>
      </c>
      <c r="L127" s="33">
        <f t="shared" ref="L127:L138" si="82">+K127*19%</f>
        <v>47500</v>
      </c>
      <c r="M127" s="33">
        <f t="shared" ref="M127:M138" si="83">+L127+K127</f>
        <v>297500</v>
      </c>
      <c r="N127" s="34">
        <f t="shared" ref="N127:N138" si="84">+M127*E127</f>
        <v>1487500</v>
      </c>
      <c r="O127" s="42">
        <v>285000</v>
      </c>
      <c r="P127" s="42">
        <f>+O127*19%</f>
        <v>54150</v>
      </c>
      <c r="Q127" s="42">
        <f>+P127+O127</f>
        <v>339150</v>
      </c>
      <c r="R127" s="42">
        <f>+Q127*E127</f>
        <v>1695750</v>
      </c>
      <c r="S127" s="65">
        <f>AVERAGE(I127,M127,Q127)</f>
        <v>319316.66666666669</v>
      </c>
      <c r="T127" s="65">
        <f t="shared" ref="T127:T138" si="85">+S127*E127</f>
        <v>1596583.3333333335</v>
      </c>
      <c r="U127" s="103"/>
    </row>
    <row r="128" spans="1:21" s="7" customFormat="1" ht="25.5" x14ac:dyDescent="0.25">
      <c r="A128" s="3"/>
      <c r="B128" s="49" t="s">
        <v>208</v>
      </c>
      <c r="C128" s="49"/>
      <c r="D128" s="59" t="s">
        <v>242</v>
      </c>
      <c r="E128" s="49">
        <v>6</v>
      </c>
      <c r="F128" s="49" t="s">
        <v>20</v>
      </c>
      <c r="G128" s="26">
        <v>115000</v>
      </c>
      <c r="H128" s="25">
        <f t="shared" si="79"/>
        <v>21850</v>
      </c>
      <c r="I128" s="25">
        <f t="shared" si="80"/>
        <v>136850</v>
      </c>
      <c r="J128" s="24">
        <f t="shared" si="81"/>
        <v>821100</v>
      </c>
      <c r="K128" s="33">
        <v>110000</v>
      </c>
      <c r="L128" s="33">
        <f t="shared" si="82"/>
        <v>20900</v>
      </c>
      <c r="M128" s="33">
        <f t="shared" si="83"/>
        <v>130900</v>
      </c>
      <c r="N128" s="34">
        <f t="shared" si="84"/>
        <v>785400</v>
      </c>
      <c r="O128" s="42">
        <v>125000</v>
      </c>
      <c r="P128" s="42">
        <f t="shared" ref="P128:P138" si="86">+O128*19%</f>
        <v>23750</v>
      </c>
      <c r="Q128" s="42">
        <f t="shared" ref="Q128:Q138" si="87">+P128+O128</f>
        <v>148750</v>
      </c>
      <c r="R128" s="42">
        <f t="shared" ref="R128:R138" si="88">+Q128*E128</f>
        <v>892500</v>
      </c>
      <c r="S128" s="65">
        <f t="shared" ref="S128:S138" si="89">AVERAGE(I128,M128,Q128)</f>
        <v>138833.33333333334</v>
      </c>
      <c r="T128" s="65">
        <f t="shared" si="85"/>
        <v>833000</v>
      </c>
      <c r="U128" s="103"/>
    </row>
    <row r="129" spans="1:21" s="7" customFormat="1" x14ac:dyDescent="0.25">
      <c r="A129" s="3"/>
      <c r="B129" s="49" t="s">
        <v>209</v>
      </c>
      <c r="C129" s="49"/>
      <c r="D129" s="57" t="s">
        <v>178</v>
      </c>
      <c r="E129" s="49">
        <v>5</v>
      </c>
      <c r="F129" s="49" t="s">
        <v>20</v>
      </c>
      <c r="G129" s="25">
        <v>9500</v>
      </c>
      <c r="H129" s="25">
        <f>+G129*19%</f>
        <v>1805</v>
      </c>
      <c r="I129" s="25">
        <f>+H129+G129</f>
        <v>11305</v>
      </c>
      <c r="J129" s="24">
        <f t="shared" si="81"/>
        <v>56525</v>
      </c>
      <c r="K129" s="33">
        <v>8500</v>
      </c>
      <c r="L129" s="33">
        <f t="shared" si="82"/>
        <v>1615</v>
      </c>
      <c r="M129" s="33">
        <f t="shared" si="83"/>
        <v>10115</v>
      </c>
      <c r="N129" s="34">
        <f t="shared" si="84"/>
        <v>50575</v>
      </c>
      <c r="O129" s="42">
        <v>10500</v>
      </c>
      <c r="P129" s="42">
        <f t="shared" si="86"/>
        <v>1995</v>
      </c>
      <c r="Q129" s="42">
        <f t="shared" si="87"/>
        <v>12495</v>
      </c>
      <c r="R129" s="42">
        <f t="shared" si="88"/>
        <v>62475</v>
      </c>
      <c r="S129" s="65">
        <f t="shared" si="89"/>
        <v>11305</v>
      </c>
      <c r="T129" s="65">
        <f t="shared" si="85"/>
        <v>56525</v>
      </c>
      <c r="U129" s="103"/>
    </row>
    <row r="130" spans="1:21" s="7" customFormat="1" x14ac:dyDescent="0.25">
      <c r="A130" s="3"/>
      <c r="B130" s="49" t="s">
        <v>210</v>
      </c>
      <c r="C130" s="49"/>
      <c r="D130" s="57" t="s">
        <v>179</v>
      </c>
      <c r="E130" s="49">
        <v>20</v>
      </c>
      <c r="F130" s="49" t="s">
        <v>20</v>
      </c>
      <c r="G130" s="25">
        <v>9327</v>
      </c>
      <c r="H130" s="25">
        <f t="shared" si="79"/>
        <v>1772.13</v>
      </c>
      <c r="I130" s="25">
        <f t="shared" si="80"/>
        <v>11099.130000000001</v>
      </c>
      <c r="J130" s="24">
        <f t="shared" si="81"/>
        <v>221982.60000000003</v>
      </c>
      <c r="K130" s="33">
        <v>13500</v>
      </c>
      <c r="L130" s="33">
        <f t="shared" si="82"/>
        <v>2565</v>
      </c>
      <c r="M130" s="33">
        <f t="shared" si="83"/>
        <v>16065</v>
      </c>
      <c r="N130" s="34">
        <f t="shared" si="84"/>
        <v>321300</v>
      </c>
      <c r="O130" s="42">
        <v>12500</v>
      </c>
      <c r="P130" s="42">
        <f t="shared" si="86"/>
        <v>2375</v>
      </c>
      <c r="Q130" s="42">
        <f t="shared" si="87"/>
        <v>14875</v>
      </c>
      <c r="R130" s="42">
        <f t="shared" si="88"/>
        <v>297500</v>
      </c>
      <c r="S130" s="65">
        <f t="shared" si="89"/>
        <v>14013.043333333335</v>
      </c>
      <c r="T130" s="65">
        <f t="shared" si="85"/>
        <v>280260.8666666667</v>
      </c>
      <c r="U130" s="103"/>
    </row>
    <row r="131" spans="1:21" s="7" customFormat="1" x14ac:dyDescent="0.25">
      <c r="A131" s="3"/>
      <c r="B131" s="49" t="s">
        <v>211</v>
      </c>
      <c r="C131" s="49"/>
      <c r="D131" s="57" t="s">
        <v>180</v>
      </c>
      <c r="E131" s="49">
        <v>10</v>
      </c>
      <c r="F131" s="49" t="s">
        <v>20</v>
      </c>
      <c r="G131" s="25">
        <v>28000</v>
      </c>
      <c r="H131" s="25">
        <f t="shared" si="79"/>
        <v>5320</v>
      </c>
      <c r="I131" s="25">
        <f t="shared" si="80"/>
        <v>33320</v>
      </c>
      <c r="J131" s="24">
        <f t="shared" si="81"/>
        <v>333200</v>
      </c>
      <c r="K131" s="33">
        <v>28900</v>
      </c>
      <c r="L131" s="33">
        <f t="shared" si="82"/>
        <v>5491</v>
      </c>
      <c r="M131" s="33">
        <f t="shared" si="83"/>
        <v>34391</v>
      </c>
      <c r="N131" s="34">
        <f t="shared" si="84"/>
        <v>343910</v>
      </c>
      <c r="O131" s="42">
        <v>27600</v>
      </c>
      <c r="P131" s="42">
        <f t="shared" si="86"/>
        <v>5244</v>
      </c>
      <c r="Q131" s="42">
        <f t="shared" si="87"/>
        <v>32844</v>
      </c>
      <c r="R131" s="42">
        <f t="shared" si="88"/>
        <v>328440</v>
      </c>
      <c r="S131" s="65">
        <f t="shared" si="89"/>
        <v>33518.333333333336</v>
      </c>
      <c r="T131" s="65">
        <f t="shared" si="85"/>
        <v>335183.33333333337</v>
      </c>
      <c r="U131" s="103"/>
    </row>
    <row r="132" spans="1:21" s="7" customFormat="1" x14ac:dyDescent="0.25">
      <c r="A132" s="3"/>
      <c r="B132" s="49" t="s">
        <v>212</v>
      </c>
      <c r="C132" s="49"/>
      <c r="D132" s="57" t="s">
        <v>181</v>
      </c>
      <c r="E132" s="49">
        <v>5</v>
      </c>
      <c r="F132" s="49" t="s">
        <v>20</v>
      </c>
      <c r="G132" s="25">
        <v>24700</v>
      </c>
      <c r="H132" s="25">
        <f t="shared" si="79"/>
        <v>4693</v>
      </c>
      <c r="I132" s="25">
        <f t="shared" si="80"/>
        <v>29393</v>
      </c>
      <c r="J132" s="24">
        <f t="shared" si="81"/>
        <v>146965</v>
      </c>
      <c r="K132" s="33">
        <v>24500</v>
      </c>
      <c r="L132" s="33">
        <f t="shared" si="82"/>
        <v>4655</v>
      </c>
      <c r="M132" s="33">
        <f t="shared" si="83"/>
        <v>29155</v>
      </c>
      <c r="N132" s="34">
        <f t="shared" si="84"/>
        <v>145775</v>
      </c>
      <c r="O132" s="42">
        <v>25000</v>
      </c>
      <c r="P132" s="42">
        <f t="shared" si="86"/>
        <v>4750</v>
      </c>
      <c r="Q132" s="42">
        <f t="shared" si="87"/>
        <v>29750</v>
      </c>
      <c r="R132" s="42">
        <f t="shared" si="88"/>
        <v>148750</v>
      </c>
      <c r="S132" s="65">
        <f t="shared" si="89"/>
        <v>29432.666666666668</v>
      </c>
      <c r="T132" s="65">
        <f t="shared" si="85"/>
        <v>147163.33333333334</v>
      </c>
      <c r="U132" s="103"/>
    </row>
    <row r="133" spans="1:21" s="7" customFormat="1" ht="27.75" customHeight="1" x14ac:dyDescent="0.25">
      <c r="A133" s="3"/>
      <c r="B133" s="49" t="s">
        <v>213</v>
      </c>
      <c r="C133" s="49"/>
      <c r="D133" s="59" t="s">
        <v>182</v>
      </c>
      <c r="E133" s="49">
        <v>300</v>
      </c>
      <c r="F133" s="49" t="s">
        <v>20</v>
      </c>
      <c r="G133" s="25">
        <v>0</v>
      </c>
      <c r="H133" s="25">
        <f t="shared" si="79"/>
        <v>0</v>
      </c>
      <c r="I133" s="25">
        <f t="shared" si="80"/>
        <v>0</v>
      </c>
      <c r="J133" s="24">
        <f t="shared" si="81"/>
        <v>0</v>
      </c>
      <c r="K133" s="33">
        <v>4733</v>
      </c>
      <c r="L133" s="33">
        <f t="shared" si="82"/>
        <v>899.27</v>
      </c>
      <c r="M133" s="33">
        <f t="shared" si="83"/>
        <v>5632.27</v>
      </c>
      <c r="N133" s="34">
        <f t="shared" si="84"/>
        <v>1689681.0000000002</v>
      </c>
      <c r="O133" s="42"/>
      <c r="P133" s="42">
        <f t="shared" si="86"/>
        <v>0</v>
      </c>
      <c r="Q133" s="42">
        <f t="shared" si="87"/>
        <v>0</v>
      </c>
      <c r="R133" s="42">
        <f t="shared" si="88"/>
        <v>0</v>
      </c>
      <c r="S133" s="65">
        <f>+M133</f>
        <v>5632.27</v>
      </c>
      <c r="T133" s="65">
        <f t="shared" si="85"/>
        <v>1689681.0000000002</v>
      </c>
      <c r="U133" s="103"/>
    </row>
    <row r="134" spans="1:21" s="7" customFormat="1" ht="39" customHeight="1" x14ac:dyDescent="0.25">
      <c r="A134" s="3"/>
      <c r="B134" s="49" t="s">
        <v>214</v>
      </c>
      <c r="C134" s="49"/>
      <c r="D134" s="59" t="s">
        <v>176</v>
      </c>
      <c r="E134" s="49">
        <v>100</v>
      </c>
      <c r="F134" s="49" t="s">
        <v>20</v>
      </c>
      <c r="G134" s="25">
        <v>0</v>
      </c>
      <c r="H134" s="25">
        <f t="shared" si="79"/>
        <v>0</v>
      </c>
      <c r="I134" s="25">
        <f t="shared" si="80"/>
        <v>0</v>
      </c>
      <c r="J134" s="24">
        <f t="shared" si="81"/>
        <v>0</v>
      </c>
      <c r="K134" s="33">
        <v>5600</v>
      </c>
      <c r="L134" s="33">
        <f t="shared" si="82"/>
        <v>1064</v>
      </c>
      <c r="M134" s="33">
        <f t="shared" si="83"/>
        <v>6664</v>
      </c>
      <c r="N134" s="34">
        <f t="shared" si="84"/>
        <v>666400</v>
      </c>
      <c r="O134" s="42"/>
      <c r="P134" s="42">
        <f t="shared" si="86"/>
        <v>0</v>
      </c>
      <c r="Q134" s="42">
        <f t="shared" si="87"/>
        <v>0</v>
      </c>
      <c r="R134" s="42">
        <f t="shared" si="88"/>
        <v>0</v>
      </c>
      <c r="S134" s="65">
        <f>+M134</f>
        <v>6664</v>
      </c>
      <c r="T134" s="65">
        <f t="shared" si="85"/>
        <v>666400</v>
      </c>
      <c r="U134" s="103"/>
    </row>
    <row r="135" spans="1:21" s="7" customFormat="1" ht="45.75" customHeight="1" x14ac:dyDescent="0.25">
      <c r="A135" s="3"/>
      <c r="B135" s="49" t="s">
        <v>215</v>
      </c>
      <c r="C135" s="49"/>
      <c r="D135" s="59" t="s">
        <v>176</v>
      </c>
      <c r="E135" s="49">
        <v>500</v>
      </c>
      <c r="F135" s="49" t="s">
        <v>20</v>
      </c>
      <c r="G135" s="25">
        <v>0</v>
      </c>
      <c r="H135" s="25">
        <f t="shared" si="79"/>
        <v>0</v>
      </c>
      <c r="I135" s="25">
        <f t="shared" si="80"/>
        <v>0</v>
      </c>
      <c r="J135" s="24">
        <f t="shared" si="81"/>
        <v>0</v>
      </c>
      <c r="K135" s="33">
        <v>5600</v>
      </c>
      <c r="L135" s="33">
        <f t="shared" si="82"/>
        <v>1064</v>
      </c>
      <c r="M135" s="33">
        <f t="shared" si="83"/>
        <v>6664</v>
      </c>
      <c r="N135" s="34">
        <f t="shared" si="84"/>
        <v>3332000</v>
      </c>
      <c r="O135" s="42"/>
      <c r="P135" s="42">
        <f t="shared" si="86"/>
        <v>0</v>
      </c>
      <c r="Q135" s="42">
        <f t="shared" si="87"/>
        <v>0</v>
      </c>
      <c r="R135" s="42">
        <f t="shared" si="88"/>
        <v>0</v>
      </c>
      <c r="S135" s="65">
        <f>+M135</f>
        <v>6664</v>
      </c>
      <c r="T135" s="65">
        <f t="shared" si="85"/>
        <v>3332000</v>
      </c>
      <c r="U135" s="103"/>
    </row>
    <row r="136" spans="1:21" s="7" customFormat="1" ht="21.75" customHeight="1" x14ac:dyDescent="0.25">
      <c r="A136" s="3"/>
      <c r="B136" s="49" t="s">
        <v>216</v>
      </c>
      <c r="C136" s="49"/>
      <c r="D136" s="55" t="s">
        <v>223</v>
      </c>
      <c r="E136" s="49">
        <v>100</v>
      </c>
      <c r="F136" s="49" t="s">
        <v>20</v>
      </c>
      <c r="G136" s="25">
        <v>1450</v>
      </c>
      <c r="H136" s="25">
        <f t="shared" si="79"/>
        <v>275.5</v>
      </c>
      <c r="I136" s="25">
        <f t="shared" si="80"/>
        <v>1725.5</v>
      </c>
      <c r="J136" s="24">
        <f t="shared" si="81"/>
        <v>172550</v>
      </c>
      <c r="K136" s="33">
        <v>1450</v>
      </c>
      <c r="L136" s="33">
        <f t="shared" si="82"/>
        <v>275.5</v>
      </c>
      <c r="M136" s="33">
        <f t="shared" si="83"/>
        <v>1725.5</v>
      </c>
      <c r="N136" s="34">
        <f t="shared" si="84"/>
        <v>172550</v>
      </c>
      <c r="O136" s="42">
        <v>1550</v>
      </c>
      <c r="P136" s="42">
        <f t="shared" si="86"/>
        <v>294.5</v>
      </c>
      <c r="Q136" s="42">
        <f t="shared" si="87"/>
        <v>1844.5</v>
      </c>
      <c r="R136" s="42">
        <f t="shared" si="88"/>
        <v>184450</v>
      </c>
      <c r="S136" s="65">
        <f t="shared" si="89"/>
        <v>1765.1666666666667</v>
      </c>
      <c r="T136" s="65">
        <f t="shared" si="85"/>
        <v>176516.66666666669</v>
      </c>
      <c r="U136" s="103"/>
    </row>
    <row r="137" spans="1:21" s="7" customFormat="1" ht="25.5" customHeight="1" x14ac:dyDescent="0.25">
      <c r="A137" s="3"/>
      <c r="B137" s="49" t="s">
        <v>217</v>
      </c>
      <c r="C137" s="49"/>
      <c r="D137" s="55" t="s">
        <v>243</v>
      </c>
      <c r="E137" s="49">
        <v>30</v>
      </c>
      <c r="F137" s="49" t="s">
        <v>20</v>
      </c>
      <c r="G137" s="25">
        <v>98000</v>
      </c>
      <c r="H137" s="25">
        <f t="shared" si="79"/>
        <v>18620</v>
      </c>
      <c r="I137" s="25">
        <f t="shared" si="80"/>
        <v>116620</v>
      </c>
      <c r="J137" s="24">
        <f t="shared" si="81"/>
        <v>3498600</v>
      </c>
      <c r="K137" s="33">
        <v>95000</v>
      </c>
      <c r="L137" s="33">
        <f t="shared" si="82"/>
        <v>18050</v>
      </c>
      <c r="M137" s="33">
        <f t="shared" si="83"/>
        <v>113050</v>
      </c>
      <c r="N137" s="34">
        <f t="shared" si="84"/>
        <v>3391500</v>
      </c>
      <c r="O137" s="42">
        <v>120000</v>
      </c>
      <c r="P137" s="42">
        <f t="shared" si="86"/>
        <v>22800</v>
      </c>
      <c r="Q137" s="42">
        <f t="shared" si="87"/>
        <v>142800</v>
      </c>
      <c r="R137" s="42">
        <f t="shared" si="88"/>
        <v>4284000</v>
      </c>
      <c r="S137" s="65">
        <f t="shared" si="89"/>
        <v>124156.66666666667</v>
      </c>
      <c r="T137" s="65">
        <f t="shared" si="85"/>
        <v>3724700</v>
      </c>
      <c r="U137" s="103"/>
    </row>
    <row r="138" spans="1:21" s="7" customFormat="1" ht="29.25" customHeight="1" x14ac:dyDescent="0.25">
      <c r="A138" s="3"/>
      <c r="B138" s="49" t="s">
        <v>218</v>
      </c>
      <c r="C138" s="49"/>
      <c r="D138" s="55" t="s">
        <v>183</v>
      </c>
      <c r="E138" s="49">
        <v>50</v>
      </c>
      <c r="F138" s="49" t="s">
        <v>20</v>
      </c>
      <c r="G138" s="25">
        <v>27000</v>
      </c>
      <c r="H138" s="25">
        <f t="shared" si="79"/>
        <v>5130</v>
      </c>
      <c r="I138" s="25">
        <f t="shared" si="80"/>
        <v>32130</v>
      </c>
      <c r="J138" s="24">
        <f t="shared" si="81"/>
        <v>1606500</v>
      </c>
      <c r="K138" s="33">
        <v>25000</v>
      </c>
      <c r="L138" s="33">
        <f t="shared" si="82"/>
        <v>4750</v>
      </c>
      <c r="M138" s="33">
        <f t="shared" si="83"/>
        <v>29750</v>
      </c>
      <c r="N138" s="34">
        <f t="shared" si="84"/>
        <v>1487500</v>
      </c>
      <c r="O138" s="42">
        <v>29000</v>
      </c>
      <c r="P138" s="42">
        <f t="shared" si="86"/>
        <v>5510</v>
      </c>
      <c r="Q138" s="42">
        <f t="shared" si="87"/>
        <v>34510</v>
      </c>
      <c r="R138" s="42">
        <f t="shared" si="88"/>
        <v>1725500</v>
      </c>
      <c r="S138" s="65">
        <f t="shared" si="89"/>
        <v>32130</v>
      </c>
      <c r="T138" s="65">
        <f t="shared" si="85"/>
        <v>1606500</v>
      </c>
      <c r="U138" s="103"/>
    </row>
    <row r="139" spans="1:21" s="7" customFormat="1" ht="16.5" customHeight="1" x14ac:dyDescent="0.25">
      <c r="A139" s="3"/>
      <c r="B139" s="49"/>
      <c r="C139" s="49"/>
      <c r="D139" s="77" t="s">
        <v>194</v>
      </c>
      <c r="E139" s="78"/>
      <c r="F139" s="79"/>
      <c r="G139" s="25"/>
      <c r="H139" s="25"/>
      <c r="I139" s="25"/>
      <c r="J139" s="24">
        <f>SUM(J126:J138)</f>
        <v>8463922.5999999996</v>
      </c>
      <c r="K139" s="8"/>
      <c r="L139" s="9"/>
      <c r="M139" s="9"/>
      <c r="N139" s="34">
        <f>SUM(N126:N138)</f>
        <v>15873291</v>
      </c>
      <c r="O139" s="42"/>
      <c r="P139" s="42"/>
      <c r="Q139" s="42"/>
      <c r="R139" s="42">
        <f>SUM(R126:R138)</f>
        <v>9619365</v>
      </c>
      <c r="S139" s="65"/>
      <c r="T139" s="65">
        <f>SUM(T126:T138)</f>
        <v>16443713.533333333</v>
      </c>
      <c r="U139" s="103"/>
    </row>
    <row r="140" spans="1:21" s="7" customFormat="1" ht="24" customHeight="1" x14ac:dyDescent="0.25">
      <c r="A140" s="3"/>
      <c r="B140" s="49">
        <v>12</v>
      </c>
      <c r="C140" s="49"/>
      <c r="D140" s="77" t="s">
        <v>189</v>
      </c>
      <c r="E140" s="78"/>
      <c r="F140" s="78"/>
      <c r="G140" s="78"/>
      <c r="H140" s="78"/>
      <c r="I140" s="78"/>
      <c r="J140" s="78"/>
      <c r="K140" s="78"/>
      <c r="L140" s="78"/>
      <c r="M140" s="78"/>
      <c r="N140" s="78"/>
      <c r="O140" s="78"/>
      <c r="P140" s="78"/>
      <c r="Q140" s="78"/>
      <c r="R140" s="78"/>
      <c r="S140" s="78"/>
      <c r="T140" s="78"/>
      <c r="U140" s="79"/>
    </row>
    <row r="141" spans="1:21" s="7" customFormat="1" ht="98.25" customHeight="1" x14ac:dyDescent="0.25">
      <c r="A141" s="3"/>
      <c r="B141" s="49" t="s">
        <v>184</v>
      </c>
      <c r="C141" s="49"/>
      <c r="D141" s="60" t="s">
        <v>190</v>
      </c>
      <c r="E141" s="49">
        <v>800</v>
      </c>
      <c r="F141" s="49" t="s">
        <v>20</v>
      </c>
      <c r="G141" s="25">
        <v>10500</v>
      </c>
      <c r="H141" s="25">
        <f>+G141*19%</f>
        <v>1995</v>
      </c>
      <c r="I141" s="25">
        <f>+H141+G141</f>
        <v>12495</v>
      </c>
      <c r="J141" s="24">
        <f>+I141*E141</f>
        <v>9996000</v>
      </c>
      <c r="K141" s="33">
        <v>9500</v>
      </c>
      <c r="L141" s="33">
        <f>+K141*19%</f>
        <v>1805</v>
      </c>
      <c r="M141" s="33">
        <f>+L141+K141</f>
        <v>11305</v>
      </c>
      <c r="N141" s="34">
        <f>+M141*E141</f>
        <v>9044000</v>
      </c>
      <c r="O141" s="41">
        <v>11500</v>
      </c>
      <c r="P141" s="41">
        <f>+O141*19%</f>
        <v>2185</v>
      </c>
      <c r="Q141" s="41">
        <f>+P141+O141</f>
        <v>13685</v>
      </c>
      <c r="R141" s="42">
        <f>+Q141*E141</f>
        <v>10948000</v>
      </c>
      <c r="S141" s="63">
        <f>AVERAGE(I141,M141,Q141)</f>
        <v>12495</v>
      </c>
      <c r="T141" s="63">
        <f>+S141*E141</f>
        <v>9996000</v>
      </c>
      <c r="U141" s="99" t="s">
        <v>257</v>
      </c>
    </row>
    <row r="142" spans="1:21" s="7" customFormat="1" ht="29.25" customHeight="1" x14ac:dyDescent="0.25">
      <c r="A142" s="3"/>
      <c r="B142" s="49" t="s">
        <v>185</v>
      </c>
      <c r="C142" s="49"/>
      <c r="D142" s="55" t="s">
        <v>191</v>
      </c>
      <c r="E142" s="49">
        <v>800</v>
      </c>
      <c r="F142" s="49" t="s">
        <v>20</v>
      </c>
      <c r="G142" s="25">
        <v>2500</v>
      </c>
      <c r="H142" s="25">
        <f>+G142*19%</f>
        <v>475</v>
      </c>
      <c r="I142" s="25">
        <f>+H142+G142</f>
        <v>2975</v>
      </c>
      <c r="J142" s="24">
        <f>+I142*E142</f>
        <v>2380000</v>
      </c>
      <c r="K142" s="33">
        <v>2200</v>
      </c>
      <c r="L142" s="33">
        <f>+K142*19%</f>
        <v>418</v>
      </c>
      <c r="M142" s="33">
        <f>+L142+K142</f>
        <v>2618</v>
      </c>
      <c r="N142" s="34">
        <f>+M142*E142</f>
        <v>2094400</v>
      </c>
      <c r="O142" s="41">
        <v>2700</v>
      </c>
      <c r="P142" s="41">
        <f>+O142*19%</f>
        <v>513</v>
      </c>
      <c r="Q142" s="41">
        <f>+P142+O142</f>
        <v>3213</v>
      </c>
      <c r="R142" s="42">
        <f>+Q142*E142</f>
        <v>2570400</v>
      </c>
      <c r="S142" s="63">
        <f>AVERAGE(I142,M142,Q142)</f>
        <v>2935.3333333333335</v>
      </c>
      <c r="T142" s="63">
        <f>+S142*E142</f>
        <v>2348266.666666667</v>
      </c>
      <c r="U142" s="100"/>
    </row>
    <row r="143" spans="1:21" s="112" customFormat="1" ht="55.5" customHeight="1" x14ac:dyDescent="0.25">
      <c r="A143" s="111"/>
      <c r="B143" s="72" t="s">
        <v>186</v>
      </c>
      <c r="C143" s="72"/>
      <c r="D143" s="55" t="s">
        <v>263</v>
      </c>
      <c r="E143" s="72">
        <v>800</v>
      </c>
      <c r="F143" s="72" t="s">
        <v>20</v>
      </c>
      <c r="G143" s="75">
        <v>22250</v>
      </c>
      <c r="H143" s="75">
        <f>+G143*19%</f>
        <v>4227.5</v>
      </c>
      <c r="I143" s="75">
        <f>+H143+G143</f>
        <v>26477.5</v>
      </c>
      <c r="J143" s="24">
        <f>+I143*E143</f>
        <v>21182000</v>
      </c>
      <c r="K143" s="76">
        <v>20250</v>
      </c>
      <c r="L143" s="76">
        <f>+K143*19%</f>
        <v>3847.5</v>
      </c>
      <c r="M143" s="76">
        <f>+L143+K143</f>
        <v>24097.5</v>
      </c>
      <c r="N143" s="34">
        <f>+M143*E143</f>
        <v>19278000</v>
      </c>
      <c r="O143" s="74">
        <v>24000</v>
      </c>
      <c r="P143" s="74">
        <f>+O143*19%</f>
        <v>4560</v>
      </c>
      <c r="Q143" s="74">
        <f>+P143+O143</f>
        <v>28560</v>
      </c>
      <c r="R143" s="42">
        <f>+Q143*E143</f>
        <v>22848000</v>
      </c>
      <c r="S143" s="73">
        <f>AVERAGE(I143,M143,Q143)</f>
        <v>26378.333333333332</v>
      </c>
      <c r="T143" s="73">
        <f>+S143*E143</f>
        <v>21102666.666666664</v>
      </c>
      <c r="U143" s="100"/>
    </row>
    <row r="144" spans="1:21" s="7" customFormat="1" ht="29.25" customHeight="1" x14ac:dyDescent="0.25">
      <c r="A144" s="3"/>
      <c r="B144" s="49" t="s">
        <v>187</v>
      </c>
      <c r="C144" s="49"/>
      <c r="D144" s="55" t="s">
        <v>192</v>
      </c>
      <c r="E144" s="49">
        <v>800</v>
      </c>
      <c r="F144" s="49" t="s">
        <v>20</v>
      </c>
      <c r="G144" s="25">
        <v>16000</v>
      </c>
      <c r="H144" s="25">
        <f>+G144*19%</f>
        <v>3040</v>
      </c>
      <c r="I144" s="25">
        <f>+H144+G144</f>
        <v>19040</v>
      </c>
      <c r="J144" s="24">
        <f>+I144*E144</f>
        <v>15232000</v>
      </c>
      <c r="K144" s="33">
        <v>19000</v>
      </c>
      <c r="L144" s="33">
        <f>+K144*19%</f>
        <v>3610</v>
      </c>
      <c r="M144" s="33">
        <f>+L144+K144</f>
        <v>22610</v>
      </c>
      <c r="N144" s="34">
        <f>+M144*E144</f>
        <v>18088000</v>
      </c>
      <c r="O144" s="41">
        <v>21000</v>
      </c>
      <c r="P144" s="41">
        <f>+O144*19%</f>
        <v>3990</v>
      </c>
      <c r="Q144" s="41">
        <f>+P144+O144</f>
        <v>24990</v>
      </c>
      <c r="R144" s="42">
        <f>+Q144*E144</f>
        <v>19992000</v>
      </c>
      <c r="S144" s="63">
        <f>AVERAGE(I144,M144,Q144)</f>
        <v>22213.333333333332</v>
      </c>
      <c r="T144" s="63">
        <f>+S144*E144</f>
        <v>17770666.666666664</v>
      </c>
      <c r="U144" s="100"/>
    </row>
    <row r="145" spans="1:21" s="7" customFormat="1" ht="29.25" customHeight="1" x14ac:dyDescent="0.25">
      <c r="A145" s="3"/>
      <c r="B145" s="49" t="s">
        <v>188</v>
      </c>
      <c r="C145" s="49"/>
      <c r="D145" s="60" t="s">
        <v>193</v>
      </c>
      <c r="E145" s="49">
        <v>1</v>
      </c>
      <c r="F145" s="49" t="s">
        <v>20</v>
      </c>
      <c r="G145" s="25">
        <v>120000</v>
      </c>
      <c r="H145" s="25">
        <f>+G145*19%</f>
        <v>22800</v>
      </c>
      <c r="I145" s="25">
        <f>+H145+G145</f>
        <v>142800</v>
      </c>
      <c r="J145" s="24">
        <f>+I145*E145</f>
        <v>142800</v>
      </c>
      <c r="K145" s="33">
        <v>120000</v>
      </c>
      <c r="L145" s="33">
        <f>+K145*19%</f>
        <v>22800</v>
      </c>
      <c r="M145" s="33">
        <f>+L145+K145</f>
        <v>142800</v>
      </c>
      <c r="N145" s="34">
        <f>+M145*E145</f>
        <v>142800</v>
      </c>
      <c r="O145" s="41">
        <v>123000</v>
      </c>
      <c r="P145" s="41">
        <f>+O145*19%</f>
        <v>23370</v>
      </c>
      <c r="Q145" s="41">
        <f>+P145+O145</f>
        <v>146370</v>
      </c>
      <c r="R145" s="42">
        <f>+Q145*E145</f>
        <v>146370</v>
      </c>
      <c r="S145" s="63">
        <f>AVERAGE(I145,M145,Q145)</f>
        <v>143990</v>
      </c>
      <c r="T145" s="63">
        <f>+S145*E145</f>
        <v>143990</v>
      </c>
      <c r="U145" s="100"/>
    </row>
    <row r="146" spans="1:21" s="7" customFormat="1" ht="21.75" customHeight="1" x14ac:dyDescent="0.25">
      <c r="A146" s="2"/>
      <c r="B146" s="56"/>
      <c r="C146" s="49"/>
      <c r="D146" s="77" t="s">
        <v>194</v>
      </c>
      <c r="E146" s="78"/>
      <c r="F146" s="79"/>
      <c r="G146" s="25"/>
      <c r="H146" s="25"/>
      <c r="I146" s="25"/>
      <c r="J146" s="24">
        <f>SUM(J141:J145)</f>
        <v>48932800</v>
      </c>
      <c r="K146" s="37"/>
      <c r="L146" s="32"/>
      <c r="M146" s="32"/>
      <c r="N146" s="34">
        <f>SUM(N141:N145)</f>
        <v>48647200</v>
      </c>
      <c r="O146" s="41"/>
      <c r="P146" s="41"/>
      <c r="Q146" s="41"/>
      <c r="R146" s="42">
        <f>SUM(R141:R145)</f>
        <v>56504770</v>
      </c>
      <c r="S146" s="63"/>
      <c r="T146" s="63">
        <f>SUM(T141:T145)</f>
        <v>51361590</v>
      </c>
      <c r="U146" s="101"/>
    </row>
    <row r="147" spans="1:21" ht="15" x14ac:dyDescent="0.25">
      <c r="A147" s="2"/>
      <c r="B147" s="98" t="s">
        <v>19</v>
      </c>
      <c r="C147" s="98"/>
      <c r="D147" s="98"/>
      <c r="E147" s="98"/>
      <c r="F147" s="98"/>
      <c r="G147" s="11"/>
      <c r="H147" s="11"/>
      <c r="I147" s="11"/>
      <c r="J147" s="27">
        <f>+J146+J139+J124+J105+J88+J71+J59+J35+J21+J8+J50</f>
        <v>133825692.59999999</v>
      </c>
      <c r="K147" s="10"/>
      <c r="L147" s="10"/>
      <c r="M147" s="10"/>
      <c r="N147" s="38">
        <f>+N146+N139+N123+N121+N105+N88+N71+N59+N50+N35+N21+N8</f>
        <v>294148402.0666666</v>
      </c>
      <c r="O147" s="47"/>
      <c r="P147" s="47"/>
      <c r="Q147" s="47"/>
      <c r="R147" s="48">
        <f>+R146+R139+R124+R121+R105+R88+R71+R59+R50+R35+R21</f>
        <v>167443525</v>
      </c>
      <c r="S147" s="66"/>
      <c r="T147" s="68">
        <f>+T146+T139+T124+T121+T105+T88+T71+T59+T50+T35+T21+T8</f>
        <v>292074410.39999998</v>
      </c>
      <c r="U147" s="10"/>
    </row>
    <row r="149" spans="1:21" x14ac:dyDescent="0.25">
      <c r="L149" s="16"/>
      <c r="M149" s="16"/>
      <c r="N149" s="17"/>
      <c r="T149" s="17"/>
    </row>
    <row r="150" spans="1:21" x14ac:dyDescent="0.25">
      <c r="L150" s="16"/>
      <c r="M150" s="16"/>
      <c r="N150" s="17"/>
      <c r="T150" s="69">
        <v>637227101</v>
      </c>
    </row>
    <row r="151" spans="1:21" x14ac:dyDescent="0.25">
      <c r="G151" s="18"/>
      <c r="H151" s="18"/>
      <c r="L151" s="16"/>
      <c r="M151" s="16"/>
      <c r="N151" s="4"/>
      <c r="T151" s="69">
        <f>+T150+T147</f>
        <v>929301511.39999998</v>
      </c>
    </row>
    <row r="152" spans="1:21" x14ac:dyDescent="0.25">
      <c r="E152" s="19"/>
      <c r="G152" s="18"/>
      <c r="H152" s="20"/>
      <c r="L152" s="16"/>
      <c r="M152" s="16"/>
      <c r="N152" s="4"/>
      <c r="P152" s="21"/>
    </row>
    <row r="153" spans="1:21" x14ac:dyDescent="0.25">
      <c r="G153" s="20"/>
      <c r="L153" s="16"/>
      <c r="M153" s="16"/>
      <c r="N153" s="4"/>
    </row>
    <row r="154" spans="1:21" x14ac:dyDescent="0.25">
      <c r="E154" s="19"/>
      <c r="G154" s="20"/>
      <c r="L154" s="16"/>
      <c r="M154" s="16"/>
      <c r="N154" s="4"/>
    </row>
    <row r="155" spans="1:21" x14ac:dyDescent="0.25">
      <c r="L155" s="16"/>
      <c r="M155" s="16"/>
      <c r="N155" s="4"/>
    </row>
    <row r="156" spans="1:21" x14ac:dyDescent="0.25">
      <c r="L156" s="16"/>
      <c r="M156" s="16"/>
      <c r="N156" s="4"/>
    </row>
    <row r="157" spans="1:21" x14ac:dyDescent="0.25">
      <c r="L157" s="16"/>
      <c r="M157" s="16"/>
      <c r="N157" s="4"/>
    </row>
    <row r="158" spans="1:21" x14ac:dyDescent="0.25">
      <c r="L158" s="16"/>
      <c r="M158" s="16"/>
      <c r="N158" s="4"/>
    </row>
    <row r="159" spans="1:21" x14ac:dyDescent="0.25">
      <c r="L159" s="16"/>
      <c r="M159" s="16"/>
      <c r="N159" s="4"/>
    </row>
    <row r="160" spans="1:21" x14ac:dyDescent="0.25">
      <c r="L160" s="16"/>
      <c r="M160" s="16"/>
      <c r="N160" s="4"/>
    </row>
    <row r="161" spans="12:15" x14ac:dyDescent="0.25">
      <c r="L161" s="16"/>
      <c r="M161" s="16"/>
      <c r="N161" s="4"/>
    </row>
    <row r="162" spans="12:15" x14ac:dyDescent="0.25">
      <c r="L162" s="16"/>
      <c r="M162" s="16"/>
      <c r="N162" s="4"/>
    </row>
    <row r="163" spans="12:15" x14ac:dyDescent="0.25">
      <c r="L163" s="16"/>
      <c r="M163" s="16"/>
      <c r="N163" s="4"/>
    </row>
    <row r="164" spans="12:15" x14ac:dyDescent="0.25">
      <c r="L164" s="16"/>
      <c r="M164" s="16"/>
      <c r="N164" s="4"/>
    </row>
    <row r="165" spans="12:15" x14ac:dyDescent="0.25">
      <c r="L165" s="16"/>
      <c r="M165" s="16"/>
      <c r="N165" s="4"/>
    </row>
    <row r="166" spans="12:15" x14ac:dyDescent="0.25">
      <c r="L166" s="16"/>
      <c r="M166" s="16"/>
      <c r="N166" s="4"/>
    </row>
    <row r="167" spans="12:15" x14ac:dyDescent="0.25">
      <c r="L167" s="16"/>
      <c r="M167" s="16"/>
      <c r="N167" s="16"/>
      <c r="O167" s="21"/>
    </row>
    <row r="168" spans="12:15" x14ac:dyDescent="0.25">
      <c r="L168" s="16"/>
      <c r="M168" s="16"/>
      <c r="N168" s="16"/>
    </row>
    <row r="169" spans="12:15" x14ac:dyDescent="0.25">
      <c r="L169" s="16"/>
      <c r="M169" s="16"/>
      <c r="N169" s="16"/>
    </row>
    <row r="170" spans="12:15" x14ac:dyDescent="0.25">
      <c r="L170" s="16"/>
      <c r="M170" s="16"/>
      <c r="N170" s="16"/>
    </row>
    <row r="171" spans="12:15" x14ac:dyDescent="0.25">
      <c r="L171" s="16"/>
      <c r="M171" s="16"/>
      <c r="N171" s="16"/>
    </row>
    <row r="172" spans="12:15" x14ac:dyDescent="0.25">
      <c r="L172" s="16"/>
      <c r="M172" s="16"/>
      <c r="N172" s="16"/>
    </row>
    <row r="173" spans="12:15" x14ac:dyDescent="0.25">
      <c r="L173" s="16"/>
      <c r="M173" s="16"/>
      <c r="N173" s="16"/>
    </row>
    <row r="174" spans="12:15" x14ac:dyDescent="0.25">
      <c r="L174" s="16"/>
      <c r="M174" s="16"/>
      <c r="N174" s="16"/>
    </row>
    <row r="175" spans="12:15" x14ac:dyDescent="0.25">
      <c r="L175" s="16"/>
      <c r="M175" s="16"/>
      <c r="N175" s="16"/>
    </row>
    <row r="176" spans="12:15" x14ac:dyDescent="0.25">
      <c r="L176" s="16"/>
      <c r="M176" s="16"/>
      <c r="N176" s="16"/>
    </row>
  </sheetData>
  <mergeCells count="63">
    <mergeCell ref="D146:F146"/>
    <mergeCell ref="D125:U125"/>
    <mergeCell ref="U126:U139"/>
    <mergeCell ref="A1:R1"/>
    <mergeCell ref="D106:T106"/>
    <mergeCell ref="U90:U105"/>
    <mergeCell ref="U107:U121"/>
    <mergeCell ref="U123:U124"/>
    <mergeCell ref="D122:U122"/>
    <mergeCell ref="D60:T60"/>
    <mergeCell ref="D72:T72"/>
    <mergeCell ref="D89:T89"/>
    <mergeCell ref="U52:U59"/>
    <mergeCell ref="U61:U71"/>
    <mergeCell ref="U73:U88"/>
    <mergeCell ref="U23:U35"/>
    <mergeCell ref="D22:T22"/>
    <mergeCell ref="D36:T36"/>
    <mergeCell ref="G2:J2"/>
    <mergeCell ref="U37:U50"/>
    <mergeCell ref="T10:T15"/>
    <mergeCell ref="U10:U15"/>
    <mergeCell ref="U16:U21"/>
    <mergeCell ref="D9:R9"/>
    <mergeCell ref="O10:O15"/>
    <mergeCell ref="P10:P15"/>
    <mergeCell ref="Q10:Q15"/>
    <mergeCell ref="R10:R15"/>
    <mergeCell ref="S10:S15"/>
    <mergeCell ref="D21:F21"/>
    <mergeCell ref="D35:F35"/>
    <mergeCell ref="D50:F50"/>
    <mergeCell ref="O2:R2"/>
    <mergeCell ref="U5:U7"/>
    <mergeCell ref="U2:U3"/>
    <mergeCell ref="S2:S3"/>
    <mergeCell ref="T2:T3"/>
    <mergeCell ref="D4:R4"/>
    <mergeCell ref="K2:N2"/>
    <mergeCell ref="E2:F2"/>
    <mergeCell ref="B147:F147"/>
    <mergeCell ref="E10:E15"/>
    <mergeCell ref="G10:G15"/>
    <mergeCell ref="J10:J15"/>
    <mergeCell ref="D51:T51"/>
    <mergeCell ref="M10:M15"/>
    <mergeCell ref="N10:N15"/>
    <mergeCell ref="D140:U140"/>
    <mergeCell ref="U141:U146"/>
    <mergeCell ref="D59:F59"/>
    <mergeCell ref="D71:F71"/>
    <mergeCell ref="D105:F105"/>
    <mergeCell ref="D88:F88"/>
    <mergeCell ref="D121:F121"/>
    <mergeCell ref="D124:F124"/>
    <mergeCell ref="D139:F139"/>
    <mergeCell ref="C8:F8"/>
    <mergeCell ref="B10:B15"/>
    <mergeCell ref="F10:F15"/>
    <mergeCell ref="K10:K15"/>
    <mergeCell ref="L10:L15"/>
    <mergeCell ref="H10:H15"/>
    <mergeCell ref="I10:I15"/>
  </mergeCells>
  <pageMargins left="0.7" right="0.7" top="0.75" bottom="0.75" header="0.3" footer="0.3"/>
  <pageSetup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OFERTA ECONOMICA FINAL ADICIÒN</vt:lpstr>
      <vt:lpstr>ESTUDIO DE MERCADO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marpe</dc:creator>
  <cp:lastModifiedBy>Maribel Sotelo</cp:lastModifiedBy>
  <dcterms:created xsi:type="dcterms:W3CDTF">2020-07-15T18:35:18Z</dcterms:created>
  <dcterms:modified xsi:type="dcterms:W3CDTF">2023-06-21T23:36:29Z</dcterms:modified>
</cp:coreProperties>
</file>