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Y:\EYD-Formulación de estudios\LA GRAN COLOMBIA\INTERVENTORIA\PROPUESTAS\"/>
    </mc:Choice>
  </mc:AlternateContent>
  <bookViews>
    <workbookView xWindow="0" yWindow="0" windowWidth="24375" windowHeight="11310" tabRatio="747" firstSheet="2" activeTab="2"/>
  </bookViews>
  <sheets>
    <sheet name="VERIFICACIÓN DOC PUBLICADOS " sheetId="16" state="hidden" r:id="rId1"/>
    <sheet name="CONSOLIDADO " sheetId="60" state="hidden" r:id="rId2"/>
    <sheet name="TECNICA" sheetId="24" r:id="rId3"/>
    <sheet name="Exp General" sheetId="88" r:id="rId4"/>
    <sheet name="Exp Especifica" sheetId="2" r:id="rId5"/>
    <sheet name="Exp ADICI" sheetId="23" r:id="rId6"/>
    <sheet name="1" sheetId="63" r:id="rId7"/>
    <sheet name="2" sheetId="100" r:id="rId8"/>
    <sheet name="3" sheetId="101" r:id="rId9"/>
    <sheet name="IND NACIONAL" sheetId="11" r:id="rId10"/>
    <sheet name="Inc Discapacidad" sheetId="89" r:id="rId11"/>
    <sheet name="PROFESIONALES" sheetId="79" r:id="rId12"/>
  </sheets>
  <externalReferences>
    <externalReference r:id="rId13"/>
  </externalReferences>
  <definedNames>
    <definedName name="_xlnm.Print_Area" localSheetId="6">'1'!$A$1:$H$81</definedName>
    <definedName name="_xlnm.Print_Area" localSheetId="7">'2'!$A$1:$H$81</definedName>
    <definedName name="_xlnm.Print_Area" localSheetId="8">'3'!$A$1:$H$81</definedName>
    <definedName name="_xlnm.Print_Area" localSheetId="1">'CONSOLIDADO '!$B$1:$K$23</definedName>
    <definedName name="_xlnm.Print_Area" localSheetId="5">'Exp ADICI'!$A$1:$J$19</definedName>
    <definedName name="_xlnm.Print_Area" localSheetId="4">'Exp Especifica'!$A$1:$AG$20</definedName>
    <definedName name="_xlnm.Print_Area" localSheetId="3">'Exp General'!$A$1:$AG$19</definedName>
    <definedName name="_xlnm.Print_Area" localSheetId="9">'IND NACIONAL'!$A$1:$E$16</definedName>
    <definedName name="_xlnm.Print_Area" localSheetId="11">PROFESIONALES!$A$1:$E$12</definedName>
    <definedName name="_xlnm.Print_Area" localSheetId="2">TECNICA!$A$1:$J$17</definedName>
    <definedName name="_xlnm.Print_Area" localSheetId="0">'VERIFICACIÓN DOC PUBLICADOS '!$B$1:$R$9</definedName>
    <definedName name="CANTIDAD" localSheetId="6">#REF!</definedName>
    <definedName name="CANTIDAD" localSheetId="7">#REF!</definedName>
    <definedName name="CANTIDAD" localSheetId="8">#REF!</definedName>
    <definedName name="CANTIDAD" localSheetId="1">#REF!</definedName>
    <definedName name="CANTIDAD" localSheetId="5">#REF!</definedName>
    <definedName name="CANTIDAD" localSheetId="3">#REF!</definedName>
    <definedName name="CANTIDAD" localSheetId="9">#REF!</definedName>
    <definedName name="CANTIDAD" localSheetId="2">#REF!</definedName>
    <definedName name="CANTIDAD">#REF!</definedName>
    <definedName name="EQUIPO" localSheetId="6">'[1]EQ-TRANS'!$A$6:$G$90</definedName>
    <definedName name="EQUIPO" localSheetId="7">'[1]EQ-TRANS'!$A$6:$G$90</definedName>
    <definedName name="EQUIPO" localSheetId="8">'[1]EQ-TRANS'!$A$6:$G$90</definedName>
    <definedName name="EQUIPO" localSheetId="1">#REF!</definedName>
    <definedName name="EQUIPO" localSheetId="2">#REF!</definedName>
    <definedName name="EQUIPO">'[1]EQ-TRANS'!$A$6:$G$90</definedName>
    <definedName name="ITEM" localSheetId="6">'[1]T-APU'!$A$8:$F$68</definedName>
    <definedName name="ITEM" localSheetId="7">'[1]T-APU'!$A$8:$F$68</definedName>
    <definedName name="ITEM" localSheetId="8">'[1]T-APU'!$A$8:$F$68</definedName>
    <definedName name="ITEM" localSheetId="1">#REF!</definedName>
    <definedName name="ITEM" localSheetId="2">#REF!</definedName>
    <definedName name="ITEM">'[1]T-APU'!$A$8:$F$68</definedName>
    <definedName name="MANO" localSheetId="6">[1]AMO!$K$14:$O$44</definedName>
    <definedName name="MANO" localSheetId="7">[1]AMO!$K$14:$O$44</definedName>
    <definedName name="MANO" localSheetId="8">[1]AMO!$K$14:$O$44</definedName>
    <definedName name="MANO" localSheetId="1">#REF!</definedName>
    <definedName name="MANO" localSheetId="2">#REF!</definedName>
    <definedName name="MANO">[1]AMO!$K$14:$O$44</definedName>
    <definedName name="RRRRR" localSheetId="6">#REF!</definedName>
    <definedName name="RRRRR" localSheetId="7">#REF!</definedName>
    <definedName name="RRRRR" localSheetId="8">#REF!</definedName>
    <definedName name="RRRRR" localSheetId="5">#REF!</definedName>
    <definedName name="RRRRR" localSheetId="3">#REF!</definedName>
    <definedName name="RRRRR">#REF!</definedName>
    <definedName name="TABLA_MATERIALES" localSheetId="6">[1]MAT!$A$6:$G$163</definedName>
    <definedName name="TABLA_MATERIALES" localSheetId="7">[1]MAT!$A$6:$G$163</definedName>
    <definedName name="TABLA_MATERIALES" localSheetId="8">[1]MAT!$A$6:$G$163</definedName>
    <definedName name="TABLA_MATERIALES" localSheetId="1">#REF!</definedName>
    <definedName name="TABLA_MATERIALES" localSheetId="2">#REF!</definedName>
    <definedName name="TABLA_MATERIALES">[1]MAT!$A$6:$G$163</definedName>
    <definedName name="_xlnm.Print_Titles" localSheetId="5">'Exp ADICI'!$1:$7</definedName>
    <definedName name="_xlnm.Print_Titles" localSheetId="4">'Exp Especifica'!$1:$10</definedName>
    <definedName name="_xlnm.Print_Titles" localSheetId="3">'Exp General'!$1:$9</definedName>
    <definedName name="_xlnm.Print_Titles" localSheetId="0">'VERIFICACIÓN DOC PUBLICADOS '!$B:$D,'VERIFICACIÓN DOC PUBLICADOS '!$1:$1</definedName>
    <definedName name="unit" localSheetId="6">#REF!</definedName>
    <definedName name="unit" localSheetId="7">#REF!</definedName>
    <definedName name="unit" localSheetId="8">#REF!</definedName>
    <definedName name="unit" localSheetId="1">#REF!</definedName>
    <definedName name="unit" localSheetId="5">#REF!</definedName>
    <definedName name="unit" localSheetId="3">#REF!</definedName>
    <definedName name="unit" localSheetId="9">#REF!</definedName>
    <definedName name="unit" localSheetId="2">#REF!</definedName>
    <definedName name="unit">#REF!</definedName>
  </definedNames>
  <calcPr calcId="152511"/>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E8" i="79" l="1"/>
  <c r="E7" i="79"/>
  <c r="E6" i="79"/>
  <c r="D8" i="79"/>
  <c r="D7" i="79"/>
  <c r="D6" i="79"/>
  <c r="C8" i="79"/>
  <c r="C7" i="79"/>
  <c r="C6" i="79"/>
  <c r="G32" i="63"/>
  <c r="C14" i="23"/>
  <c r="D15" i="2"/>
  <c r="D14" i="88"/>
  <c r="C22" i="101" l="1"/>
  <c r="C22" i="100"/>
  <c r="C22" i="63"/>
  <c r="D19" i="89"/>
  <c r="L13" i="2" l="1"/>
  <c r="L12" i="88" l="1"/>
  <c r="G19" i="100"/>
  <c r="H20" i="100" s="1"/>
  <c r="H18" i="100"/>
  <c r="H17" i="100"/>
  <c r="G72" i="101"/>
  <c r="H73" i="101" s="1"/>
  <c r="H71" i="101"/>
  <c r="H70" i="101"/>
  <c r="C3" i="101"/>
  <c r="C30" i="101" s="1"/>
  <c r="G65" i="101"/>
  <c r="H66" i="101" s="1"/>
  <c r="G58" i="101"/>
  <c r="H57" i="101" s="1"/>
  <c r="B53" i="101"/>
  <c r="C48" i="101"/>
  <c r="C76" i="101" s="1"/>
  <c r="G45" i="101"/>
  <c r="H46" i="101" s="1"/>
  <c r="H44" i="101"/>
  <c r="H43" i="101"/>
  <c r="K39" i="101"/>
  <c r="G39" i="101"/>
  <c r="H40" i="101" s="1"/>
  <c r="G32" i="101"/>
  <c r="H31" i="101" s="1"/>
  <c r="B27" i="101"/>
  <c r="G19" i="101"/>
  <c r="H20" i="101" s="1"/>
  <c r="H18" i="101"/>
  <c r="H17" i="101"/>
  <c r="I13" i="101"/>
  <c r="G13" i="101"/>
  <c r="H14" i="101" s="1"/>
  <c r="G6" i="101"/>
  <c r="H5" i="101" s="1"/>
  <c r="V4" i="101"/>
  <c r="V2" i="101"/>
  <c r="C3" i="100"/>
  <c r="C30" i="100" s="1"/>
  <c r="G72" i="100"/>
  <c r="H73" i="100" s="1"/>
  <c r="H71" i="100"/>
  <c r="H70" i="100"/>
  <c r="G65" i="100"/>
  <c r="H66" i="100" s="1"/>
  <c r="G58" i="100"/>
  <c r="H57" i="100" s="1"/>
  <c r="B53" i="100"/>
  <c r="C48" i="100"/>
  <c r="C76" i="100" s="1"/>
  <c r="G45" i="100"/>
  <c r="H46" i="100" s="1"/>
  <c r="H44" i="100"/>
  <c r="H43" i="100"/>
  <c r="K39" i="100"/>
  <c r="G39" i="100"/>
  <c r="H40" i="100" s="1"/>
  <c r="G32" i="100"/>
  <c r="H31" i="100" s="1"/>
  <c r="B27" i="100"/>
  <c r="I13" i="100"/>
  <c r="G13" i="100"/>
  <c r="H14" i="100" s="1"/>
  <c r="G6" i="100"/>
  <c r="H5" i="100" s="1"/>
  <c r="V4" i="100"/>
  <c r="V2" i="100"/>
  <c r="H71" i="63"/>
  <c r="H70" i="63"/>
  <c r="H44" i="63"/>
  <c r="H43" i="63"/>
  <c r="G10" i="24" l="1"/>
  <c r="G9" i="24"/>
  <c r="C56" i="101"/>
  <c r="C56" i="100"/>
  <c r="AE10" i="88"/>
  <c r="I9" i="23" l="1"/>
  <c r="G72" i="63" l="1"/>
  <c r="H73" i="63" s="1"/>
  <c r="K39" i="63"/>
  <c r="H18" i="63"/>
  <c r="H17" i="63"/>
  <c r="C5" i="2"/>
  <c r="D4" i="88"/>
  <c r="D5" i="2" s="1"/>
  <c r="B12" i="79" l="1"/>
  <c r="C12" i="79"/>
  <c r="E12" i="79"/>
  <c r="G65" i="63" l="1"/>
  <c r="H66" i="63" s="1"/>
  <c r="G58" i="63"/>
  <c r="H57" i="63" s="1"/>
  <c r="G45" i="63"/>
  <c r="H46" i="63" s="1"/>
  <c r="G39" i="63"/>
  <c r="H40" i="63" s="1"/>
  <c r="H31" i="63"/>
  <c r="C48" i="63"/>
  <c r="C76" i="63" s="1"/>
  <c r="C13" i="11" s="1"/>
  <c r="C13" i="89" s="1"/>
  <c r="G19" i="63"/>
  <c r="H20" i="63" s="1"/>
  <c r="I13" i="63"/>
  <c r="G13" i="63"/>
  <c r="H14" i="63" s="1"/>
  <c r="G6" i="63"/>
  <c r="H5" i="63" s="1"/>
  <c r="B27" i="63"/>
  <c r="AE11" i="2"/>
  <c r="B53" i="63" l="1"/>
  <c r="G8" i="24" l="1"/>
  <c r="H9" i="24" l="1"/>
  <c r="H10" i="24"/>
  <c r="H8" i="24"/>
  <c r="I9" i="24"/>
  <c r="I10" i="24"/>
  <c r="I8" i="24"/>
  <c r="B10" i="89"/>
  <c r="B11" i="89"/>
  <c r="B9" i="89"/>
  <c r="I11" i="23" l="1"/>
  <c r="I10" i="23"/>
  <c r="AE12" i="88"/>
  <c r="B12" i="88"/>
  <c r="AE11" i="88"/>
  <c r="B11" i="88"/>
  <c r="B10" i="88"/>
  <c r="AC8" i="88"/>
  <c r="A1" i="88"/>
  <c r="F5" i="2"/>
  <c r="AF10" i="88" l="1"/>
  <c r="C8" i="24" s="1"/>
  <c r="AF11" i="88"/>
  <c r="C9" i="24" s="1"/>
  <c r="AF12" i="88"/>
  <c r="C10" i="24" s="1"/>
  <c r="A1" i="79"/>
  <c r="C10" i="79" l="1"/>
  <c r="F10" i="24"/>
  <c r="H10" i="60" s="1"/>
  <c r="I11" i="60"/>
  <c r="I16" i="60"/>
  <c r="I14" i="60"/>
  <c r="I13" i="60"/>
  <c r="I12" i="60"/>
  <c r="I10" i="60"/>
  <c r="I9" i="60"/>
  <c r="F8" i="24"/>
  <c r="AE13" i="2"/>
  <c r="H14" i="60"/>
  <c r="H15" i="60"/>
  <c r="F9" i="24"/>
  <c r="H9" i="60" s="1"/>
  <c r="AE12" i="2"/>
  <c r="AF12" i="2" s="1"/>
  <c r="D9" i="24" s="1"/>
  <c r="J9" i="24" s="1"/>
  <c r="J15" i="60"/>
  <c r="J14" i="60"/>
  <c r="J9" i="60"/>
  <c r="B7" i="79"/>
  <c r="B8" i="79"/>
  <c r="B6" i="79"/>
  <c r="B1" i="60"/>
  <c r="J16" i="60"/>
  <c r="H16" i="60"/>
  <c r="J13" i="60"/>
  <c r="J12" i="60"/>
  <c r="J11" i="60"/>
  <c r="J8" i="60"/>
  <c r="J10" i="60"/>
  <c r="D16" i="60"/>
  <c r="D15" i="60"/>
  <c r="D9" i="60"/>
  <c r="B12" i="2"/>
  <c r="D14" i="60"/>
  <c r="D13" i="60"/>
  <c r="D8" i="60"/>
  <c r="V4" i="63"/>
  <c r="V2" i="63"/>
  <c r="B9" i="23"/>
  <c r="C3" i="63" s="1"/>
  <c r="B11" i="2"/>
  <c r="D12" i="60"/>
  <c r="D11" i="60"/>
  <c r="B13" i="2"/>
  <c r="D10" i="60"/>
  <c r="B11" i="11"/>
  <c r="Y4" i="60"/>
  <c r="Y2" i="60"/>
  <c r="X4" i="24"/>
  <c r="U4" i="23"/>
  <c r="V4" i="11"/>
  <c r="X2" i="24"/>
  <c r="U2" i="23"/>
  <c r="V2" i="11"/>
  <c r="AC9" i="2"/>
  <c r="B10" i="11"/>
  <c r="B10" i="23"/>
  <c r="B11" i="23"/>
  <c r="B9" i="11"/>
  <c r="A1" i="11"/>
  <c r="A1" i="89" s="1"/>
  <c r="A1" i="2"/>
  <c r="A2" i="23" s="1"/>
  <c r="D7" i="16"/>
  <c r="I15" i="60"/>
  <c r="C56" i="63" l="1"/>
  <c r="C30" i="63"/>
  <c r="H13" i="60"/>
  <c r="K13" i="60" s="1"/>
  <c r="H11" i="60"/>
  <c r="K11" i="60" s="1"/>
  <c r="H12" i="60"/>
  <c r="K12" i="60" s="1"/>
  <c r="K14" i="60"/>
  <c r="K9" i="60"/>
  <c r="K10" i="60"/>
  <c r="G9" i="60"/>
  <c r="I8" i="60"/>
  <c r="AF13" i="2"/>
  <c r="D10" i="24" s="1"/>
  <c r="J10" i="24" s="1"/>
  <c r="AF11" i="2"/>
  <c r="D8" i="24" s="1"/>
  <c r="J8" i="24" s="1"/>
  <c r="H8" i="60"/>
  <c r="G11" i="60" l="1"/>
  <c r="G10" i="60"/>
  <c r="G12" i="60"/>
  <c r="G8" i="60"/>
  <c r="K8" i="60"/>
</calcChain>
</file>

<file path=xl/sharedStrings.xml><?xml version="1.0" encoding="utf-8"?>
<sst xmlns="http://schemas.openxmlformats.org/spreadsheetml/2006/main" count="748" uniqueCount="252">
  <si>
    <t>PROPONENTE</t>
  </si>
  <si>
    <t>PARTICIPACIÓN CONSORCIO</t>
  </si>
  <si>
    <t>RUP (CAMARA DE COMERCIO)</t>
  </si>
  <si>
    <t>NO ES SUBSANABLE</t>
  </si>
  <si>
    <t>ANEXO 7
CONTRATOS VIGENTES O ADJUDICADOS O EN CONSTRUCCIÓN</t>
  </si>
  <si>
    <t>ANEXO 8
PROPUESTA ECONOMICA</t>
  </si>
  <si>
    <t>ANEXO 9
HOJAS DE VIDA DEL PERSONAL</t>
  </si>
  <si>
    <t>DIRECTOR DE OBRA</t>
  </si>
  <si>
    <t>RESIDENTE DE OBRA</t>
  </si>
  <si>
    <t>CRITERIO DE ADMISIBILIDAD</t>
  </si>
  <si>
    <t>OBSERVACIONES</t>
  </si>
  <si>
    <t>SMMLV</t>
  </si>
  <si>
    <t>CONTRATO 1</t>
  </si>
  <si>
    <t>AÑOS</t>
  </si>
  <si>
    <t>EXPERIENCIA ESPECIFICA</t>
  </si>
  <si>
    <t>TOTAL PUNTAJE (MAX 1000 PUNTOS)</t>
  </si>
  <si>
    <t xml:space="preserve">PROTECCIÓN A LA INDUSTRIA NACIONAL </t>
  </si>
  <si>
    <t xml:space="preserve">INCENTIVO PARA AQUELLOS OFERENTES QUE EMPLEEN PERSONAL PROVENIENTE DE LA POBLACIÓN VULNERABLE DE BOGOTÁ </t>
  </si>
  <si>
    <t>INCENTIVO A LA INDUSTRIA NACIONAL</t>
  </si>
  <si>
    <t>(Si / No )</t>
  </si>
  <si>
    <t>Capacidad residual del proponente (Mínimo  1631 SMMLV )
Para CONSORCIO O UNION TEMPORAL Uno de los integrantes  deberá tener como mínimo el sesenta por ciento (60%) de la Capacidad Residual total de contratación exigida como Constructor.</t>
  </si>
  <si>
    <t>OBSERVACIONES 
(Describe las razones por las cuales resultan inhabilitados los proponentes)</t>
  </si>
  <si>
    <t>CUMPLE/NO CUMPLE</t>
  </si>
  <si>
    <t>SI/NO</t>
  </si>
  <si>
    <t>Capacidad Técnica (Mínimo 100 PUNTOS)
Para CONSORCIO o UNION TEMPORAL la capacidad técnica del Registro Único de Proponentes, se sumarán y su resultado deberá ser igual o superior a 100 puntos</t>
  </si>
  <si>
    <t xml:space="preserve">HABILITADO </t>
  </si>
  <si>
    <t xml:space="preserve">                                                     RUP
Actividad 1: Constructores
Especialidad 2: Obras Sanitarias y Ambientales
Grupo 06:  Protección y Control de Erosiones
Grupo 07: Recuperación Ecológica y Morfológica
Grupo 08: Empradización
Grupo 09: Revegetalización o Conformación
Grupo 12: Manejo y Control Ambiental
Especialidad 4: Edificaciones y Obras de Urbanismo
Grupo 03: Remodelaciones, conservación y mantenimiento.</t>
  </si>
  <si>
    <t>EXPERIENCIA PROBABLE
El proponente debe acreditar mediante el RUP mínimo 200 puntos.</t>
  </si>
  <si>
    <t>FONDO DE PREVENCIÓN Y ATENCIÓN DE EMERGENCIAS FOPAE
LP-004-2011
"ADECUACIÓN DE PREDIOS UBICADOS EN ZONAS DE ALTO RIESGO NO MITIGABLE EN DIFERENTES LOCALIDADES DEL DISTRITO CAPITAL"</t>
  </si>
  <si>
    <t>ANEXO 4
EXPERIENCIA DEL PROPONENTE</t>
  </si>
  <si>
    <t>EXPERIENCIA  MÍNIMA GENERAL</t>
  </si>
  <si>
    <t>RODRIGO ARIAS CHAUSTRE</t>
  </si>
  <si>
    <t>CONSORCIO INTER-GNG</t>
  </si>
  <si>
    <t>GNG INGENIERIA S.A.S.</t>
  </si>
  <si>
    <t>INTER INGENIERIA S.A.S.</t>
  </si>
  <si>
    <t>100 PUNTOS</t>
  </si>
  <si>
    <t>EXPERIENCIA ADICIONAL ESPECIFICA DEL PROPONENTE</t>
  </si>
  <si>
    <t>FORMACIÓN Y EXPERIENCIA ADICIONAL DEL PERSONAL CLAVE</t>
  </si>
  <si>
    <t>PROFESIÓN</t>
  </si>
  <si>
    <t>HABILITADO - NO HABILITADO</t>
  </si>
  <si>
    <t>CUMPLE / NO CUMPLE</t>
  </si>
  <si>
    <t>DESCRIPCIÓN CTO.</t>
  </si>
  <si>
    <t>NOMBRE DEL PROFESIONAL</t>
  </si>
  <si>
    <t>OBJETO CONTRATO</t>
  </si>
  <si>
    <t>CONTRATANTE</t>
  </si>
  <si>
    <t>EXPERIENCIA ACREDITADA</t>
  </si>
  <si>
    <t>CARGO</t>
  </si>
  <si>
    <t>OBJETO DEL CONTRATO</t>
  </si>
  <si>
    <t xml:space="preserve">FECHA DE MATRICULA PROFESIONAL </t>
  </si>
  <si>
    <t>FECHA CIERRE PROCESO</t>
  </si>
  <si>
    <t>EN AÑOS</t>
  </si>
  <si>
    <t xml:space="preserve">PROPONENTE: </t>
  </si>
  <si>
    <t>SUB-TOTAL EXPERIENCIA ESPECIFICA QUE OTORGA PUNTAJE</t>
  </si>
  <si>
    <t xml:space="preserve">Presupuesto Oficial = </t>
  </si>
  <si>
    <t>Entidad Contratante</t>
  </si>
  <si>
    <t>No del
Contrato en
el RUP y
folio</t>
  </si>
  <si>
    <t>IND.</t>
  </si>
  <si>
    <t>U.T o CONS.</t>
  </si>
  <si>
    <t>VALOR TOTAL EN SMMLV</t>
  </si>
  <si>
    <t>TOTAL  EXPERIENCIA ESPECIFICA</t>
  </si>
  <si>
    <t>CONTRATO 2</t>
  </si>
  <si>
    <t>CONTRATISTA</t>
  </si>
  <si>
    <t>Contratista</t>
  </si>
  <si>
    <t>No. RUP Y FOLIO RUP</t>
  </si>
  <si>
    <t>CONTRATO3</t>
  </si>
  <si>
    <t>% Consorcio o UT</t>
  </si>
  <si>
    <t>PROFESIONALES FORMACION Y EXPERIENCIA ESPECIFICA - CUMPLE/ NO CUMPLE</t>
  </si>
  <si>
    <t>CONTRATOS TENIDOS EN CUENTA PARA LA EVALUACIÓN</t>
  </si>
  <si>
    <t>FORMA DE EJECUCIÓN</t>
  </si>
  <si>
    <t>Valor en SMMLV Año de finalización
del contrato, de acuerdo al
porcentaje de participación cuando
aplique</t>
  </si>
  <si>
    <t>NUMERO DE PROYECTOS HÁBILES</t>
  </si>
  <si>
    <t>FORMACIÓN EXPERIENCIA MÍNIMA HABILITANTE</t>
  </si>
  <si>
    <t>EVALUACION JURIDICA</t>
  </si>
  <si>
    <t>EVALUACION FINANCIERA</t>
  </si>
  <si>
    <t xml:space="preserve">EVALUACION TECNICA </t>
  </si>
  <si>
    <r>
      <t xml:space="preserve">
Exp. Específica: Director de Consultoría propuesto debe demostrar una experiencia Específica en mínimo dos (2) proyectos en los que haya desempeñado labores de Director de Consultoría o Coordinador de Proyecto en la ejecución de estudios y diseños para o</t>
    </r>
    <r>
      <rPr>
        <sz val="10"/>
        <rFont val="Arial"/>
        <family val="2"/>
      </rPr>
      <t xml:space="preserve">bras civiles de estabilización de taludes.
</t>
    </r>
  </si>
  <si>
    <t xml:space="preserve">DIRECTOR </t>
  </si>
  <si>
    <t>total experiencia adicional</t>
  </si>
  <si>
    <t>PUNTAJE TOTAL OBTENIDO</t>
  </si>
  <si>
    <t>No. DE PROYECTOS</t>
  </si>
  <si>
    <t>No. De proyectos</t>
  </si>
  <si>
    <t xml:space="preserve">NO CUMPLE </t>
  </si>
  <si>
    <t xml:space="preserve">EXPERIENCIA  PROFESIONAL EN GEOLOGÍA
</t>
  </si>
  <si>
    <t>GEOLOGO</t>
  </si>
  <si>
    <t>DIRECTOR</t>
  </si>
  <si>
    <t>PROPONENTE:</t>
  </si>
  <si>
    <t>EXPERIENCIA  INGENIERO ESPECIALISTA EN GEOTECNIA</t>
  </si>
  <si>
    <t>ESPECIALISTA EN GEOTECNIA</t>
  </si>
  <si>
    <t>450  PUNTOS</t>
  </si>
  <si>
    <t>450 PUNTOS</t>
  </si>
  <si>
    <t>RESUMEN EVALUACIÓN DE PROPUESTAS DESPUÉS DE OBSERVACIONES</t>
  </si>
  <si>
    <t>COMITÉ TECNICO EVALUADO</t>
  </si>
  <si>
    <t>EXPERIENCIA  PROFESIONALES DESPUÉS DE OBSERVACIONES</t>
  </si>
  <si>
    <t>Diana Carolina Moreno</t>
  </si>
  <si>
    <t>Leidy Katherine Rodriguez</t>
  </si>
  <si>
    <t xml:space="preserve">Victor Javier Barrantes </t>
  </si>
  <si>
    <t xml:space="preserve">COMITÉ TECNICO EVALUADOR:  </t>
  </si>
  <si>
    <t xml:space="preserve">COMITÉ TECNICO EVALUADOR: </t>
  </si>
  <si>
    <t>PUNTOS (SI CUMPLE 50 PUNTOS, SI NO CUMPLE 0 PUNTOS)</t>
  </si>
  <si>
    <t>EXPERIENCIA ESPECIFICA PROPONENTE
CUMPLE/ NO CUMPLE</t>
  </si>
  <si>
    <t>EXPERIENCIA GENERAL PROPONENTE
 CUMPLE/ NO CUMPLE</t>
  </si>
  <si>
    <t>10 PUNTOS</t>
  </si>
  <si>
    <t>1 PUNTO</t>
  </si>
  <si>
    <t xml:space="preserve">PUNTAJE OTORGADO (MAX 10 PUNTOS) </t>
  </si>
  <si>
    <t xml:space="preserve">INCENTIVO A LA INDUSTRIA NACIONAL </t>
  </si>
  <si>
    <t xml:space="preserve">INCENTIVO EN FAVOR DE PERSONAS CON DISCAPACIDAD </t>
  </si>
  <si>
    <t xml:space="preserve">INCENTIVO EN FAVOR DE PERSONAS CON DISCAPACIDADL </t>
  </si>
  <si>
    <t xml:space="preserve">PUNTAJE OTORGADO (MAX 1 PUNTO) </t>
  </si>
  <si>
    <t>COMITÉ TECNICO EVALUADOR:</t>
  </si>
  <si>
    <t>Diana Moreno Moreno</t>
  </si>
  <si>
    <t xml:space="preserve">Leidy Katherine Rodriguez </t>
  </si>
  <si>
    <t>TOTAL PUNTAJE (MAX 100 PUNTOS)</t>
  </si>
  <si>
    <t xml:space="preserve">RESUMEN PROFESIONALES </t>
  </si>
  <si>
    <t xml:space="preserve">CONTRATOS
 clasificados 80101600 y/o 81101500  </t>
  </si>
  <si>
    <t xml:space="preserve"> CONTRATOS
 clasificados 80101600 y/o 81101500  </t>
  </si>
  <si>
    <t>EXPERIENCIA PROFESIONAL DIRECTOR Y/O COORDINADOR QUE OTORGA PUNTAJE (20 PUNTOS)</t>
  </si>
  <si>
    <t>Estudios de riesgo</t>
  </si>
  <si>
    <t>Estudios de riesgo que contenga análisis de estabilidad
?(SI/NO)</t>
  </si>
  <si>
    <t xml:space="preserve">El Especialista en Geotecnia propuesto debe demostrar una experiencia en al menos dos (2) proyectos como Especialista en Geotecnia en Estudios de riesgo
</t>
  </si>
  <si>
    <t xml:space="preserve"> Estudios de riesgo que
contenga análisis de
estabilidad?
(SI/NO)</t>
  </si>
  <si>
    <t>El profesional propuesto debe haber participado como geólogo en al menos dos (2) proyectos de Consultoría en la ejecución de Estudios de riesgo</t>
  </si>
  <si>
    <t xml:space="preserve">Estudios de riesgo
</t>
  </si>
  <si>
    <t>EXPERIENCIA PROFESIONAL ESPECIALISTA EN GEOTÉCNIA QUE OTORGA PUNTAJE (10 PUNTOS)</t>
  </si>
  <si>
    <t xml:space="preserve"> Estudios de riesgo 
(SI/NO)</t>
  </si>
  <si>
    <t xml:space="preserve">GEODINAMICA INGENIERIA SA </t>
  </si>
  <si>
    <t>JAM</t>
  </si>
  <si>
    <t>CONSORCIO INTERVENTORÍA LA GRAN COLOMBIA</t>
  </si>
  <si>
    <t>“INTERVENTORÍA TÉCNICA, ADMINISTRATIVA Y FINANCIERA PARA EL PLANTEAMIENTO Y EVALUACIÓN DE ALTERNATIVAS DE MITIGACIÓN DEL RIESGO PARA EL BARRIO LA GRAN COLOMBIA DE LA LOCALIDAD DE SAN CRISTÓBAL”</t>
  </si>
  <si>
    <t xml:space="preserve">La experiencia debe ser acreditada en máximo TRES (3) CONTRATOS de interventoría a contratos de consultoría cuya sumatoria debe ser igual o superior al presupuesto oficial designado (132.42 SMMLV) expresado en salarios SMMLV, los contratos presentados para acreditar la experiencia deben estar clasificados hasta el tercer nivel en alguno de los clasificadores 80101600 y/o 81101500 descritos en el cuadro anterior.
NOTA 2: Para efectos de verificar la anterior información el proponente deberá presentar máximo TRES (3)
certificaciones las cuales deben por lo menos contener la información que más adelante se informa. Es
necesario señalar que sólo se verificarán las certificaciones de conformidad con la experiencia de los
contratos que se encuentren reportados en el RUP y clasificados en alguno de los siguientes códigos
UNSPSC 80101600 y/o 81101500.
 La sumatoria del valor total de los contratos presentados debe ser igual o superior  al 100% del presupuesto oficial en SMMLV.
NOTA 3: Los contratos presentados se evaluarán en el orden en que se encuentren relacionadas en el Anexo
de Experiencia y solo hasta el número máximo de contratos solicitados para la experiencia (Máximo 3). Si el
proponente presenta más de los contratos exigidos, estos no se tendrán en cuenta para la evaluación.
</t>
  </si>
  <si>
    <t xml:space="preserve">El proponente deberá acreditar máximo TRES (3) contratos de INTERVENTORÍA A CONTRATOS DE CONSULTORÍA A ESTUDIOS DE RIESGO, celebrado con entidad pública o privada, cuya sumatoria debe ser igual o superior al presupuesto oficial designado (132.42 SMMLV) expresado en salarios SMMLV
NOTA 1: El proponente podrá acreditar con una o varias certificaciones (máximo 3) la anterior experiencia,
teniendo en cuenta los salarios mínimos exigidos.
NOTA 2: Para efectos de verificar la anterior información el proponente deberá presentar máximo TRES (3)
certificaciones las cuales deben por lo menos contener la información que más adelante se informa. Es
necesario señalar que sólo se verificarán las certificaciones de conformidad con la experiencia de los
contratos que se encuentren reportados en el RUP y clasificados en alguno de los siguientes códigos
UNSPSC 80101600 y/o 81101500.
NOTA 3: Los contratos presentados se evaluarán en el orden en que se encuentren relacionadas en el Anexo
de Experiencia y solo hasta el número máximo de contratos solicitados para la experiencia (Máximo 3). Si el
proponente presenta más de los contratos exigidos, estos no se tendrán en cuenta para la evaluación.
</t>
  </si>
  <si>
    <t>CONTRATOS ejecutados y terminados, ítems o actividades incluyan, INTERVENTORÍA A ACONTRATOS DE CONSULTORÍA A ESTUDIOS DE RIESGO</t>
  </si>
  <si>
    <t>REALIZAR LA INTERVENTORÍA PARA "ELABORACIÓN DE ESTUDIOS TÉCNICOS DE LA URBANIZACIÓN ZARAZOTA DE LA LOCALIDAD DE RAFAEL URIBE URIBE</t>
  </si>
  <si>
    <t>GEODINÁMICA INGENIERÍA S.A</t>
  </si>
  <si>
    <t>IDIGER</t>
  </si>
  <si>
    <t>Contrato 56, Folio 91</t>
  </si>
  <si>
    <t>X</t>
  </si>
  <si>
    <t>SI</t>
  </si>
  <si>
    <t>INTERVENTORIA TECNICA Y ADMINISTRATIVA A LOS DISEÑOS DETALLADOS, PRESUPUESTOS Y ESPECIFICACIONES TÉCNICAS DE LAS OBRAS DE MITIGACIÓN DE RIESGO EN LOS ASENTAMIENTOS DE BETANIA 1, BETANIA II Y LA UNIÓN DE LA LOCALIDAD DE SUMAPAZ EN BOGOTÁ D.C.</t>
  </si>
  <si>
    <t>DIRECCION DE PREVENCION Y ATENCION DE EMERGENCIAS</t>
  </si>
  <si>
    <t>CONTRATO 24, FOLIO 61</t>
  </si>
  <si>
    <t>REALIZAR LA INTERVENTORÍA DE LOS ESTUDIOS Y DISEÑOS DETALLADOS DE OBRAS DE MITIGACIÓN DEL SECTOR CASA LOMA DE LA LOCALIDAD DE CIUDAD BOLÍVAR CIUDAD DE BOGOTÁ</t>
  </si>
  <si>
    <t>FONDO DE PREVENCIÓN Y ATENCIÓN DE EMEREGENCIAS</t>
  </si>
  <si>
    <t>CONTRATO 80, FOLIO 111</t>
  </si>
  <si>
    <t xml:space="preserve">Se asignarán 50 puntos a los proponentes que acrediten UN (1) contrato de INTERVENTORÍA A CONTRATOS DE CONSULTORÍA celebrado con entidad pública o privada, que incluya todas las siguientes actividades:
• Determinación del modelo geológico – geotécnico.
• Análisis de estabilidad. 
- Diseños de obras de estabilización
Los contratos presentados deben igualmente estar registrados en el RUP en alguno de los códigos de la clasificación de bienes y servicios UNSPSC siguientes: 80101600 y/o 81101500 y serán revisados según el orden en que el proponente los establezca en el anexo correspondiente.
</t>
  </si>
  <si>
    <t xml:space="preserve">CONTRATO DE INTERVENTORÍA A CONTRATOS DE CONSULTORÍA que incluyan mínimo las siguientes actividades:   
 Determinación del modelo geológico – geotécnico
 Análisis de estabilidad.
 Diseños de obras de estabilización
 </t>
  </si>
  <si>
    <t>CUMPLE</t>
  </si>
  <si>
    <t>Profesión:
Ing. Civil, Geólogo o Ing. Geólogo- Especialización y/o Maestría con énfasis en Geotecnia y/o Doctorado en Geotecnia.
Igual o mayor de seis (6) años, contados desde la fecha de la matricula profesional certificada en el COPNIA y hasta el cierre del presente proceso.</t>
  </si>
  <si>
    <t>El Director de Consultoría propuesto debe demostrar una Experiencia en mínimo dos (2) proyectos en los que haya desempeñado labores de Director de Interventoría en la ejecución de Estudios de riesgo</t>
  </si>
  <si>
    <t>Título de pregrado: Profesional En ingeniería civil con Especialización y/o Maestría con énfasis en Geotecnia y/o Doctorado en Geotecnia.
Igual o mayor a cuatro (4) años de experiencia específica, contados desde la fecha de la matricula profesional certificada en el COPNIA y hasta el cierre del presente proceso.</t>
  </si>
  <si>
    <t>Título de pregrado: Profesional: Geólogo o Ingeniero Geólogo
Igual o mayor de cuatro (4) años de experiencia, contados desde la fecha de la matricula profesional certificada en el COPNIA y hasta el cierre del presente proceso.</t>
  </si>
  <si>
    <r>
      <t xml:space="preserve">El Director de Consultoría y/o Interventoría propuesto debe demostrar una Experiencia Específica en mínimo dos (2) proyectos en los que haya desempeñado labores de Director de Consultoría y/o Interventoría que haya incluido actividades de </t>
    </r>
    <r>
      <rPr>
        <u/>
        <sz val="11"/>
        <rFont val="Arial Narrow"/>
        <family val="2"/>
      </rPr>
      <t>Estudios de riesgo que contenga análisis de estabilidad</t>
    </r>
    <r>
      <rPr>
        <sz val="11"/>
        <rFont val="Arial Narrow"/>
        <family val="2"/>
      </rPr>
      <t xml:space="preserve">
SE ASIGANARÁ 20 PUNTOS POR EL CONTRATO</t>
    </r>
  </si>
  <si>
    <r>
      <t>El Ingeniero Especialista en Geotecnia propuesto debe demostrar una Experiencia Específica en mínimo dos (2) proyectos en los que haya desempeñado labores de Especialista en Geotecnia de</t>
    </r>
    <r>
      <rPr>
        <u/>
        <sz val="11"/>
        <rFont val="Arial Narrow"/>
        <family val="2"/>
      </rPr>
      <t xml:space="preserve"> estudios de riesgo que contenga análisis de estabilidad</t>
    </r>
    <r>
      <rPr>
        <sz val="11"/>
        <rFont val="Arial Narrow"/>
        <family val="2"/>
      </rPr>
      <t xml:space="preserve">
 SE ASIGNARÁ 10  PUNTOS POR EL CONTRATO
</t>
    </r>
  </si>
  <si>
    <t xml:space="preserve">El Geólogo propuesto debe demostrar una Experiencia
Específica en mínimo dos (2) proyectos en los que haya
desempeñado labores de Geólogo en Estudios de riesgo
 SE ASIGNARÁ 9  PUNTOS POR EL CONTRATO
</t>
  </si>
  <si>
    <t>EXPERIENCIA PROFESIONAL ESPECIALISTA EN GEOTÉCNIA QUE OTORGA PUNTAJE (9 PUNTOS)</t>
  </si>
  <si>
    <r>
      <t xml:space="preserve">El Geólogo propuesto debe demostrar una Experiencia Específica en mínimo dos (2) proyectos en los que haya desempeñado labores de Geólogo en </t>
    </r>
    <r>
      <rPr>
        <u/>
        <sz val="11"/>
        <rFont val="Arial Narrow"/>
        <family val="2"/>
      </rPr>
      <t>Estudios de riesgo que contenga modelo geológico-geotécnico</t>
    </r>
    <r>
      <rPr>
        <sz val="11"/>
        <rFont val="Arial Narrow"/>
        <family val="2"/>
      </rPr>
      <t xml:space="preserve">
 SE ASIGNARÁ 9  PUNTOS POR EL CONTRATO
</t>
    </r>
  </si>
  <si>
    <t>Estudios de riesgo que contenga modelo geológico-geotécnico SI/NO</t>
  </si>
  <si>
    <t xml:space="preserve"> Estudios de riesgo que contenga análisis de estabilidad?
(SI/NO)</t>
  </si>
  <si>
    <t>Realizar la interventoría técnica, administrativa y financiera al contrato de consultoría que tiene por objeto la Delimitación, caracterización biofísica y descripción del componente social de ciento cincuenta (150) humedales identificados y priorizados en la jurisdicción de la CAR, incluyendo la determinación de la cota de máxima inundación y su correspondiente área de protección.”</t>
  </si>
  <si>
    <t>CAR</t>
  </si>
  <si>
    <t>GEOCING SAS - CONSORCIO HUMEDALES 2015</t>
  </si>
  <si>
    <t>x</t>
  </si>
  <si>
    <t>CONTRATAR LA INTERVENTORÍA INTEGRAL AL CONTRATO DE CONSULTORÍA CUYO OBJETO ES: “AJUSTE DE LOS ESTUDIOS DE AMENAZA, VULNERABILIDAD Y RIESGO Y DE LOS MUNICIPIOS PRIORIZADOS</t>
  </si>
  <si>
    <t>FOPAE</t>
  </si>
  <si>
    <t>Gobernación de cundinamarca</t>
  </si>
  <si>
    <t>Consorcio INTER AVR</t>
  </si>
  <si>
    <t>228 folio  268</t>
  </si>
  <si>
    <t>INTERVENTORÍA TÉCNICA Y ADMINISTRATIVA A LA ELABORACIÓN DE LOS DISEÑOS DETALLADOS, PRESUPUESTOS Y ESPECIFICACIONES TÉCNICAS PARA LA CONSTRUCCIÓN DE LAS OBRAS DE MITIGACIÓN DE RIESGO REQUERIDAS EN EL SECTOR DE ALTOS DE LA ESTANCIA DE LA LOCALIDAD CIUDAD BOLÍVAR, EN LA CIUDAD DE BOGOTÁ, D.C.”</t>
  </si>
  <si>
    <t>32 folio  142</t>
  </si>
  <si>
    <t xml:space="preserve">GEOCING </t>
  </si>
  <si>
    <t>INTERVENTORÍA PARA LA FACTIBILIDAD, ESTUDIOS Y DISEÑOS PARA LAS OBRAS DE MITIGACIÓNDE RIESGOS REQUERIDAS EN SITIOS INESTABLES EN BOGOTÁ D.C.</t>
  </si>
  <si>
    <t>FLABIO FEDERICO SOLER SIERRA</t>
  </si>
  <si>
    <t>ELABORAR LOS ESTUDIOS DETALLADOS DE RIESGO POR FENÓMENOS NATURALES DE LOS ASENTAMIENTOS Y/O BARRIOS PRECARIOS QUE A CONTINUACIÓN SE RELACIONAN, TOMANDO COMO REFERENTE LOS REQUISITOS Y PARÁMETROS ESTABLECIDOS EN LA RESOLUCIÓN MUNICIPAL NO. 1260 DE 2011, CON EL PROPÓSITO DE ZONIFICAR LAS AMENAZAS NATURALES, EVALUAR LA VULNERABILIDAD DE LAS EDIFICACIONES Y DETERMINAR EL NIVEL DE RIESGO EN TÉRMINOS DE LA FACTIBILIDAD PARA SU MITIGACIÓN, COMO REQUISITO PARA ESTABLECER LA PROCEDENCIA PARA LA LEGALIZACIÓN URBANÍSTICA DEL RESPECTIVO ASENTAMIENTO, CONFORME LO DISPUESTO EN EL ARTÍCULO 123 DEL DECRETO NACIONAL NO. 564 DE 2006, O LA NORMA QUE LO ADICIONE, MODIFIQUE O SUSTITUYA</t>
  </si>
  <si>
    <t>ESTUDIO DE AMENAZAS, VULNERABILIDAD Y RIESGO POR FENOMENOS NATURALES Y ANTROPICOS EN LOS MUNICIPIOS DEL DEPARTAMENTO DE ARAUCA. ORINOQUIA COLOMBIANA, COMO INSTRUMENTO PARA LA TOMA DE DECISIONES Y AJUSTE DE LOS PLANES DE ORDENAMIENTO TERRITORIAL</t>
  </si>
  <si>
    <t>ESTUDIO DE RIESGO POR FENÓMENOS DE REMOCIÓN EN MASA, EVALUACION DE ALTERNATIVAS DE MITIGACIÓN Y DISEÑO DETALLADO DE MEDIDAS DE MITIGACION EN LOS BARRIOS VILLA NIDIA, MIRADOR DEL NORTE Y CODITO DE LA LOCALIDAD DE USAQUÉN EN LA CIUDAD DE BOGOTÁ D.C</t>
  </si>
  <si>
    <t>ESTUDIO DE RIESGOS POR FENÓMENOS DE REMOCIÓN EN MASA PARA EL BARRIO MORALBA DE LA LOCALIDAD DE SAN CRISTÓBAL, EN BOGOTA D.C.</t>
  </si>
  <si>
    <t>Ingenieri Civil 
Magister en Ingenieria Civil
enfasis en getocnia</t>
  </si>
  <si>
    <t>GEOCING</t>
  </si>
  <si>
    <t>GONZALEZ MORANTES LUIS ALFREDO</t>
  </si>
  <si>
    <t>Ingeniero Civil 
Magister en Ingenieria Geotecnia</t>
  </si>
  <si>
    <t xml:space="preserve">Especialista en Geotecnia </t>
  </si>
  <si>
    <t>HENIO MELITON PINZON BURGOS</t>
  </si>
  <si>
    <t>Geologo</t>
  </si>
  <si>
    <t>CONSULTORÍA PARA LA EJECUCIÓN DEL ESTUDIO DE RIESGO POR REMOCIÓN EN MASA, EVALUACIÓN DE ALTERNATIVAS DE MITIGACIÓN Y DISEÑOS DETALLADOS DE LAS OBRAS DE PROTECCIÓN Y CONTROL EN EL BARRIO SAN RAFAEL DE LA LOCALIDAD DE CIUDAD BOLIVAR, EN LA CIUDAD DE BOGOTÁ D.C.</t>
  </si>
  <si>
    <t>INTERVENCIONES INTEGRALES PARA MITIGACION DE RIESGOS EN MASA EN LAS LOCALIDADES DE CIUDAD BOLIVAR, RAFAEL URIBE URIBE, SAN CRISTOBAL, SANTA FE, USME, Y USAQUEN DE LA CIUDAD DE BOGOTA (INCLUYE ESTUDIO, DISEÑOS, CONSTRUCCION DE OBRAS)</t>
  </si>
  <si>
    <t>CONSULTORIA A PRECIO GLOBAL CON AJUSTES PARA REALIZAR LOS ESTUDIOS Y DISEÑOS PARA OBRAS DE ESTABILIZACION GEOTECNICA EN EL INTERCAMBIADOR VIAL (PUENTE) DE LA CALLE 63 POR AVENIDA CIRCUNVALAR EN BOGOTA D.C.</t>
  </si>
  <si>
    <t>NO (En la certificación aportada no se puede verificar la realización de las actividades solicitadas)</t>
  </si>
  <si>
    <t>ESTUDIOS, DISEÑO DE OBRAS, PRESUPUESTOS Y ESPECIFICACIONES TECNICAS EN TRES (3) SITIOS PARA INTERVENCION POR RIESGOS ASOCIADOS A FENOMENOS DE REMOCION EN MASA EN LAS LOCALIDADES DE USAQUEN, CHAPINERO, SANTA FE, SAN CRSITOBAL, USME, SUBA, RAFAEL URIBE URIBE O CIUDAD BOLIVAR DE LA CIUDAD DE BOGOTA D.C.</t>
  </si>
  <si>
    <t>REALIZAR LOS ESTUDIOS GEOLOGICO - GEOTECNICOS Y DE ESTABILIDAD DE LADERAS EN ZONAS DE RIESGO O POTENCIALMENTE INESTABLES, QUE PERMITAN REALIZAR UNA MICROZONIFICACION GEOTECNICA CUANTITATIVA, PARA LOS PROYECTOS DE REGULARIZACION Y LEGALIZACION URBANISTICA CON NIVELES DE CRITICIDAD 3,4 Y 5 POR MOVIMIENTOS EN MASA</t>
  </si>
  <si>
    <t>142 FOLIO 129</t>
  </si>
  <si>
    <t>INGENIERO CIVIL – ESPECIALISTA EN GEOTECNIA</t>
  </si>
  <si>
    <t>MAURICIO HERNÁN CAMARGO CHÁVEZ</t>
  </si>
  <si>
    <t xml:space="preserve">Fondo de preveción y atención de emergencias </t>
  </si>
  <si>
    <t>REALIZAR LA INTERVENTORÍA PARA "ELABORACIÓN DE ESTUDIOS TÉCNICOS DE LA URBANIZACIÓN ZARAZOTA DE LA LOCALIDAD DE RAFAEL URIBE URIBE,</t>
  </si>
  <si>
    <t>Instituto distrital de gestión de riesgos y cambio climático</t>
  </si>
  <si>
    <t>ESTUDIO DE AMENAZA, VULNERABILIDAD Y RIESGO POR PROCESOS DE REMOCIÓN EN MASA Y DISEÑO DETALLADO DE OBRAS DE MITIGACIÓN EN EL PREDIO LA ESPERANZA Y AREAS AFERENTES DEL PROYECTO EN EL MUNICIPIO DE ÚTICA</t>
  </si>
  <si>
    <t>INSTITUTO DE INFRAESTRUCTURA Y CONCESIONES DE CUNDINAMARCA ICCU</t>
  </si>
  <si>
    <t>REALIZAR EL ESTUDIO DETALLADO DE AMENAZA VULNERABILIDAD Y RIESGO POR MOVIMIENTOS EN MASA Y DISEÑO DE MEDIDAS DE MITIGACIÓN EN EL BARRIO LOS LACHES EN LA LOCALIDAD DE SANTAFÉ EN BOGOTÁ C, EN EL MARCO DEL CONVENIO INTERADMINISTRATIVO 317 DE 2017</t>
  </si>
  <si>
    <t>EDGAR OSORIO</t>
  </si>
  <si>
    <t>REALIZAR EL ESTUDIO DE RIESGO POR REMOCIÓN EN MASA Y DISEÑOS DE MITIGACIÓN PARA EL PARQUE ZONAL DIANA TURBAY</t>
  </si>
  <si>
    <t>CONSTRUCTORA SIGNUM</t>
  </si>
  <si>
    <t>INGENIERO GEOTECNISTA</t>
  </si>
  <si>
    <t>ELABORACIÓN DE LOS ESTUDIOS DE AVR BÁSICOS DE LAS ÁREAS URBANA Y RURAL PARA LA INCORPORACIÓN DE LA GESTIÓN EN LA REVISIÓN GENERAL DEL OET DEL MUNICIPIO DE TELLO (HUILA)</t>
  </si>
  <si>
    <t>ARQUITECTURA Y PLANEACIÓN S.A.S</t>
  </si>
  <si>
    <t>ELABORACIÓN DE LOS ESTUDIOS DE AVR BÁSICOS DE LAS ÁREAS URBANA Y RURAL PARA LA INCORPORACIÓN DE LA GESTIÓN EN LA REVISIÓN GENERAL DEL OET DEL MUNICIPIO DE TARQUI (HUILA)</t>
  </si>
  <si>
    <t>GEÓLOGO</t>
  </si>
  <si>
    <t>LUIS GUILLERMO RUBIANO</t>
  </si>
  <si>
    <t>ESTUDIO DE VULNERABILIDAD Y RIESGO Y DISEÑO DE OBRAS DE PROTECCIÓN PARA EL CENTRO POBLADO Y VEREDA UNETE, DEL MUNICIPIO DE AGUAZUL CASANARE.</t>
  </si>
  <si>
    <t>REALIZAR EL ESTUDIO DETALLADO DE AMENAZA, VULNERABILIDAD Y RIESGO POR MOVIMIENTOS EN MASA Y DISEÑO DE MEDIDAS DE MITIGACIÓN EN EL BARRIO LOS LACHES EN LA LOCALIDAD DE SANTAFE EN BOGOTÁ, DC, EN EL MARCO DEL CONVENIO INTERADMINISTRATIVO 317 DE 2017</t>
  </si>
  <si>
    <t>GEODINÁMICA INGENIERÍA S.A como parte del CONSORCIO GEOJAM LACHES</t>
  </si>
  <si>
    <t>EJECUCIÓN DE ESTUDIOS DETALLADOS DE AMENAZA Y RIESGO POR FENÓMENOS DE REMOCIÓN EN MASA Y
CONSTRUCCIÓN DE OBRAS DE MITIGACIÓN CORRESPONDIENTES PARA EL PROYECTO USME 2 – IDIPRON.</t>
  </si>
  <si>
    <t>NO, es un autocertificación y el contrato de prestación de servicios no indica el profesional como lo solicta el Numeral 3.1.1, NOTA 2: Si el proponente es el mismo que certifica al profesional o al personal de apoyo técnico, debe presentar la copia del respectivo contrato suscrito entre el contratante (proponente) y el profesional certificado (contratista).</t>
  </si>
  <si>
    <t>ESTUDIO DE AMENAZA Y RIESGO POR PROCESOS DE REMOCIÓN EN MASA PARA EL PARQUE CEMENTERIO SERAFÍN TANATORIO</t>
  </si>
  <si>
    <t xml:space="preserve">SI </t>
  </si>
  <si>
    <t>Contrato 30, Folio 18</t>
  </si>
  <si>
    <t>FONDO DE ADPATACIÓN</t>
  </si>
  <si>
    <t>JAM INGENIERIA Y MEDIO AMBIENTE E U</t>
  </si>
  <si>
    <t>INTERVENTORÍA PARA LA ELABORACIÓN DE LOS ESTUDIOS Y DISEÑOS DE LAS ÁREAS AFECTADAS  POR EL FENÓMENO DE LA NIÑA 2010 - 2011 EN LA CUENCA DEL RÍO FONCE,  MUNICIPIOS DE ENCINO, COROMORO, CHARALÁ, OCAMONTE, PARAMO, VALLE DE SAN JOSÉ, ONZAGA, SAN JOAQUÍN, MOGOTES, SAN GIL, PINCHOTE Y BARICHARA DEPARTAMENTO DE SANTANDER</t>
  </si>
  <si>
    <t>INTERVENTORÍA TÉCNICA Y ADMINISTRATIVA AL ESTUDIO DE RIESGO POR PROCESOS DE REMOCIÓN EN MASA, EVALUACIÓN DE ALTERNATIVAS Y DISEÑO DE MEDIDAS DE MITIGACIÓN, EN LOS BARRIOS DIVINO NIÑO Y CERROS DEL SUR, INCLUIDA LA PARTE BAJA DE LAS MICROCUENCAS LA TROMPETA Y EL INFIERNO DE LA LOCALIDAD DE CIUDAD BOLIVAR DE LA CIUDAD DE BOGOTA, D. C</t>
  </si>
  <si>
    <t>FONDO DE PREVENCION Y ATENCION DE EMERGENCIAS
FOPAE</t>
  </si>
  <si>
    <t>Contrato 27, folio 16</t>
  </si>
  <si>
    <t xml:space="preserve">INTERVENTORÍA TÉCNICA Y ADMINISTRATIVA AL ESTUDIO DE RIESGO POR PROCESOS DE REMOCIÓN EN MASA, EVALUACIÓN DE ALTERNATIVAS Y DISEÑO DE MEDIDAS DE MITIGACIÓN, EN LOS BARRIOS DIVINO NIÑO Y CERROS DEL SUR, INCLUIDA LA PARTE BAJA DE LAS MICROCUENCAS LA TROMPETA Y EL INFIERNO DE LA LOCALIDAD DE CIUDAD BOLIVAR DE LA CIUDAD DE BOGOTA, D. C. </t>
  </si>
  <si>
    <t>VICTOR HUGO DIAZ HERRERA</t>
  </si>
  <si>
    <t xml:space="preserve"> ESTUDIO DE RIESGO POR FENOMENOS DE REMOCION EM MASA IED LA AGUADITA .</t>
  </si>
  <si>
    <t>INGENIERIA Y GEOTECNIA LTDA</t>
  </si>
  <si>
    <t>ESTUDIO DE RIESGO POR FENOMENOS DE REMOCION EN MASA IED UNION EUROPEA.</t>
  </si>
  <si>
    <t xml:space="preserve"> ESTUDIO DE GEOLOGIA Y GEOMORFOLOGIA PARA EL ANALISIS DE RIESGO DE BARRIO LA CRUZ EN LOS CERROS NORORIENTALES DE MEDELLIN.</t>
  </si>
  <si>
    <t>Si</t>
  </si>
  <si>
    <t>ESTUDIO DE RIESGOS POR PROCEOS DE REMOCION EN MASA CONVENIO INTERADMINISTRATIVO SED CONSULTORIA 295- 2005 EN EL CODITO CPF 121 LOCALIDAD DE USAQUEN</t>
  </si>
  <si>
    <t>Ing Civil  - Magister en Geotecnia</t>
  </si>
  <si>
    <t>JAVIER ANTONIO MILLAN LOPEZ</t>
  </si>
  <si>
    <t xml:space="preserve"> INTERVENTORÍA INTEGRAL A LA CONSULTORÍA PARA REALIZAR EL ESTUDIO DETALLADO DE AMENAZA, VULNERABILIDAD Y RIESGO POR FENÓMENOS DE REMOCIÓN EN MASA EN LOS BARRIOS LA INDEPENDENCIA, BOSQUE NORTE Y NUEVA COLOMBIA EN EL MUNICIPIO DE BUCARAMANGA SANTANDER” CM 013 8,5</t>
  </si>
  <si>
    <t>NO  (Se presenta autocertificación, teniendo en cuenta el literal 2.5.3.3.1, Nota 1 del documento ocmplementario debe anexar copia del contrato de vinculación)</t>
  </si>
  <si>
    <t xml:space="preserve"> INTERVENTORÍA TÉCNICA Y ADMINISTRATIVA AL ESTUDIO DE RIESGO POR PROCESOS DE REMOCIÓN EN MASA, EVALUACIÓN DE ALTERNATIVASYDISEÑODEMEDIDASDEMITIGACIÓN,ENLOSBARRIOS DIVINO NIÑO Y CERROS DEL SUR, INCLUIDA LA PARTE BAJA DE LAS MICROCUENCAS LA TROMPETA Y EL INFIERNO DE LA LOCALIDAD DE CIUDAD BOLIVAR DE LA CIUDAD DE BOGOTA, D. C.</t>
  </si>
  <si>
    <t>ELABORACIÓN DE LOS ESTUDIOS DE RIESGO POR FENÓMENOS DE REMOCIÓN EN MASA Y EVALUACIÓN DE ALTERNATIVAS DE MITIGACIÓN Y DISEÑOS DETALLADOS DE LAS OBRAS RECOMENDADAS PARA ESTABILIZAR LOS ESCARPES DEL BARRIO MIRADOR DE MARROCOS, DE LA LOCALIDAD RAFAEL URIBE URIBE EN BOGOTÁ D. C.</t>
  </si>
  <si>
    <t>NO  (Se presenta autocertificación, teniendo en cuenta el literal 2.5.3.3.1, Nota 1 del documento complementario debe anexar copia del contrato de vinculación)</t>
  </si>
  <si>
    <t>ESTUDIOS DE RIESGOS POR FENÓMENOS DE REMOCIÓN EN MASA, EVALUACIÓN DE ALTERNATIVAS DE MITIGACIÓN Y DISEÑOS Y DISEÑOS DETALLADOS DE OBRAS DE MITIGACIÓN EN EL POLIGONO 4-020 FOPAE, EN EL BARRIO SANTA RITA SURORIENTALDE LA LOCALIDAD DE SAN CRISTOBAL DE LA CIUDAD DE BOGOTA D. C.</t>
  </si>
  <si>
    <t xml:space="preserve"> DIEGO ALEXANDER  REYES VELANDIA </t>
  </si>
  <si>
    <t>DEFINIR Y PROPONER LA METODOLOGIA PARA LA EVALUACIÓN, ZONIFICACIÓN Y REDUCCIÓN DE RIESGOS POR FENÓMENOS DE REMOCIÓN EN MASA CON APLICACIÓN AUNA ZONA PILOTO LOCALIZADA EN LA CUENCA DE LA QUEBRADA LAS CAMELIAS- MUNICIPIO DE MANIZALES.</t>
  </si>
  <si>
    <t>GEOTECNISTA</t>
  </si>
  <si>
    <t>NO  (Se presenta autocertificación, teniendo en cuenta el literal 2.5.3.3.1, Nota 1 del documento ocmplementario debe anexar copia del contrato de vinculación, adicionalmente debe aclarar si se presento estudios de riesgos)</t>
  </si>
  <si>
    <t>ADELANTAR EL ESTUDIO DE RIESGO, REVISAR Y/O AJUSTAR EL ESTUDIO URBANÍSTICO Y ELABORAR LAS PROPUESTAS DEL PROYECTO DE REGLAMENTACIÓN ESPECÍFICA PARA EL BARRIO ANTONIO NAVARRO LOCALIZADO EN EL MUNICIPIO DE VILLA DEL ROSADO, DEPARTAMENTO NORTE DE SANTANDER, EN EL MARCO DE LAS DIRECTRICES ESTABLECIDAS EN EL ACUERDO NO. 043 DE 2000,PLAN BÁSICO DE ORDENAMIENTO TERRITORIAL Y DEMÁS NORMASRELACIONADAS;ADICIONALMENTEDEBO REALIZARSEELCENSODELAPOBLACIÓN. E.AS OBLIGACIONES, PRODUCTOS Y/O INFORMES SE ENCUENTRAN DETALLADOS EN LOS TÉRMINOS DE REFERENCIA QUE SE ANEXAN Y HACEN PARLE INTEGRAL DE ESTE CONTRATO</t>
  </si>
  <si>
    <t xml:space="preserve">JAVIER ANTONIO MILLAN </t>
  </si>
  <si>
    <t>ESTUDIO DE RIESGO POR REMOCIÓN EN MASA E INUNDACIÓN,ASÍ COMO LOS DISEÑOS DE LAS OBRAS DE MITIGACIÓN REQUERIDAS PARA EL PARQUE ZONAL LOS LACHES, UBICADO EN LA CALLE 5 CARRERA 6b ESTE DE BOGOTÁ</t>
  </si>
  <si>
    <t>NO  (Se presenta autocertificación, teniendo en cuenta el literal 2.5.3.3.1, Nota 1 del documento complementario debe anexar copia del contrato de vinculación, adicionalmente en la certificación presentada no se puede evidenciar que se desarrollo análisi de estabilidad)</t>
  </si>
  <si>
    <t>50  PUNTOS</t>
  </si>
  <si>
    <t>39 PUNTOS</t>
  </si>
  <si>
    <t>“ELABORACIÓN DE LOS ESTUDIOS DE AVR BÁSICOS (I ETAPA) DEL ÁREA URBANA PARA LA INCORPORACIÓN DE LA GESTIÓN EN LA REVISIÓN GENERAL DEL OET DEL MUNICIPIO DE NATAGAIMA I (HUILA)”</t>
  </si>
  <si>
    <t>21 de agosto de 2019</t>
  </si>
  <si>
    <t xml:space="preserve">RESUMEN EVALUACIÓN TÉCNICA DE PROPUESTAS DESPUES DE OBSERVACIONES  </t>
  </si>
  <si>
    <t>EVALUACIÓN EXPERIENCIA GENERAL DEL PROPONENTE DESPUES DE OBSERVACIONES</t>
  </si>
  <si>
    <t>EVALUACIÓN EXPERIENCIA ESPECÍFICA DEL PROPONENTE DESPUES DE OBSERVACIONES</t>
  </si>
  <si>
    <t>EVALUACIÓN EXPERIENCIA ADICIONAL  DEL PROPONENTE DESPUES DE OBSERVACIONES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</si>
</sst>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 #,##0.00_);_(&quot;$&quot;\ * \(#,##0.00\);_(&quot;$&quot;\ * &quot;-&quot;??_);_(@_)"/>
    <numFmt numFmtId="43" formatCode="_(* #,##0.00_);_(* \(#,##0.00\);_(* &quot;-&quot;??_);_(@_)"/>
    <numFmt numFmtId="164" formatCode="_-* #,##0.00\ &quot;€&quot;_-;\-* #,##0.00\ &quot;€&quot;_-;_-* &quot;-&quot;??\ &quot;€&quot;_-;_-@_-"/>
    <numFmt numFmtId="165" formatCode="[$$-240A]\ #,##0"/>
    <numFmt numFmtId="166" formatCode="0.0"/>
    <numFmt numFmtId="167" formatCode="#,##0.0"/>
  </numFmts>
  <fonts count="52" x14ac:knownFonts="1">
    <font>
      <sz val="11"/>
      <color theme="1"/>
      <name val="Calibri"/>
      <family val="2"/>
      <scheme val="minor"/>
    </font>
    <font>
      <sz val="11"/>
      <color indexed="8"/>
      <name val="Calibri"/>
      <family val="2"/>
    </font>
    <font>
      <sz val="10"/>
      <name val="Arial"/>
      <family val="2"/>
    </font>
    <font>
      <b/>
      <sz val="10"/>
      <name val="Arial"/>
      <family val="2"/>
    </font>
    <font>
      <b/>
      <sz val="8"/>
      <name val="Arial"/>
      <family val="2"/>
    </font>
    <font>
      <b/>
      <sz val="14"/>
      <name val="Arial"/>
      <family val="2"/>
    </font>
    <font>
      <b/>
      <u/>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8"/>
      <color indexed="56"/>
      <name val="Cambria"/>
      <family val="2"/>
    </font>
    <font>
      <sz val="11"/>
      <color indexed="10"/>
      <name val="Calibri"/>
      <family val="2"/>
    </font>
    <font>
      <sz val="8"/>
      <name val="Calibri"/>
      <family val="2"/>
    </font>
    <font>
      <sz val="11"/>
      <color indexed="8"/>
      <name val="Arial Narrow"/>
      <family val="2"/>
    </font>
    <font>
      <b/>
      <sz val="11"/>
      <name val="Arial"/>
      <family val="2"/>
    </font>
    <font>
      <b/>
      <sz val="16"/>
      <name val="Arial"/>
      <family val="2"/>
    </font>
    <font>
      <sz val="14"/>
      <color indexed="8"/>
      <name val="Calibri"/>
      <family val="2"/>
    </font>
    <font>
      <b/>
      <i/>
      <sz val="11"/>
      <name val="Arial"/>
      <family val="2"/>
    </font>
    <font>
      <sz val="11"/>
      <color theme="1"/>
      <name val="Calibri"/>
      <family val="2"/>
      <scheme val="minor"/>
    </font>
    <font>
      <b/>
      <sz val="11"/>
      <color theme="1"/>
      <name val="Arial"/>
      <family val="2"/>
    </font>
    <font>
      <sz val="12"/>
      <name val="Arial"/>
      <family val="2"/>
    </font>
    <font>
      <b/>
      <u/>
      <sz val="12"/>
      <name val="Arial"/>
      <family val="2"/>
    </font>
    <font>
      <sz val="14"/>
      <color rgb="FF222222"/>
      <name val="Arial"/>
      <family val="2"/>
    </font>
    <font>
      <b/>
      <i/>
      <sz val="10"/>
      <name val="Arial"/>
      <family val="2"/>
    </font>
    <font>
      <sz val="11"/>
      <name val="Arial Narrow"/>
      <family val="2"/>
    </font>
    <font>
      <b/>
      <sz val="11"/>
      <color theme="1"/>
      <name val="Calibri"/>
      <family val="2"/>
      <scheme val="minor"/>
    </font>
    <font>
      <sz val="8"/>
      <name val="Arial"/>
      <family val="2"/>
    </font>
    <font>
      <b/>
      <sz val="22"/>
      <name val="Arial"/>
      <family val="2"/>
    </font>
    <font>
      <b/>
      <sz val="24"/>
      <name val="Arial Narrow"/>
      <family val="2"/>
    </font>
    <font>
      <sz val="24"/>
      <name val="Arial Narrow"/>
      <family val="2"/>
    </font>
    <font>
      <b/>
      <sz val="22"/>
      <name val="Arial Narrow"/>
      <family val="2"/>
    </font>
    <font>
      <b/>
      <sz val="11"/>
      <name val="Arial Narrow"/>
      <family val="2"/>
    </font>
    <font>
      <sz val="12"/>
      <name val="Arial Narrow"/>
      <family val="2"/>
    </font>
    <font>
      <b/>
      <sz val="12"/>
      <name val="Arial Narrow"/>
      <family val="2"/>
    </font>
    <font>
      <b/>
      <sz val="14"/>
      <name val="Arial Narrow"/>
      <family val="2"/>
    </font>
    <font>
      <sz val="11"/>
      <color theme="1"/>
      <name val="Calibri"/>
      <family val="2"/>
    </font>
    <font>
      <b/>
      <sz val="9"/>
      <name val="Arial"/>
      <family val="2"/>
    </font>
    <font>
      <sz val="9"/>
      <color rgb="FF000000"/>
      <name val="Arial"/>
      <family val="2"/>
    </font>
    <font>
      <sz val="10"/>
      <name val="Arial Narrow"/>
      <family val="2"/>
    </font>
    <font>
      <b/>
      <sz val="10"/>
      <name val="Arial Narrow"/>
      <family val="2"/>
    </font>
    <font>
      <u/>
      <sz val="11"/>
      <name val="Arial Narrow"/>
      <family val="2"/>
    </font>
    <font>
      <sz val="9"/>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27"/>
        <bgColor indexed="64"/>
      </patternFill>
    </fill>
    <fill>
      <patternFill patternType="solid">
        <fgColor indexed="22"/>
        <bgColor indexed="64"/>
      </patternFill>
    </fill>
    <fill>
      <patternFill patternType="solid">
        <fgColor rgb="FFFFFF00"/>
        <bgColor indexed="64"/>
      </patternFill>
    </fill>
    <fill>
      <patternFill patternType="solid">
        <fgColor theme="0"/>
        <bgColor indexed="64"/>
      </patternFill>
    </fill>
    <fill>
      <patternFill patternType="solid">
        <fgColor rgb="FFC0C0C0"/>
        <bgColor rgb="FF000000"/>
      </patternFill>
    </fill>
    <fill>
      <patternFill patternType="solid">
        <fgColor rgb="FFFFFFFF"/>
        <bgColor rgb="FF000000"/>
      </patternFill>
    </fill>
  </fills>
  <borders count="7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thin">
        <color indexed="64"/>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indexed="64"/>
      </left>
      <right style="thin">
        <color indexed="64"/>
      </right>
      <top/>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top style="thin">
        <color indexed="64"/>
      </top>
      <bottom/>
      <diagonal/>
    </border>
    <border>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medium">
        <color indexed="64"/>
      </right>
      <top style="thin">
        <color indexed="64"/>
      </top>
      <bottom/>
      <diagonal/>
    </border>
    <border>
      <left/>
      <right/>
      <top style="thin">
        <color indexed="64"/>
      </top>
      <bottom style="thin">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9">
    <xf numFmtId="0" fontId="0" fillId="0" borderId="0"/>
    <xf numFmtId="0" fontId="7" fillId="2" borderId="0" applyNumberFormat="0" applyBorder="0" applyAlignment="0" applyProtection="0"/>
    <xf numFmtId="0" fontId="7" fillId="3" borderId="0" applyNumberFormat="0" applyBorder="0" applyAlignment="0" applyProtection="0"/>
    <xf numFmtId="0" fontId="7" fillId="4" borderId="0" applyNumberFormat="0" applyBorder="0" applyAlignment="0" applyProtection="0"/>
    <xf numFmtId="0" fontId="7" fillId="5" borderId="0" applyNumberFormat="0" applyBorder="0" applyAlignment="0" applyProtection="0"/>
    <xf numFmtId="0" fontId="7" fillId="6" borderId="0" applyNumberFormat="0" applyBorder="0" applyAlignment="0" applyProtection="0"/>
    <xf numFmtId="0" fontId="7" fillId="7" borderId="0" applyNumberFormat="0" applyBorder="0" applyAlignment="0" applyProtection="0"/>
    <xf numFmtId="0" fontId="7" fillId="8" borderId="0" applyNumberFormat="0" applyBorder="0" applyAlignment="0" applyProtection="0"/>
    <xf numFmtId="0" fontId="7" fillId="9" borderId="0" applyNumberFormat="0" applyBorder="0" applyAlignment="0" applyProtection="0"/>
    <xf numFmtId="0" fontId="7" fillId="10" borderId="0" applyNumberFormat="0" applyBorder="0" applyAlignment="0" applyProtection="0"/>
    <xf numFmtId="0" fontId="7" fillId="5" borderId="0" applyNumberFormat="0" applyBorder="0" applyAlignment="0" applyProtection="0"/>
    <xf numFmtId="0" fontId="7" fillId="8" borderId="0" applyNumberFormat="0" applyBorder="0" applyAlignment="0" applyProtection="0"/>
    <xf numFmtId="0" fontId="7" fillId="11" borderId="0" applyNumberFormat="0" applyBorder="0" applyAlignment="0" applyProtection="0"/>
    <xf numFmtId="0" fontId="8" fillId="12"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5" borderId="0" applyNumberFormat="0" applyBorder="0" applyAlignment="0" applyProtection="0"/>
    <xf numFmtId="0" fontId="8" fillId="16" borderId="0" applyNumberFormat="0" applyBorder="0" applyAlignment="0" applyProtection="0"/>
    <xf numFmtId="0" fontId="8" fillId="17" borderId="0" applyNumberFormat="0" applyBorder="0" applyAlignment="0" applyProtection="0"/>
    <xf numFmtId="0" fontId="8" fillId="18" borderId="0" applyNumberFormat="0" applyBorder="0" applyAlignment="0" applyProtection="0"/>
    <xf numFmtId="0" fontId="8" fillId="13" borderId="0" applyNumberFormat="0" applyBorder="0" applyAlignment="0" applyProtection="0"/>
    <xf numFmtId="0" fontId="8" fillId="14" borderId="0" applyNumberFormat="0" applyBorder="0" applyAlignment="0" applyProtection="0"/>
    <xf numFmtId="0" fontId="8" fillId="19" borderId="0" applyNumberFormat="0" applyBorder="0" applyAlignment="0" applyProtection="0"/>
    <xf numFmtId="0" fontId="9" fillId="3" borderId="0" applyNumberFormat="0" applyBorder="0" applyAlignment="0" applyProtection="0"/>
    <xf numFmtId="0" fontId="10" fillId="20" borderId="1" applyNumberFormat="0" applyAlignment="0" applyProtection="0"/>
    <xf numFmtId="0" fontId="11" fillId="21" borderId="2" applyNumberFormat="0" applyAlignment="0" applyProtection="0"/>
    <xf numFmtId="0" fontId="12" fillId="0" borderId="0" applyNumberFormat="0" applyFill="0" applyBorder="0" applyAlignment="0" applyProtection="0"/>
    <xf numFmtId="0" fontId="13" fillId="4" borderId="0" applyNumberFormat="0" applyBorder="0" applyAlignment="0" applyProtection="0"/>
    <xf numFmtId="0" fontId="14" fillId="0" borderId="4" applyNumberFormat="0" applyFill="0" applyAlignment="0" applyProtection="0"/>
    <xf numFmtId="0" fontId="15" fillId="0" borderId="5" applyNumberFormat="0" applyFill="0" applyAlignment="0" applyProtection="0"/>
    <xf numFmtId="0" fontId="16" fillId="0" borderId="6" applyNumberFormat="0" applyFill="0" applyAlignment="0" applyProtection="0"/>
    <xf numFmtId="0" fontId="16" fillId="0" borderId="0" applyNumberFormat="0" applyFill="0" applyBorder="0" applyAlignment="0" applyProtection="0"/>
    <xf numFmtId="0" fontId="17" fillId="7" borderId="1" applyNumberFormat="0" applyAlignment="0" applyProtection="0"/>
    <xf numFmtId="0" fontId="18" fillId="0" borderId="3" applyNumberFormat="0" applyFill="0" applyAlignment="0" applyProtection="0"/>
    <xf numFmtId="43" fontId="1"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7" fillId="22" borderId="7" applyNumberFormat="0" applyFont="0" applyAlignment="0" applyProtection="0"/>
    <xf numFmtId="0" fontId="19" fillId="20" borderId="8"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9" fontId="28"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553">
    <xf numFmtId="0" fontId="0" fillId="0" borderId="0" xfId="0"/>
    <xf numFmtId="0" fontId="2" fillId="0" borderId="0" xfId="38" applyBorder="1"/>
    <xf numFmtId="0" fontId="3" fillId="0" borderId="0" xfId="38" applyFont="1" applyAlignment="1">
      <alignment horizontal="center" wrapText="1"/>
    </xf>
    <xf numFmtId="0" fontId="2" fillId="0" borderId="0" xfId="38" applyFont="1" applyAlignment="1">
      <alignment vertical="center"/>
    </xf>
    <xf numFmtId="0" fontId="2" fillId="0" borderId="0" xfId="38" applyFont="1" applyBorder="1" applyAlignment="1">
      <alignment vertical="center"/>
    </xf>
    <xf numFmtId="0" fontId="3" fillId="0" borderId="0" xfId="38" applyFont="1" applyBorder="1" applyAlignment="1">
      <alignment horizontal="center" vertical="center"/>
    </xf>
    <xf numFmtId="0" fontId="2" fillId="0" borderId="0" xfId="38" applyBorder="1" applyAlignment="1">
      <alignment vertical="center"/>
    </xf>
    <xf numFmtId="0" fontId="2" fillId="0" borderId="0" xfId="38" applyAlignment="1">
      <alignment vertical="center"/>
    </xf>
    <xf numFmtId="0" fontId="3" fillId="0" borderId="0" xfId="40" applyFont="1" applyAlignment="1">
      <alignment horizontal="center" wrapText="1"/>
    </xf>
    <xf numFmtId="0" fontId="3" fillId="0" borderId="9" xfId="38" applyFont="1" applyBorder="1" applyAlignment="1">
      <alignment horizontal="center" vertical="center"/>
    </xf>
    <xf numFmtId="4" fontId="2" fillId="0" borderId="0" xfId="38" applyNumberFormat="1" applyFont="1" applyBorder="1" applyAlignment="1">
      <alignment horizontal="center" vertical="center"/>
    </xf>
    <xf numFmtId="0" fontId="2" fillId="0" borderId="0" xfId="38"/>
    <xf numFmtId="0" fontId="3" fillId="0" borderId="9" xfId="38" applyFont="1" applyFill="1" applyBorder="1" applyAlignment="1">
      <alignment horizontal="center" vertical="center"/>
    </xf>
    <xf numFmtId="0" fontId="2" fillId="0" borderId="0" xfId="38" applyFont="1" applyFill="1" applyBorder="1" applyAlignment="1">
      <alignment vertical="center"/>
    </xf>
    <xf numFmtId="3" fontId="3" fillId="0" borderId="0" xfId="40" applyNumberFormat="1" applyFont="1" applyAlignment="1">
      <alignment horizontal="center" wrapText="1"/>
    </xf>
    <xf numFmtId="0" fontId="2" fillId="0" borderId="0" xfId="41" applyFont="1" applyBorder="1" applyAlignment="1">
      <alignment horizontal="center" vertical="center" wrapText="1"/>
    </xf>
    <xf numFmtId="0" fontId="2" fillId="0" borderId="0" xfId="38" applyFill="1" applyBorder="1"/>
    <xf numFmtId="0" fontId="2" fillId="0" borderId="0" xfId="38" applyFont="1" applyFill="1" applyAlignment="1">
      <alignment vertical="center"/>
    </xf>
    <xf numFmtId="0" fontId="2" fillId="0" borderId="0" xfId="38" applyFill="1" applyBorder="1" applyAlignment="1">
      <alignment vertical="center"/>
    </xf>
    <xf numFmtId="0" fontId="3" fillId="0" borderId="0" xfId="38" applyFont="1" applyFill="1" applyBorder="1" applyAlignment="1">
      <alignment vertical="center"/>
    </xf>
    <xf numFmtId="0" fontId="3" fillId="0" borderId="0" xfId="38" applyFont="1" applyBorder="1" applyAlignment="1">
      <alignment vertical="center"/>
    </xf>
    <xf numFmtId="4" fontId="3" fillId="0" borderId="10" xfId="38" applyNumberFormat="1" applyFont="1" applyFill="1" applyBorder="1" applyAlignment="1">
      <alignment horizontal="center" vertical="center"/>
    </xf>
    <xf numFmtId="0" fontId="24" fillId="0" borderId="0" xfId="38" applyFont="1"/>
    <xf numFmtId="0" fontId="3" fillId="0" borderId="0" xfId="38" applyFont="1" applyFill="1" applyAlignment="1">
      <alignment vertical="center"/>
    </xf>
    <xf numFmtId="0" fontId="3" fillId="0" borderId="0" xfId="38" applyFont="1" applyAlignment="1">
      <alignment vertical="center"/>
    </xf>
    <xf numFmtId="0" fontId="2" fillId="0" borderId="0" xfId="38" applyFont="1" applyBorder="1"/>
    <xf numFmtId="0" fontId="3" fillId="0" borderId="0" xfId="38" applyFont="1"/>
    <xf numFmtId="0" fontId="3" fillId="0" borderId="0" xfId="38" applyFont="1" applyBorder="1"/>
    <xf numFmtId="0" fontId="3" fillId="0" borderId="0" xfId="38" applyFont="1" applyFill="1" applyBorder="1"/>
    <xf numFmtId="0" fontId="3" fillId="0" borderId="0" xfId="38" applyFont="1" applyFill="1"/>
    <xf numFmtId="0" fontId="3" fillId="0" borderId="10" xfId="38" applyNumberFormat="1" applyFont="1" applyBorder="1" applyAlignment="1">
      <alignment horizontal="center" vertical="center"/>
    </xf>
    <xf numFmtId="4" fontId="3" fillId="0" borderId="10" xfId="38" applyNumberFormat="1" applyFont="1" applyBorder="1" applyAlignment="1">
      <alignment horizontal="center" vertical="center"/>
    </xf>
    <xf numFmtId="0" fontId="3" fillId="0" borderId="10" xfId="38" applyNumberFormat="1" applyFont="1" applyFill="1" applyBorder="1" applyAlignment="1">
      <alignment horizontal="center" vertical="center"/>
    </xf>
    <xf numFmtId="0" fontId="3" fillId="23" borderId="0" xfId="38" applyFont="1" applyFill="1" applyAlignment="1">
      <alignment vertical="center"/>
    </xf>
    <xf numFmtId="4" fontId="3" fillId="0" borderId="0" xfId="38" applyNumberFormat="1" applyFont="1" applyBorder="1" applyAlignment="1">
      <alignment horizontal="center" vertical="center"/>
    </xf>
    <xf numFmtId="4" fontId="3" fillId="0" borderId="15" xfId="38" applyNumberFormat="1" applyFont="1" applyBorder="1" applyAlignment="1">
      <alignment horizontal="center" vertical="center"/>
    </xf>
    <xf numFmtId="4" fontId="3" fillId="0" borderId="15" xfId="38" applyNumberFormat="1" applyFont="1" applyFill="1" applyBorder="1" applyAlignment="1">
      <alignment horizontal="center" vertical="center"/>
    </xf>
    <xf numFmtId="0" fontId="2" fillId="0" borderId="0" xfId="38" applyFont="1"/>
    <xf numFmtId="0" fontId="2" fillId="0" borderId="0" xfId="40" applyFont="1"/>
    <xf numFmtId="4" fontId="2" fillId="0" borderId="0" xfId="37" applyNumberFormat="1" applyFont="1" applyBorder="1" applyAlignment="1">
      <alignment horizontal="center" vertical="center" wrapText="1"/>
    </xf>
    <xf numFmtId="3" fontId="6" fillId="0" borderId="0" xfId="40" applyNumberFormat="1" applyFont="1" applyAlignment="1">
      <alignment horizontal="center" wrapText="1"/>
    </xf>
    <xf numFmtId="0" fontId="3" fillId="24" borderId="16" xfId="40" applyFont="1" applyFill="1" applyBorder="1" applyAlignment="1">
      <alignment horizontal="center" vertical="center" wrapText="1"/>
    </xf>
    <xf numFmtId="0" fontId="3" fillId="24" borderId="18" xfId="40" applyFont="1" applyFill="1" applyBorder="1" applyAlignment="1">
      <alignment horizontal="center" vertical="center" wrapText="1"/>
    </xf>
    <xf numFmtId="0" fontId="3" fillId="24" borderId="10" xfId="38" applyFont="1" applyFill="1" applyBorder="1" applyAlignment="1">
      <alignment horizontal="center" vertical="center" wrapText="1"/>
    </xf>
    <xf numFmtId="0" fontId="24" fillId="0" borderId="0" xfId="38" applyFont="1" applyBorder="1" applyAlignment="1">
      <alignment horizontal="center" vertical="center"/>
    </xf>
    <xf numFmtId="0" fontId="24" fillId="0" borderId="0" xfId="38" applyFont="1" applyBorder="1"/>
    <xf numFmtId="0" fontId="3" fillId="24" borderId="19" xfId="38" applyFont="1" applyFill="1" applyBorder="1" applyAlignment="1">
      <alignment horizontal="center" vertical="center" wrapText="1"/>
    </xf>
    <xf numFmtId="0" fontId="26" fillId="0" borderId="0" xfId="0" applyFont="1"/>
    <xf numFmtId="9" fontId="5" fillId="0" borderId="16" xfId="38" applyNumberFormat="1" applyFont="1" applyFill="1" applyBorder="1" applyAlignment="1">
      <alignment horizontal="center" vertical="center" wrapText="1"/>
    </xf>
    <xf numFmtId="4" fontId="5" fillId="0" borderId="16" xfId="38" applyNumberFormat="1" applyFont="1" applyFill="1" applyBorder="1" applyAlignment="1">
      <alignment horizontal="center" vertical="center"/>
    </xf>
    <xf numFmtId="0" fontId="5" fillId="0" borderId="16" xfId="38" applyNumberFormat="1" applyFont="1" applyFill="1" applyBorder="1" applyAlignment="1">
      <alignment horizontal="center" vertical="center"/>
    </xf>
    <xf numFmtId="0" fontId="5" fillId="0" borderId="0" xfId="38" applyFont="1" applyFill="1" applyBorder="1" applyAlignment="1">
      <alignment vertical="center"/>
    </xf>
    <xf numFmtId="0" fontId="5" fillId="0" borderId="0" xfId="38" applyFont="1" applyFill="1" applyAlignment="1">
      <alignment vertical="center"/>
    </xf>
    <xf numFmtId="0" fontId="5" fillId="0" borderId="10" xfId="38" applyFont="1" applyFill="1" applyBorder="1" applyAlignment="1">
      <alignment vertical="center" wrapText="1"/>
    </xf>
    <xf numFmtId="4" fontId="5" fillId="0" borderId="20" xfId="38" applyNumberFormat="1" applyFont="1" applyFill="1" applyBorder="1" applyAlignment="1">
      <alignment horizontal="left" vertical="center" wrapText="1"/>
    </xf>
    <xf numFmtId="4" fontId="5" fillId="0" borderId="14" xfId="38" applyNumberFormat="1" applyFont="1" applyFill="1" applyBorder="1" applyAlignment="1">
      <alignment horizontal="center" vertical="center"/>
    </xf>
    <xf numFmtId="4" fontId="5" fillId="0" borderId="14" xfId="38" applyNumberFormat="1" applyFont="1" applyFill="1" applyBorder="1" applyAlignment="1">
      <alignment horizontal="center" vertical="center" wrapText="1"/>
    </xf>
    <xf numFmtId="0" fontId="5" fillId="0" borderId="14" xfId="38" applyNumberFormat="1" applyFont="1" applyFill="1" applyBorder="1" applyAlignment="1">
      <alignment horizontal="center" vertical="center"/>
    </xf>
    <xf numFmtId="4" fontId="5" fillId="0" borderId="17" xfId="38" applyNumberFormat="1" applyFont="1" applyFill="1" applyBorder="1" applyAlignment="1">
      <alignment horizontal="justify" vertical="center" wrapText="1"/>
    </xf>
    <xf numFmtId="0" fontId="5" fillId="0" borderId="25" xfId="38" applyFont="1" applyFill="1" applyBorder="1" applyAlignment="1">
      <alignment horizontal="center" vertical="center"/>
    </xf>
    <xf numFmtId="0" fontId="24" fillId="0" borderId="0" xfId="38" applyFont="1" applyFill="1" applyBorder="1" applyAlignment="1">
      <alignment vertical="center"/>
    </xf>
    <xf numFmtId="0" fontId="24" fillId="0" borderId="0" xfId="38" applyFont="1" applyFill="1" applyAlignment="1">
      <alignment vertical="center"/>
    </xf>
    <xf numFmtId="4" fontId="24" fillId="0" borderId="0" xfId="38" applyNumberFormat="1" applyFont="1" applyBorder="1" applyAlignment="1">
      <alignment horizontal="center" vertical="center"/>
    </xf>
    <xf numFmtId="0" fontId="24" fillId="0" borderId="0" xfId="38" applyFont="1" applyBorder="1" applyAlignment="1">
      <alignment vertical="center"/>
    </xf>
    <xf numFmtId="0" fontId="24" fillId="0" borderId="0" xfId="38" applyFont="1" applyAlignment="1">
      <alignment vertical="center"/>
    </xf>
    <xf numFmtId="9" fontId="5" fillId="0" borderId="26" xfId="38" applyNumberFormat="1" applyFont="1" applyFill="1" applyBorder="1" applyAlignment="1">
      <alignment horizontal="center" vertical="center" wrapText="1"/>
    </xf>
    <xf numFmtId="9" fontId="3" fillId="0" borderId="27" xfId="38" applyNumberFormat="1" applyFont="1" applyBorder="1" applyAlignment="1">
      <alignment horizontal="center" vertical="center" wrapText="1"/>
    </xf>
    <xf numFmtId="9" fontId="3" fillId="0" borderId="27" xfId="38" applyNumberFormat="1" applyFont="1" applyFill="1" applyBorder="1" applyAlignment="1">
      <alignment horizontal="center" vertical="center" wrapText="1"/>
    </xf>
    <xf numFmtId="0" fontId="5" fillId="0" borderId="28" xfId="38" applyFont="1" applyFill="1" applyBorder="1" applyAlignment="1">
      <alignment vertical="center" wrapText="1"/>
    </xf>
    <xf numFmtId="0" fontId="5" fillId="0" borderId="20" xfId="38" applyFont="1" applyFill="1" applyBorder="1" applyAlignment="1">
      <alignment vertical="center" wrapText="1"/>
    </xf>
    <xf numFmtId="0" fontId="2" fillId="0" borderId="15" xfId="38" applyFont="1" applyBorder="1" applyAlignment="1">
      <alignment vertical="center" wrapText="1"/>
    </xf>
    <xf numFmtId="0" fontId="2" fillId="0" borderId="29" xfId="38" applyFont="1" applyFill="1" applyBorder="1" applyAlignment="1">
      <alignment vertical="center" wrapText="1"/>
    </xf>
    <xf numFmtId="0" fontId="3" fillId="0" borderId="32" xfId="41" applyFont="1" applyBorder="1" applyAlignment="1">
      <alignment horizontal="center" vertical="center" wrapText="1"/>
    </xf>
    <xf numFmtId="3" fontId="3" fillId="0" borderId="10" xfId="38" applyNumberFormat="1" applyFont="1" applyFill="1" applyBorder="1" applyAlignment="1">
      <alignment horizontal="center" vertical="center"/>
    </xf>
    <xf numFmtId="4" fontId="2" fillId="0" borderId="15" xfId="37" applyNumberFormat="1" applyFont="1" applyFill="1" applyBorder="1" applyAlignment="1">
      <alignment horizontal="center" vertical="center" wrapText="1"/>
    </xf>
    <xf numFmtId="4" fontId="2" fillId="0" borderId="15" xfId="37" applyNumberFormat="1" applyFont="1" applyBorder="1" applyAlignment="1">
      <alignment horizontal="center" vertical="center" wrapText="1"/>
    </xf>
    <xf numFmtId="0" fontId="2" fillId="26" borderId="0" xfId="38" applyFont="1" applyFill="1" applyAlignment="1">
      <alignment vertical="center"/>
    </xf>
    <xf numFmtId="0" fontId="3" fillId="0" borderId="0" xfId="38" applyFont="1" applyAlignment="1">
      <alignment horizontal="center" wrapText="1"/>
    </xf>
    <xf numFmtId="0" fontId="3" fillId="0" borderId="0" xfId="40" applyFont="1" applyAlignment="1">
      <alignment horizontal="center" wrapText="1"/>
    </xf>
    <xf numFmtId="0" fontId="3" fillId="24" borderId="43" xfId="40" applyFont="1" applyFill="1" applyBorder="1" applyAlignment="1">
      <alignment horizontal="left" vertical="center" wrapText="1"/>
    </xf>
    <xf numFmtId="0" fontId="3" fillId="0" borderId="10" xfId="38" applyFont="1" applyFill="1" applyBorder="1" applyAlignment="1">
      <alignment horizontal="center" vertical="center"/>
    </xf>
    <xf numFmtId="4" fontId="24" fillId="0" borderId="0" xfId="38" applyNumberFormat="1" applyFont="1" applyBorder="1" applyAlignment="1">
      <alignment vertical="center"/>
    </xf>
    <xf numFmtId="0" fontId="3" fillId="0" borderId="66" xfId="40" applyFont="1" applyBorder="1" applyAlignment="1">
      <alignment horizontal="center" wrapText="1"/>
    </xf>
    <xf numFmtId="0" fontId="30" fillId="0" borderId="0" xfId="40" applyFont="1"/>
    <xf numFmtId="0" fontId="31" fillId="0" borderId="0" xfId="40" applyFont="1" applyAlignment="1">
      <alignment horizontal="center" wrapText="1"/>
    </xf>
    <xf numFmtId="165" fontId="6" fillId="0" borderId="0" xfId="40" applyNumberFormat="1" applyFont="1" applyAlignment="1">
      <alignment horizontal="center" wrapText="1"/>
    </xf>
    <xf numFmtId="2" fontId="3" fillId="0" borderId="0" xfId="40" applyNumberFormat="1" applyFont="1" applyAlignment="1">
      <alignment horizontal="center"/>
    </xf>
    <xf numFmtId="0" fontId="3" fillId="24" borderId="10" xfId="40" applyFont="1" applyFill="1" applyBorder="1" applyAlignment="1">
      <alignment vertical="center" wrapText="1"/>
    </xf>
    <xf numFmtId="0" fontId="3" fillId="24" borderId="60" xfId="40" applyFont="1" applyFill="1" applyBorder="1" applyAlignment="1">
      <alignment horizontal="center" vertical="center" wrapText="1"/>
    </xf>
    <xf numFmtId="0" fontId="2" fillId="0" borderId="10" xfId="40" applyFont="1" applyFill="1" applyBorder="1" applyAlignment="1">
      <alignment horizontal="center" vertical="center" wrapText="1"/>
    </xf>
    <xf numFmtId="0" fontId="3" fillId="0" borderId="0" xfId="38" applyFont="1" applyAlignment="1">
      <alignment horizontal="center" wrapText="1"/>
    </xf>
    <xf numFmtId="0" fontId="3" fillId="0" borderId="10" xfId="38" applyFont="1" applyFill="1" applyBorder="1" applyAlignment="1">
      <alignment horizontal="center" vertical="center" wrapText="1"/>
    </xf>
    <xf numFmtId="0" fontId="3" fillId="24" borderId="10" xfId="38" applyFont="1" applyFill="1" applyBorder="1" applyAlignment="1">
      <alignment horizontal="center" vertical="center" wrapText="1"/>
    </xf>
    <xf numFmtId="4" fontId="2" fillId="0" borderId="48" xfId="37" applyNumberFormat="1" applyFont="1" applyBorder="1" applyAlignment="1">
      <alignment horizontal="center" vertical="center" wrapText="1"/>
    </xf>
    <xf numFmtId="0" fontId="4" fillId="24" borderId="19" xfId="38" applyFont="1" applyFill="1" applyBorder="1" applyAlignment="1">
      <alignment horizontal="center" vertical="center" wrapText="1"/>
    </xf>
    <xf numFmtId="0" fontId="0" fillId="0" borderId="10" xfId="0" applyFill="1" applyBorder="1" applyAlignment="1">
      <alignment horizontal="center" vertical="center"/>
    </xf>
    <xf numFmtId="0" fontId="29" fillId="0" borderId="10" xfId="0" applyFont="1" applyFill="1" applyBorder="1" applyAlignment="1">
      <alignment horizontal="left" vertical="center" wrapText="1"/>
    </xf>
    <xf numFmtId="3" fontId="2" fillId="0" borderId="10" xfId="38" applyNumberFormat="1" applyFont="1" applyFill="1" applyBorder="1" applyAlignment="1">
      <alignment horizontal="center" vertical="center"/>
    </xf>
    <xf numFmtId="0" fontId="3" fillId="0" borderId="11" xfId="38" applyFont="1" applyFill="1" applyBorder="1" applyAlignment="1">
      <alignment horizontal="center" vertical="center"/>
    </xf>
    <xf numFmtId="0" fontId="3" fillId="0" borderId="14" xfId="38" applyFont="1" applyFill="1" applyBorder="1" applyAlignment="1">
      <alignment horizontal="center" vertical="center"/>
    </xf>
    <xf numFmtId="0" fontId="32" fillId="0" borderId="0" xfId="0" applyFont="1"/>
    <xf numFmtId="0" fontId="3" fillId="24" borderId="61" xfId="40" applyFont="1" applyFill="1" applyBorder="1" applyAlignment="1">
      <alignment horizontal="center" vertical="center" wrapText="1"/>
    </xf>
    <xf numFmtId="0" fontId="3" fillId="0" borderId="0" xfId="40" applyFont="1" applyBorder="1" applyAlignment="1">
      <alignment horizontal="center"/>
    </xf>
    <xf numFmtId="0" fontId="24" fillId="0" borderId="66" xfId="38" applyFont="1" applyBorder="1" applyAlignment="1">
      <alignment vertical="center"/>
    </xf>
    <xf numFmtId="0" fontId="2" fillId="0" borderId="12" xfId="40" applyFont="1" applyFill="1" applyBorder="1" applyAlignment="1">
      <alignment horizontal="center" vertical="center" wrapText="1"/>
    </xf>
    <xf numFmtId="0" fontId="2" fillId="26" borderId="10" xfId="40" applyFont="1" applyFill="1" applyBorder="1" applyAlignment="1">
      <alignment horizontal="center" vertical="center" wrapText="1"/>
    </xf>
    <xf numFmtId="0" fontId="33" fillId="24" borderId="10" xfId="40" applyFont="1" applyFill="1" applyBorder="1" applyAlignment="1">
      <alignment horizontal="center" vertical="center" wrapText="1"/>
    </xf>
    <xf numFmtId="0" fontId="2" fillId="24" borderId="18" xfId="40" applyFont="1" applyFill="1" applyBorder="1" applyAlignment="1">
      <alignment horizontal="left" vertical="center" wrapText="1"/>
    </xf>
    <xf numFmtId="0" fontId="3" fillId="26" borderId="10" xfId="40" applyFont="1" applyFill="1" applyBorder="1" applyAlignment="1">
      <alignment horizontal="center" vertical="center"/>
    </xf>
    <xf numFmtId="0" fontId="2" fillId="26" borderId="0" xfId="40" applyFont="1" applyFill="1"/>
    <xf numFmtId="0" fontId="3" fillId="26" borderId="11" xfId="40" applyFont="1" applyFill="1" applyBorder="1" applyAlignment="1">
      <alignment horizontal="center" vertical="center"/>
    </xf>
    <xf numFmtId="0" fontId="3" fillId="26" borderId="14" xfId="38" applyFont="1" applyFill="1" applyBorder="1" applyAlignment="1">
      <alignment vertical="center" wrapText="1"/>
    </xf>
    <xf numFmtId="0" fontId="2" fillId="26" borderId="14" xfId="40" applyFont="1" applyFill="1" applyBorder="1" applyAlignment="1">
      <alignment horizontal="center" vertical="center" wrapText="1"/>
    </xf>
    <xf numFmtId="9" fontId="2" fillId="26" borderId="14" xfId="46" applyFont="1" applyFill="1" applyBorder="1" applyAlignment="1">
      <alignment horizontal="center" vertical="center" wrapText="1"/>
    </xf>
    <xf numFmtId="9" fontId="2" fillId="26" borderId="14" xfId="46" quotePrefix="1" applyFont="1" applyFill="1" applyBorder="1" applyAlignment="1">
      <alignment horizontal="center" vertical="center" wrapText="1"/>
    </xf>
    <xf numFmtId="14" fontId="2" fillId="26" borderId="14" xfId="40" applyNumberFormat="1" applyFont="1" applyFill="1" applyBorder="1" applyAlignment="1">
      <alignment horizontal="center" vertical="center" wrapText="1"/>
    </xf>
    <xf numFmtId="4" fontId="2" fillId="26" borderId="14" xfId="40" applyNumberFormat="1" applyFont="1" applyFill="1" applyBorder="1" applyAlignment="1">
      <alignment horizontal="center" vertical="center"/>
    </xf>
    <xf numFmtId="4" fontId="2" fillId="26" borderId="14" xfId="40" applyNumberFormat="1" applyFont="1" applyFill="1" applyBorder="1" applyAlignment="1">
      <alignment horizontal="center" vertical="center" wrapText="1"/>
    </xf>
    <xf numFmtId="9" fontId="2" fillId="26" borderId="14" xfId="46" applyFont="1" applyFill="1" applyBorder="1" applyAlignment="1">
      <alignment horizontal="center" vertical="center"/>
    </xf>
    <xf numFmtId="0" fontId="2" fillId="26" borderId="15" xfId="40" applyFont="1" applyFill="1" applyBorder="1" applyAlignment="1">
      <alignment vertical="center" wrapText="1"/>
    </xf>
    <xf numFmtId="0" fontId="3" fillId="26" borderId="14" xfId="38" applyFont="1" applyFill="1" applyBorder="1" applyAlignment="1">
      <alignment horizontal="center" vertical="center"/>
    </xf>
    <xf numFmtId="0" fontId="3" fillId="26" borderId="0" xfId="38" applyFont="1" applyFill="1" applyAlignment="1">
      <alignment horizontal="center" wrapText="1"/>
    </xf>
    <xf numFmtId="0" fontId="2" fillId="26" borderId="0" xfId="38" applyFont="1" applyFill="1"/>
    <xf numFmtId="0" fontId="0" fillId="26" borderId="10" xfId="0" applyFill="1" applyBorder="1" applyAlignment="1">
      <alignment vertical="center"/>
    </xf>
    <xf numFmtId="0" fontId="0" fillId="26" borderId="10" xfId="0" applyFill="1" applyBorder="1" applyAlignment="1">
      <alignment vertical="center" wrapText="1"/>
    </xf>
    <xf numFmtId="0" fontId="2" fillId="26" borderId="0" xfId="38" applyFont="1" applyFill="1" applyBorder="1" applyAlignment="1">
      <alignment vertical="center"/>
    </xf>
    <xf numFmtId="0" fontId="24" fillId="26" borderId="0" xfId="38" applyFont="1" applyFill="1" applyBorder="1" applyAlignment="1">
      <alignment horizontal="center" vertical="center"/>
    </xf>
    <xf numFmtId="0" fontId="24" fillId="26" borderId="0" xfId="38" applyFont="1" applyFill="1" applyBorder="1" applyAlignment="1">
      <alignment vertical="center"/>
    </xf>
    <xf numFmtId="0" fontId="24" fillId="26" borderId="66" xfId="38" applyFont="1" applyFill="1" applyBorder="1" applyAlignment="1">
      <alignment horizontal="center" vertical="center"/>
    </xf>
    <xf numFmtId="0" fontId="2" fillId="26" borderId="0" xfId="38" applyFont="1" applyFill="1" applyBorder="1"/>
    <xf numFmtId="0" fontId="3" fillId="26" borderId="10" xfId="38" applyFont="1" applyFill="1" applyBorder="1" applyAlignment="1">
      <alignment horizontal="center" vertical="center"/>
    </xf>
    <xf numFmtId="0" fontId="3" fillId="26" borderId="14" xfId="40" applyFont="1" applyFill="1" applyBorder="1" applyAlignment="1">
      <alignment horizontal="center" vertical="center"/>
    </xf>
    <xf numFmtId="0" fontId="3" fillId="24" borderId="10" xfId="38" applyFont="1" applyFill="1" applyBorder="1" applyAlignment="1">
      <alignment horizontal="center" vertical="center" wrapText="1"/>
    </xf>
    <xf numFmtId="0" fontId="3" fillId="0" borderId="0" xfId="38" applyFont="1" applyAlignment="1">
      <alignment horizontal="center" wrapText="1"/>
    </xf>
    <xf numFmtId="0" fontId="2" fillId="0" borderId="0" xfId="38" applyBorder="1" applyAlignment="1"/>
    <xf numFmtId="0" fontId="2" fillId="0" borderId="0" xfId="40" applyFont="1" applyAlignment="1"/>
    <xf numFmtId="0" fontId="2" fillId="0" borderId="0" xfId="38" applyFont="1" applyBorder="1" applyAlignment="1"/>
    <xf numFmtId="0" fontId="25" fillId="0" borderId="0" xfId="40" applyFont="1" applyAlignment="1">
      <alignment vertical="center" wrapText="1"/>
    </xf>
    <xf numFmtId="0" fontId="23" fillId="0" borderId="0" xfId="38" applyFont="1" applyBorder="1" applyAlignment="1">
      <alignment wrapText="1"/>
    </xf>
    <xf numFmtId="0" fontId="23" fillId="0" borderId="0" xfId="38" applyFont="1" applyAlignment="1">
      <alignment vertical="center" wrapText="1"/>
    </xf>
    <xf numFmtId="0" fontId="23" fillId="0" borderId="0" xfId="38" applyFont="1" applyBorder="1"/>
    <xf numFmtId="0" fontId="23" fillId="0" borderId="0" xfId="38" applyFont="1"/>
    <xf numFmtId="0" fontId="24" fillId="0" borderId="0" xfId="38" applyFont="1" applyBorder="1" applyAlignment="1">
      <alignment horizontal="center" vertical="center"/>
    </xf>
    <xf numFmtId="0" fontId="3" fillId="0" borderId="0" xfId="38" applyFont="1" applyAlignment="1">
      <alignment horizontal="center" wrapText="1"/>
    </xf>
    <xf numFmtId="0" fontId="24" fillId="0" borderId="44" xfId="38" applyFont="1" applyBorder="1" applyAlignment="1">
      <alignment vertical="center"/>
    </xf>
    <xf numFmtId="0" fontId="24" fillId="0" borderId="45" xfId="38" applyFont="1" applyBorder="1" applyAlignment="1">
      <alignment vertical="center"/>
    </xf>
    <xf numFmtId="0" fontId="24" fillId="26" borderId="40" xfId="38" applyFont="1" applyFill="1" applyBorder="1" applyAlignment="1">
      <alignment horizontal="center" vertical="center"/>
    </xf>
    <xf numFmtId="4" fontId="24" fillId="0" borderId="23" xfId="38" applyNumberFormat="1" applyFont="1" applyBorder="1" applyAlignment="1">
      <alignment horizontal="center" vertical="center"/>
    </xf>
    <xf numFmtId="0" fontId="24" fillId="26" borderId="58" xfId="38" applyFont="1" applyFill="1" applyBorder="1" applyAlignment="1">
      <alignment horizontal="center" vertical="center"/>
    </xf>
    <xf numFmtId="0" fontId="24" fillId="0" borderId="58" xfId="38" applyFont="1" applyBorder="1" applyAlignment="1">
      <alignment vertical="center"/>
    </xf>
    <xf numFmtId="0" fontId="24" fillId="26" borderId="72" xfId="38" applyFont="1" applyFill="1" applyBorder="1" applyAlignment="1">
      <alignment horizontal="center" vertical="center"/>
    </xf>
    <xf numFmtId="0" fontId="3" fillId="0" borderId="0" xfId="38" applyFont="1" applyFill="1" applyBorder="1" applyAlignment="1">
      <alignment horizontal="center" vertical="center"/>
    </xf>
    <xf numFmtId="0" fontId="24" fillId="0" borderId="59" xfId="38" applyFont="1" applyBorder="1" applyAlignment="1">
      <alignment vertical="center"/>
    </xf>
    <xf numFmtId="3" fontId="3" fillId="0" borderId="14" xfId="38" applyNumberFormat="1" applyFont="1" applyFill="1" applyBorder="1" applyAlignment="1">
      <alignment horizontal="center" vertical="center"/>
    </xf>
    <xf numFmtId="0" fontId="24" fillId="0" borderId="67" xfId="38" applyFont="1" applyBorder="1" applyAlignment="1">
      <alignment horizontal="center" vertical="center"/>
    </xf>
    <xf numFmtId="4" fontId="24" fillId="0" borderId="44" xfId="38" applyNumberFormat="1" applyFont="1" applyBorder="1" applyAlignment="1">
      <alignment horizontal="center" vertical="center"/>
    </xf>
    <xf numFmtId="0" fontId="24" fillId="0" borderId="44" xfId="38" applyFont="1" applyFill="1" applyBorder="1" applyAlignment="1">
      <alignment vertical="center"/>
    </xf>
    <xf numFmtId="0" fontId="24" fillId="0" borderId="45" xfId="38" applyFont="1" applyFill="1" applyBorder="1" applyAlignment="1">
      <alignment vertical="center"/>
    </xf>
    <xf numFmtId="0" fontId="24" fillId="0" borderId="23" xfId="38" applyFont="1" applyFill="1" applyBorder="1" applyAlignment="1">
      <alignment vertical="center"/>
    </xf>
    <xf numFmtId="0" fontId="24" fillId="0" borderId="58" xfId="38" applyFont="1" applyBorder="1" applyAlignment="1">
      <alignment horizontal="center" vertical="center"/>
    </xf>
    <xf numFmtId="4" fontId="24" fillId="0" borderId="45" xfId="38" applyNumberFormat="1" applyFont="1" applyBorder="1" applyAlignment="1">
      <alignment horizontal="center" vertical="center"/>
    </xf>
    <xf numFmtId="0" fontId="24" fillId="0" borderId="40" xfId="38" applyFont="1" applyBorder="1" applyAlignment="1">
      <alignment horizontal="center" vertical="center"/>
    </xf>
    <xf numFmtId="0" fontId="2" fillId="0" borderId="0" xfId="0" applyFont="1" applyFill="1" applyAlignment="1">
      <alignment horizontal="center" vertical="center"/>
    </xf>
    <xf numFmtId="0" fontId="2" fillId="0" borderId="0" xfId="0" applyFont="1" applyFill="1"/>
    <xf numFmtId="0" fontId="24" fillId="0" borderId="40" xfId="38" applyFont="1" applyFill="1" applyBorder="1" applyAlignment="1">
      <alignment horizontal="center" vertical="center"/>
    </xf>
    <xf numFmtId="0" fontId="24" fillId="0" borderId="0" xfId="38" applyFont="1" applyFill="1" applyBorder="1" applyAlignment="1">
      <alignment horizontal="center" vertical="center"/>
    </xf>
    <xf numFmtId="4" fontId="24" fillId="0" borderId="23" xfId="38" applyNumberFormat="1" applyFont="1" applyFill="1" applyBorder="1" applyAlignment="1">
      <alignment horizontal="center" vertical="center"/>
    </xf>
    <xf numFmtId="0" fontId="24" fillId="0" borderId="72" xfId="38" applyFont="1" applyFill="1" applyBorder="1" applyAlignment="1">
      <alignment horizontal="center" vertical="center"/>
    </xf>
    <xf numFmtId="0" fontId="24" fillId="0" borderId="58" xfId="38" applyFont="1" applyFill="1" applyBorder="1" applyAlignment="1">
      <alignment horizontal="center" vertical="center"/>
    </xf>
    <xf numFmtId="0" fontId="24" fillId="0" borderId="58" xfId="38" applyFont="1" applyFill="1" applyBorder="1" applyAlignment="1">
      <alignment vertical="center"/>
    </xf>
    <xf numFmtId="0" fontId="2" fillId="0" borderId="10" xfId="38" applyFont="1" applyFill="1" applyBorder="1" applyAlignment="1">
      <alignment vertical="center"/>
    </xf>
    <xf numFmtId="0" fontId="2" fillId="26" borderId="16" xfId="40" applyFont="1" applyFill="1" applyBorder="1" applyAlignment="1">
      <alignment horizontal="center" vertical="center"/>
    </xf>
    <xf numFmtId="0" fontId="2" fillId="0" borderId="10" xfId="38" applyFont="1" applyFill="1" applyBorder="1" applyAlignment="1">
      <alignment horizontal="center" vertical="center" wrapText="1"/>
    </xf>
    <xf numFmtId="0" fontId="27" fillId="24" borderId="10" xfId="40" applyFont="1" applyFill="1" applyBorder="1" applyAlignment="1">
      <alignment horizontal="center" vertical="center" wrapText="1"/>
    </xf>
    <xf numFmtId="0" fontId="0" fillId="0" borderId="0" xfId="0" applyBorder="1"/>
    <xf numFmtId="0" fontId="24" fillId="0" borderId="0" xfId="38" applyFont="1" applyBorder="1" applyAlignment="1">
      <alignment horizontal="left" vertical="center"/>
    </xf>
    <xf numFmtId="0" fontId="27" fillId="24" borderId="10" xfId="40" applyFont="1" applyFill="1" applyBorder="1" applyAlignment="1">
      <alignment horizontal="center" vertical="center" wrapText="1"/>
    </xf>
    <xf numFmtId="0" fontId="2" fillId="0" borderId="0" xfId="41" applyFont="1" applyBorder="1" applyAlignment="1">
      <alignment horizontal="center" vertical="center" wrapText="1"/>
    </xf>
    <xf numFmtId="0" fontId="2" fillId="0" borderId="0" xfId="40" applyFont="1" applyAlignment="1">
      <alignment horizontal="center"/>
    </xf>
    <xf numFmtId="0" fontId="3" fillId="0" borderId="21" xfId="40" applyFont="1" applyFill="1" applyBorder="1" applyAlignment="1">
      <alignment horizontal="center" vertical="center"/>
    </xf>
    <xf numFmtId="0" fontId="3" fillId="0" borderId="16" xfId="38" applyFont="1" applyFill="1" applyBorder="1" applyAlignment="1">
      <alignment horizontal="center" vertical="center" wrapText="1"/>
    </xf>
    <xf numFmtId="0" fontId="2" fillId="0" borderId="16" xfId="40" applyFont="1" applyFill="1" applyBorder="1" applyAlignment="1">
      <alignment horizontal="center" vertical="center" wrapText="1"/>
    </xf>
    <xf numFmtId="0" fontId="3" fillId="26" borderId="16" xfId="40" applyFont="1" applyFill="1" applyBorder="1" applyAlignment="1">
      <alignment horizontal="center" vertical="center"/>
    </xf>
    <xf numFmtId="0" fontId="2" fillId="0" borderId="20" xfId="40" applyFont="1" applyFill="1" applyBorder="1" applyAlignment="1">
      <alignment vertical="center" wrapText="1"/>
    </xf>
    <xf numFmtId="0" fontId="3" fillId="0" borderId="12" xfId="40" applyFont="1" applyFill="1" applyBorder="1" applyAlignment="1">
      <alignment horizontal="center" vertical="center"/>
    </xf>
    <xf numFmtId="0" fontId="36" fillId="0" borderId="0" xfId="0" applyFont="1"/>
    <xf numFmtId="0" fontId="34" fillId="0" borderId="0" xfId="40" applyFont="1" applyAlignment="1">
      <alignment horizontal="center" wrapText="1"/>
    </xf>
    <xf numFmtId="4" fontId="2" fillId="0" borderId="15" xfId="40" applyNumberFormat="1" applyFont="1" applyFill="1" applyBorder="1" applyAlignment="1">
      <alignment vertical="center" wrapText="1"/>
    </xf>
    <xf numFmtId="0" fontId="34" fillId="0" borderId="0" xfId="40" applyFont="1" applyAlignment="1">
      <alignment horizontal="center"/>
    </xf>
    <xf numFmtId="0" fontId="34" fillId="0" borderId="0" xfId="0" applyFont="1" applyFill="1"/>
    <xf numFmtId="0" fontId="34" fillId="0" borderId="0" xfId="0" applyFont="1" applyFill="1" applyAlignment="1"/>
    <xf numFmtId="0" fontId="38" fillId="0" borderId="0" xfId="0" applyFont="1" applyFill="1" applyAlignment="1">
      <alignment vertical="center"/>
    </xf>
    <xf numFmtId="0" fontId="39" fillId="0" borderId="0" xfId="0" applyFont="1" applyFill="1"/>
    <xf numFmtId="0" fontId="41" fillId="0" borderId="0" xfId="0" applyFont="1" applyFill="1" applyBorder="1"/>
    <xf numFmtId="0" fontId="41" fillId="0" borderId="11" xfId="0" applyFont="1" applyFill="1" applyBorder="1" applyAlignment="1">
      <alignment horizontal="center" vertical="center" wrapText="1"/>
    </xf>
    <xf numFmtId="0" fontId="42" fillId="0" borderId="14" xfId="0" applyFont="1" applyFill="1" applyBorder="1" applyAlignment="1">
      <alignment horizontal="center" vertical="center"/>
    </xf>
    <xf numFmtId="0" fontId="42" fillId="0" borderId="30" xfId="0" applyFont="1" applyFill="1" applyBorder="1" applyAlignment="1">
      <alignment horizontal="center" vertical="center"/>
    </xf>
    <xf numFmtId="0" fontId="43" fillId="0" borderId="10" xfId="0" applyFont="1" applyFill="1" applyBorder="1" applyAlignment="1">
      <alignment horizontal="center" vertical="center" wrapText="1"/>
    </xf>
    <xf numFmtId="15" fontId="42" fillId="0" borderId="10" xfId="0" applyNumberFormat="1" applyFont="1" applyFill="1" applyBorder="1" applyAlignment="1">
      <alignment horizontal="center" vertical="center"/>
    </xf>
    <xf numFmtId="0" fontId="43" fillId="0" borderId="10" xfId="0" applyFont="1" applyFill="1" applyBorder="1" applyAlignment="1">
      <alignment horizontal="center" vertical="center"/>
    </xf>
    <xf numFmtId="0" fontId="41" fillId="0" borderId="36" xfId="0" applyFont="1" applyFill="1" applyBorder="1" applyAlignment="1">
      <alignment horizontal="center" vertical="center" wrapText="1"/>
    </xf>
    <xf numFmtId="2" fontId="34" fillId="0" borderId="10" xfId="0" applyNumberFormat="1" applyFont="1" applyFill="1" applyBorder="1" applyAlignment="1">
      <alignment horizontal="center" vertical="center"/>
    </xf>
    <xf numFmtId="0" fontId="41" fillId="0" borderId="9" xfId="0" applyFont="1" applyFill="1" applyBorder="1" applyAlignment="1">
      <alignment horizontal="center" vertical="center" wrapText="1"/>
    </xf>
    <xf numFmtId="15" fontId="34" fillId="0" borderId="0" xfId="0" applyNumberFormat="1" applyFont="1" applyFill="1" applyBorder="1" applyAlignment="1">
      <alignment horizontal="center" vertical="center"/>
    </xf>
    <xf numFmtId="43" fontId="41" fillId="0" borderId="0" xfId="36" applyFont="1" applyFill="1" applyBorder="1" applyAlignment="1">
      <alignment horizontal="left" vertical="center"/>
    </xf>
    <xf numFmtId="0" fontId="34" fillId="0" borderId="0" xfId="0" applyFont="1" applyFill="1" applyAlignment="1">
      <alignment horizontal="center" vertical="center"/>
    </xf>
    <xf numFmtId="0" fontId="41" fillId="0" borderId="25" xfId="0" applyFont="1" applyFill="1" applyBorder="1" applyAlignment="1">
      <alignment horizontal="center" vertical="center" wrapText="1"/>
    </xf>
    <xf numFmtId="0" fontId="41" fillId="0" borderId="63" xfId="0" applyFont="1" applyFill="1" applyBorder="1" applyAlignment="1">
      <alignment horizontal="center" vertical="center" wrapText="1"/>
    </xf>
    <xf numFmtId="0" fontId="41" fillId="0" borderId="19" xfId="0" applyFont="1" applyFill="1" applyBorder="1" applyAlignment="1">
      <alignment horizontal="center" vertical="center"/>
    </xf>
    <xf numFmtId="0" fontId="41" fillId="0" borderId="68" xfId="0" applyFont="1" applyFill="1" applyBorder="1" applyAlignment="1">
      <alignment horizontal="center" vertical="center" wrapText="1"/>
    </xf>
    <xf numFmtId="43" fontId="34" fillId="0" borderId="10" xfId="36" applyFont="1" applyFill="1" applyBorder="1" applyAlignment="1">
      <alignment horizontal="center" vertical="center" wrapText="1"/>
    </xf>
    <xf numFmtId="1" fontId="34" fillId="0" borderId="34" xfId="0" applyNumberFormat="1" applyFont="1" applyFill="1" applyBorder="1" applyAlignment="1">
      <alignment horizontal="center" vertical="center" wrapText="1"/>
    </xf>
    <xf numFmtId="0" fontId="44" fillId="0" borderId="58" xfId="0" applyFont="1" applyFill="1" applyBorder="1" applyAlignment="1">
      <alignment horizontal="center" vertical="center" wrapText="1"/>
    </xf>
    <xf numFmtId="0" fontId="44" fillId="0" borderId="50" xfId="0" applyFont="1" applyFill="1" applyBorder="1" applyAlignment="1">
      <alignment horizontal="center" vertical="center" wrapText="1"/>
    </xf>
    <xf numFmtId="0" fontId="41" fillId="0" borderId="12" xfId="0" applyFont="1" applyFill="1" applyBorder="1" applyAlignment="1">
      <alignment horizontal="center" vertical="center" wrapText="1"/>
    </xf>
    <xf numFmtId="0" fontId="41" fillId="0" borderId="73" xfId="0" applyFont="1" applyFill="1" applyBorder="1" applyAlignment="1">
      <alignment horizontal="center" vertical="center" wrapText="1"/>
    </xf>
    <xf numFmtId="1" fontId="34" fillId="0" borderId="10" xfId="0" applyNumberFormat="1" applyFont="1" applyFill="1" applyBorder="1" applyAlignment="1">
      <alignment horizontal="center" vertical="center"/>
    </xf>
    <xf numFmtId="1" fontId="41" fillId="0" borderId="18" xfId="0" applyNumberFormat="1" applyFont="1" applyFill="1" applyBorder="1" applyAlignment="1">
      <alignment horizontal="center" vertical="center"/>
    </xf>
    <xf numFmtId="0" fontId="41" fillId="0" borderId="0" xfId="0" applyFont="1" applyFill="1" applyBorder="1" applyAlignment="1">
      <alignment horizontal="center" vertical="center"/>
    </xf>
    <xf numFmtId="0" fontId="41" fillId="0" borderId="0" xfId="0" applyFont="1" applyFill="1" applyBorder="1" applyAlignment="1">
      <alignment horizontal="center" vertical="center" wrapText="1"/>
    </xf>
    <xf numFmtId="0" fontId="41" fillId="0" borderId="0" xfId="0" applyFont="1" applyFill="1" applyAlignment="1">
      <alignment horizontal="right"/>
    </xf>
    <xf numFmtId="0" fontId="41" fillId="0" borderId="0" xfId="0" applyFont="1" applyFill="1"/>
    <xf numFmtId="0" fontId="34" fillId="0" borderId="10" xfId="0" applyFont="1" applyFill="1" applyBorder="1" applyAlignment="1">
      <alignment horizontal="center" vertical="center"/>
    </xf>
    <xf numFmtId="15" fontId="34" fillId="0" borderId="10" xfId="0" applyNumberFormat="1" applyFont="1" applyFill="1" applyBorder="1" applyAlignment="1">
      <alignment horizontal="center" vertical="center"/>
    </xf>
    <xf numFmtId="43" fontId="41" fillId="0" borderId="10" xfId="36" applyFont="1" applyFill="1" applyBorder="1" applyAlignment="1">
      <alignment horizontal="center" vertical="center"/>
    </xf>
    <xf numFmtId="0" fontId="34" fillId="0" borderId="0" xfId="0" applyFont="1" applyFill="1" applyBorder="1" applyAlignment="1">
      <alignment vertical="center"/>
    </xf>
    <xf numFmtId="0" fontId="41" fillId="0" borderId="28" xfId="0" applyFont="1" applyFill="1" applyBorder="1" applyAlignment="1">
      <alignment horizontal="center" vertical="center"/>
    </xf>
    <xf numFmtId="0" fontId="41" fillId="0" borderId="35" xfId="0" applyFont="1" applyFill="1" applyBorder="1" applyAlignment="1">
      <alignment horizontal="center" vertical="center" wrapText="1"/>
    </xf>
    <xf numFmtId="43" fontId="34" fillId="0" borderId="15" xfId="36" applyFont="1" applyFill="1" applyBorder="1" applyAlignment="1">
      <alignment vertical="center" wrapText="1"/>
    </xf>
    <xf numFmtId="43" fontId="34" fillId="0" borderId="48" xfId="36" applyFont="1" applyFill="1" applyBorder="1" applyAlignment="1">
      <alignment vertical="center" wrapText="1"/>
    </xf>
    <xf numFmtId="2" fontId="44" fillId="0" borderId="10" xfId="0" applyNumberFormat="1" applyFont="1" applyFill="1" applyBorder="1" applyAlignment="1">
      <alignment horizontal="center" vertical="center" wrapText="1"/>
    </xf>
    <xf numFmtId="166" fontId="34" fillId="0" borderId="48" xfId="0" applyNumberFormat="1" applyFont="1" applyFill="1" applyBorder="1" applyAlignment="1">
      <alignment horizontal="center" vertical="center" wrapText="1"/>
    </xf>
    <xf numFmtId="0" fontId="44" fillId="0" borderId="59" xfId="0" applyFont="1" applyFill="1" applyBorder="1" applyAlignment="1">
      <alignment horizontal="center" vertical="center" wrapText="1"/>
    </xf>
    <xf numFmtId="0" fontId="34" fillId="0" borderId="60" xfId="0" applyFont="1" applyFill="1" applyBorder="1" applyAlignment="1">
      <alignment vertical="top" wrapText="1"/>
    </xf>
    <xf numFmtId="0" fontId="41" fillId="0" borderId="71" xfId="0" applyFont="1" applyFill="1" applyBorder="1" applyAlignment="1">
      <alignment horizontal="center" vertical="top"/>
    </xf>
    <xf numFmtId="0" fontId="41" fillId="0" borderId="32" xfId="0" applyFont="1" applyFill="1" applyBorder="1" applyAlignment="1">
      <alignment horizontal="center" vertical="center"/>
    </xf>
    <xf numFmtId="43" fontId="41" fillId="0" borderId="10" xfId="36" applyFont="1" applyFill="1" applyBorder="1" applyAlignment="1">
      <alignment vertical="center"/>
    </xf>
    <xf numFmtId="0" fontId="34" fillId="0" borderId="0" xfId="0" applyFont="1" applyFill="1" applyBorder="1" applyAlignment="1">
      <alignment horizontal="center" vertical="center" wrapText="1"/>
    </xf>
    <xf numFmtId="0" fontId="34" fillId="25" borderId="0" xfId="0" applyFont="1" applyFill="1"/>
    <xf numFmtId="0" fontId="0" fillId="0" borderId="0" xfId="0" applyAlignment="1">
      <alignment horizontal="center"/>
    </xf>
    <xf numFmtId="0" fontId="0" fillId="0" borderId="0" xfId="0" applyBorder="1" applyAlignment="1">
      <alignment horizontal="center"/>
    </xf>
    <xf numFmtId="0" fontId="0" fillId="0" borderId="43" xfId="0" applyBorder="1"/>
    <xf numFmtId="0" fontId="24" fillId="0" borderId="0" xfId="38" applyFont="1" applyBorder="1" applyAlignment="1">
      <alignment horizontal="left" vertical="center"/>
    </xf>
    <xf numFmtId="0" fontId="27" fillId="24" borderId="10" xfId="40" applyFont="1" applyFill="1" applyBorder="1" applyAlignment="1">
      <alignment horizontal="center" vertical="center" wrapText="1"/>
    </xf>
    <xf numFmtId="0" fontId="2" fillId="0" borderId="0" xfId="41" applyFont="1" applyBorder="1" applyAlignment="1">
      <alignment horizontal="center" vertical="center" wrapText="1"/>
    </xf>
    <xf numFmtId="0" fontId="2" fillId="0" borderId="0" xfId="40" applyFont="1" applyAlignment="1">
      <alignment horizontal="center"/>
    </xf>
    <xf numFmtId="0" fontId="41" fillId="0" borderId="10" xfId="0" applyFont="1" applyFill="1" applyBorder="1" applyAlignment="1">
      <alignment horizontal="center" vertical="center"/>
    </xf>
    <xf numFmtId="0" fontId="3" fillId="0" borderId="0" xfId="38" applyFont="1" applyAlignment="1">
      <alignment horizontal="center" wrapText="1"/>
    </xf>
    <xf numFmtId="0" fontId="24" fillId="0" borderId="43" xfId="38" applyFont="1" applyBorder="1" applyAlignment="1">
      <alignment vertical="center"/>
    </xf>
    <xf numFmtId="0" fontId="24" fillId="0" borderId="43" xfId="38" applyFont="1" applyFill="1" applyBorder="1" applyAlignment="1">
      <alignment vertical="center"/>
    </xf>
    <xf numFmtId="0" fontId="3" fillId="24" borderId="13" xfId="38" applyFont="1" applyFill="1" applyBorder="1" applyAlignment="1">
      <alignment horizontal="center" vertical="center" wrapText="1"/>
    </xf>
    <xf numFmtId="3" fontId="2" fillId="0" borderId="15" xfId="38" applyNumberFormat="1" applyFont="1" applyFill="1" applyBorder="1" applyAlignment="1">
      <alignment horizontal="center" vertical="center" wrapText="1"/>
    </xf>
    <xf numFmtId="3" fontId="2" fillId="0" borderId="15" xfId="38" applyNumberFormat="1" applyFont="1" applyFill="1" applyBorder="1" applyAlignment="1">
      <alignment horizontal="center" vertical="center"/>
    </xf>
    <xf numFmtId="0" fontId="2" fillId="0" borderId="23" xfId="38" applyFont="1" applyFill="1" applyBorder="1"/>
    <xf numFmtId="0" fontId="3" fillId="0" borderId="40" xfId="38" applyFont="1" applyFill="1" applyBorder="1" applyAlignment="1">
      <alignment horizontal="center" wrapText="1"/>
    </xf>
    <xf numFmtId="0" fontId="3" fillId="0" borderId="0" xfId="38" applyFont="1" applyFill="1" applyBorder="1" applyAlignment="1">
      <alignment horizontal="center" wrapText="1"/>
    </xf>
    <xf numFmtId="0" fontId="2" fillId="0" borderId="40" xfId="38" applyFont="1" applyFill="1" applyBorder="1"/>
    <xf numFmtId="0" fontId="2" fillId="0" borderId="0" xfId="38" applyFont="1" applyFill="1" applyBorder="1"/>
    <xf numFmtId="0" fontId="4" fillId="27" borderId="19" xfId="38" applyFont="1" applyFill="1" applyBorder="1" applyAlignment="1">
      <alignment horizontal="center" vertical="center" wrapText="1"/>
    </xf>
    <xf numFmtId="0" fontId="3" fillId="0" borderId="40" xfId="38" applyFont="1" applyFill="1" applyBorder="1" applyAlignment="1">
      <alignment horizontal="center" vertical="center"/>
    </xf>
    <xf numFmtId="4" fontId="2" fillId="0" borderId="0" xfId="38" applyNumberFormat="1" applyFont="1" applyFill="1" applyBorder="1" applyAlignment="1">
      <alignment horizontal="center" vertical="center"/>
    </xf>
    <xf numFmtId="0" fontId="2" fillId="0" borderId="23" xfId="38" applyFont="1" applyFill="1" applyBorder="1" applyAlignment="1">
      <alignment vertical="center"/>
    </xf>
    <xf numFmtId="0" fontId="24" fillId="0" borderId="40" xfId="38" applyFont="1" applyFill="1" applyBorder="1" applyAlignment="1">
      <alignment vertical="center"/>
    </xf>
    <xf numFmtId="14" fontId="24" fillId="0" borderId="45" xfId="38" applyNumberFormat="1" applyFont="1" applyFill="1" applyBorder="1" applyAlignment="1">
      <alignment horizontal="right" vertical="center"/>
    </xf>
    <xf numFmtId="0" fontId="24" fillId="0" borderId="59" xfId="38" applyFont="1" applyFill="1" applyBorder="1" applyAlignment="1">
      <alignment vertical="center"/>
    </xf>
    <xf numFmtId="0" fontId="46" fillId="0" borderId="43" xfId="38" applyFont="1" applyFill="1" applyBorder="1" applyAlignment="1">
      <alignment vertical="center"/>
    </xf>
    <xf numFmtId="0" fontId="3" fillId="0" borderId="44" xfId="38" applyFont="1" applyFill="1" applyBorder="1" applyAlignment="1">
      <alignment vertical="center"/>
    </xf>
    <xf numFmtId="4" fontId="3" fillId="0" borderId="16" xfId="38" applyNumberFormat="1" applyFont="1" applyFill="1" applyBorder="1" applyAlignment="1">
      <alignment horizontal="center" vertical="center"/>
    </xf>
    <xf numFmtId="3" fontId="3" fillId="0" borderId="16" xfId="38" applyNumberFormat="1" applyFont="1" applyFill="1" applyBorder="1" applyAlignment="1">
      <alignment horizontal="center" vertical="center"/>
    </xf>
    <xf numFmtId="3" fontId="2" fillId="0" borderId="20" xfId="38" applyNumberFormat="1" applyFont="1" applyFill="1" applyBorder="1" applyAlignment="1">
      <alignment horizontal="center" vertical="center" wrapText="1"/>
    </xf>
    <xf numFmtId="0" fontId="45" fillId="0" borderId="55" xfId="0" applyFont="1" applyFill="1" applyBorder="1" applyAlignment="1">
      <alignment horizontal="center" vertical="center"/>
    </xf>
    <xf numFmtId="0" fontId="45" fillId="0" borderId="74" xfId="0" applyFont="1" applyFill="1" applyBorder="1" applyAlignment="1">
      <alignment horizontal="center" vertical="center"/>
    </xf>
    <xf numFmtId="0" fontId="47" fillId="0" borderId="21" xfId="0" applyFont="1" applyFill="1" applyBorder="1" applyAlignment="1">
      <alignment horizontal="left" vertical="center" wrapText="1"/>
    </xf>
    <xf numFmtId="0" fontId="47" fillId="0" borderId="12" xfId="0" applyFont="1" applyFill="1" applyBorder="1" applyAlignment="1">
      <alignment horizontal="left" vertical="center" wrapText="1"/>
    </xf>
    <xf numFmtId="0" fontId="24" fillId="28" borderId="71" xfId="38" applyFont="1" applyFill="1" applyBorder="1" applyAlignment="1">
      <alignment horizontal="center"/>
    </xf>
    <xf numFmtId="0" fontId="24" fillId="28" borderId="59" xfId="38" applyFont="1" applyFill="1" applyBorder="1" applyAlignment="1">
      <alignment horizontal="center"/>
    </xf>
    <xf numFmtId="0" fontId="44" fillId="0" borderId="10" xfId="0" applyFont="1" applyFill="1" applyBorder="1" applyAlignment="1">
      <alignment horizontal="center" vertical="center" wrapText="1"/>
    </xf>
    <xf numFmtId="0" fontId="34" fillId="0" borderId="10" xfId="0" applyFont="1" applyFill="1" applyBorder="1" applyAlignment="1">
      <alignment horizontal="center" vertical="center" wrapText="1"/>
    </xf>
    <xf numFmtId="0" fontId="41" fillId="0" borderId="10" xfId="0" applyFont="1" applyFill="1" applyBorder="1" applyAlignment="1">
      <alignment horizontal="center" vertical="center" wrapText="1"/>
    </xf>
    <xf numFmtId="0" fontId="48" fillId="0" borderId="12" xfId="0" applyFont="1" applyFill="1" applyBorder="1" applyAlignment="1">
      <alignment horizontal="center" vertical="center" wrapText="1"/>
    </xf>
    <xf numFmtId="0" fontId="44" fillId="0" borderId="15" xfId="0" applyFont="1" applyFill="1" applyBorder="1" applyAlignment="1">
      <alignment horizontal="center" vertical="center" wrapText="1"/>
    </xf>
    <xf numFmtId="0" fontId="34" fillId="0" borderId="0" xfId="0" applyFont="1" applyFill="1" applyBorder="1"/>
    <xf numFmtId="0" fontId="44" fillId="0" borderId="0" xfId="0" applyFont="1" applyFill="1" applyBorder="1" applyAlignment="1">
      <alignment horizontal="center" vertical="center" wrapText="1"/>
    </xf>
    <xf numFmtId="0" fontId="44" fillId="0" borderId="45" xfId="0" applyFont="1" applyFill="1" applyBorder="1" applyAlignment="1">
      <alignment horizontal="center" vertical="center" wrapText="1"/>
    </xf>
    <xf numFmtId="0" fontId="41" fillId="0" borderId="15" xfId="0" applyFont="1" applyFill="1" applyBorder="1" applyAlignment="1">
      <alignment horizontal="center" vertical="center" wrapText="1"/>
    </xf>
    <xf numFmtId="0" fontId="41" fillId="0" borderId="29" xfId="0" applyFont="1" applyFill="1" applyBorder="1" applyAlignment="1">
      <alignment horizontal="center" vertical="top"/>
    </xf>
    <xf numFmtId="0" fontId="41" fillId="0" borderId="76" xfId="0" applyFont="1" applyFill="1" applyBorder="1" applyAlignment="1">
      <alignment horizontal="center" vertical="center"/>
    </xf>
    <xf numFmtId="0" fontId="24" fillId="0" borderId="67" xfId="38" applyFont="1" applyBorder="1" applyAlignment="1">
      <alignment horizontal="center" vertical="center"/>
    </xf>
    <xf numFmtId="0" fontId="41" fillId="0" borderId="65" xfId="0" applyFont="1" applyFill="1" applyBorder="1" applyAlignment="1">
      <alignment horizontal="center" vertical="center" wrapText="1"/>
    </xf>
    <xf numFmtId="0" fontId="41" fillId="0" borderId="10" xfId="0" applyFont="1" applyFill="1" applyBorder="1" applyAlignment="1">
      <alignment horizontal="center" vertical="center" wrapText="1"/>
    </xf>
    <xf numFmtId="0" fontId="0" fillId="0" borderId="40" xfId="0" applyBorder="1"/>
    <xf numFmtId="0" fontId="2" fillId="0" borderId="15" xfId="40" applyFont="1" applyFill="1" applyBorder="1" applyAlignment="1">
      <alignment horizontal="center" vertical="center" wrapText="1"/>
    </xf>
    <xf numFmtId="0" fontId="2" fillId="26" borderId="15" xfId="40" applyFont="1" applyFill="1" applyBorder="1" applyAlignment="1">
      <alignment horizontal="center" vertical="center" wrapText="1"/>
    </xf>
    <xf numFmtId="0" fontId="49" fillId="0" borderId="35" xfId="0" applyFont="1" applyFill="1" applyBorder="1" applyAlignment="1">
      <alignment horizontal="center" vertical="center" wrapText="1"/>
    </xf>
    <xf numFmtId="0" fontId="41" fillId="0" borderId="10" xfId="0" applyFont="1" applyFill="1" applyBorder="1" applyAlignment="1">
      <alignment vertical="center" wrapText="1"/>
    </xf>
    <xf numFmtId="0" fontId="24" fillId="0" borderId="40" xfId="38" applyFont="1" applyBorder="1" applyAlignment="1">
      <alignment vertical="center"/>
    </xf>
    <xf numFmtId="0" fontId="0" fillId="0" borderId="23" xfId="0" applyBorder="1" applyAlignment="1">
      <alignment horizontal="center"/>
    </xf>
    <xf numFmtId="0" fontId="0" fillId="0" borderId="59" xfId="0" applyBorder="1"/>
    <xf numFmtId="0" fontId="0" fillId="0" borderId="58" xfId="0" applyBorder="1" applyAlignment="1">
      <alignment horizontal="center"/>
    </xf>
    <xf numFmtId="0" fontId="0" fillId="0" borderId="71" xfId="0" applyBorder="1" applyAlignment="1">
      <alignment horizontal="center"/>
    </xf>
    <xf numFmtId="0" fontId="35" fillId="0" borderId="43" xfId="0" applyFont="1" applyBorder="1" applyAlignment="1">
      <alignment horizontal="center" wrapText="1"/>
    </xf>
    <xf numFmtId="0" fontId="35" fillId="0" borderId="44" xfId="0" applyFont="1" applyBorder="1" applyAlignment="1">
      <alignment horizontal="center" wrapText="1"/>
    </xf>
    <xf numFmtId="0" fontId="35" fillId="0" borderId="45" xfId="0" applyFont="1" applyBorder="1" applyAlignment="1">
      <alignment horizontal="center" wrapText="1"/>
    </xf>
    <xf numFmtId="0" fontId="44" fillId="0" borderId="10" xfId="0" applyFont="1" applyFill="1" applyBorder="1" applyAlignment="1">
      <alignment horizontal="center" vertical="center" wrapText="1"/>
    </xf>
    <xf numFmtId="0" fontId="41" fillId="0" borderId="10" xfId="0" applyFont="1" applyFill="1" applyBorder="1" applyAlignment="1">
      <alignment horizontal="center" vertical="center" wrapText="1"/>
    </xf>
    <xf numFmtId="0" fontId="34" fillId="0" borderId="20" xfId="0" applyFont="1" applyFill="1" applyBorder="1" applyAlignment="1">
      <alignment horizontal="center" vertical="center" wrapText="1"/>
    </xf>
    <xf numFmtId="1" fontId="34" fillId="0" borderId="27" xfId="0" applyNumberFormat="1" applyFont="1" applyFill="1" applyBorder="1" applyAlignment="1">
      <alignment horizontal="center" vertical="center" wrapText="1"/>
    </xf>
    <xf numFmtId="1" fontId="34" fillId="0" borderId="15" xfId="36" applyNumberFormat="1" applyFont="1" applyFill="1" applyBorder="1" applyAlignment="1">
      <alignment horizontal="center" vertical="center" wrapText="1"/>
    </xf>
    <xf numFmtId="0" fontId="2" fillId="0" borderId="10" xfId="0" applyFont="1" applyBorder="1" applyAlignment="1">
      <alignment horizontal="center"/>
    </xf>
    <xf numFmtId="0" fontId="2" fillId="0" borderId="10" xfId="0" applyFont="1" applyFill="1" applyBorder="1" applyAlignment="1">
      <alignment horizontal="center" vertical="center" wrapText="1"/>
    </xf>
    <xf numFmtId="0" fontId="2" fillId="0" borderId="14" xfId="38" applyFont="1" applyFill="1" applyBorder="1" applyAlignment="1">
      <alignment vertical="center"/>
    </xf>
    <xf numFmtId="0" fontId="2" fillId="0" borderId="14" xfId="0" applyFont="1" applyBorder="1" applyAlignment="1">
      <alignment horizontal="center"/>
    </xf>
    <xf numFmtId="0" fontId="2" fillId="0" borderId="15" xfId="0" applyNumberFormat="1" applyFont="1" applyFill="1" applyBorder="1" applyAlignment="1">
      <alignment horizontal="center" vertical="center" wrapText="1"/>
    </xf>
    <xf numFmtId="0" fontId="47" fillId="0" borderId="0" xfId="0" applyFont="1" applyAlignment="1">
      <alignment vertical="center"/>
    </xf>
    <xf numFmtId="0" fontId="41" fillId="0" borderId="65" xfId="0" applyFont="1" applyFill="1" applyBorder="1" applyAlignment="1">
      <alignment horizontal="center" vertical="center" wrapText="1"/>
    </xf>
    <xf numFmtId="0" fontId="44" fillId="0" borderId="10" xfId="0" applyFont="1" applyFill="1" applyBorder="1" applyAlignment="1">
      <alignment horizontal="center" vertical="center" wrapText="1"/>
    </xf>
    <xf numFmtId="0" fontId="34" fillId="0" borderId="10" xfId="0" applyFont="1" applyFill="1" applyBorder="1" applyAlignment="1">
      <alignment horizontal="center" vertical="center" wrapText="1"/>
    </xf>
    <xf numFmtId="167" fontId="2" fillId="26" borderId="14" xfId="40" applyNumberFormat="1" applyFont="1" applyFill="1" applyBorder="1" applyAlignment="1">
      <alignment horizontal="center" vertical="center"/>
    </xf>
    <xf numFmtId="4" fontId="2" fillId="0" borderId="14" xfId="40" applyNumberFormat="1" applyFont="1" applyFill="1" applyBorder="1" applyAlignment="1">
      <alignment horizontal="center" vertical="center" wrapText="1"/>
    </xf>
    <xf numFmtId="9" fontId="2" fillId="26" borderId="10" xfId="46" applyFont="1" applyFill="1" applyBorder="1" applyAlignment="1">
      <alignment horizontal="center" vertical="center" wrapText="1"/>
    </xf>
    <xf numFmtId="14" fontId="2" fillId="26" borderId="10" xfId="40" applyNumberFormat="1" applyFont="1" applyFill="1" applyBorder="1" applyAlignment="1">
      <alignment horizontal="center" vertical="center" wrapText="1"/>
    </xf>
    <xf numFmtId="9" fontId="2" fillId="26" borderId="10" xfId="46" quotePrefix="1" applyFont="1" applyFill="1" applyBorder="1" applyAlignment="1">
      <alignment horizontal="center" vertical="center" wrapText="1"/>
    </xf>
    <xf numFmtId="0" fontId="34" fillId="0" borderId="10" xfId="0" applyFont="1" applyFill="1" applyBorder="1" applyAlignment="1">
      <alignment horizontal="center" vertical="center" wrapText="1"/>
    </xf>
    <xf numFmtId="2" fontId="2" fillId="0" borderId="10" xfId="40" applyNumberFormat="1" applyFont="1" applyFill="1" applyBorder="1" applyAlignment="1">
      <alignment horizontal="center" vertical="center" wrapText="1"/>
    </xf>
    <xf numFmtId="0" fontId="24" fillId="0" borderId="44" xfId="38" applyFont="1" applyBorder="1" applyAlignment="1">
      <alignment horizontal="left" vertical="center"/>
    </xf>
    <xf numFmtId="0" fontId="34" fillId="0" borderId="10" xfId="0" applyFont="1" applyFill="1" applyBorder="1" applyAlignment="1">
      <alignment horizontal="center" vertical="center" wrapText="1"/>
    </xf>
    <xf numFmtId="0" fontId="47" fillId="0" borderId="10" xfId="0" applyFont="1" applyBorder="1" applyAlignment="1">
      <alignment vertical="center"/>
    </xf>
    <xf numFmtId="15" fontId="34" fillId="26" borderId="10" xfId="0" applyNumberFormat="1" applyFont="1" applyFill="1" applyBorder="1" applyAlignment="1">
      <alignment horizontal="center" vertical="center"/>
    </xf>
    <xf numFmtId="4" fontId="2" fillId="26" borderId="14" xfId="40" applyNumberFormat="1" applyFill="1" applyBorder="1" applyAlignment="1">
      <alignment horizontal="center" vertical="center"/>
    </xf>
    <xf numFmtId="0" fontId="2" fillId="26" borderId="14" xfId="40" applyFill="1" applyBorder="1" applyAlignment="1">
      <alignment horizontal="center" vertical="center" wrapText="1"/>
    </xf>
    <xf numFmtId="14" fontId="2" fillId="26" borderId="14" xfId="40" applyNumberFormat="1" applyFill="1" applyBorder="1" applyAlignment="1">
      <alignment horizontal="center" vertical="center" wrapText="1"/>
    </xf>
    <xf numFmtId="0" fontId="2" fillId="26" borderId="10" xfId="40" applyFill="1" applyBorder="1" applyAlignment="1">
      <alignment horizontal="center" vertical="center" wrapText="1"/>
    </xf>
    <xf numFmtId="0" fontId="2" fillId="26" borderId="10" xfId="40" applyFill="1" applyBorder="1" applyAlignment="1">
      <alignment vertical="center" wrapText="1"/>
    </xf>
    <xf numFmtId="0" fontId="2" fillId="26" borderId="10" xfId="40" applyFill="1" applyBorder="1" applyAlignment="1">
      <alignment horizontal="center" vertical="center"/>
    </xf>
    <xf numFmtId="0" fontId="2" fillId="26" borderId="10" xfId="40" applyFill="1" applyBorder="1"/>
    <xf numFmtId="0" fontId="24" fillId="26" borderId="44" xfId="38" applyFont="1" applyFill="1" applyBorder="1" applyAlignment="1">
      <alignment horizontal="center" vertical="center"/>
    </xf>
    <xf numFmtId="0" fontId="2" fillId="0" borderId="10" xfId="40" applyBorder="1" applyAlignment="1">
      <alignment horizontal="center" vertical="center" wrapText="1"/>
    </xf>
    <xf numFmtId="14" fontId="42" fillId="0" borderId="10" xfId="0" applyNumberFormat="1" applyFont="1" applyBorder="1" applyAlignment="1">
      <alignment horizontal="center" vertical="center"/>
    </xf>
    <xf numFmtId="0" fontId="48" fillId="0" borderId="12" xfId="0" applyFont="1" applyBorder="1" applyAlignment="1">
      <alignment horizontal="center" vertical="center" wrapText="1"/>
    </xf>
    <xf numFmtId="0" fontId="34" fillId="0" borderId="10" xfId="0" applyFont="1" applyBorder="1" applyAlignment="1">
      <alignment horizontal="center" vertical="center" wrapText="1"/>
    </xf>
    <xf numFmtId="1" fontId="34" fillId="0" borderId="15" xfId="36" applyNumberFormat="1" applyFont="1" applyBorder="1" applyAlignment="1">
      <alignment horizontal="center" vertical="center" wrapText="1"/>
    </xf>
    <xf numFmtId="0" fontId="34" fillId="0" borderId="12" xfId="0" applyFont="1" applyBorder="1" applyAlignment="1">
      <alignment horizontal="center" vertical="center" wrapText="1"/>
    </xf>
    <xf numFmtId="1" fontId="34" fillId="0" borderId="27" xfId="0" applyNumberFormat="1" applyFont="1" applyBorder="1" applyAlignment="1">
      <alignment horizontal="center" vertical="center" wrapText="1"/>
    </xf>
    <xf numFmtId="0" fontId="2" fillId="0" borderId="12" xfId="40" applyBorder="1" applyAlignment="1">
      <alignment horizontal="center" vertical="center" wrapText="1"/>
    </xf>
    <xf numFmtId="15" fontId="34" fillId="0" borderId="10" xfId="0" applyNumberFormat="1" applyFont="1" applyBorder="1" applyAlignment="1">
      <alignment horizontal="center" vertical="center"/>
    </xf>
    <xf numFmtId="15" fontId="42" fillId="0" borderId="10" xfId="0" applyNumberFormat="1" applyFont="1" applyBorder="1" applyAlignment="1">
      <alignment horizontal="center" vertical="center"/>
    </xf>
    <xf numFmtId="0" fontId="51" fillId="0" borderId="12" xfId="0" applyFont="1" applyBorder="1" applyAlignment="1">
      <alignment horizontal="center" vertical="center" wrapText="1"/>
    </xf>
    <xf numFmtId="49" fontId="41" fillId="0" borderId="27" xfId="0" applyNumberFormat="1" applyFont="1" applyFill="1" applyBorder="1" applyAlignment="1">
      <alignment vertical="center" wrapText="1"/>
    </xf>
    <xf numFmtId="0" fontId="41" fillId="0" borderId="9" xfId="0" applyFont="1" applyFill="1" applyBorder="1" applyAlignment="1">
      <alignment horizontal="center" vertical="center"/>
    </xf>
    <xf numFmtId="49" fontId="41" fillId="0" borderId="13" xfId="0" applyNumberFormat="1" applyFont="1" applyFill="1" applyBorder="1" applyAlignment="1">
      <alignment vertical="center"/>
    </xf>
    <xf numFmtId="0" fontId="41" fillId="0" borderId="13" xfId="0" applyNumberFormat="1" applyFont="1" applyFill="1" applyBorder="1" applyAlignment="1">
      <alignment vertical="center"/>
    </xf>
    <xf numFmtId="0" fontId="34" fillId="0" borderId="14" xfId="0" applyNumberFormat="1" applyFont="1" applyFill="1" applyBorder="1" applyAlignment="1">
      <alignment horizontal="center" vertical="center"/>
    </xf>
    <xf numFmtId="49" fontId="2" fillId="0" borderId="10" xfId="0" applyNumberFormat="1" applyFont="1" applyFill="1" applyBorder="1" applyAlignment="1">
      <alignment horizontal="center" vertical="center" wrapText="1"/>
    </xf>
    <xf numFmtId="49" fontId="41" fillId="0" borderId="13" xfId="0" applyNumberFormat="1" applyFont="1" applyBorder="1" applyAlignment="1">
      <alignment vertical="center"/>
    </xf>
    <xf numFmtId="49" fontId="41" fillId="0" borderId="27" xfId="0" applyNumberFormat="1" applyFont="1" applyBorder="1" applyAlignment="1">
      <alignment vertical="center"/>
    </xf>
    <xf numFmtId="49" fontId="2" fillId="0" borderId="10" xfId="0" applyNumberFormat="1" applyFont="1" applyBorder="1" applyAlignment="1">
      <alignment horizontal="center"/>
    </xf>
    <xf numFmtId="49" fontId="41" fillId="0" borderId="27" xfId="0" applyNumberFormat="1" applyFont="1" applyFill="1" applyBorder="1" applyAlignment="1">
      <alignment vertical="center"/>
    </xf>
    <xf numFmtId="0" fontId="34" fillId="0" borderId="17" xfId="0" applyNumberFormat="1" applyFont="1" applyFill="1" applyBorder="1" applyAlignment="1">
      <alignment horizontal="center" vertical="center" wrapText="1"/>
    </xf>
    <xf numFmtId="0" fontId="41" fillId="0" borderId="19" xfId="0" applyNumberFormat="1" applyFont="1" applyFill="1" applyBorder="1" applyAlignment="1">
      <alignment vertical="center"/>
    </xf>
    <xf numFmtId="0" fontId="41" fillId="0" borderId="10" xfId="0" applyFont="1" applyBorder="1" applyAlignment="1">
      <alignment vertical="center"/>
    </xf>
    <xf numFmtId="0" fontId="41" fillId="0" borderId="10" xfId="0" applyNumberFormat="1" applyFont="1" applyFill="1" applyBorder="1" applyAlignment="1">
      <alignment vertical="center"/>
    </xf>
    <xf numFmtId="0" fontId="2" fillId="0" borderId="15" xfId="0" applyNumberFormat="1" applyFont="1" applyBorder="1" applyAlignment="1">
      <alignment horizontal="center"/>
    </xf>
    <xf numFmtId="0" fontId="3" fillId="0" borderId="42" xfId="0" applyFont="1" applyBorder="1" applyAlignment="1">
      <alignment horizontal="center"/>
    </xf>
    <xf numFmtId="0" fontId="3" fillId="0" borderId="77" xfId="0" applyFont="1" applyBorder="1" applyAlignment="1">
      <alignment horizontal="center"/>
    </xf>
    <xf numFmtId="0" fontId="3" fillId="0" borderId="78" xfId="0" applyFont="1" applyBorder="1" applyAlignment="1">
      <alignment horizontal="center"/>
    </xf>
    <xf numFmtId="0" fontId="3" fillId="0" borderId="12" xfId="38" applyFont="1" applyFill="1" applyBorder="1" applyAlignment="1">
      <alignment horizontal="center" vertical="center"/>
    </xf>
    <xf numFmtId="3" fontId="3" fillId="26" borderId="14" xfId="38" applyNumberFormat="1" applyFont="1" applyFill="1" applyBorder="1" applyAlignment="1">
      <alignment horizontal="center" vertical="center"/>
    </xf>
    <xf numFmtId="0" fontId="5" fillId="0" borderId="25" xfId="38" applyFont="1" applyFill="1" applyBorder="1" applyAlignment="1">
      <alignment horizontal="center" vertical="center"/>
    </xf>
    <xf numFmtId="0" fontId="5" fillId="0" borderId="33" xfId="38" applyFont="1" applyFill="1" applyBorder="1" applyAlignment="1">
      <alignment horizontal="center" vertical="center"/>
    </xf>
    <xf numFmtId="0" fontId="5" fillId="0" borderId="36" xfId="38" applyFont="1" applyFill="1" applyBorder="1" applyAlignment="1">
      <alignment horizontal="center" vertical="center"/>
    </xf>
    <xf numFmtId="0" fontId="3" fillId="24" borderId="16" xfId="38" applyFont="1" applyFill="1" applyBorder="1" applyAlignment="1">
      <alignment horizontal="center" vertical="center" wrapText="1"/>
    </xf>
    <xf numFmtId="0" fontId="3" fillId="24" borderId="10" xfId="38" applyFont="1" applyFill="1" applyBorder="1" applyAlignment="1">
      <alignment horizontal="center" vertical="center" wrapText="1"/>
    </xf>
    <xf numFmtId="0" fontId="3" fillId="24" borderId="21" xfId="38" applyFont="1" applyFill="1" applyBorder="1" applyAlignment="1">
      <alignment horizontal="center" vertical="center"/>
    </xf>
    <xf numFmtId="0" fontId="3" fillId="24" borderId="16" xfId="38" applyFont="1" applyFill="1" applyBorder="1" applyAlignment="1">
      <alignment horizontal="center" vertical="center"/>
    </xf>
    <xf numFmtId="0" fontId="3" fillId="24" borderId="12" xfId="38" applyFont="1" applyFill="1" applyBorder="1" applyAlignment="1">
      <alignment horizontal="center" vertical="center"/>
    </xf>
    <xf numFmtId="0" fontId="3" fillId="24" borderId="10" xfId="38" applyFont="1" applyFill="1" applyBorder="1" applyAlignment="1">
      <alignment horizontal="center" vertical="center"/>
    </xf>
    <xf numFmtId="0" fontId="3" fillId="24" borderId="54" xfId="38" applyFont="1" applyFill="1" applyBorder="1" applyAlignment="1">
      <alignment horizontal="center" vertical="center"/>
    </xf>
    <xf numFmtId="0" fontId="3" fillId="24" borderId="19" xfId="38" applyFont="1" applyFill="1" applyBorder="1" applyAlignment="1">
      <alignment horizontal="center" vertical="center"/>
    </xf>
    <xf numFmtId="0" fontId="3" fillId="24" borderId="19" xfId="38" applyFont="1" applyFill="1" applyBorder="1" applyAlignment="1">
      <alignment horizontal="center" vertical="center" wrapText="1"/>
    </xf>
    <xf numFmtId="0" fontId="25" fillId="0" borderId="0" xfId="38" applyFont="1" applyAlignment="1">
      <alignment horizontal="center" wrapText="1"/>
    </xf>
    <xf numFmtId="0" fontId="3" fillId="24" borderId="20" xfId="38" applyFont="1" applyFill="1" applyBorder="1" applyAlignment="1">
      <alignment horizontal="center" vertical="center" wrapText="1"/>
    </xf>
    <xf numFmtId="0" fontId="3" fillId="24" borderId="15" xfId="38" applyFont="1" applyFill="1" applyBorder="1" applyAlignment="1">
      <alignment horizontal="center" vertical="center" wrapText="1"/>
    </xf>
    <xf numFmtId="0" fontId="3" fillId="24" borderId="48" xfId="38" applyFont="1" applyFill="1" applyBorder="1" applyAlignment="1">
      <alignment horizontal="center" vertical="center" wrapText="1"/>
    </xf>
    <xf numFmtId="0" fontId="3" fillId="24" borderId="28" xfId="38" applyFont="1" applyFill="1" applyBorder="1" applyAlignment="1">
      <alignment horizontal="left" vertical="center" wrapText="1"/>
    </xf>
    <xf numFmtId="0" fontId="3" fillId="24" borderId="14" xfId="38" applyFont="1" applyFill="1" applyBorder="1" applyAlignment="1">
      <alignment horizontal="left" vertical="center" wrapText="1"/>
    </xf>
    <xf numFmtId="0" fontId="3" fillId="0" borderId="74" xfId="38" applyFont="1" applyFill="1" applyBorder="1" applyAlignment="1">
      <alignment horizontal="center" vertical="center"/>
    </xf>
    <xf numFmtId="0" fontId="3" fillId="0" borderId="27" xfId="38" applyFont="1" applyFill="1" applyBorder="1" applyAlignment="1">
      <alignment horizontal="center" vertical="center"/>
    </xf>
    <xf numFmtId="0" fontId="24" fillId="0" borderId="0" xfId="38" applyFont="1" applyBorder="1" applyAlignment="1">
      <alignment horizontal="left" vertical="center"/>
    </xf>
    <xf numFmtId="0" fontId="24" fillId="0" borderId="66" xfId="38" applyFont="1" applyBorder="1" applyAlignment="1">
      <alignment horizontal="center" vertical="center"/>
    </xf>
    <xf numFmtId="0" fontId="3" fillId="24" borderId="65" xfId="38" applyFont="1" applyFill="1" applyBorder="1" applyAlignment="1">
      <alignment horizontal="center" vertical="center"/>
    </xf>
    <xf numFmtId="0" fontId="3" fillId="24" borderId="27" xfId="38" applyFont="1" applyFill="1" applyBorder="1" applyAlignment="1">
      <alignment horizontal="center" vertical="center"/>
    </xf>
    <xf numFmtId="0" fontId="24" fillId="0" borderId="0" xfId="38" applyFont="1" applyAlignment="1">
      <alignment horizontal="center" vertical="center" wrapText="1"/>
    </xf>
    <xf numFmtId="0" fontId="2" fillId="0" borderId="0" xfId="38" applyFont="1" applyAlignment="1">
      <alignment horizontal="center"/>
    </xf>
    <xf numFmtId="0" fontId="2" fillId="0" borderId="0" xfId="38" applyFont="1" applyBorder="1" applyAlignment="1">
      <alignment horizontal="center"/>
    </xf>
    <xf numFmtId="0" fontId="5" fillId="0" borderId="31" xfId="38" applyFont="1" applyBorder="1" applyAlignment="1">
      <alignment horizontal="center" vertical="center" wrapText="1"/>
    </xf>
    <xf numFmtId="0" fontId="5" fillId="0" borderId="49" xfId="38" applyFont="1" applyBorder="1" applyAlignment="1">
      <alignment horizontal="center" vertical="center" wrapText="1"/>
    </xf>
    <xf numFmtId="0" fontId="5" fillId="0" borderId="50" xfId="38" applyFont="1" applyBorder="1" applyAlignment="1">
      <alignment horizontal="center" vertical="center" wrapText="1"/>
    </xf>
    <xf numFmtId="0" fontId="24" fillId="26" borderId="53" xfId="38" applyFont="1" applyFill="1" applyBorder="1" applyAlignment="1">
      <alignment horizontal="center" vertical="center"/>
    </xf>
    <xf numFmtId="0" fontId="24" fillId="0" borderId="53" xfId="38" applyFont="1" applyBorder="1" applyAlignment="1">
      <alignment horizontal="center" vertical="center"/>
    </xf>
    <xf numFmtId="0" fontId="24" fillId="0" borderId="67" xfId="38" applyFont="1" applyBorder="1" applyAlignment="1">
      <alignment horizontal="center" vertical="center"/>
    </xf>
    <xf numFmtId="0" fontId="3" fillId="24" borderId="28" xfId="38" applyFont="1" applyFill="1" applyBorder="1" applyAlignment="1">
      <alignment horizontal="center" vertical="center" wrapText="1"/>
    </xf>
    <xf numFmtId="0" fontId="3" fillId="24" borderId="14" xfId="38" applyFont="1" applyFill="1" applyBorder="1" applyAlignment="1">
      <alignment horizontal="center" vertical="center" wrapText="1"/>
    </xf>
    <xf numFmtId="0" fontId="25" fillId="0" borderId="43" xfId="38" applyFont="1" applyBorder="1" applyAlignment="1">
      <alignment horizontal="left" vertical="center"/>
    </xf>
    <xf numFmtId="0" fontId="25" fillId="0" borderId="44" xfId="38" applyFont="1" applyBorder="1" applyAlignment="1">
      <alignment horizontal="left" vertical="center"/>
    </xf>
    <xf numFmtId="0" fontId="3" fillId="24" borderId="10" xfId="40" applyFont="1" applyFill="1" applyBorder="1" applyAlignment="1">
      <alignment horizontal="center" vertical="center" wrapText="1"/>
    </xf>
    <xf numFmtId="0" fontId="27" fillId="24" borderId="10" xfId="40" applyFont="1" applyFill="1" applyBorder="1" applyAlignment="1">
      <alignment horizontal="center" vertical="center" wrapText="1"/>
    </xf>
    <xf numFmtId="0" fontId="27" fillId="24" borderId="19" xfId="40" applyFont="1" applyFill="1" applyBorder="1" applyAlignment="1">
      <alignment horizontal="center" vertical="center" wrapText="1"/>
    </xf>
    <xf numFmtId="0" fontId="27" fillId="24" borderId="14" xfId="40" applyFont="1" applyFill="1" applyBorder="1" applyAlignment="1">
      <alignment horizontal="center" vertical="center" wrapText="1"/>
    </xf>
    <xf numFmtId="0" fontId="33" fillId="24" borderId="19" xfId="40" applyFont="1" applyFill="1" applyBorder="1" applyAlignment="1">
      <alignment horizontal="center" vertical="center" wrapText="1"/>
    </xf>
    <xf numFmtId="0" fontId="33" fillId="24" borderId="14" xfId="40" applyFont="1" applyFill="1" applyBorder="1" applyAlignment="1">
      <alignment horizontal="center" vertical="center" wrapText="1"/>
    </xf>
    <xf numFmtId="0" fontId="3" fillId="24" borderId="13" xfId="40" applyFont="1" applyFill="1" applyBorder="1" applyAlignment="1">
      <alignment horizontal="center" vertical="center" wrapText="1"/>
    </xf>
    <xf numFmtId="0" fontId="3" fillId="24" borderId="27" xfId="40" applyFont="1" applyFill="1" applyBorder="1" applyAlignment="1">
      <alignment horizontal="center" vertical="center" wrapText="1"/>
    </xf>
    <xf numFmtId="0" fontId="25" fillId="26" borderId="18" xfId="38" applyFont="1" applyFill="1" applyBorder="1" applyAlignment="1">
      <alignment horizontal="center" vertical="center"/>
    </xf>
    <xf numFmtId="0" fontId="25" fillId="26" borderId="53" xfId="38" applyFont="1" applyFill="1" applyBorder="1" applyAlignment="1">
      <alignment horizontal="center" vertical="center"/>
    </xf>
    <xf numFmtId="0" fontId="25" fillId="26" borderId="75" xfId="38" applyFont="1" applyFill="1" applyBorder="1" applyAlignment="1">
      <alignment horizontal="center" vertical="center"/>
    </xf>
    <xf numFmtId="0" fontId="25" fillId="0" borderId="18" xfId="38" applyFont="1" applyBorder="1" applyAlignment="1">
      <alignment horizontal="center" vertical="center"/>
    </xf>
    <xf numFmtId="0" fontId="25" fillId="0" borderId="29" xfId="38" applyFont="1" applyBorder="1" applyAlignment="1">
      <alignment horizontal="center" vertical="center"/>
    </xf>
    <xf numFmtId="0" fontId="25" fillId="0" borderId="0" xfId="40" applyFont="1" applyAlignment="1">
      <alignment horizontal="center" vertical="center" wrapText="1"/>
    </xf>
    <xf numFmtId="0" fontId="25" fillId="0" borderId="31" xfId="40" applyFont="1" applyBorder="1" applyAlignment="1">
      <alignment horizontal="center" vertical="center"/>
    </xf>
    <xf numFmtId="0" fontId="25" fillId="0" borderId="49" xfId="40" applyFont="1" applyBorder="1" applyAlignment="1">
      <alignment horizontal="center" vertical="center"/>
    </xf>
    <xf numFmtId="0" fontId="25" fillId="0" borderId="50" xfId="40" applyFont="1" applyBorder="1" applyAlignment="1">
      <alignment horizontal="center" vertical="center"/>
    </xf>
    <xf numFmtId="0" fontId="3" fillId="24" borderId="21" xfId="40" applyFont="1" applyFill="1" applyBorder="1" applyAlignment="1">
      <alignment horizontal="center" vertical="center"/>
    </xf>
    <xf numFmtId="0" fontId="3" fillId="24" borderId="16" xfId="40" applyFont="1" applyFill="1" applyBorder="1" applyAlignment="1">
      <alignment horizontal="center" vertical="center"/>
    </xf>
    <xf numFmtId="0" fontId="3" fillId="24" borderId="22" xfId="40" applyFont="1" applyFill="1" applyBorder="1" applyAlignment="1">
      <alignment horizontal="center" vertical="center"/>
    </xf>
    <xf numFmtId="0" fontId="3" fillId="24" borderId="18" xfId="40" applyFont="1" applyFill="1" applyBorder="1" applyAlignment="1">
      <alignment horizontal="center" vertical="center"/>
    </xf>
    <xf numFmtId="0" fontId="3" fillId="24" borderId="28" xfId="40" applyFont="1" applyFill="1" applyBorder="1" applyAlignment="1">
      <alignment horizontal="center" vertical="center" wrapText="1"/>
    </xf>
    <xf numFmtId="0" fontId="3" fillId="24" borderId="37" xfId="40" applyFont="1" applyFill="1" applyBorder="1" applyAlignment="1">
      <alignment horizontal="center" vertical="center" wrapText="1"/>
    </xf>
    <xf numFmtId="0" fontId="3" fillId="24" borderId="20" xfId="40" applyFont="1" applyFill="1" applyBorder="1" applyAlignment="1">
      <alignment horizontal="center" vertical="center"/>
    </xf>
    <xf numFmtId="0" fontId="3" fillId="24" borderId="29" xfId="40" applyFont="1" applyFill="1" applyBorder="1" applyAlignment="1">
      <alignment horizontal="center" vertical="center"/>
    </xf>
    <xf numFmtId="0" fontId="2" fillId="0" borderId="0" xfId="41" applyFont="1" applyBorder="1" applyAlignment="1">
      <alignment horizontal="center" vertical="center" wrapText="1"/>
    </xf>
    <xf numFmtId="0" fontId="2" fillId="0" borderId="0" xfId="40" applyFont="1" applyAlignment="1">
      <alignment horizontal="center"/>
    </xf>
    <xf numFmtId="0" fontId="5" fillId="0" borderId="0" xfId="40" applyFont="1" applyAlignment="1">
      <alignment horizontal="center" vertical="center" wrapText="1"/>
    </xf>
    <xf numFmtId="0" fontId="3" fillId="24" borderId="60" xfId="40" applyFont="1" applyFill="1" applyBorder="1" applyAlignment="1">
      <alignment horizontal="center" vertical="center" wrapText="1"/>
    </xf>
    <xf numFmtId="0" fontId="3" fillId="24" borderId="61" xfId="40" applyFont="1" applyFill="1" applyBorder="1" applyAlignment="1">
      <alignment horizontal="center" vertical="center" wrapText="1"/>
    </xf>
    <xf numFmtId="0" fontId="3" fillId="24" borderId="60" xfId="40" applyFont="1" applyFill="1" applyBorder="1" applyAlignment="1">
      <alignment horizontal="center" vertical="center"/>
    </xf>
    <xf numFmtId="0" fontId="3" fillId="24" borderId="61" xfId="40" applyFont="1" applyFill="1" applyBorder="1" applyAlignment="1">
      <alignment horizontal="center" vertical="center"/>
    </xf>
    <xf numFmtId="0" fontId="3" fillId="24" borderId="43" xfId="40" applyFont="1" applyFill="1" applyBorder="1" applyAlignment="1">
      <alignment horizontal="center" vertical="center"/>
    </xf>
    <xf numFmtId="0" fontId="3" fillId="24" borderId="45" xfId="40" applyFont="1" applyFill="1" applyBorder="1" applyAlignment="1">
      <alignment horizontal="center" vertical="center"/>
    </xf>
    <xf numFmtId="0" fontId="3" fillId="24" borderId="40" xfId="40" applyFont="1" applyFill="1" applyBorder="1" applyAlignment="1">
      <alignment horizontal="center" vertical="center"/>
    </xf>
    <xf numFmtId="0" fontId="3" fillId="24" borderId="23" xfId="40" applyFont="1" applyFill="1" applyBorder="1" applyAlignment="1">
      <alignment horizontal="center" vertical="center"/>
    </xf>
    <xf numFmtId="0" fontId="25" fillId="0" borderId="31" xfId="40" applyFont="1" applyBorder="1" applyAlignment="1">
      <alignment horizontal="center"/>
    </xf>
    <xf numFmtId="0" fontId="25" fillId="0" borderId="49" xfId="40" applyFont="1" applyBorder="1" applyAlignment="1">
      <alignment horizontal="center"/>
    </xf>
    <xf numFmtId="0" fontId="25" fillId="0" borderId="50" xfId="40" applyFont="1" applyBorder="1" applyAlignment="1">
      <alignment horizontal="center"/>
    </xf>
    <xf numFmtId="0" fontId="41" fillId="0" borderId="55" xfId="0" applyFont="1" applyFill="1" applyBorder="1" applyAlignment="1">
      <alignment horizontal="center" vertical="center" wrapText="1"/>
    </xf>
    <xf numFmtId="0" fontId="41" fillId="0" borderId="38" xfId="0" applyFont="1" applyFill="1" applyBorder="1" applyAlignment="1">
      <alignment horizontal="center" vertical="center" wrapText="1"/>
    </xf>
    <xf numFmtId="0" fontId="41" fillId="0" borderId="46" xfId="0" applyFont="1" applyFill="1" applyBorder="1" applyAlignment="1">
      <alignment horizontal="center" vertical="center" wrapText="1"/>
    </xf>
    <xf numFmtId="0" fontId="41" fillId="0" borderId="13" xfId="0" applyFont="1" applyFill="1" applyBorder="1" applyAlignment="1">
      <alignment horizontal="center" vertical="center" wrapText="1"/>
    </xf>
    <xf numFmtId="0" fontId="41" fillId="0" borderId="27" xfId="0" applyFont="1" applyFill="1" applyBorder="1" applyAlignment="1">
      <alignment horizontal="center" vertical="center" wrapText="1"/>
    </xf>
    <xf numFmtId="0" fontId="34" fillId="0" borderId="13" xfId="0" applyFont="1" applyFill="1" applyBorder="1" applyAlignment="1">
      <alignment horizontal="center" vertical="center" wrapText="1"/>
    </xf>
    <xf numFmtId="0" fontId="34" fillId="0" borderId="27" xfId="0" applyFont="1" applyFill="1" applyBorder="1" applyAlignment="1">
      <alignment horizontal="center" vertical="center" wrapText="1"/>
    </xf>
    <xf numFmtId="0" fontId="41" fillId="0" borderId="72" xfId="0" applyFont="1" applyFill="1" applyBorder="1" applyAlignment="1">
      <alignment horizontal="center" vertical="center"/>
    </xf>
    <xf numFmtId="0" fontId="41" fillId="0" borderId="53" xfId="0" applyFont="1" applyFill="1" applyBorder="1" applyAlignment="1">
      <alignment horizontal="center" vertical="center"/>
    </xf>
    <xf numFmtId="0" fontId="24" fillId="0" borderId="53" xfId="38" applyFont="1" applyFill="1" applyBorder="1" applyAlignment="1">
      <alignment horizontal="center" vertical="center"/>
    </xf>
    <xf numFmtId="0" fontId="24" fillId="0" borderId="67" xfId="38" applyFont="1" applyFill="1" applyBorder="1" applyAlignment="1">
      <alignment horizontal="center" vertical="center"/>
    </xf>
    <xf numFmtId="0" fontId="44" fillId="0" borderId="12" xfId="0" applyFont="1" applyFill="1" applyBorder="1" applyAlignment="1">
      <alignment horizontal="center" vertical="center" wrapText="1"/>
    </xf>
    <xf numFmtId="0" fontId="44" fillId="0" borderId="10" xfId="0" applyFont="1" applyFill="1" applyBorder="1" applyAlignment="1">
      <alignment horizontal="center" vertical="center" wrapText="1"/>
    </xf>
    <xf numFmtId="0" fontId="41" fillId="0" borderId="53" xfId="0" applyFont="1" applyFill="1" applyBorder="1" applyAlignment="1">
      <alignment horizontal="center" vertical="center" wrapText="1"/>
    </xf>
    <xf numFmtId="0" fontId="41" fillId="0" borderId="67" xfId="0" applyFont="1" applyFill="1" applyBorder="1" applyAlignment="1">
      <alignment horizontal="center" vertical="center" wrapText="1"/>
    </xf>
    <xf numFmtId="0" fontId="41" fillId="0" borderId="31" xfId="0" applyFont="1" applyFill="1" applyBorder="1" applyAlignment="1">
      <alignment horizontal="center" vertical="center"/>
    </xf>
    <xf numFmtId="0" fontId="41" fillId="0" borderId="49" xfId="0" applyFont="1" applyFill="1" applyBorder="1" applyAlignment="1">
      <alignment horizontal="center" vertical="center"/>
    </xf>
    <xf numFmtId="0" fontId="41" fillId="0" borderId="71" xfId="0" applyFont="1" applyFill="1" applyBorder="1" applyAlignment="1">
      <alignment horizontal="center" vertical="center"/>
    </xf>
    <xf numFmtId="0" fontId="5" fillId="0" borderId="0" xfId="0" applyFont="1" applyFill="1" applyAlignment="1">
      <alignment horizontal="center" vertical="center" wrapText="1"/>
    </xf>
    <xf numFmtId="0" fontId="25" fillId="0" borderId="0" xfId="0" applyFont="1" applyFill="1" applyAlignment="1">
      <alignment horizontal="center" vertical="center" wrapText="1"/>
    </xf>
    <xf numFmtId="0" fontId="34" fillId="0" borderId="10" xfId="0" applyFont="1" applyFill="1" applyBorder="1" applyAlignment="1">
      <alignment horizontal="center" vertical="center" wrapText="1"/>
    </xf>
    <xf numFmtId="0" fontId="41" fillId="0" borderId="43" xfId="0" applyFont="1" applyFill="1" applyBorder="1" applyAlignment="1">
      <alignment horizontal="center" vertical="center" wrapText="1"/>
    </xf>
    <xf numFmtId="0" fontId="41" fillId="0" borderId="44" xfId="0" applyFont="1" applyFill="1" applyBorder="1" applyAlignment="1">
      <alignment horizontal="center" vertical="center" wrapText="1"/>
    </xf>
    <xf numFmtId="0" fontId="41" fillId="0" borderId="45" xfId="0" applyFont="1" applyFill="1" applyBorder="1" applyAlignment="1">
      <alignment horizontal="center" vertical="center" wrapText="1"/>
    </xf>
    <xf numFmtId="0" fontId="34" fillId="0" borderId="39" xfId="0" applyFont="1" applyFill="1" applyBorder="1" applyAlignment="1">
      <alignment horizontal="center" vertical="center" wrapText="1"/>
    </xf>
    <xf numFmtId="0" fontId="34" fillId="0" borderId="41" xfId="0" applyFont="1" applyFill="1" applyBorder="1" applyAlignment="1">
      <alignment horizontal="center" vertical="center" wrapText="1"/>
    </xf>
    <xf numFmtId="0" fontId="41" fillId="0" borderId="51" xfId="0" applyFont="1" applyFill="1" applyBorder="1" applyAlignment="1">
      <alignment horizontal="center" vertical="center" wrapText="1"/>
    </xf>
    <xf numFmtId="0" fontId="41" fillId="0" borderId="65" xfId="0" applyFont="1" applyFill="1" applyBorder="1" applyAlignment="1">
      <alignment horizontal="center" vertical="center" wrapText="1"/>
    </xf>
    <xf numFmtId="15" fontId="34" fillId="0" borderId="13" xfId="0" applyNumberFormat="1" applyFont="1" applyFill="1" applyBorder="1" applyAlignment="1">
      <alignment horizontal="center" vertical="center" wrapText="1"/>
    </xf>
    <xf numFmtId="15" fontId="34" fillId="0" borderId="27" xfId="0" applyNumberFormat="1" applyFont="1" applyFill="1" applyBorder="1" applyAlignment="1">
      <alignment horizontal="center" vertical="center" wrapText="1"/>
    </xf>
    <xf numFmtId="0" fontId="42" fillId="0" borderId="24" xfId="0" applyFont="1" applyFill="1" applyBorder="1" applyAlignment="1">
      <alignment horizontal="center" vertical="center" wrapText="1"/>
    </xf>
    <xf numFmtId="0" fontId="42" fillId="0" borderId="53" xfId="0" applyFont="1" applyFill="1" applyBorder="1" applyAlignment="1">
      <alignment horizontal="center" vertical="center"/>
    </xf>
    <xf numFmtId="0" fontId="41" fillId="0" borderId="19" xfId="0" applyFont="1" applyFill="1" applyBorder="1" applyAlignment="1">
      <alignment horizontal="center" vertical="center" wrapText="1"/>
    </xf>
    <xf numFmtId="0" fontId="41" fillId="0" borderId="21" xfId="0" applyFont="1" applyFill="1" applyBorder="1" applyAlignment="1">
      <alignment horizontal="center" vertical="center" wrapText="1"/>
    </xf>
    <xf numFmtId="0" fontId="41" fillId="0" borderId="16" xfId="0" applyFont="1" applyFill="1" applyBorder="1" applyAlignment="1">
      <alignment horizontal="center" vertical="center" wrapText="1"/>
    </xf>
    <xf numFmtId="0" fontId="41" fillId="0" borderId="22" xfId="0" applyFont="1" applyFill="1" applyBorder="1" applyAlignment="1">
      <alignment horizontal="center" vertical="center"/>
    </xf>
    <xf numFmtId="0" fontId="41" fillId="0" borderId="18" xfId="0" applyFont="1" applyFill="1" applyBorder="1" applyAlignment="1">
      <alignment horizontal="center" vertical="center"/>
    </xf>
    <xf numFmtId="0" fontId="41" fillId="0" borderId="59" xfId="0" applyFont="1" applyFill="1" applyBorder="1" applyAlignment="1">
      <alignment horizontal="center" vertical="center"/>
    </xf>
    <xf numFmtId="0" fontId="41" fillId="0" borderId="58" xfId="0" applyFont="1" applyFill="1" applyBorder="1" applyAlignment="1">
      <alignment horizontal="center" vertical="center"/>
    </xf>
    <xf numFmtId="0" fontId="24" fillId="0" borderId="0" xfId="0" applyFont="1" applyFill="1" applyAlignment="1">
      <alignment horizontal="center" vertical="center" wrapText="1"/>
    </xf>
    <xf numFmtId="0" fontId="49" fillId="0" borderId="10" xfId="0" applyFont="1" applyFill="1" applyBorder="1" applyAlignment="1">
      <alignment horizontal="center" vertical="center" wrapText="1"/>
    </xf>
    <xf numFmtId="0" fontId="41" fillId="0" borderId="47" xfId="0" applyFont="1" applyFill="1" applyBorder="1" applyAlignment="1">
      <alignment horizontal="center" vertical="center" wrapText="1"/>
    </xf>
    <xf numFmtId="0" fontId="41" fillId="0" borderId="64" xfId="0" applyFont="1" applyFill="1" applyBorder="1" applyAlignment="1">
      <alignment horizontal="center" vertical="center" wrapText="1"/>
    </xf>
    <xf numFmtId="0" fontId="34" fillId="0" borderId="37" xfId="0" applyFont="1" applyFill="1" applyBorder="1" applyAlignment="1">
      <alignment horizontal="center" vertical="center"/>
    </xf>
    <xf numFmtId="0" fontId="34" fillId="0" borderId="52" xfId="0" applyFont="1" applyFill="1" applyBorder="1" applyAlignment="1">
      <alignment horizontal="center" vertical="center"/>
    </xf>
    <xf numFmtId="0" fontId="41" fillId="0" borderId="31" xfId="0" applyFont="1" applyFill="1" applyBorder="1" applyAlignment="1">
      <alignment horizontal="center" vertical="center" wrapText="1"/>
    </xf>
    <xf numFmtId="0" fontId="41" fillId="0" borderId="49" xfId="0" applyFont="1" applyFill="1" applyBorder="1" applyAlignment="1">
      <alignment horizontal="center" vertical="center" wrapText="1"/>
    </xf>
    <xf numFmtId="0" fontId="34" fillId="0" borderId="19" xfId="0" applyFont="1" applyFill="1" applyBorder="1" applyAlignment="1">
      <alignment horizontal="center" vertical="center" wrapText="1"/>
    </xf>
    <xf numFmtId="0" fontId="34" fillId="0" borderId="62" xfId="0" applyFont="1" applyFill="1" applyBorder="1" applyAlignment="1">
      <alignment horizontal="center" vertical="center" wrapText="1"/>
    </xf>
    <xf numFmtId="14" fontId="34" fillId="0" borderId="13" xfId="0" applyNumberFormat="1" applyFont="1" applyFill="1" applyBorder="1" applyAlignment="1">
      <alignment horizontal="center" vertical="center" wrapText="1"/>
    </xf>
    <xf numFmtId="14" fontId="34" fillId="0" borderId="27" xfId="0" applyNumberFormat="1" applyFont="1" applyFill="1" applyBorder="1" applyAlignment="1">
      <alignment horizontal="center" vertical="center" wrapText="1"/>
    </xf>
    <xf numFmtId="0" fontId="44" fillId="0" borderId="13" xfId="0" applyFont="1" applyFill="1" applyBorder="1" applyAlignment="1">
      <alignment horizontal="center" vertical="center" wrapText="1"/>
    </xf>
    <xf numFmtId="0" fontId="44" fillId="0" borderId="70" xfId="0" applyFont="1" applyFill="1" applyBorder="1" applyAlignment="1">
      <alignment horizontal="center" vertical="center" wrapText="1"/>
    </xf>
    <xf numFmtId="0" fontId="44" fillId="0" borderId="27" xfId="0" applyFont="1" applyFill="1" applyBorder="1" applyAlignment="1">
      <alignment horizontal="center" vertical="center" wrapText="1"/>
    </xf>
    <xf numFmtId="0" fontId="37" fillId="0" borderId="0" xfId="0" applyFont="1" applyFill="1" applyAlignment="1">
      <alignment horizontal="center" vertical="center" wrapText="1"/>
    </xf>
    <xf numFmtId="0" fontId="34" fillId="0" borderId="0" xfId="0" applyFont="1" applyFill="1" applyAlignment="1">
      <alignment horizontal="center"/>
    </xf>
    <xf numFmtId="0" fontId="40" fillId="0" borderId="42" xfId="0" applyFont="1" applyFill="1" applyBorder="1" applyAlignment="1">
      <alignment horizontal="center" vertical="center"/>
    </xf>
    <xf numFmtId="0" fontId="40" fillId="0" borderId="64" xfId="0" applyFont="1" applyFill="1" applyBorder="1" applyAlignment="1">
      <alignment horizontal="center" vertical="center"/>
    </xf>
    <xf numFmtId="0" fontId="40" fillId="0" borderId="28" xfId="0" applyFont="1" applyFill="1" applyBorder="1" applyAlignment="1">
      <alignment horizontal="center" vertical="center"/>
    </xf>
    <xf numFmtId="0" fontId="40" fillId="0" borderId="35" xfId="0" applyFont="1" applyFill="1" applyBorder="1" applyAlignment="1">
      <alignment horizontal="center" vertical="center"/>
    </xf>
    <xf numFmtId="0" fontId="42" fillId="0" borderId="24" xfId="0" applyFont="1" applyBorder="1" applyAlignment="1">
      <alignment horizontal="center" vertical="center" wrapText="1"/>
    </xf>
    <xf numFmtId="0" fontId="42" fillId="0" borderId="53" xfId="0" applyFont="1" applyBorder="1" applyAlignment="1">
      <alignment horizontal="center" vertical="center"/>
    </xf>
    <xf numFmtId="14" fontId="34" fillId="0" borderId="13" xfId="0" applyNumberFormat="1" applyFont="1" applyBorder="1" applyAlignment="1">
      <alignment horizontal="center" vertical="center" wrapText="1"/>
    </xf>
    <xf numFmtId="14" fontId="34" fillId="0" borderId="27" xfId="0" applyNumberFormat="1" applyFont="1" applyBorder="1" applyAlignment="1">
      <alignment horizontal="center" vertical="center" wrapText="1"/>
    </xf>
    <xf numFmtId="0" fontId="34" fillId="0" borderId="10" xfId="0" applyFont="1" applyBorder="1" applyAlignment="1">
      <alignment horizontal="center" vertical="center" wrapText="1"/>
    </xf>
    <xf numFmtId="15" fontId="34" fillId="0" borderId="13" xfId="0" applyNumberFormat="1" applyFont="1" applyBorder="1" applyAlignment="1">
      <alignment horizontal="center" vertical="center" wrapText="1"/>
    </xf>
    <xf numFmtId="15" fontId="34" fillId="0" borderId="27" xfId="0" applyNumberFormat="1" applyFont="1" applyBorder="1" applyAlignment="1">
      <alignment horizontal="center" vertical="center" wrapText="1"/>
    </xf>
    <xf numFmtId="0" fontId="34" fillId="0" borderId="13" xfId="0" applyFont="1" applyBorder="1" applyAlignment="1">
      <alignment horizontal="center" vertical="center" wrapText="1"/>
    </xf>
    <xf numFmtId="0" fontId="34" fillId="0" borderId="27" xfId="0" applyFont="1" applyBorder="1" applyAlignment="1">
      <alignment horizontal="center" vertical="center" wrapText="1"/>
    </xf>
    <xf numFmtId="0" fontId="2" fillId="0" borderId="0" xfId="38" applyAlignment="1">
      <alignment horizontal="center"/>
    </xf>
    <xf numFmtId="0" fontId="2" fillId="0" borderId="0" xfId="38" applyBorder="1" applyAlignment="1">
      <alignment horizontal="center"/>
    </xf>
    <xf numFmtId="0" fontId="3" fillId="0" borderId="13" xfId="38" applyFont="1" applyBorder="1" applyAlignment="1">
      <alignment horizontal="center" vertical="center" wrapText="1"/>
    </xf>
    <xf numFmtId="0" fontId="3" fillId="0" borderId="70" xfId="38" applyFont="1" applyBorder="1" applyAlignment="1">
      <alignment horizontal="center" vertical="center" wrapText="1"/>
    </xf>
    <xf numFmtId="0" fontId="3" fillId="0" borderId="27" xfId="38" applyFont="1" applyBorder="1" applyAlignment="1">
      <alignment horizontal="center" vertical="center" wrapText="1"/>
    </xf>
    <xf numFmtId="0" fontId="3" fillId="0" borderId="0" xfId="38" applyFont="1" applyAlignment="1">
      <alignment horizontal="center" wrapText="1"/>
    </xf>
    <xf numFmtId="0" fontId="4" fillId="24" borderId="56" xfId="38" applyFont="1" applyFill="1" applyBorder="1" applyAlignment="1">
      <alignment horizontal="center" vertical="center" wrapText="1"/>
    </xf>
    <xf numFmtId="0" fontId="4" fillId="24" borderId="57" xfId="38" applyFont="1" applyFill="1" applyBorder="1" applyAlignment="1">
      <alignment horizontal="center" vertical="center" wrapText="1"/>
    </xf>
    <xf numFmtId="0" fontId="4" fillId="24" borderId="69" xfId="38" applyFont="1" applyFill="1" applyBorder="1" applyAlignment="1">
      <alignment horizontal="center" vertical="center" wrapText="1"/>
    </xf>
    <xf numFmtId="0" fontId="4" fillId="24" borderId="16" xfId="38" applyFont="1" applyFill="1" applyBorder="1" applyAlignment="1">
      <alignment horizontal="center" vertical="center" wrapText="1"/>
    </xf>
    <xf numFmtId="0" fontId="4" fillId="24" borderId="10" xfId="38" applyFont="1" applyFill="1" applyBorder="1" applyAlignment="1">
      <alignment horizontal="center" vertical="center" wrapText="1"/>
    </xf>
    <xf numFmtId="0" fontId="4" fillId="24" borderId="43" xfId="38" applyFont="1" applyFill="1" applyBorder="1" applyAlignment="1">
      <alignment horizontal="center" vertical="center"/>
    </xf>
    <xf numFmtId="0" fontId="0" fillId="0" borderId="63" xfId="0" applyBorder="1"/>
    <xf numFmtId="0" fontId="0" fillId="0" borderId="40" xfId="0" applyBorder="1"/>
    <xf numFmtId="0" fontId="0" fillId="0" borderId="41" xfId="0" applyBorder="1"/>
    <xf numFmtId="0" fontId="4" fillId="24" borderId="20" xfId="38" applyFont="1" applyFill="1" applyBorder="1" applyAlignment="1">
      <alignment horizontal="center" vertical="center" wrapText="1"/>
    </xf>
    <xf numFmtId="0" fontId="4" fillId="24" borderId="15" xfId="38" applyFont="1" applyFill="1" applyBorder="1" applyAlignment="1">
      <alignment horizontal="center" vertical="center" wrapText="1"/>
    </xf>
    <xf numFmtId="0" fontId="4" fillId="24" borderId="48" xfId="38" applyFont="1" applyFill="1" applyBorder="1" applyAlignment="1">
      <alignment horizontal="center" vertical="center" wrapText="1"/>
    </xf>
    <xf numFmtId="0" fontId="24" fillId="28" borderId="58" xfId="38" applyFont="1" applyFill="1" applyBorder="1" applyAlignment="1">
      <alignment horizontal="center"/>
    </xf>
    <xf numFmtId="0" fontId="3" fillId="0" borderId="31" xfId="38" applyFont="1" applyFill="1" applyBorder="1" applyAlignment="1">
      <alignment horizontal="center" vertical="center" wrapText="1"/>
    </xf>
    <xf numFmtId="0" fontId="3" fillId="0" borderId="49" xfId="38" applyFont="1" applyFill="1" applyBorder="1" applyAlignment="1">
      <alignment horizontal="center" vertical="center" wrapText="1"/>
    </xf>
    <xf numFmtId="0" fontId="3" fillId="0" borderId="50" xfId="38" applyFont="1" applyFill="1" applyBorder="1" applyAlignment="1">
      <alignment horizontal="center" vertical="center" wrapText="1"/>
    </xf>
    <xf numFmtId="0" fontId="3" fillId="0" borderId="40" xfId="38" applyFont="1" applyFill="1" applyBorder="1" applyAlignment="1">
      <alignment horizontal="center" wrapText="1"/>
    </xf>
    <xf numFmtId="0" fontId="3" fillId="0" borderId="0" xfId="38" applyFont="1" applyFill="1" applyBorder="1" applyAlignment="1">
      <alignment horizontal="center" wrapText="1"/>
    </xf>
    <xf numFmtId="0" fontId="3" fillId="0" borderId="23" xfId="38" applyFont="1" applyFill="1" applyBorder="1" applyAlignment="1">
      <alignment horizontal="center" wrapText="1"/>
    </xf>
    <xf numFmtId="0" fontId="4" fillId="27" borderId="43" xfId="38" applyFont="1" applyFill="1" applyBorder="1" applyAlignment="1">
      <alignment horizontal="center" vertical="center"/>
    </xf>
    <xf numFmtId="0" fontId="45" fillId="0" borderId="63" xfId="0" applyFont="1" applyFill="1" applyBorder="1"/>
    <xf numFmtId="0" fontId="45" fillId="0" borderId="40" xfId="0" applyFont="1" applyFill="1" applyBorder="1"/>
    <xf numFmtId="0" fontId="45" fillId="0" borderId="41" xfId="0" applyFont="1" applyFill="1" applyBorder="1"/>
    <xf numFmtId="0" fontId="4" fillId="27" borderId="16" xfId="38" applyFont="1" applyFill="1" applyBorder="1" applyAlignment="1">
      <alignment horizontal="center" vertical="center" wrapText="1"/>
    </xf>
    <xf numFmtId="0" fontId="4" fillId="27" borderId="10" xfId="38" applyFont="1" applyFill="1" applyBorder="1" applyAlignment="1">
      <alignment horizontal="center" vertical="center" wrapText="1"/>
    </xf>
    <xf numFmtId="0" fontId="4" fillId="27" borderId="20" xfId="38" applyFont="1" applyFill="1" applyBorder="1" applyAlignment="1">
      <alignment horizontal="center" vertical="center" wrapText="1"/>
    </xf>
    <xf numFmtId="0" fontId="4" fillId="27" borderId="15" xfId="38" applyFont="1" applyFill="1" applyBorder="1" applyAlignment="1">
      <alignment horizontal="center" vertical="center" wrapText="1"/>
    </xf>
    <xf numFmtId="0" fontId="4" fillId="27" borderId="48" xfId="38" applyFont="1" applyFill="1" applyBorder="1" applyAlignment="1">
      <alignment horizontal="center" vertical="center" wrapText="1"/>
    </xf>
    <xf numFmtId="0" fontId="4" fillId="27" borderId="56" xfId="38" applyFont="1" applyFill="1" applyBorder="1" applyAlignment="1">
      <alignment horizontal="center" vertical="center" wrapText="1"/>
    </xf>
    <xf numFmtId="0" fontId="4" fillId="27" borderId="57" xfId="38" applyFont="1" applyFill="1" applyBorder="1" applyAlignment="1">
      <alignment horizontal="center" vertical="center" wrapText="1"/>
    </xf>
    <xf numFmtId="0" fontId="4" fillId="27" borderId="69" xfId="38" applyFont="1" applyFill="1" applyBorder="1" applyAlignment="1">
      <alignment horizontal="center" vertical="center" wrapText="1"/>
    </xf>
    <xf numFmtId="0" fontId="35" fillId="0" borderId="31" xfId="0" applyFont="1" applyBorder="1" applyAlignment="1">
      <alignment horizontal="center" vertical="center" wrapText="1"/>
    </xf>
    <xf numFmtId="0" fontId="35" fillId="0" borderId="49" xfId="0" applyFont="1" applyBorder="1" applyAlignment="1">
      <alignment horizontal="center" vertical="center" wrapText="1"/>
    </xf>
    <xf numFmtId="0" fontId="35" fillId="0" borderId="50" xfId="0" applyFont="1" applyBorder="1" applyAlignment="1">
      <alignment horizontal="center" vertical="center" wrapText="1"/>
    </xf>
    <xf numFmtId="0" fontId="35" fillId="0" borderId="0" xfId="0" applyFont="1" applyBorder="1" applyAlignment="1">
      <alignment horizontal="center"/>
    </xf>
  </cellXfs>
  <cellStyles count="49">
    <cellStyle name="20% - Accent1" xfId="1"/>
    <cellStyle name="20% - Accent2" xfId="2"/>
    <cellStyle name="20% - Accent3" xfId="3"/>
    <cellStyle name="20% - Accent4" xfId="4"/>
    <cellStyle name="20% - Accent5" xfId="5"/>
    <cellStyle name="20% - Accent6" xfId="6"/>
    <cellStyle name="40% - Accent1" xfId="7"/>
    <cellStyle name="40% - Accent2" xfId="8"/>
    <cellStyle name="40% - Accent3" xfId="9"/>
    <cellStyle name="40% - Accent4" xfId="10"/>
    <cellStyle name="40% - Accent5" xfId="11"/>
    <cellStyle name="40% - Accent6" xfId="12"/>
    <cellStyle name="60% - Accent1" xfId="13"/>
    <cellStyle name="60% - Accent2" xfId="14"/>
    <cellStyle name="60% - Accent3" xfId="15"/>
    <cellStyle name="60% - Accent4" xfId="16"/>
    <cellStyle name="60% - Accent5" xfId="17"/>
    <cellStyle name="60% - Accent6" xfId="18"/>
    <cellStyle name="Accent1" xfId="19"/>
    <cellStyle name="Accent2" xfId="20"/>
    <cellStyle name="Accent3" xfId="21"/>
    <cellStyle name="Accent4" xfId="22"/>
    <cellStyle name="Accent5" xfId="23"/>
    <cellStyle name="Accent6" xfId="24"/>
    <cellStyle name="Bad" xfId="25"/>
    <cellStyle name="Calculation" xfId="26"/>
    <cellStyle name="Check Cell" xfId="27"/>
    <cellStyle name="Explanatory Text" xfId="28"/>
    <cellStyle name="Good" xfId="29"/>
    <cellStyle name="Heading 1" xfId="30"/>
    <cellStyle name="Heading 2" xfId="31"/>
    <cellStyle name="Heading 3" xfId="32"/>
    <cellStyle name="Heading 4" xfId="33"/>
    <cellStyle name="Input" xfId="34"/>
    <cellStyle name="Linked Cell" xfId="35"/>
    <cellStyle name="Millares 2" xfId="36"/>
    <cellStyle name="Moneda 2" xfId="37"/>
    <cellStyle name="Moneda 3" xfId="48"/>
    <cellStyle name="Normal" xfId="0" builtinId="0"/>
    <cellStyle name="Normal 2" xfId="38"/>
    <cellStyle name="Normal 2 2" xfId="39"/>
    <cellStyle name="Normal 3" xfId="40"/>
    <cellStyle name="Normal_ANEXO4" xfId="41"/>
    <cellStyle name="Note" xfId="42"/>
    <cellStyle name="Output" xfId="43"/>
    <cellStyle name="Porcentaje" xfId="46" builtinId="5"/>
    <cellStyle name="Porcentaje 2" xfId="47"/>
    <cellStyle name="Title" xfId="44"/>
    <cellStyle name="Warning Text" xfId="45"/>
  </cellStyles>
  <dxfs count="0"/>
  <tableStyles count="0" defaultTableStyle="TableStyleMedium9" defaultPivotStyle="PivotStyleLight16"/>
  <colors>
    <mruColors>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2</xdr:col>
      <xdr:colOff>2000250</xdr:colOff>
      <xdr:row>9</xdr:row>
      <xdr:rowOff>0</xdr:rowOff>
    </xdr:from>
    <xdr:to>
      <xdr:col>2</xdr:col>
      <xdr:colOff>2076450</xdr:colOff>
      <xdr:row>9</xdr:row>
      <xdr:rowOff>219075</xdr:rowOff>
    </xdr:to>
    <xdr:sp macro="" textlink="">
      <xdr:nvSpPr>
        <xdr:cNvPr id="28263" name="Text Box 2">
          <a:extLst>
            <a:ext uri="{FF2B5EF4-FFF2-40B4-BE49-F238E27FC236}">
              <a16:creationId xmlns:a16="http://schemas.microsoft.com/office/drawing/2014/main" xmlns="" id="{00000000-0008-0000-0000-0000676E0000}"/>
            </a:ext>
          </a:extLst>
        </xdr:cNvPr>
        <xdr:cNvSpPr txBox="1">
          <a:spLocks noChangeArrowheads="1"/>
        </xdr:cNvSpPr>
      </xdr:nvSpPr>
      <xdr:spPr bwMode="auto">
        <a:xfrm>
          <a:off x="3048000" y="4391025"/>
          <a:ext cx="76200" cy="219075"/>
        </a:xfrm>
        <a:prstGeom prst="rect">
          <a:avLst/>
        </a:prstGeom>
        <a:noFill/>
        <a:ln w="9525">
          <a:no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133350</xdr:colOff>
      <xdr:row>16</xdr:row>
      <xdr:rowOff>25400</xdr:rowOff>
    </xdr:from>
    <xdr:to>
      <xdr:col>2</xdr:col>
      <xdr:colOff>209550</xdr:colOff>
      <xdr:row>17</xdr:row>
      <xdr:rowOff>92074</xdr:rowOff>
    </xdr:to>
    <xdr:sp macro="" textlink="">
      <xdr:nvSpPr>
        <xdr:cNvPr id="2" name="Text Box 2">
          <a:extLst>
            <a:ext uri="{FF2B5EF4-FFF2-40B4-BE49-F238E27FC236}">
              <a16:creationId xmlns:a16="http://schemas.microsoft.com/office/drawing/2014/main" xmlns="" id="{00000000-0008-0000-0100-000002000000}"/>
            </a:ext>
          </a:extLst>
        </xdr:cNvPr>
        <xdr:cNvSpPr txBox="1">
          <a:spLocks noChangeArrowheads="1"/>
        </xdr:cNvSpPr>
      </xdr:nvSpPr>
      <xdr:spPr bwMode="auto">
        <a:xfrm>
          <a:off x="1187450" y="7886700"/>
          <a:ext cx="76200" cy="231774"/>
        </a:xfrm>
        <a:prstGeom prst="rect">
          <a:avLst/>
        </a:prstGeom>
        <a:noFill/>
        <a:ln w="9525">
          <a:noFill/>
          <a:miter lim="800000"/>
          <a:headEnd/>
          <a:tailEnd/>
        </a:ln>
      </xdr:spPr>
    </xdr:sp>
    <xdr:clientData/>
  </xdr:twoCellAnchor>
  <xdr:twoCellAnchor editAs="oneCell">
    <xdr:from>
      <xdr:col>1</xdr:col>
      <xdr:colOff>2000250</xdr:colOff>
      <xdr:row>16</xdr:row>
      <xdr:rowOff>0</xdr:rowOff>
    </xdr:from>
    <xdr:to>
      <xdr:col>2</xdr:col>
      <xdr:colOff>69850</xdr:colOff>
      <xdr:row>17</xdr:row>
      <xdr:rowOff>152399</xdr:rowOff>
    </xdr:to>
    <xdr:sp macro="" textlink="">
      <xdr:nvSpPr>
        <xdr:cNvPr id="3" name="Text Box 2">
          <a:extLst>
            <a:ext uri="{FF2B5EF4-FFF2-40B4-BE49-F238E27FC236}">
              <a16:creationId xmlns:a16="http://schemas.microsoft.com/office/drawing/2014/main" xmlns="" id="{00000000-0008-0000-0100-000003000000}"/>
            </a:ext>
          </a:extLst>
        </xdr:cNvPr>
        <xdr:cNvSpPr txBox="1">
          <a:spLocks noChangeArrowheads="1"/>
        </xdr:cNvSpPr>
      </xdr:nvSpPr>
      <xdr:spPr bwMode="auto">
        <a:xfrm>
          <a:off x="2286000" y="8010525"/>
          <a:ext cx="76200" cy="314324"/>
        </a:xfrm>
        <a:prstGeom prst="rect">
          <a:avLst/>
        </a:prstGeom>
        <a:noFill/>
        <a:ln w="9525">
          <a:noFill/>
          <a:miter lim="800000"/>
          <a:headEnd/>
          <a:tailEnd/>
        </a:ln>
      </xdr:spPr>
    </xdr:sp>
    <xdr:clientData/>
  </xdr:twoCellAnchor>
  <xdr:twoCellAnchor editAs="oneCell">
    <xdr:from>
      <xdr:col>3</xdr:col>
      <xdr:colOff>1990725</xdr:colOff>
      <xdr:row>16</xdr:row>
      <xdr:rowOff>171450</xdr:rowOff>
    </xdr:from>
    <xdr:to>
      <xdr:col>3</xdr:col>
      <xdr:colOff>2000250</xdr:colOff>
      <xdr:row>23</xdr:row>
      <xdr:rowOff>142874</xdr:rowOff>
    </xdr:to>
    <xdr:sp macro="" textlink="">
      <xdr:nvSpPr>
        <xdr:cNvPr id="4" name="Text Box 2">
          <a:extLst>
            <a:ext uri="{FF2B5EF4-FFF2-40B4-BE49-F238E27FC236}">
              <a16:creationId xmlns:a16="http://schemas.microsoft.com/office/drawing/2014/main" xmlns="" id="{00000000-0008-0000-0100-000004000000}"/>
            </a:ext>
          </a:extLst>
        </xdr:cNvPr>
        <xdr:cNvSpPr txBox="1">
          <a:spLocks noChangeArrowheads="1"/>
        </xdr:cNvSpPr>
      </xdr:nvSpPr>
      <xdr:spPr bwMode="auto">
        <a:xfrm>
          <a:off x="2276475" y="8172450"/>
          <a:ext cx="9525" cy="1571624"/>
        </a:xfrm>
        <a:prstGeom prst="rect">
          <a:avLst/>
        </a:prstGeom>
        <a:noFill/>
        <a:ln w="9525">
          <a:noFill/>
          <a:miter lim="800000"/>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2000250</xdr:colOff>
      <xdr:row>10</xdr:row>
      <xdr:rowOff>0</xdr:rowOff>
    </xdr:from>
    <xdr:to>
      <xdr:col>1</xdr:col>
      <xdr:colOff>2076450</xdr:colOff>
      <xdr:row>11</xdr:row>
      <xdr:rowOff>66674</xdr:rowOff>
    </xdr:to>
    <xdr:sp macro="" textlink="">
      <xdr:nvSpPr>
        <xdr:cNvPr id="66794" name="Text Box 2">
          <a:extLst>
            <a:ext uri="{FF2B5EF4-FFF2-40B4-BE49-F238E27FC236}">
              <a16:creationId xmlns:a16="http://schemas.microsoft.com/office/drawing/2014/main" xmlns="" id="{00000000-0008-0000-0200-0000EA040100}"/>
            </a:ext>
          </a:extLst>
        </xdr:cNvPr>
        <xdr:cNvSpPr txBox="1">
          <a:spLocks noChangeArrowheads="1"/>
        </xdr:cNvSpPr>
      </xdr:nvSpPr>
      <xdr:spPr bwMode="auto">
        <a:xfrm>
          <a:off x="2286000" y="6477000"/>
          <a:ext cx="76200" cy="228600"/>
        </a:xfrm>
        <a:prstGeom prst="rect">
          <a:avLst/>
        </a:prstGeom>
        <a:noFill/>
        <a:ln w="9525">
          <a:noFill/>
          <a:miter lim="800000"/>
          <a:headEnd/>
          <a:tailEnd/>
        </a:ln>
      </xdr:spPr>
    </xdr:sp>
    <xdr:clientData/>
  </xdr:twoCellAnchor>
  <xdr:twoCellAnchor editAs="oneCell">
    <xdr:from>
      <xdr:col>1</xdr:col>
      <xdr:colOff>2000250</xdr:colOff>
      <xdr:row>10</xdr:row>
      <xdr:rowOff>114300</xdr:rowOff>
    </xdr:from>
    <xdr:to>
      <xdr:col>1</xdr:col>
      <xdr:colOff>2076450</xdr:colOff>
      <xdr:row>12</xdr:row>
      <xdr:rowOff>28574</xdr:rowOff>
    </xdr:to>
    <xdr:sp macro="" textlink="">
      <xdr:nvSpPr>
        <xdr:cNvPr id="66795" name="Text Box 2">
          <a:extLst>
            <a:ext uri="{FF2B5EF4-FFF2-40B4-BE49-F238E27FC236}">
              <a16:creationId xmlns:a16="http://schemas.microsoft.com/office/drawing/2014/main" xmlns="" id="{00000000-0008-0000-0200-0000EB040100}"/>
            </a:ext>
          </a:extLst>
        </xdr:cNvPr>
        <xdr:cNvSpPr txBox="1">
          <a:spLocks noChangeArrowheads="1"/>
        </xdr:cNvSpPr>
      </xdr:nvSpPr>
      <xdr:spPr bwMode="auto">
        <a:xfrm>
          <a:off x="2286000" y="6276975"/>
          <a:ext cx="76200" cy="314324"/>
        </a:xfrm>
        <a:prstGeom prst="rect">
          <a:avLst/>
        </a:prstGeom>
        <a:noFill/>
        <a:ln w="9525">
          <a:noFill/>
          <a:miter lim="800000"/>
          <a:headEnd/>
          <a:tailEnd/>
        </a:ln>
      </xdr:spPr>
    </xdr:sp>
    <xdr:clientData/>
  </xdr:twoCellAnchor>
  <xdr:twoCellAnchor editAs="oneCell">
    <xdr:from>
      <xdr:col>1</xdr:col>
      <xdr:colOff>1990725</xdr:colOff>
      <xdr:row>10</xdr:row>
      <xdr:rowOff>171450</xdr:rowOff>
    </xdr:from>
    <xdr:to>
      <xdr:col>1</xdr:col>
      <xdr:colOff>2000250</xdr:colOff>
      <xdr:row>17</xdr:row>
      <xdr:rowOff>142874</xdr:rowOff>
    </xdr:to>
    <xdr:sp macro="" textlink="">
      <xdr:nvSpPr>
        <xdr:cNvPr id="66796" name="Text Box 2">
          <a:extLst>
            <a:ext uri="{FF2B5EF4-FFF2-40B4-BE49-F238E27FC236}">
              <a16:creationId xmlns:a16="http://schemas.microsoft.com/office/drawing/2014/main" xmlns="" id="{00000000-0008-0000-0200-0000EC040100}"/>
            </a:ext>
          </a:extLst>
        </xdr:cNvPr>
        <xdr:cNvSpPr txBox="1">
          <a:spLocks noChangeArrowheads="1"/>
        </xdr:cNvSpPr>
      </xdr:nvSpPr>
      <xdr:spPr bwMode="auto">
        <a:xfrm>
          <a:off x="2276475" y="6638925"/>
          <a:ext cx="9525" cy="1571625"/>
        </a:xfrm>
        <a:prstGeom prst="rect">
          <a:avLst/>
        </a:prstGeom>
        <a:noFill/>
        <a:ln w="9525">
          <a:no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2000250</xdr:colOff>
      <xdr:row>12</xdr:row>
      <xdr:rowOff>0</xdr:rowOff>
    </xdr:from>
    <xdr:to>
      <xdr:col>2</xdr:col>
      <xdr:colOff>81643</xdr:colOff>
      <xdr:row>13</xdr:row>
      <xdr:rowOff>2720</xdr:rowOff>
    </xdr:to>
    <xdr:sp macro="" textlink="">
      <xdr:nvSpPr>
        <xdr:cNvPr id="2" name="Text Box 2">
          <a:extLst>
            <a:ext uri="{FF2B5EF4-FFF2-40B4-BE49-F238E27FC236}">
              <a16:creationId xmlns:a16="http://schemas.microsoft.com/office/drawing/2014/main" xmlns="" id="{00000000-0008-0000-0300-000002000000}"/>
            </a:ext>
          </a:extLst>
        </xdr:cNvPr>
        <xdr:cNvSpPr txBox="1">
          <a:spLocks noChangeArrowheads="1"/>
        </xdr:cNvSpPr>
      </xdr:nvSpPr>
      <xdr:spPr bwMode="auto">
        <a:xfrm>
          <a:off x="1905000" y="21107400"/>
          <a:ext cx="81643" cy="240846"/>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17</xdr:row>
      <xdr:rowOff>313757</xdr:rowOff>
    </xdr:to>
    <xdr:sp macro="" textlink="">
      <xdr:nvSpPr>
        <xdr:cNvPr id="3" name="Text Box 2">
          <a:extLst>
            <a:ext uri="{FF2B5EF4-FFF2-40B4-BE49-F238E27FC236}">
              <a16:creationId xmlns:a16="http://schemas.microsoft.com/office/drawing/2014/main" xmlns="" id="{00000000-0008-0000-0300-000003000000}"/>
            </a:ext>
          </a:extLst>
        </xdr:cNvPr>
        <xdr:cNvSpPr txBox="1">
          <a:spLocks noChangeArrowheads="1"/>
        </xdr:cNvSpPr>
      </xdr:nvSpPr>
      <xdr:spPr bwMode="auto">
        <a:xfrm>
          <a:off x="1905000" y="21107400"/>
          <a:ext cx="14968" cy="1504382"/>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12</xdr:row>
      <xdr:rowOff>57150</xdr:rowOff>
    </xdr:to>
    <xdr:sp macro="" textlink="">
      <xdr:nvSpPr>
        <xdr:cNvPr id="4" name="Text Box 2">
          <a:extLst>
            <a:ext uri="{FF2B5EF4-FFF2-40B4-BE49-F238E27FC236}">
              <a16:creationId xmlns:a16="http://schemas.microsoft.com/office/drawing/2014/main" xmlns="" id="{00000000-0008-0000-0300-000004000000}"/>
            </a:ext>
          </a:extLst>
        </xdr:cNvPr>
        <xdr:cNvSpPr txBox="1">
          <a:spLocks noChangeArrowheads="1"/>
        </xdr:cNvSpPr>
      </xdr:nvSpPr>
      <xdr:spPr bwMode="auto">
        <a:xfrm>
          <a:off x="1905000" y="21107400"/>
          <a:ext cx="14968" cy="57150"/>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12</xdr:row>
      <xdr:rowOff>9525</xdr:rowOff>
    </xdr:to>
    <xdr:sp macro="" textlink="">
      <xdr:nvSpPr>
        <xdr:cNvPr id="5" name="Text Box 2">
          <a:extLst>
            <a:ext uri="{FF2B5EF4-FFF2-40B4-BE49-F238E27FC236}">
              <a16:creationId xmlns:a16="http://schemas.microsoft.com/office/drawing/2014/main" xmlns="" id="{00000000-0008-0000-0300-000005000000}"/>
            </a:ext>
          </a:extLst>
        </xdr:cNvPr>
        <xdr:cNvSpPr txBox="1">
          <a:spLocks noChangeArrowheads="1"/>
        </xdr:cNvSpPr>
      </xdr:nvSpPr>
      <xdr:spPr bwMode="auto">
        <a:xfrm>
          <a:off x="1905000" y="21107400"/>
          <a:ext cx="14968" cy="9525"/>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81643</xdr:colOff>
      <xdr:row>12</xdr:row>
      <xdr:rowOff>180975</xdr:rowOff>
    </xdr:to>
    <xdr:sp macro="" textlink="">
      <xdr:nvSpPr>
        <xdr:cNvPr id="6" name="Text Box 2">
          <a:extLst>
            <a:ext uri="{FF2B5EF4-FFF2-40B4-BE49-F238E27FC236}">
              <a16:creationId xmlns:a16="http://schemas.microsoft.com/office/drawing/2014/main" xmlns="" id="{00000000-0008-0000-0300-000006000000}"/>
            </a:ext>
          </a:extLst>
        </xdr:cNvPr>
        <xdr:cNvSpPr txBox="1">
          <a:spLocks noChangeArrowheads="1"/>
        </xdr:cNvSpPr>
      </xdr:nvSpPr>
      <xdr:spPr bwMode="auto">
        <a:xfrm>
          <a:off x="1905000" y="21107400"/>
          <a:ext cx="81643" cy="180975"/>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14</xdr:row>
      <xdr:rowOff>186417</xdr:rowOff>
    </xdr:to>
    <xdr:sp macro="" textlink="">
      <xdr:nvSpPr>
        <xdr:cNvPr id="7" name="Text Box 2">
          <a:extLst>
            <a:ext uri="{FF2B5EF4-FFF2-40B4-BE49-F238E27FC236}">
              <a16:creationId xmlns:a16="http://schemas.microsoft.com/office/drawing/2014/main" xmlns="" id="{00000000-0008-0000-0300-000007000000}"/>
            </a:ext>
          </a:extLst>
        </xdr:cNvPr>
        <xdr:cNvSpPr txBox="1">
          <a:spLocks noChangeArrowheads="1"/>
        </xdr:cNvSpPr>
      </xdr:nvSpPr>
      <xdr:spPr bwMode="auto">
        <a:xfrm>
          <a:off x="1905000" y="21107400"/>
          <a:ext cx="14968" cy="662667"/>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81643</xdr:colOff>
      <xdr:row>12</xdr:row>
      <xdr:rowOff>171450</xdr:rowOff>
    </xdr:to>
    <xdr:sp macro="" textlink="">
      <xdr:nvSpPr>
        <xdr:cNvPr id="8" name="Text Box 2">
          <a:extLst>
            <a:ext uri="{FF2B5EF4-FFF2-40B4-BE49-F238E27FC236}">
              <a16:creationId xmlns:a16="http://schemas.microsoft.com/office/drawing/2014/main" xmlns="" id="{00000000-0008-0000-0300-000008000000}"/>
            </a:ext>
          </a:extLst>
        </xdr:cNvPr>
        <xdr:cNvSpPr txBox="1">
          <a:spLocks noChangeArrowheads="1"/>
        </xdr:cNvSpPr>
      </xdr:nvSpPr>
      <xdr:spPr bwMode="auto">
        <a:xfrm>
          <a:off x="1905000" y="21107400"/>
          <a:ext cx="81643" cy="171450"/>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17</xdr:row>
      <xdr:rowOff>294707</xdr:rowOff>
    </xdr:to>
    <xdr:sp macro="" textlink="">
      <xdr:nvSpPr>
        <xdr:cNvPr id="9" name="Text Box 2">
          <a:extLst>
            <a:ext uri="{FF2B5EF4-FFF2-40B4-BE49-F238E27FC236}">
              <a16:creationId xmlns:a16="http://schemas.microsoft.com/office/drawing/2014/main" xmlns="" id="{00000000-0008-0000-0300-000009000000}"/>
            </a:ext>
          </a:extLst>
        </xdr:cNvPr>
        <xdr:cNvSpPr txBox="1">
          <a:spLocks noChangeArrowheads="1"/>
        </xdr:cNvSpPr>
      </xdr:nvSpPr>
      <xdr:spPr bwMode="auto">
        <a:xfrm>
          <a:off x="1905000" y="21107400"/>
          <a:ext cx="14968" cy="1485332"/>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81643</xdr:colOff>
      <xdr:row>12</xdr:row>
      <xdr:rowOff>171450</xdr:rowOff>
    </xdr:to>
    <xdr:sp macro="" textlink="">
      <xdr:nvSpPr>
        <xdr:cNvPr id="10" name="Text Box 2">
          <a:extLst>
            <a:ext uri="{FF2B5EF4-FFF2-40B4-BE49-F238E27FC236}">
              <a16:creationId xmlns:a16="http://schemas.microsoft.com/office/drawing/2014/main" xmlns="" id="{00000000-0008-0000-0300-00000A000000}"/>
            </a:ext>
          </a:extLst>
        </xdr:cNvPr>
        <xdr:cNvSpPr txBox="1">
          <a:spLocks noChangeArrowheads="1"/>
        </xdr:cNvSpPr>
      </xdr:nvSpPr>
      <xdr:spPr bwMode="auto">
        <a:xfrm>
          <a:off x="1905000" y="21107400"/>
          <a:ext cx="81643" cy="171450"/>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81643</xdr:colOff>
      <xdr:row>12</xdr:row>
      <xdr:rowOff>171450</xdr:rowOff>
    </xdr:to>
    <xdr:sp macro="" textlink="">
      <xdr:nvSpPr>
        <xdr:cNvPr id="11" name="Text Box 2">
          <a:extLst>
            <a:ext uri="{FF2B5EF4-FFF2-40B4-BE49-F238E27FC236}">
              <a16:creationId xmlns:a16="http://schemas.microsoft.com/office/drawing/2014/main" xmlns="" id="{00000000-0008-0000-0300-00000B000000}"/>
            </a:ext>
          </a:extLst>
        </xdr:cNvPr>
        <xdr:cNvSpPr txBox="1">
          <a:spLocks noChangeArrowheads="1"/>
        </xdr:cNvSpPr>
      </xdr:nvSpPr>
      <xdr:spPr bwMode="auto">
        <a:xfrm>
          <a:off x="1905000" y="21107400"/>
          <a:ext cx="81643" cy="171450"/>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17</xdr:row>
      <xdr:rowOff>294707</xdr:rowOff>
    </xdr:to>
    <xdr:sp macro="" textlink="">
      <xdr:nvSpPr>
        <xdr:cNvPr id="12" name="Text Box 2">
          <a:extLst>
            <a:ext uri="{FF2B5EF4-FFF2-40B4-BE49-F238E27FC236}">
              <a16:creationId xmlns:a16="http://schemas.microsoft.com/office/drawing/2014/main" xmlns="" id="{00000000-0008-0000-0300-00000C000000}"/>
            </a:ext>
          </a:extLst>
        </xdr:cNvPr>
        <xdr:cNvSpPr txBox="1">
          <a:spLocks noChangeArrowheads="1"/>
        </xdr:cNvSpPr>
      </xdr:nvSpPr>
      <xdr:spPr bwMode="auto">
        <a:xfrm>
          <a:off x="1905000" y="21107400"/>
          <a:ext cx="14968" cy="1485332"/>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81643</xdr:colOff>
      <xdr:row>12</xdr:row>
      <xdr:rowOff>171450</xdr:rowOff>
    </xdr:to>
    <xdr:sp macro="" textlink="">
      <xdr:nvSpPr>
        <xdr:cNvPr id="13" name="Text Box 2">
          <a:extLst>
            <a:ext uri="{FF2B5EF4-FFF2-40B4-BE49-F238E27FC236}">
              <a16:creationId xmlns:a16="http://schemas.microsoft.com/office/drawing/2014/main" xmlns="" id="{00000000-0008-0000-0300-00000D000000}"/>
            </a:ext>
          </a:extLst>
        </xdr:cNvPr>
        <xdr:cNvSpPr txBox="1">
          <a:spLocks noChangeArrowheads="1"/>
        </xdr:cNvSpPr>
      </xdr:nvSpPr>
      <xdr:spPr bwMode="auto">
        <a:xfrm>
          <a:off x="1905000" y="21107400"/>
          <a:ext cx="81643" cy="171450"/>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17</xdr:row>
      <xdr:rowOff>294707</xdr:rowOff>
    </xdr:to>
    <xdr:sp macro="" textlink="">
      <xdr:nvSpPr>
        <xdr:cNvPr id="14" name="Text Box 2">
          <a:extLst>
            <a:ext uri="{FF2B5EF4-FFF2-40B4-BE49-F238E27FC236}">
              <a16:creationId xmlns:a16="http://schemas.microsoft.com/office/drawing/2014/main" xmlns="" id="{00000000-0008-0000-0300-00000E000000}"/>
            </a:ext>
          </a:extLst>
        </xdr:cNvPr>
        <xdr:cNvSpPr txBox="1">
          <a:spLocks noChangeArrowheads="1"/>
        </xdr:cNvSpPr>
      </xdr:nvSpPr>
      <xdr:spPr bwMode="auto">
        <a:xfrm>
          <a:off x="1905000" y="21107400"/>
          <a:ext cx="14968" cy="1485332"/>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81643</xdr:colOff>
      <xdr:row>12</xdr:row>
      <xdr:rowOff>171450</xdr:rowOff>
    </xdr:to>
    <xdr:sp macro="" textlink="">
      <xdr:nvSpPr>
        <xdr:cNvPr id="15" name="Text Box 2">
          <a:extLst>
            <a:ext uri="{FF2B5EF4-FFF2-40B4-BE49-F238E27FC236}">
              <a16:creationId xmlns:a16="http://schemas.microsoft.com/office/drawing/2014/main" xmlns="" id="{00000000-0008-0000-0300-00000F000000}"/>
            </a:ext>
          </a:extLst>
        </xdr:cNvPr>
        <xdr:cNvSpPr txBox="1">
          <a:spLocks noChangeArrowheads="1"/>
        </xdr:cNvSpPr>
      </xdr:nvSpPr>
      <xdr:spPr bwMode="auto">
        <a:xfrm>
          <a:off x="1905000" y="21107400"/>
          <a:ext cx="81643" cy="171450"/>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17</xdr:row>
      <xdr:rowOff>294707</xdr:rowOff>
    </xdr:to>
    <xdr:sp macro="" textlink="">
      <xdr:nvSpPr>
        <xdr:cNvPr id="16" name="Text Box 2">
          <a:extLst>
            <a:ext uri="{FF2B5EF4-FFF2-40B4-BE49-F238E27FC236}">
              <a16:creationId xmlns:a16="http://schemas.microsoft.com/office/drawing/2014/main" xmlns="" id="{00000000-0008-0000-0300-000010000000}"/>
            </a:ext>
          </a:extLst>
        </xdr:cNvPr>
        <xdr:cNvSpPr txBox="1">
          <a:spLocks noChangeArrowheads="1"/>
        </xdr:cNvSpPr>
      </xdr:nvSpPr>
      <xdr:spPr bwMode="auto">
        <a:xfrm>
          <a:off x="1905000" y="21107400"/>
          <a:ext cx="14968" cy="1485332"/>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81643</xdr:colOff>
      <xdr:row>12</xdr:row>
      <xdr:rowOff>171450</xdr:rowOff>
    </xdr:to>
    <xdr:sp macro="" textlink="">
      <xdr:nvSpPr>
        <xdr:cNvPr id="17" name="Text Box 2">
          <a:extLst>
            <a:ext uri="{FF2B5EF4-FFF2-40B4-BE49-F238E27FC236}">
              <a16:creationId xmlns:a16="http://schemas.microsoft.com/office/drawing/2014/main" xmlns="" id="{00000000-0008-0000-0300-000011000000}"/>
            </a:ext>
          </a:extLst>
        </xdr:cNvPr>
        <xdr:cNvSpPr txBox="1">
          <a:spLocks noChangeArrowheads="1"/>
        </xdr:cNvSpPr>
      </xdr:nvSpPr>
      <xdr:spPr bwMode="auto">
        <a:xfrm>
          <a:off x="1905000" y="21107400"/>
          <a:ext cx="81643" cy="171450"/>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17</xdr:row>
      <xdr:rowOff>294707</xdr:rowOff>
    </xdr:to>
    <xdr:sp macro="" textlink="">
      <xdr:nvSpPr>
        <xdr:cNvPr id="18" name="Text Box 2">
          <a:extLst>
            <a:ext uri="{FF2B5EF4-FFF2-40B4-BE49-F238E27FC236}">
              <a16:creationId xmlns:a16="http://schemas.microsoft.com/office/drawing/2014/main" xmlns="" id="{00000000-0008-0000-0300-000012000000}"/>
            </a:ext>
          </a:extLst>
        </xdr:cNvPr>
        <xdr:cNvSpPr txBox="1">
          <a:spLocks noChangeArrowheads="1"/>
        </xdr:cNvSpPr>
      </xdr:nvSpPr>
      <xdr:spPr bwMode="auto">
        <a:xfrm>
          <a:off x="1905000" y="21107400"/>
          <a:ext cx="14968" cy="1485332"/>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81643</xdr:colOff>
      <xdr:row>12</xdr:row>
      <xdr:rowOff>171450</xdr:rowOff>
    </xdr:to>
    <xdr:sp macro="" textlink="">
      <xdr:nvSpPr>
        <xdr:cNvPr id="19" name="Text Box 2">
          <a:extLst>
            <a:ext uri="{FF2B5EF4-FFF2-40B4-BE49-F238E27FC236}">
              <a16:creationId xmlns:a16="http://schemas.microsoft.com/office/drawing/2014/main" xmlns="" id="{00000000-0008-0000-0300-000013000000}"/>
            </a:ext>
          </a:extLst>
        </xdr:cNvPr>
        <xdr:cNvSpPr txBox="1">
          <a:spLocks noChangeArrowheads="1"/>
        </xdr:cNvSpPr>
      </xdr:nvSpPr>
      <xdr:spPr bwMode="auto">
        <a:xfrm>
          <a:off x="1905000" y="21107400"/>
          <a:ext cx="81643" cy="171450"/>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16</xdr:row>
      <xdr:rowOff>11338</xdr:rowOff>
    </xdr:to>
    <xdr:sp macro="" textlink="">
      <xdr:nvSpPr>
        <xdr:cNvPr id="20" name="Text Box 2">
          <a:extLst>
            <a:ext uri="{FF2B5EF4-FFF2-40B4-BE49-F238E27FC236}">
              <a16:creationId xmlns:a16="http://schemas.microsoft.com/office/drawing/2014/main" xmlns="" id="{00000000-0008-0000-0300-000014000000}"/>
            </a:ext>
          </a:extLst>
        </xdr:cNvPr>
        <xdr:cNvSpPr txBox="1">
          <a:spLocks noChangeArrowheads="1"/>
        </xdr:cNvSpPr>
      </xdr:nvSpPr>
      <xdr:spPr bwMode="auto">
        <a:xfrm>
          <a:off x="1905000" y="21107400"/>
          <a:ext cx="14968" cy="963839"/>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81643</xdr:colOff>
      <xdr:row>12</xdr:row>
      <xdr:rowOff>171450</xdr:rowOff>
    </xdr:to>
    <xdr:sp macro="" textlink="">
      <xdr:nvSpPr>
        <xdr:cNvPr id="21" name="Text Box 2">
          <a:extLst>
            <a:ext uri="{FF2B5EF4-FFF2-40B4-BE49-F238E27FC236}">
              <a16:creationId xmlns:a16="http://schemas.microsoft.com/office/drawing/2014/main" xmlns="" id="{00000000-0008-0000-0300-000015000000}"/>
            </a:ext>
          </a:extLst>
        </xdr:cNvPr>
        <xdr:cNvSpPr txBox="1">
          <a:spLocks noChangeArrowheads="1"/>
        </xdr:cNvSpPr>
      </xdr:nvSpPr>
      <xdr:spPr bwMode="auto">
        <a:xfrm>
          <a:off x="1905000" y="21107400"/>
          <a:ext cx="81643" cy="171450"/>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17</xdr:row>
      <xdr:rowOff>294707</xdr:rowOff>
    </xdr:to>
    <xdr:sp macro="" textlink="">
      <xdr:nvSpPr>
        <xdr:cNvPr id="22" name="Text Box 2">
          <a:extLst>
            <a:ext uri="{FF2B5EF4-FFF2-40B4-BE49-F238E27FC236}">
              <a16:creationId xmlns:a16="http://schemas.microsoft.com/office/drawing/2014/main" xmlns="" id="{00000000-0008-0000-0300-000016000000}"/>
            </a:ext>
          </a:extLst>
        </xdr:cNvPr>
        <xdr:cNvSpPr txBox="1">
          <a:spLocks noChangeArrowheads="1"/>
        </xdr:cNvSpPr>
      </xdr:nvSpPr>
      <xdr:spPr bwMode="auto">
        <a:xfrm>
          <a:off x="1905000" y="21107400"/>
          <a:ext cx="14968" cy="1485332"/>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81643</xdr:colOff>
      <xdr:row>12</xdr:row>
      <xdr:rowOff>171450</xdr:rowOff>
    </xdr:to>
    <xdr:sp macro="" textlink="">
      <xdr:nvSpPr>
        <xdr:cNvPr id="23" name="Text Box 2">
          <a:extLst>
            <a:ext uri="{FF2B5EF4-FFF2-40B4-BE49-F238E27FC236}">
              <a16:creationId xmlns:a16="http://schemas.microsoft.com/office/drawing/2014/main" xmlns="" id="{00000000-0008-0000-0300-000017000000}"/>
            </a:ext>
          </a:extLst>
        </xdr:cNvPr>
        <xdr:cNvSpPr txBox="1">
          <a:spLocks noChangeArrowheads="1"/>
        </xdr:cNvSpPr>
      </xdr:nvSpPr>
      <xdr:spPr bwMode="auto">
        <a:xfrm>
          <a:off x="1905000" y="21107400"/>
          <a:ext cx="81643" cy="171450"/>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17</xdr:row>
      <xdr:rowOff>294707</xdr:rowOff>
    </xdr:to>
    <xdr:sp macro="" textlink="">
      <xdr:nvSpPr>
        <xdr:cNvPr id="24" name="Text Box 2">
          <a:extLst>
            <a:ext uri="{FF2B5EF4-FFF2-40B4-BE49-F238E27FC236}">
              <a16:creationId xmlns:a16="http://schemas.microsoft.com/office/drawing/2014/main" xmlns="" id="{00000000-0008-0000-0300-000018000000}"/>
            </a:ext>
          </a:extLst>
        </xdr:cNvPr>
        <xdr:cNvSpPr txBox="1">
          <a:spLocks noChangeArrowheads="1"/>
        </xdr:cNvSpPr>
      </xdr:nvSpPr>
      <xdr:spPr bwMode="auto">
        <a:xfrm>
          <a:off x="1905000" y="21107400"/>
          <a:ext cx="14968" cy="1485332"/>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81643</xdr:colOff>
      <xdr:row>12</xdr:row>
      <xdr:rowOff>171450</xdr:rowOff>
    </xdr:to>
    <xdr:sp macro="" textlink="">
      <xdr:nvSpPr>
        <xdr:cNvPr id="25" name="Text Box 2">
          <a:extLst>
            <a:ext uri="{FF2B5EF4-FFF2-40B4-BE49-F238E27FC236}">
              <a16:creationId xmlns:a16="http://schemas.microsoft.com/office/drawing/2014/main" xmlns="" id="{00000000-0008-0000-0300-000019000000}"/>
            </a:ext>
          </a:extLst>
        </xdr:cNvPr>
        <xdr:cNvSpPr txBox="1">
          <a:spLocks noChangeArrowheads="1"/>
        </xdr:cNvSpPr>
      </xdr:nvSpPr>
      <xdr:spPr bwMode="auto">
        <a:xfrm>
          <a:off x="1905000" y="21107400"/>
          <a:ext cx="81643" cy="171450"/>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2</xdr:col>
      <xdr:colOff>14968</xdr:colOff>
      <xdr:row>16</xdr:row>
      <xdr:rowOff>11338</xdr:rowOff>
    </xdr:to>
    <xdr:sp macro="" textlink="">
      <xdr:nvSpPr>
        <xdr:cNvPr id="26" name="Text Box 2">
          <a:extLst>
            <a:ext uri="{FF2B5EF4-FFF2-40B4-BE49-F238E27FC236}">
              <a16:creationId xmlns:a16="http://schemas.microsoft.com/office/drawing/2014/main" xmlns="" id="{00000000-0008-0000-0300-00001A000000}"/>
            </a:ext>
          </a:extLst>
        </xdr:cNvPr>
        <xdr:cNvSpPr txBox="1">
          <a:spLocks noChangeArrowheads="1"/>
        </xdr:cNvSpPr>
      </xdr:nvSpPr>
      <xdr:spPr bwMode="auto">
        <a:xfrm>
          <a:off x="1905000" y="21107400"/>
          <a:ext cx="14968" cy="963839"/>
        </a:xfrm>
        <a:prstGeom prst="rect">
          <a:avLst/>
        </a:prstGeom>
        <a:noFill/>
        <a:ln w="9525">
          <a:no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2000250</xdr:colOff>
      <xdr:row>13</xdr:row>
      <xdr:rowOff>0</xdr:rowOff>
    </xdr:from>
    <xdr:to>
      <xdr:col>2</xdr:col>
      <xdr:colOff>81643</xdr:colOff>
      <xdr:row>14</xdr:row>
      <xdr:rowOff>2719</xdr:rowOff>
    </xdr:to>
    <xdr:sp macro="" textlink="">
      <xdr:nvSpPr>
        <xdr:cNvPr id="83982" name="Text Box 2">
          <a:extLst>
            <a:ext uri="{FF2B5EF4-FFF2-40B4-BE49-F238E27FC236}">
              <a16:creationId xmlns:a16="http://schemas.microsoft.com/office/drawing/2014/main" xmlns="" id="{00000000-0008-0000-0400-00000E480100}"/>
            </a:ext>
          </a:extLst>
        </xdr:cNvPr>
        <xdr:cNvSpPr txBox="1">
          <a:spLocks noChangeArrowheads="1"/>
        </xdr:cNvSpPr>
      </xdr:nvSpPr>
      <xdr:spPr bwMode="auto">
        <a:xfrm>
          <a:off x="2266950" y="12763500"/>
          <a:ext cx="76200" cy="238125"/>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18</xdr:row>
      <xdr:rowOff>313757</xdr:rowOff>
    </xdr:to>
    <xdr:sp macro="" textlink="">
      <xdr:nvSpPr>
        <xdr:cNvPr id="83983" name="Text Box 2">
          <a:extLst>
            <a:ext uri="{FF2B5EF4-FFF2-40B4-BE49-F238E27FC236}">
              <a16:creationId xmlns:a16="http://schemas.microsoft.com/office/drawing/2014/main" xmlns="" id="{00000000-0008-0000-0400-00000F480100}"/>
            </a:ext>
          </a:extLst>
        </xdr:cNvPr>
        <xdr:cNvSpPr txBox="1">
          <a:spLocks noChangeArrowheads="1"/>
        </xdr:cNvSpPr>
      </xdr:nvSpPr>
      <xdr:spPr bwMode="auto">
        <a:xfrm>
          <a:off x="2266950" y="12763500"/>
          <a:ext cx="9525" cy="1495425"/>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13</xdr:row>
      <xdr:rowOff>57150</xdr:rowOff>
    </xdr:to>
    <xdr:sp macro="" textlink="">
      <xdr:nvSpPr>
        <xdr:cNvPr id="83984" name="Text Box 2">
          <a:extLst>
            <a:ext uri="{FF2B5EF4-FFF2-40B4-BE49-F238E27FC236}">
              <a16:creationId xmlns:a16="http://schemas.microsoft.com/office/drawing/2014/main" xmlns="" id="{00000000-0008-0000-0400-000010480100}"/>
            </a:ext>
          </a:extLst>
        </xdr:cNvPr>
        <xdr:cNvSpPr txBox="1">
          <a:spLocks noChangeArrowheads="1"/>
        </xdr:cNvSpPr>
      </xdr:nvSpPr>
      <xdr:spPr bwMode="auto">
        <a:xfrm>
          <a:off x="2266950" y="12763500"/>
          <a:ext cx="9525" cy="571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13</xdr:row>
      <xdr:rowOff>9525</xdr:rowOff>
    </xdr:to>
    <xdr:sp macro="" textlink="">
      <xdr:nvSpPr>
        <xdr:cNvPr id="83985" name="Text Box 2">
          <a:extLst>
            <a:ext uri="{FF2B5EF4-FFF2-40B4-BE49-F238E27FC236}">
              <a16:creationId xmlns:a16="http://schemas.microsoft.com/office/drawing/2014/main" xmlns="" id="{00000000-0008-0000-0400-000011480100}"/>
            </a:ext>
          </a:extLst>
        </xdr:cNvPr>
        <xdr:cNvSpPr txBox="1">
          <a:spLocks noChangeArrowheads="1"/>
        </xdr:cNvSpPr>
      </xdr:nvSpPr>
      <xdr:spPr bwMode="auto">
        <a:xfrm>
          <a:off x="2266950" y="12763500"/>
          <a:ext cx="9525" cy="9525"/>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81643</xdr:colOff>
      <xdr:row>13</xdr:row>
      <xdr:rowOff>180975</xdr:rowOff>
    </xdr:to>
    <xdr:sp macro="" textlink="">
      <xdr:nvSpPr>
        <xdr:cNvPr id="83986" name="Text Box 2">
          <a:extLst>
            <a:ext uri="{FF2B5EF4-FFF2-40B4-BE49-F238E27FC236}">
              <a16:creationId xmlns:a16="http://schemas.microsoft.com/office/drawing/2014/main" xmlns="" id="{00000000-0008-0000-0400-000012480100}"/>
            </a:ext>
          </a:extLst>
        </xdr:cNvPr>
        <xdr:cNvSpPr txBox="1">
          <a:spLocks noChangeArrowheads="1"/>
        </xdr:cNvSpPr>
      </xdr:nvSpPr>
      <xdr:spPr bwMode="auto">
        <a:xfrm>
          <a:off x="2266950" y="12763500"/>
          <a:ext cx="76200" cy="1714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15</xdr:row>
      <xdr:rowOff>186417</xdr:rowOff>
    </xdr:to>
    <xdr:sp macro="" textlink="">
      <xdr:nvSpPr>
        <xdr:cNvPr id="83987" name="Text Box 2">
          <a:extLst>
            <a:ext uri="{FF2B5EF4-FFF2-40B4-BE49-F238E27FC236}">
              <a16:creationId xmlns:a16="http://schemas.microsoft.com/office/drawing/2014/main" xmlns="" id="{00000000-0008-0000-0400-000013480100}"/>
            </a:ext>
          </a:extLst>
        </xdr:cNvPr>
        <xdr:cNvSpPr txBox="1">
          <a:spLocks noChangeArrowheads="1"/>
        </xdr:cNvSpPr>
      </xdr:nvSpPr>
      <xdr:spPr bwMode="auto">
        <a:xfrm>
          <a:off x="2266950" y="12763500"/>
          <a:ext cx="9525" cy="6667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81643</xdr:colOff>
      <xdr:row>13</xdr:row>
      <xdr:rowOff>171450</xdr:rowOff>
    </xdr:to>
    <xdr:sp macro="" textlink="">
      <xdr:nvSpPr>
        <xdr:cNvPr id="83988" name="Text Box 2">
          <a:extLst>
            <a:ext uri="{FF2B5EF4-FFF2-40B4-BE49-F238E27FC236}">
              <a16:creationId xmlns:a16="http://schemas.microsoft.com/office/drawing/2014/main" xmlns="" id="{00000000-0008-0000-0400-000014480100}"/>
            </a:ext>
          </a:extLst>
        </xdr:cNvPr>
        <xdr:cNvSpPr txBox="1">
          <a:spLocks noChangeArrowheads="1"/>
        </xdr:cNvSpPr>
      </xdr:nvSpPr>
      <xdr:spPr bwMode="auto">
        <a:xfrm>
          <a:off x="2266950" y="9410700"/>
          <a:ext cx="76200" cy="1714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18</xdr:row>
      <xdr:rowOff>294707</xdr:rowOff>
    </xdr:to>
    <xdr:sp macro="" textlink="">
      <xdr:nvSpPr>
        <xdr:cNvPr id="83989" name="Text Box 2">
          <a:extLst>
            <a:ext uri="{FF2B5EF4-FFF2-40B4-BE49-F238E27FC236}">
              <a16:creationId xmlns:a16="http://schemas.microsoft.com/office/drawing/2014/main" xmlns="" id="{00000000-0008-0000-0400-000015480100}"/>
            </a:ext>
          </a:extLst>
        </xdr:cNvPr>
        <xdr:cNvSpPr txBox="1">
          <a:spLocks noChangeArrowheads="1"/>
        </xdr:cNvSpPr>
      </xdr:nvSpPr>
      <xdr:spPr bwMode="auto">
        <a:xfrm>
          <a:off x="2266950" y="9410700"/>
          <a:ext cx="9525" cy="148590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81643</xdr:colOff>
      <xdr:row>13</xdr:row>
      <xdr:rowOff>171450</xdr:rowOff>
    </xdr:to>
    <xdr:sp macro="" textlink="">
      <xdr:nvSpPr>
        <xdr:cNvPr id="83990" name="Text Box 2">
          <a:extLst>
            <a:ext uri="{FF2B5EF4-FFF2-40B4-BE49-F238E27FC236}">
              <a16:creationId xmlns:a16="http://schemas.microsoft.com/office/drawing/2014/main" xmlns="" id="{00000000-0008-0000-0400-000016480100}"/>
            </a:ext>
          </a:extLst>
        </xdr:cNvPr>
        <xdr:cNvSpPr txBox="1">
          <a:spLocks noChangeArrowheads="1"/>
        </xdr:cNvSpPr>
      </xdr:nvSpPr>
      <xdr:spPr bwMode="auto">
        <a:xfrm>
          <a:off x="2266950" y="7439025"/>
          <a:ext cx="76200" cy="1714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81643</xdr:colOff>
      <xdr:row>13</xdr:row>
      <xdr:rowOff>171450</xdr:rowOff>
    </xdr:to>
    <xdr:sp macro="" textlink="">
      <xdr:nvSpPr>
        <xdr:cNvPr id="83991" name="Text Box 2">
          <a:extLst>
            <a:ext uri="{FF2B5EF4-FFF2-40B4-BE49-F238E27FC236}">
              <a16:creationId xmlns:a16="http://schemas.microsoft.com/office/drawing/2014/main" xmlns="" id="{00000000-0008-0000-0400-000017480100}"/>
            </a:ext>
          </a:extLst>
        </xdr:cNvPr>
        <xdr:cNvSpPr txBox="1">
          <a:spLocks noChangeArrowheads="1"/>
        </xdr:cNvSpPr>
      </xdr:nvSpPr>
      <xdr:spPr bwMode="auto">
        <a:xfrm>
          <a:off x="2266950" y="10258425"/>
          <a:ext cx="76200" cy="1714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18</xdr:row>
      <xdr:rowOff>294707</xdr:rowOff>
    </xdr:to>
    <xdr:sp macro="" textlink="">
      <xdr:nvSpPr>
        <xdr:cNvPr id="83992" name="Text Box 2">
          <a:extLst>
            <a:ext uri="{FF2B5EF4-FFF2-40B4-BE49-F238E27FC236}">
              <a16:creationId xmlns:a16="http://schemas.microsoft.com/office/drawing/2014/main" xmlns="" id="{00000000-0008-0000-0400-000018480100}"/>
            </a:ext>
          </a:extLst>
        </xdr:cNvPr>
        <xdr:cNvSpPr txBox="1">
          <a:spLocks noChangeArrowheads="1"/>
        </xdr:cNvSpPr>
      </xdr:nvSpPr>
      <xdr:spPr bwMode="auto">
        <a:xfrm>
          <a:off x="2266950" y="10258425"/>
          <a:ext cx="9525" cy="148590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81643</xdr:colOff>
      <xdr:row>13</xdr:row>
      <xdr:rowOff>171450</xdr:rowOff>
    </xdr:to>
    <xdr:sp macro="" textlink="">
      <xdr:nvSpPr>
        <xdr:cNvPr id="83993" name="Text Box 2">
          <a:extLst>
            <a:ext uri="{FF2B5EF4-FFF2-40B4-BE49-F238E27FC236}">
              <a16:creationId xmlns:a16="http://schemas.microsoft.com/office/drawing/2014/main" xmlns="" id="{00000000-0008-0000-0400-000019480100}"/>
            </a:ext>
          </a:extLst>
        </xdr:cNvPr>
        <xdr:cNvSpPr txBox="1">
          <a:spLocks noChangeArrowheads="1"/>
        </xdr:cNvSpPr>
      </xdr:nvSpPr>
      <xdr:spPr bwMode="auto">
        <a:xfrm>
          <a:off x="2266950" y="11106150"/>
          <a:ext cx="76200" cy="1714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18</xdr:row>
      <xdr:rowOff>294707</xdr:rowOff>
    </xdr:to>
    <xdr:sp macro="" textlink="">
      <xdr:nvSpPr>
        <xdr:cNvPr id="83994" name="Text Box 2">
          <a:extLst>
            <a:ext uri="{FF2B5EF4-FFF2-40B4-BE49-F238E27FC236}">
              <a16:creationId xmlns:a16="http://schemas.microsoft.com/office/drawing/2014/main" xmlns="" id="{00000000-0008-0000-0400-00001A480100}"/>
            </a:ext>
          </a:extLst>
        </xdr:cNvPr>
        <xdr:cNvSpPr txBox="1">
          <a:spLocks noChangeArrowheads="1"/>
        </xdr:cNvSpPr>
      </xdr:nvSpPr>
      <xdr:spPr bwMode="auto">
        <a:xfrm>
          <a:off x="2266950" y="11106150"/>
          <a:ext cx="9525" cy="148590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81643</xdr:colOff>
      <xdr:row>13</xdr:row>
      <xdr:rowOff>171450</xdr:rowOff>
    </xdr:to>
    <xdr:sp macro="" textlink="">
      <xdr:nvSpPr>
        <xdr:cNvPr id="83995" name="Text Box 2">
          <a:extLst>
            <a:ext uri="{FF2B5EF4-FFF2-40B4-BE49-F238E27FC236}">
              <a16:creationId xmlns:a16="http://schemas.microsoft.com/office/drawing/2014/main" xmlns="" id="{00000000-0008-0000-0400-00001B480100}"/>
            </a:ext>
          </a:extLst>
        </xdr:cNvPr>
        <xdr:cNvSpPr txBox="1">
          <a:spLocks noChangeArrowheads="1"/>
        </xdr:cNvSpPr>
      </xdr:nvSpPr>
      <xdr:spPr bwMode="auto">
        <a:xfrm>
          <a:off x="2266950" y="10258425"/>
          <a:ext cx="76200" cy="1714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18</xdr:row>
      <xdr:rowOff>294707</xdr:rowOff>
    </xdr:to>
    <xdr:sp macro="" textlink="">
      <xdr:nvSpPr>
        <xdr:cNvPr id="83996" name="Text Box 2">
          <a:extLst>
            <a:ext uri="{FF2B5EF4-FFF2-40B4-BE49-F238E27FC236}">
              <a16:creationId xmlns:a16="http://schemas.microsoft.com/office/drawing/2014/main" xmlns="" id="{00000000-0008-0000-0400-00001C480100}"/>
            </a:ext>
          </a:extLst>
        </xdr:cNvPr>
        <xdr:cNvSpPr txBox="1">
          <a:spLocks noChangeArrowheads="1"/>
        </xdr:cNvSpPr>
      </xdr:nvSpPr>
      <xdr:spPr bwMode="auto">
        <a:xfrm>
          <a:off x="2266950" y="10258425"/>
          <a:ext cx="9525" cy="148590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81643</xdr:colOff>
      <xdr:row>13</xdr:row>
      <xdr:rowOff>171450</xdr:rowOff>
    </xdr:to>
    <xdr:sp macro="" textlink="">
      <xdr:nvSpPr>
        <xdr:cNvPr id="83997" name="Text Box 2">
          <a:extLst>
            <a:ext uri="{FF2B5EF4-FFF2-40B4-BE49-F238E27FC236}">
              <a16:creationId xmlns:a16="http://schemas.microsoft.com/office/drawing/2014/main" xmlns="" id="{00000000-0008-0000-0400-00001D480100}"/>
            </a:ext>
          </a:extLst>
        </xdr:cNvPr>
        <xdr:cNvSpPr txBox="1">
          <a:spLocks noChangeArrowheads="1"/>
        </xdr:cNvSpPr>
      </xdr:nvSpPr>
      <xdr:spPr bwMode="auto">
        <a:xfrm>
          <a:off x="2266950" y="11106150"/>
          <a:ext cx="76200" cy="1714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18</xdr:row>
      <xdr:rowOff>294707</xdr:rowOff>
    </xdr:to>
    <xdr:sp macro="" textlink="">
      <xdr:nvSpPr>
        <xdr:cNvPr id="83998" name="Text Box 2">
          <a:extLst>
            <a:ext uri="{FF2B5EF4-FFF2-40B4-BE49-F238E27FC236}">
              <a16:creationId xmlns:a16="http://schemas.microsoft.com/office/drawing/2014/main" xmlns="" id="{00000000-0008-0000-0400-00001E480100}"/>
            </a:ext>
          </a:extLst>
        </xdr:cNvPr>
        <xdr:cNvSpPr txBox="1">
          <a:spLocks noChangeArrowheads="1"/>
        </xdr:cNvSpPr>
      </xdr:nvSpPr>
      <xdr:spPr bwMode="auto">
        <a:xfrm>
          <a:off x="2266950" y="11106150"/>
          <a:ext cx="9525" cy="148590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81643</xdr:colOff>
      <xdr:row>13</xdr:row>
      <xdr:rowOff>171450</xdr:rowOff>
    </xdr:to>
    <xdr:sp macro="" textlink="">
      <xdr:nvSpPr>
        <xdr:cNvPr id="83999" name="Text Box 2">
          <a:extLst>
            <a:ext uri="{FF2B5EF4-FFF2-40B4-BE49-F238E27FC236}">
              <a16:creationId xmlns:a16="http://schemas.microsoft.com/office/drawing/2014/main" xmlns="" id="{00000000-0008-0000-0400-00001F480100}"/>
            </a:ext>
          </a:extLst>
        </xdr:cNvPr>
        <xdr:cNvSpPr txBox="1">
          <a:spLocks noChangeArrowheads="1"/>
        </xdr:cNvSpPr>
      </xdr:nvSpPr>
      <xdr:spPr bwMode="auto">
        <a:xfrm>
          <a:off x="2266950" y="11953875"/>
          <a:ext cx="76200" cy="1714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17</xdr:row>
      <xdr:rowOff>11339</xdr:rowOff>
    </xdr:to>
    <xdr:sp macro="" textlink="">
      <xdr:nvSpPr>
        <xdr:cNvPr id="84000" name="Text Box 2">
          <a:extLst>
            <a:ext uri="{FF2B5EF4-FFF2-40B4-BE49-F238E27FC236}">
              <a16:creationId xmlns:a16="http://schemas.microsoft.com/office/drawing/2014/main" xmlns="" id="{00000000-0008-0000-0400-000020480100}"/>
            </a:ext>
          </a:extLst>
        </xdr:cNvPr>
        <xdr:cNvSpPr txBox="1">
          <a:spLocks noChangeArrowheads="1"/>
        </xdr:cNvSpPr>
      </xdr:nvSpPr>
      <xdr:spPr bwMode="auto">
        <a:xfrm>
          <a:off x="2266950" y="11953875"/>
          <a:ext cx="9525" cy="9715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81643</xdr:colOff>
      <xdr:row>13</xdr:row>
      <xdr:rowOff>171450</xdr:rowOff>
    </xdr:to>
    <xdr:sp macro="" textlink="">
      <xdr:nvSpPr>
        <xdr:cNvPr id="84001" name="Text Box 2">
          <a:extLst>
            <a:ext uri="{FF2B5EF4-FFF2-40B4-BE49-F238E27FC236}">
              <a16:creationId xmlns:a16="http://schemas.microsoft.com/office/drawing/2014/main" xmlns="" id="{00000000-0008-0000-0400-000021480100}"/>
            </a:ext>
          </a:extLst>
        </xdr:cNvPr>
        <xdr:cNvSpPr txBox="1">
          <a:spLocks noChangeArrowheads="1"/>
        </xdr:cNvSpPr>
      </xdr:nvSpPr>
      <xdr:spPr bwMode="auto">
        <a:xfrm>
          <a:off x="2266950" y="10258425"/>
          <a:ext cx="76200" cy="1714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18</xdr:row>
      <xdr:rowOff>294707</xdr:rowOff>
    </xdr:to>
    <xdr:sp macro="" textlink="">
      <xdr:nvSpPr>
        <xdr:cNvPr id="84002" name="Text Box 2">
          <a:extLst>
            <a:ext uri="{FF2B5EF4-FFF2-40B4-BE49-F238E27FC236}">
              <a16:creationId xmlns:a16="http://schemas.microsoft.com/office/drawing/2014/main" xmlns="" id="{00000000-0008-0000-0400-000022480100}"/>
            </a:ext>
          </a:extLst>
        </xdr:cNvPr>
        <xdr:cNvSpPr txBox="1">
          <a:spLocks noChangeArrowheads="1"/>
        </xdr:cNvSpPr>
      </xdr:nvSpPr>
      <xdr:spPr bwMode="auto">
        <a:xfrm>
          <a:off x="2266950" y="10258425"/>
          <a:ext cx="9525" cy="148590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81643</xdr:colOff>
      <xdr:row>13</xdr:row>
      <xdr:rowOff>171450</xdr:rowOff>
    </xdr:to>
    <xdr:sp macro="" textlink="">
      <xdr:nvSpPr>
        <xdr:cNvPr id="84003" name="Text Box 2">
          <a:extLst>
            <a:ext uri="{FF2B5EF4-FFF2-40B4-BE49-F238E27FC236}">
              <a16:creationId xmlns:a16="http://schemas.microsoft.com/office/drawing/2014/main" xmlns="" id="{00000000-0008-0000-0400-000023480100}"/>
            </a:ext>
          </a:extLst>
        </xdr:cNvPr>
        <xdr:cNvSpPr txBox="1">
          <a:spLocks noChangeArrowheads="1"/>
        </xdr:cNvSpPr>
      </xdr:nvSpPr>
      <xdr:spPr bwMode="auto">
        <a:xfrm>
          <a:off x="2266950" y="11106150"/>
          <a:ext cx="76200" cy="1714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18</xdr:row>
      <xdr:rowOff>294707</xdr:rowOff>
    </xdr:to>
    <xdr:sp macro="" textlink="">
      <xdr:nvSpPr>
        <xdr:cNvPr id="84004" name="Text Box 2">
          <a:extLst>
            <a:ext uri="{FF2B5EF4-FFF2-40B4-BE49-F238E27FC236}">
              <a16:creationId xmlns:a16="http://schemas.microsoft.com/office/drawing/2014/main" xmlns="" id="{00000000-0008-0000-0400-000024480100}"/>
            </a:ext>
          </a:extLst>
        </xdr:cNvPr>
        <xdr:cNvSpPr txBox="1">
          <a:spLocks noChangeArrowheads="1"/>
        </xdr:cNvSpPr>
      </xdr:nvSpPr>
      <xdr:spPr bwMode="auto">
        <a:xfrm>
          <a:off x="2266950" y="11106150"/>
          <a:ext cx="9525" cy="148590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81643</xdr:colOff>
      <xdr:row>13</xdr:row>
      <xdr:rowOff>171450</xdr:rowOff>
    </xdr:to>
    <xdr:sp macro="" textlink="">
      <xdr:nvSpPr>
        <xdr:cNvPr id="84005" name="Text Box 2">
          <a:extLst>
            <a:ext uri="{FF2B5EF4-FFF2-40B4-BE49-F238E27FC236}">
              <a16:creationId xmlns:a16="http://schemas.microsoft.com/office/drawing/2014/main" xmlns="" id="{00000000-0008-0000-0400-000025480100}"/>
            </a:ext>
          </a:extLst>
        </xdr:cNvPr>
        <xdr:cNvSpPr txBox="1">
          <a:spLocks noChangeArrowheads="1"/>
        </xdr:cNvSpPr>
      </xdr:nvSpPr>
      <xdr:spPr bwMode="auto">
        <a:xfrm>
          <a:off x="2266950" y="11953875"/>
          <a:ext cx="76200" cy="171450"/>
        </a:xfrm>
        <a:prstGeom prst="rect">
          <a:avLst/>
        </a:prstGeom>
        <a:noFill/>
        <a:ln w="9525">
          <a:noFill/>
          <a:miter lim="800000"/>
          <a:headEnd/>
          <a:tailEnd/>
        </a:ln>
      </xdr:spPr>
    </xdr:sp>
    <xdr:clientData/>
  </xdr:twoCellAnchor>
  <xdr:twoCellAnchor editAs="oneCell">
    <xdr:from>
      <xdr:col>1</xdr:col>
      <xdr:colOff>2000250</xdr:colOff>
      <xdr:row>13</xdr:row>
      <xdr:rowOff>0</xdr:rowOff>
    </xdr:from>
    <xdr:to>
      <xdr:col>2</xdr:col>
      <xdr:colOff>14968</xdr:colOff>
      <xdr:row>17</xdr:row>
      <xdr:rowOff>11339</xdr:rowOff>
    </xdr:to>
    <xdr:sp macro="" textlink="">
      <xdr:nvSpPr>
        <xdr:cNvPr id="84006" name="Text Box 2">
          <a:extLst>
            <a:ext uri="{FF2B5EF4-FFF2-40B4-BE49-F238E27FC236}">
              <a16:creationId xmlns:a16="http://schemas.microsoft.com/office/drawing/2014/main" xmlns="" id="{00000000-0008-0000-0400-000026480100}"/>
            </a:ext>
          </a:extLst>
        </xdr:cNvPr>
        <xdr:cNvSpPr txBox="1">
          <a:spLocks noChangeArrowheads="1"/>
        </xdr:cNvSpPr>
      </xdr:nvSpPr>
      <xdr:spPr bwMode="auto">
        <a:xfrm>
          <a:off x="2266950" y="11953875"/>
          <a:ext cx="9525" cy="971550"/>
        </a:xfrm>
        <a:prstGeom prst="rect">
          <a:avLst/>
        </a:prstGeom>
        <a:noFill/>
        <a:ln w="9525">
          <a:no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2000250</xdr:colOff>
      <xdr:row>11</xdr:row>
      <xdr:rowOff>0</xdr:rowOff>
    </xdr:from>
    <xdr:to>
      <xdr:col>1</xdr:col>
      <xdr:colOff>2079851</xdr:colOff>
      <xdr:row>12</xdr:row>
      <xdr:rowOff>76198</xdr:rowOff>
    </xdr:to>
    <xdr:sp macro="" textlink="">
      <xdr:nvSpPr>
        <xdr:cNvPr id="69388" name="Text Box 2">
          <a:extLst>
            <a:ext uri="{FF2B5EF4-FFF2-40B4-BE49-F238E27FC236}">
              <a16:creationId xmlns:a16="http://schemas.microsoft.com/office/drawing/2014/main" xmlns="" id="{00000000-0008-0000-0500-00000C0F0100}"/>
            </a:ext>
          </a:extLst>
        </xdr:cNvPr>
        <xdr:cNvSpPr txBox="1">
          <a:spLocks noChangeArrowheads="1"/>
        </xdr:cNvSpPr>
      </xdr:nvSpPr>
      <xdr:spPr bwMode="auto">
        <a:xfrm>
          <a:off x="2295525" y="8172450"/>
          <a:ext cx="76200" cy="238125"/>
        </a:xfrm>
        <a:prstGeom prst="rect">
          <a:avLst/>
        </a:prstGeom>
        <a:noFill/>
        <a:ln w="9525">
          <a:noFill/>
          <a:miter lim="800000"/>
          <a:headEnd/>
          <a:tailEnd/>
        </a:ln>
      </xdr:spPr>
    </xdr:sp>
    <xdr:clientData/>
  </xdr:twoCellAnchor>
  <xdr:twoCellAnchor editAs="oneCell">
    <xdr:from>
      <xdr:col>2</xdr:col>
      <xdr:colOff>7145</xdr:colOff>
      <xdr:row>11</xdr:row>
      <xdr:rowOff>0</xdr:rowOff>
    </xdr:from>
    <xdr:to>
      <xdr:col>2</xdr:col>
      <xdr:colOff>20071</xdr:colOff>
      <xdr:row>19</xdr:row>
      <xdr:rowOff>13608</xdr:rowOff>
    </xdr:to>
    <xdr:sp macro="" textlink="">
      <xdr:nvSpPr>
        <xdr:cNvPr id="69389" name="Text Box 2">
          <a:extLst>
            <a:ext uri="{FF2B5EF4-FFF2-40B4-BE49-F238E27FC236}">
              <a16:creationId xmlns:a16="http://schemas.microsoft.com/office/drawing/2014/main" xmlns="" id="{00000000-0008-0000-0500-00000D0F0100}"/>
            </a:ext>
          </a:extLst>
        </xdr:cNvPr>
        <xdr:cNvSpPr txBox="1">
          <a:spLocks noChangeArrowheads="1"/>
        </xdr:cNvSpPr>
      </xdr:nvSpPr>
      <xdr:spPr bwMode="auto">
        <a:xfrm>
          <a:off x="1959770" y="24514969"/>
          <a:ext cx="12926" cy="1442358"/>
        </a:xfrm>
        <a:prstGeom prst="rect">
          <a:avLst/>
        </a:prstGeom>
        <a:noFill/>
        <a:ln w="9525">
          <a:noFill/>
          <a:miter lim="800000"/>
          <a:headEnd/>
          <a:tailEnd/>
        </a:ln>
      </xdr:spPr>
    </xdr:sp>
    <xdr:clientData/>
  </xdr:twoCellAnchor>
  <xdr:twoCellAnchor editAs="oneCell">
    <xdr:from>
      <xdr:col>1</xdr:col>
      <xdr:colOff>2000250</xdr:colOff>
      <xdr:row>11</xdr:row>
      <xdr:rowOff>0</xdr:rowOff>
    </xdr:from>
    <xdr:to>
      <xdr:col>1</xdr:col>
      <xdr:colOff>2013176</xdr:colOff>
      <xdr:row>11</xdr:row>
      <xdr:rowOff>57150</xdr:rowOff>
    </xdr:to>
    <xdr:sp macro="" textlink="">
      <xdr:nvSpPr>
        <xdr:cNvPr id="69390" name="Text Box 2">
          <a:extLst>
            <a:ext uri="{FF2B5EF4-FFF2-40B4-BE49-F238E27FC236}">
              <a16:creationId xmlns:a16="http://schemas.microsoft.com/office/drawing/2014/main" xmlns="" id="{00000000-0008-0000-0500-00000E0F0100}"/>
            </a:ext>
          </a:extLst>
        </xdr:cNvPr>
        <xdr:cNvSpPr txBox="1">
          <a:spLocks noChangeArrowheads="1"/>
        </xdr:cNvSpPr>
      </xdr:nvSpPr>
      <xdr:spPr bwMode="auto">
        <a:xfrm>
          <a:off x="2295525" y="8172450"/>
          <a:ext cx="9525" cy="57150"/>
        </a:xfrm>
        <a:prstGeom prst="rect">
          <a:avLst/>
        </a:prstGeom>
        <a:noFill/>
        <a:ln w="9525">
          <a:noFill/>
          <a:miter lim="800000"/>
          <a:headEnd/>
          <a:tailEnd/>
        </a:ln>
      </xdr:spPr>
    </xdr:sp>
    <xdr:clientData/>
  </xdr:twoCellAnchor>
  <xdr:twoCellAnchor editAs="oneCell">
    <xdr:from>
      <xdr:col>1</xdr:col>
      <xdr:colOff>2000250</xdr:colOff>
      <xdr:row>11</xdr:row>
      <xdr:rowOff>0</xdr:rowOff>
    </xdr:from>
    <xdr:to>
      <xdr:col>1</xdr:col>
      <xdr:colOff>2013176</xdr:colOff>
      <xdr:row>11</xdr:row>
      <xdr:rowOff>9525</xdr:rowOff>
    </xdr:to>
    <xdr:sp macro="" textlink="">
      <xdr:nvSpPr>
        <xdr:cNvPr id="69391" name="Text Box 2">
          <a:extLst>
            <a:ext uri="{FF2B5EF4-FFF2-40B4-BE49-F238E27FC236}">
              <a16:creationId xmlns:a16="http://schemas.microsoft.com/office/drawing/2014/main" xmlns="" id="{00000000-0008-0000-0500-00000F0F0100}"/>
            </a:ext>
          </a:extLst>
        </xdr:cNvPr>
        <xdr:cNvSpPr txBox="1">
          <a:spLocks noChangeArrowheads="1"/>
        </xdr:cNvSpPr>
      </xdr:nvSpPr>
      <xdr:spPr bwMode="auto">
        <a:xfrm>
          <a:off x="2295525" y="8172450"/>
          <a:ext cx="9525" cy="9525"/>
        </a:xfrm>
        <a:prstGeom prst="rect">
          <a:avLst/>
        </a:prstGeom>
        <a:noFill/>
        <a:ln w="9525">
          <a:noFill/>
          <a:miter lim="800000"/>
          <a:headEnd/>
          <a:tailEnd/>
        </a:ln>
      </xdr:spPr>
    </xdr:sp>
    <xdr:clientData/>
  </xdr:twoCellAnchor>
  <xdr:twoCellAnchor editAs="oneCell">
    <xdr:from>
      <xdr:col>1</xdr:col>
      <xdr:colOff>1945821</xdr:colOff>
      <xdr:row>11</xdr:row>
      <xdr:rowOff>0</xdr:rowOff>
    </xdr:from>
    <xdr:to>
      <xdr:col>1</xdr:col>
      <xdr:colOff>2025422</xdr:colOff>
      <xdr:row>12</xdr:row>
      <xdr:rowOff>8164</xdr:rowOff>
    </xdr:to>
    <xdr:sp macro="" textlink="">
      <xdr:nvSpPr>
        <xdr:cNvPr id="69392" name="Text Box 2">
          <a:extLst>
            <a:ext uri="{FF2B5EF4-FFF2-40B4-BE49-F238E27FC236}">
              <a16:creationId xmlns:a16="http://schemas.microsoft.com/office/drawing/2014/main" xmlns="" id="{00000000-0008-0000-0500-0000100F0100}"/>
            </a:ext>
          </a:extLst>
        </xdr:cNvPr>
        <xdr:cNvSpPr txBox="1">
          <a:spLocks noChangeArrowheads="1"/>
        </xdr:cNvSpPr>
      </xdr:nvSpPr>
      <xdr:spPr bwMode="auto">
        <a:xfrm>
          <a:off x="2250621" y="7957458"/>
          <a:ext cx="76200" cy="171450"/>
        </a:xfrm>
        <a:prstGeom prst="rect">
          <a:avLst/>
        </a:prstGeom>
        <a:noFill/>
        <a:ln w="9525">
          <a:noFill/>
          <a:miter lim="800000"/>
          <a:headEnd/>
          <a:tailEnd/>
        </a:ln>
      </xdr:spPr>
    </xdr:sp>
    <xdr:clientData/>
  </xdr:twoCellAnchor>
  <xdr:twoCellAnchor editAs="oneCell">
    <xdr:from>
      <xdr:col>1</xdr:col>
      <xdr:colOff>2000250</xdr:colOff>
      <xdr:row>11</xdr:row>
      <xdr:rowOff>0</xdr:rowOff>
    </xdr:from>
    <xdr:to>
      <xdr:col>1</xdr:col>
      <xdr:colOff>2013176</xdr:colOff>
      <xdr:row>16</xdr:row>
      <xdr:rowOff>204104</xdr:rowOff>
    </xdr:to>
    <xdr:sp macro="" textlink="">
      <xdr:nvSpPr>
        <xdr:cNvPr id="69393" name="Text Box 2">
          <a:extLst>
            <a:ext uri="{FF2B5EF4-FFF2-40B4-BE49-F238E27FC236}">
              <a16:creationId xmlns:a16="http://schemas.microsoft.com/office/drawing/2014/main" xmlns="" id="{00000000-0008-0000-0500-0000110F0100}"/>
            </a:ext>
          </a:extLst>
        </xdr:cNvPr>
        <xdr:cNvSpPr txBox="1">
          <a:spLocks noChangeArrowheads="1"/>
        </xdr:cNvSpPr>
      </xdr:nvSpPr>
      <xdr:spPr bwMode="auto">
        <a:xfrm>
          <a:off x="2295525" y="7410450"/>
          <a:ext cx="9525" cy="981075"/>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1</xdr:col>
      <xdr:colOff>2079851</xdr:colOff>
      <xdr:row>13</xdr:row>
      <xdr:rowOff>76201</xdr:rowOff>
    </xdr:to>
    <xdr:sp macro="" textlink="">
      <xdr:nvSpPr>
        <xdr:cNvPr id="69394" name="Text Box 2">
          <a:extLst>
            <a:ext uri="{FF2B5EF4-FFF2-40B4-BE49-F238E27FC236}">
              <a16:creationId xmlns:a16="http://schemas.microsoft.com/office/drawing/2014/main" xmlns="" id="{00000000-0008-0000-0500-0000120F0100}"/>
            </a:ext>
          </a:extLst>
        </xdr:cNvPr>
        <xdr:cNvSpPr txBox="1">
          <a:spLocks noChangeArrowheads="1"/>
        </xdr:cNvSpPr>
      </xdr:nvSpPr>
      <xdr:spPr bwMode="auto">
        <a:xfrm>
          <a:off x="2295525" y="8334375"/>
          <a:ext cx="76200" cy="238125"/>
        </a:xfrm>
        <a:prstGeom prst="rect">
          <a:avLst/>
        </a:prstGeom>
        <a:noFill/>
        <a:ln w="9525">
          <a:noFill/>
          <a:miter lim="800000"/>
          <a:headEnd/>
          <a:tailEnd/>
        </a:ln>
      </xdr:spPr>
    </xdr:sp>
    <xdr:clientData/>
  </xdr:twoCellAnchor>
  <xdr:twoCellAnchor editAs="oneCell">
    <xdr:from>
      <xdr:col>1</xdr:col>
      <xdr:colOff>2000250</xdr:colOff>
      <xdr:row>12</xdr:row>
      <xdr:rowOff>0</xdr:rowOff>
    </xdr:from>
    <xdr:to>
      <xdr:col>1</xdr:col>
      <xdr:colOff>2013176</xdr:colOff>
      <xdr:row>20</xdr:row>
      <xdr:rowOff>88450</xdr:rowOff>
    </xdr:to>
    <xdr:sp macro="" textlink="">
      <xdr:nvSpPr>
        <xdr:cNvPr id="69395" name="Text Box 2">
          <a:extLst>
            <a:ext uri="{FF2B5EF4-FFF2-40B4-BE49-F238E27FC236}">
              <a16:creationId xmlns:a16="http://schemas.microsoft.com/office/drawing/2014/main" xmlns="" id="{00000000-0008-0000-0500-0000130F0100}"/>
            </a:ext>
          </a:extLst>
        </xdr:cNvPr>
        <xdr:cNvSpPr txBox="1">
          <a:spLocks noChangeArrowheads="1"/>
        </xdr:cNvSpPr>
      </xdr:nvSpPr>
      <xdr:spPr bwMode="auto">
        <a:xfrm>
          <a:off x="2295525" y="8334375"/>
          <a:ext cx="9525" cy="1495425"/>
        </a:xfrm>
        <a:prstGeom prst="rect">
          <a:avLst/>
        </a:prstGeom>
        <a:noFill/>
        <a:ln w="9525">
          <a:noFill/>
          <a:miter lim="800000"/>
          <a:headEnd/>
          <a:tailEnd/>
        </a:ln>
      </xdr:spPr>
    </xdr:sp>
    <xdr:clientData/>
  </xdr:twoCellAnchor>
  <xdr:twoCellAnchor editAs="oneCell">
    <xdr:from>
      <xdr:col>1</xdr:col>
      <xdr:colOff>2000250</xdr:colOff>
      <xdr:row>11</xdr:row>
      <xdr:rowOff>0</xdr:rowOff>
    </xdr:from>
    <xdr:to>
      <xdr:col>1</xdr:col>
      <xdr:colOff>2079851</xdr:colOff>
      <xdr:row>12</xdr:row>
      <xdr:rowOff>8164</xdr:rowOff>
    </xdr:to>
    <xdr:sp macro="" textlink="">
      <xdr:nvSpPr>
        <xdr:cNvPr id="69396" name="Text Box 2">
          <a:extLst>
            <a:ext uri="{FF2B5EF4-FFF2-40B4-BE49-F238E27FC236}">
              <a16:creationId xmlns:a16="http://schemas.microsoft.com/office/drawing/2014/main" xmlns="" id="{00000000-0008-0000-0500-0000140F0100}"/>
            </a:ext>
          </a:extLst>
        </xdr:cNvPr>
        <xdr:cNvSpPr txBox="1">
          <a:spLocks noChangeArrowheads="1"/>
        </xdr:cNvSpPr>
      </xdr:nvSpPr>
      <xdr:spPr bwMode="auto">
        <a:xfrm>
          <a:off x="2295525" y="5124450"/>
          <a:ext cx="76200" cy="171450"/>
        </a:xfrm>
        <a:prstGeom prst="rect">
          <a:avLst/>
        </a:prstGeom>
        <a:noFill/>
        <a:ln w="9525">
          <a:noFill/>
          <a:miter lim="800000"/>
          <a:headEnd/>
          <a:tailEnd/>
        </a:ln>
      </xdr:spPr>
    </xdr:sp>
    <xdr:clientData/>
  </xdr:twoCellAnchor>
  <xdr:twoCellAnchor editAs="oneCell">
    <xdr:from>
      <xdr:col>1</xdr:col>
      <xdr:colOff>2000250</xdr:colOff>
      <xdr:row>11</xdr:row>
      <xdr:rowOff>0</xdr:rowOff>
    </xdr:from>
    <xdr:to>
      <xdr:col>1</xdr:col>
      <xdr:colOff>2013176</xdr:colOff>
      <xdr:row>13</xdr:row>
      <xdr:rowOff>78920</xdr:rowOff>
    </xdr:to>
    <xdr:sp macro="" textlink="">
      <xdr:nvSpPr>
        <xdr:cNvPr id="69397" name="Text Box 2">
          <a:extLst>
            <a:ext uri="{FF2B5EF4-FFF2-40B4-BE49-F238E27FC236}">
              <a16:creationId xmlns:a16="http://schemas.microsoft.com/office/drawing/2014/main" xmlns="" id="{00000000-0008-0000-0500-0000150F0100}"/>
            </a:ext>
          </a:extLst>
        </xdr:cNvPr>
        <xdr:cNvSpPr txBox="1">
          <a:spLocks noChangeArrowheads="1"/>
        </xdr:cNvSpPr>
      </xdr:nvSpPr>
      <xdr:spPr bwMode="auto">
        <a:xfrm>
          <a:off x="2295525" y="5124450"/>
          <a:ext cx="9525" cy="400050"/>
        </a:xfrm>
        <a:prstGeom prst="rect">
          <a:avLst/>
        </a:prstGeom>
        <a:noFill/>
        <a:ln w="9525">
          <a:noFill/>
          <a:miter lim="800000"/>
          <a:headEnd/>
          <a:tailEnd/>
        </a:ln>
      </xdr:spPr>
    </xdr:sp>
    <xdr:clientData/>
  </xdr:twoCellAnchor>
  <xdr:twoCellAnchor editAs="oneCell">
    <xdr:from>
      <xdr:col>2</xdr:col>
      <xdr:colOff>2000250</xdr:colOff>
      <xdr:row>11</xdr:row>
      <xdr:rowOff>0</xdr:rowOff>
    </xdr:from>
    <xdr:to>
      <xdr:col>3</xdr:col>
      <xdr:colOff>920182</xdr:colOff>
      <xdr:row>12</xdr:row>
      <xdr:rowOff>76198</xdr:rowOff>
    </xdr:to>
    <xdr:sp macro="" textlink="">
      <xdr:nvSpPr>
        <xdr:cNvPr id="12" name="Text Box 2">
          <a:extLst>
            <a:ext uri="{FF2B5EF4-FFF2-40B4-BE49-F238E27FC236}">
              <a16:creationId xmlns:a16="http://schemas.microsoft.com/office/drawing/2014/main" xmlns="" id="{00000000-0008-0000-0500-00000C000000}"/>
            </a:ext>
          </a:extLst>
        </xdr:cNvPr>
        <xdr:cNvSpPr txBox="1">
          <a:spLocks noChangeArrowheads="1"/>
        </xdr:cNvSpPr>
      </xdr:nvSpPr>
      <xdr:spPr bwMode="auto">
        <a:xfrm>
          <a:off x="1890032" y="15879536"/>
          <a:ext cx="76200" cy="239484"/>
        </a:xfrm>
        <a:prstGeom prst="rect">
          <a:avLst/>
        </a:prstGeom>
        <a:noFill/>
        <a:ln w="9525">
          <a:noFill/>
          <a:miter lim="800000"/>
          <a:headEnd/>
          <a:tailEnd/>
        </a:ln>
      </xdr:spPr>
    </xdr:sp>
    <xdr:clientData/>
  </xdr:twoCellAnchor>
  <xdr:twoCellAnchor editAs="oneCell">
    <xdr:from>
      <xdr:col>2</xdr:col>
      <xdr:colOff>2000250</xdr:colOff>
      <xdr:row>11</xdr:row>
      <xdr:rowOff>0</xdr:rowOff>
    </xdr:from>
    <xdr:to>
      <xdr:col>3</xdr:col>
      <xdr:colOff>853507</xdr:colOff>
      <xdr:row>19</xdr:row>
      <xdr:rowOff>13608</xdr:rowOff>
    </xdr:to>
    <xdr:sp macro="" textlink="">
      <xdr:nvSpPr>
        <xdr:cNvPr id="13" name="Text Box 2">
          <a:extLst>
            <a:ext uri="{FF2B5EF4-FFF2-40B4-BE49-F238E27FC236}">
              <a16:creationId xmlns:a16="http://schemas.microsoft.com/office/drawing/2014/main" xmlns="" id="{00000000-0008-0000-0500-00000D000000}"/>
            </a:ext>
          </a:extLst>
        </xdr:cNvPr>
        <xdr:cNvSpPr txBox="1">
          <a:spLocks noChangeArrowheads="1"/>
        </xdr:cNvSpPr>
      </xdr:nvSpPr>
      <xdr:spPr bwMode="auto">
        <a:xfrm>
          <a:off x="1890032" y="15879536"/>
          <a:ext cx="9525" cy="1455965"/>
        </a:xfrm>
        <a:prstGeom prst="rect">
          <a:avLst/>
        </a:prstGeom>
        <a:noFill/>
        <a:ln w="9525">
          <a:noFill/>
          <a:miter lim="800000"/>
          <a:headEnd/>
          <a:tailEnd/>
        </a:ln>
      </xdr:spPr>
    </xdr:sp>
    <xdr:clientData/>
  </xdr:twoCellAnchor>
  <xdr:twoCellAnchor editAs="oneCell">
    <xdr:from>
      <xdr:col>2</xdr:col>
      <xdr:colOff>2000250</xdr:colOff>
      <xdr:row>11</xdr:row>
      <xdr:rowOff>0</xdr:rowOff>
    </xdr:from>
    <xdr:to>
      <xdr:col>3</xdr:col>
      <xdr:colOff>853507</xdr:colOff>
      <xdr:row>11</xdr:row>
      <xdr:rowOff>57150</xdr:rowOff>
    </xdr:to>
    <xdr:sp macro="" textlink="">
      <xdr:nvSpPr>
        <xdr:cNvPr id="14" name="Text Box 2">
          <a:extLst>
            <a:ext uri="{FF2B5EF4-FFF2-40B4-BE49-F238E27FC236}">
              <a16:creationId xmlns:a16="http://schemas.microsoft.com/office/drawing/2014/main" xmlns="" id="{00000000-0008-0000-0500-00000E000000}"/>
            </a:ext>
          </a:extLst>
        </xdr:cNvPr>
        <xdr:cNvSpPr txBox="1">
          <a:spLocks noChangeArrowheads="1"/>
        </xdr:cNvSpPr>
      </xdr:nvSpPr>
      <xdr:spPr bwMode="auto">
        <a:xfrm>
          <a:off x="1890032" y="15879536"/>
          <a:ext cx="9525" cy="57150"/>
        </a:xfrm>
        <a:prstGeom prst="rect">
          <a:avLst/>
        </a:prstGeom>
        <a:noFill/>
        <a:ln w="9525">
          <a:noFill/>
          <a:miter lim="800000"/>
          <a:headEnd/>
          <a:tailEnd/>
        </a:ln>
      </xdr:spPr>
    </xdr:sp>
    <xdr:clientData/>
  </xdr:twoCellAnchor>
  <xdr:twoCellAnchor editAs="oneCell">
    <xdr:from>
      <xdr:col>2</xdr:col>
      <xdr:colOff>2000250</xdr:colOff>
      <xdr:row>11</xdr:row>
      <xdr:rowOff>0</xdr:rowOff>
    </xdr:from>
    <xdr:to>
      <xdr:col>3</xdr:col>
      <xdr:colOff>853507</xdr:colOff>
      <xdr:row>11</xdr:row>
      <xdr:rowOff>9525</xdr:rowOff>
    </xdr:to>
    <xdr:sp macro="" textlink="">
      <xdr:nvSpPr>
        <xdr:cNvPr id="15" name="Text Box 2">
          <a:extLst>
            <a:ext uri="{FF2B5EF4-FFF2-40B4-BE49-F238E27FC236}">
              <a16:creationId xmlns:a16="http://schemas.microsoft.com/office/drawing/2014/main" xmlns="" id="{00000000-0008-0000-0500-00000F000000}"/>
            </a:ext>
          </a:extLst>
        </xdr:cNvPr>
        <xdr:cNvSpPr txBox="1">
          <a:spLocks noChangeArrowheads="1"/>
        </xdr:cNvSpPr>
      </xdr:nvSpPr>
      <xdr:spPr bwMode="auto">
        <a:xfrm>
          <a:off x="1890032" y="15879536"/>
          <a:ext cx="9525" cy="9525"/>
        </a:xfrm>
        <a:prstGeom prst="rect">
          <a:avLst/>
        </a:prstGeom>
        <a:noFill/>
        <a:ln w="9525">
          <a:noFill/>
          <a:miter lim="800000"/>
          <a:headEnd/>
          <a:tailEnd/>
        </a:ln>
      </xdr:spPr>
    </xdr:sp>
    <xdr:clientData/>
  </xdr:twoCellAnchor>
  <xdr:twoCellAnchor editAs="oneCell">
    <xdr:from>
      <xdr:col>2</xdr:col>
      <xdr:colOff>1755321</xdr:colOff>
      <xdr:row>11</xdr:row>
      <xdr:rowOff>54429</xdr:rowOff>
    </xdr:from>
    <xdr:to>
      <xdr:col>3</xdr:col>
      <xdr:colOff>732403</xdr:colOff>
      <xdr:row>12</xdr:row>
      <xdr:rowOff>62593</xdr:rowOff>
    </xdr:to>
    <xdr:sp macro="" textlink="">
      <xdr:nvSpPr>
        <xdr:cNvPr id="16" name="Text Box 2">
          <a:extLst>
            <a:ext uri="{FF2B5EF4-FFF2-40B4-BE49-F238E27FC236}">
              <a16:creationId xmlns:a16="http://schemas.microsoft.com/office/drawing/2014/main" xmlns="" id="{00000000-0008-0000-0500-000010000000}"/>
            </a:ext>
          </a:extLst>
        </xdr:cNvPr>
        <xdr:cNvSpPr txBox="1">
          <a:spLocks noChangeArrowheads="1"/>
        </xdr:cNvSpPr>
      </xdr:nvSpPr>
      <xdr:spPr bwMode="auto">
        <a:xfrm>
          <a:off x="3646714" y="20492358"/>
          <a:ext cx="1465489" cy="171450"/>
        </a:xfrm>
        <a:prstGeom prst="rect">
          <a:avLst/>
        </a:prstGeom>
        <a:noFill/>
        <a:ln w="9525">
          <a:noFill/>
          <a:miter lim="800000"/>
          <a:headEnd/>
          <a:tailEnd/>
        </a:ln>
      </xdr:spPr>
    </xdr:sp>
    <xdr:clientData/>
  </xdr:twoCellAnchor>
  <xdr:twoCellAnchor editAs="oneCell">
    <xdr:from>
      <xdr:col>2</xdr:col>
      <xdr:colOff>2000250</xdr:colOff>
      <xdr:row>11</xdr:row>
      <xdr:rowOff>0</xdr:rowOff>
    </xdr:from>
    <xdr:to>
      <xdr:col>3</xdr:col>
      <xdr:colOff>853507</xdr:colOff>
      <xdr:row>16</xdr:row>
      <xdr:rowOff>204104</xdr:rowOff>
    </xdr:to>
    <xdr:sp macro="" textlink="">
      <xdr:nvSpPr>
        <xdr:cNvPr id="17" name="Text Box 2">
          <a:extLst>
            <a:ext uri="{FF2B5EF4-FFF2-40B4-BE49-F238E27FC236}">
              <a16:creationId xmlns:a16="http://schemas.microsoft.com/office/drawing/2014/main" xmlns="" id="{00000000-0008-0000-0500-000011000000}"/>
            </a:ext>
          </a:extLst>
        </xdr:cNvPr>
        <xdr:cNvSpPr txBox="1">
          <a:spLocks noChangeArrowheads="1"/>
        </xdr:cNvSpPr>
      </xdr:nvSpPr>
      <xdr:spPr bwMode="auto">
        <a:xfrm>
          <a:off x="1890032" y="15879536"/>
          <a:ext cx="9525" cy="993319"/>
        </a:xfrm>
        <a:prstGeom prst="rect">
          <a:avLst/>
        </a:prstGeom>
        <a:noFill/>
        <a:ln w="9525">
          <a:noFill/>
          <a:miter lim="800000"/>
          <a:headEnd/>
          <a:tailEnd/>
        </a:ln>
      </xdr:spPr>
    </xdr:sp>
    <xdr:clientData/>
  </xdr:twoCellAnchor>
  <xdr:twoCellAnchor editAs="oneCell">
    <xdr:from>
      <xdr:col>2</xdr:col>
      <xdr:colOff>2000250</xdr:colOff>
      <xdr:row>12</xdr:row>
      <xdr:rowOff>0</xdr:rowOff>
    </xdr:from>
    <xdr:to>
      <xdr:col>3</xdr:col>
      <xdr:colOff>920182</xdr:colOff>
      <xdr:row>13</xdr:row>
      <xdr:rowOff>76201</xdr:rowOff>
    </xdr:to>
    <xdr:sp macro="" textlink="">
      <xdr:nvSpPr>
        <xdr:cNvPr id="18" name="Text Box 2">
          <a:extLst>
            <a:ext uri="{FF2B5EF4-FFF2-40B4-BE49-F238E27FC236}">
              <a16:creationId xmlns:a16="http://schemas.microsoft.com/office/drawing/2014/main" xmlns="" id="{00000000-0008-0000-0500-000012000000}"/>
            </a:ext>
          </a:extLst>
        </xdr:cNvPr>
        <xdr:cNvSpPr txBox="1">
          <a:spLocks noChangeArrowheads="1"/>
        </xdr:cNvSpPr>
      </xdr:nvSpPr>
      <xdr:spPr bwMode="auto">
        <a:xfrm>
          <a:off x="1890032" y="16042821"/>
          <a:ext cx="76200" cy="239487"/>
        </a:xfrm>
        <a:prstGeom prst="rect">
          <a:avLst/>
        </a:prstGeom>
        <a:noFill/>
        <a:ln w="9525">
          <a:noFill/>
          <a:miter lim="800000"/>
          <a:headEnd/>
          <a:tailEnd/>
        </a:ln>
      </xdr:spPr>
    </xdr:sp>
    <xdr:clientData/>
  </xdr:twoCellAnchor>
  <xdr:twoCellAnchor editAs="oneCell">
    <xdr:from>
      <xdr:col>2</xdr:col>
      <xdr:colOff>2000250</xdr:colOff>
      <xdr:row>12</xdr:row>
      <xdr:rowOff>0</xdr:rowOff>
    </xdr:from>
    <xdr:to>
      <xdr:col>3</xdr:col>
      <xdr:colOff>853507</xdr:colOff>
      <xdr:row>20</xdr:row>
      <xdr:rowOff>88450</xdr:rowOff>
    </xdr:to>
    <xdr:sp macro="" textlink="">
      <xdr:nvSpPr>
        <xdr:cNvPr id="19" name="Text Box 2">
          <a:extLst>
            <a:ext uri="{FF2B5EF4-FFF2-40B4-BE49-F238E27FC236}">
              <a16:creationId xmlns:a16="http://schemas.microsoft.com/office/drawing/2014/main" xmlns="" id="{00000000-0008-0000-0500-000013000000}"/>
            </a:ext>
          </a:extLst>
        </xdr:cNvPr>
        <xdr:cNvSpPr txBox="1">
          <a:spLocks noChangeArrowheads="1"/>
        </xdr:cNvSpPr>
      </xdr:nvSpPr>
      <xdr:spPr bwMode="auto">
        <a:xfrm>
          <a:off x="1890032" y="16042821"/>
          <a:ext cx="9525" cy="1530805"/>
        </a:xfrm>
        <a:prstGeom prst="rect">
          <a:avLst/>
        </a:prstGeom>
        <a:noFill/>
        <a:ln w="9525">
          <a:noFill/>
          <a:miter lim="800000"/>
          <a:headEnd/>
          <a:tailEnd/>
        </a:ln>
      </xdr:spPr>
    </xdr:sp>
    <xdr:clientData/>
  </xdr:twoCellAnchor>
  <xdr:twoCellAnchor editAs="oneCell">
    <xdr:from>
      <xdr:col>2</xdr:col>
      <xdr:colOff>2000250</xdr:colOff>
      <xdr:row>11</xdr:row>
      <xdr:rowOff>0</xdr:rowOff>
    </xdr:from>
    <xdr:to>
      <xdr:col>3</xdr:col>
      <xdr:colOff>920182</xdr:colOff>
      <xdr:row>12</xdr:row>
      <xdr:rowOff>8164</xdr:rowOff>
    </xdr:to>
    <xdr:sp macro="" textlink="">
      <xdr:nvSpPr>
        <xdr:cNvPr id="20" name="Text Box 2">
          <a:extLst>
            <a:ext uri="{FF2B5EF4-FFF2-40B4-BE49-F238E27FC236}">
              <a16:creationId xmlns:a16="http://schemas.microsoft.com/office/drawing/2014/main" xmlns="" id="{00000000-0008-0000-0500-000014000000}"/>
            </a:ext>
          </a:extLst>
        </xdr:cNvPr>
        <xdr:cNvSpPr txBox="1">
          <a:spLocks noChangeArrowheads="1"/>
        </xdr:cNvSpPr>
      </xdr:nvSpPr>
      <xdr:spPr bwMode="auto">
        <a:xfrm>
          <a:off x="1890032" y="15879536"/>
          <a:ext cx="76200" cy="171450"/>
        </a:xfrm>
        <a:prstGeom prst="rect">
          <a:avLst/>
        </a:prstGeom>
        <a:noFill/>
        <a:ln w="9525">
          <a:noFill/>
          <a:miter lim="800000"/>
          <a:headEnd/>
          <a:tailEnd/>
        </a:ln>
      </xdr:spPr>
    </xdr:sp>
    <xdr:clientData/>
  </xdr:twoCellAnchor>
  <xdr:twoCellAnchor editAs="oneCell">
    <xdr:from>
      <xdr:col>2</xdr:col>
      <xdr:colOff>2000250</xdr:colOff>
      <xdr:row>11</xdr:row>
      <xdr:rowOff>0</xdr:rowOff>
    </xdr:from>
    <xdr:to>
      <xdr:col>3</xdr:col>
      <xdr:colOff>853507</xdr:colOff>
      <xdr:row>13</xdr:row>
      <xdr:rowOff>78920</xdr:rowOff>
    </xdr:to>
    <xdr:sp macro="" textlink="">
      <xdr:nvSpPr>
        <xdr:cNvPr id="21" name="Text Box 2">
          <a:extLst>
            <a:ext uri="{FF2B5EF4-FFF2-40B4-BE49-F238E27FC236}">
              <a16:creationId xmlns:a16="http://schemas.microsoft.com/office/drawing/2014/main" xmlns="" id="{00000000-0008-0000-0500-000015000000}"/>
            </a:ext>
          </a:extLst>
        </xdr:cNvPr>
        <xdr:cNvSpPr txBox="1">
          <a:spLocks noChangeArrowheads="1"/>
        </xdr:cNvSpPr>
      </xdr:nvSpPr>
      <xdr:spPr bwMode="auto">
        <a:xfrm>
          <a:off x="1890032" y="15879536"/>
          <a:ext cx="9525" cy="405492"/>
        </a:xfrm>
        <a:prstGeom prst="rect">
          <a:avLst/>
        </a:prstGeom>
        <a:noFill/>
        <a:ln w="9525">
          <a:noFill/>
          <a:miter lim="800000"/>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2000250</xdr:colOff>
      <xdr:row>22</xdr:row>
      <xdr:rowOff>0</xdr:rowOff>
    </xdr:from>
    <xdr:to>
      <xdr:col>1</xdr:col>
      <xdr:colOff>2076450</xdr:colOff>
      <xdr:row>22</xdr:row>
      <xdr:rowOff>272824</xdr:rowOff>
    </xdr:to>
    <xdr:sp macro="" textlink="">
      <xdr:nvSpPr>
        <xdr:cNvPr id="2" name="Text Box 2">
          <a:extLst>
            <a:ext uri="{FF2B5EF4-FFF2-40B4-BE49-F238E27FC236}">
              <a16:creationId xmlns:a16="http://schemas.microsoft.com/office/drawing/2014/main" xmlns="" id="{00000000-0008-0000-0600-000002000000}"/>
            </a:ext>
          </a:extLst>
        </xdr:cNvPr>
        <xdr:cNvSpPr txBox="1">
          <a:spLocks noChangeArrowheads="1"/>
        </xdr:cNvSpPr>
      </xdr:nvSpPr>
      <xdr:spPr bwMode="auto">
        <a:xfrm>
          <a:off x="2390775" y="14754225"/>
          <a:ext cx="76200" cy="272824"/>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4" name="Text Box 2">
          <a:extLst>
            <a:ext uri="{FF2B5EF4-FFF2-40B4-BE49-F238E27FC236}">
              <a16:creationId xmlns:a16="http://schemas.microsoft.com/office/drawing/2014/main" xmlns="" id="{00000000-0008-0000-0600-000004000000}"/>
            </a:ext>
          </a:extLst>
        </xdr:cNvPr>
        <xdr:cNvSpPr txBox="1">
          <a:spLocks noChangeArrowheads="1"/>
        </xdr:cNvSpPr>
      </xdr:nvSpPr>
      <xdr:spPr bwMode="auto">
        <a:xfrm>
          <a:off x="2390775" y="38347650"/>
          <a:ext cx="76200" cy="268061"/>
        </a:xfrm>
        <a:prstGeom prst="rect">
          <a:avLst/>
        </a:prstGeom>
        <a:noFill/>
        <a:ln w="9525">
          <a:noFill/>
          <a:miter lim="800000"/>
          <a:headEnd/>
          <a:tailEnd/>
        </a:ln>
      </xdr:spPr>
    </xdr:sp>
    <xdr:clientData/>
  </xdr:oneCellAnchor>
  <xdr:oneCellAnchor>
    <xdr:from>
      <xdr:col>1</xdr:col>
      <xdr:colOff>2000250</xdr:colOff>
      <xdr:row>80</xdr:row>
      <xdr:rowOff>0</xdr:rowOff>
    </xdr:from>
    <xdr:ext cx="76200" cy="268061"/>
    <xdr:sp macro="" textlink="">
      <xdr:nvSpPr>
        <xdr:cNvPr id="5" name="Text Box 2">
          <a:extLst>
            <a:ext uri="{FF2B5EF4-FFF2-40B4-BE49-F238E27FC236}">
              <a16:creationId xmlns:a16="http://schemas.microsoft.com/office/drawing/2014/main" xmlns="" id="{00000000-0008-0000-0600-000005000000}"/>
            </a:ext>
          </a:extLst>
        </xdr:cNvPr>
        <xdr:cNvSpPr txBox="1">
          <a:spLocks noChangeArrowheads="1"/>
        </xdr:cNvSpPr>
      </xdr:nvSpPr>
      <xdr:spPr bwMode="auto">
        <a:xfrm>
          <a:off x="2390775" y="3834765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15423</xdr:rowOff>
    </xdr:to>
    <xdr:sp macro="" textlink="">
      <xdr:nvSpPr>
        <xdr:cNvPr id="6" name="Text Box 2">
          <a:extLst>
            <a:ext uri="{FF2B5EF4-FFF2-40B4-BE49-F238E27FC236}">
              <a16:creationId xmlns:a16="http://schemas.microsoft.com/office/drawing/2014/main" xmlns="" id="{00000000-0008-0000-0600-000006000000}"/>
            </a:ext>
          </a:extLst>
        </xdr:cNvPr>
        <xdr:cNvSpPr txBox="1">
          <a:spLocks noChangeArrowheads="1"/>
        </xdr:cNvSpPr>
      </xdr:nvSpPr>
      <xdr:spPr bwMode="auto">
        <a:xfrm>
          <a:off x="2390775" y="38347650"/>
          <a:ext cx="76200" cy="224972"/>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7" name="Text Box 2">
          <a:extLst>
            <a:ext uri="{FF2B5EF4-FFF2-40B4-BE49-F238E27FC236}">
              <a16:creationId xmlns:a16="http://schemas.microsoft.com/office/drawing/2014/main" xmlns="" id="{00000000-0008-0000-0600-000007000000}"/>
            </a:ext>
          </a:extLst>
        </xdr:cNvPr>
        <xdr:cNvSpPr txBox="1">
          <a:spLocks noChangeArrowheads="1"/>
        </xdr:cNvSpPr>
      </xdr:nvSpPr>
      <xdr:spPr bwMode="auto">
        <a:xfrm>
          <a:off x="2390775" y="3834765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15424</xdr:rowOff>
    </xdr:to>
    <xdr:sp macro="" textlink="">
      <xdr:nvSpPr>
        <xdr:cNvPr id="8" name="Text Box 2">
          <a:extLst>
            <a:ext uri="{FF2B5EF4-FFF2-40B4-BE49-F238E27FC236}">
              <a16:creationId xmlns:a16="http://schemas.microsoft.com/office/drawing/2014/main" xmlns="" id="{00000000-0008-0000-0600-000008000000}"/>
            </a:ext>
          </a:extLst>
        </xdr:cNvPr>
        <xdr:cNvSpPr txBox="1">
          <a:spLocks noChangeArrowheads="1"/>
        </xdr:cNvSpPr>
      </xdr:nvSpPr>
      <xdr:spPr bwMode="auto">
        <a:xfrm>
          <a:off x="2390775" y="38347650"/>
          <a:ext cx="76200" cy="224973"/>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9" name="Text Box 2">
          <a:extLst>
            <a:ext uri="{FF2B5EF4-FFF2-40B4-BE49-F238E27FC236}">
              <a16:creationId xmlns:a16="http://schemas.microsoft.com/office/drawing/2014/main" xmlns="" id="{00000000-0008-0000-0600-000009000000}"/>
            </a:ext>
          </a:extLst>
        </xdr:cNvPr>
        <xdr:cNvSpPr txBox="1">
          <a:spLocks noChangeArrowheads="1"/>
        </xdr:cNvSpPr>
      </xdr:nvSpPr>
      <xdr:spPr bwMode="auto">
        <a:xfrm>
          <a:off x="2390775" y="3834765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17011</xdr:rowOff>
    </xdr:to>
    <xdr:sp macro="" textlink="">
      <xdr:nvSpPr>
        <xdr:cNvPr id="10" name="Text Box 2">
          <a:extLst>
            <a:ext uri="{FF2B5EF4-FFF2-40B4-BE49-F238E27FC236}">
              <a16:creationId xmlns:a16="http://schemas.microsoft.com/office/drawing/2014/main" xmlns="" id="{00000000-0008-0000-0600-00000A000000}"/>
            </a:ext>
          </a:extLst>
        </xdr:cNvPr>
        <xdr:cNvSpPr txBox="1">
          <a:spLocks noChangeArrowheads="1"/>
        </xdr:cNvSpPr>
      </xdr:nvSpPr>
      <xdr:spPr bwMode="auto">
        <a:xfrm>
          <a:off x="2390775" y="38347650"/>
          <a:ext cx="76200" cy="226560"/>
        </a:xfrm>
        <a:prstGeom prst="rect">
          <a:avLst/>
        </a:prstGeom>
        <a:noFill/>
        <a:ln w="9525">
          <a:noFill/>
          <a:miter lim="800000"/>
          <a:headEnd/>
          <a:tailEnd/>
        </a:ln>
      </xdr:spPr>
    </xdr:sp>
    <xdr:clientData/>
  </xdr:twoCellAnchor>
  <xdr:oneCellAnchor>
    <xdr:from>
      <xdr:col>1</xdr:col>
      <xdr:colOff>2000250</xdr:colOff>
      <xdr:row>23</xdr:row>
      <xdr:rowOff>0</xdr:rowOff>
    </xdr:from>
    <xdr:ext cx="76200" cy="268061"/>
    <xdr:sp macro="" textlink="">
      <xdr:nvSpPr>
        <xdr:cNvPr id="11" name="Text Box 2">
          <a:extLst>
            <a:ext uri="{FF2B5EF4-FFF2-40B4-BE49-F238E27FC236}">
              <a16:creationId xmlns:a16="http://schemas.microsoft.com/office/drawing/2014/main" xmlns="" id="{00000000-0008-0000-0600-00000B000000}"/>
            </a:ext>
          </a:extLst>
        </xdr:cNvPr>
        <xdr:cNvSpPr txBox="1">
          <a:spLocks noChangeArrowheads="1"/>
        </xdr:cNvSpPr>
      </xdr:nvSpPr>
      <xdr:spPr bwMode="auto">
        <a:xfrm>
          <a:off x="2390775" y="15097125"/>
          <a:ext cx="76200" cy="268061"/>
        </a:xfrm>
        <a:prstGeom prst="rect">
          <a:avLst/>
        </a:prstGeom>
        <a:noFill/>
        <a:ln w="9525">
          <a:noFill/>
          <a:miter lim="800000"/>
          <a:headEnd/>
          <a:tailEnd/>
        </a:ln>
      </xdr:spPr>
    </xdr:sp>
    <xdr:clientData/>
  </xdr:oneCellAnchor>
  <xdr:twoCellAnchor editAs="oneCell">
    <xdr:from>
      <xdr:col>1</xdr:col>
      <xdr:colOff>2000250</xdr:colOff>
      <xdr:row>23</xdr:row>
      <xdr:rowOff>0</xdr:rowOff>
    </xdr:from>
    <xdr:to>
      <xdr:col>1</xdr:col>
      <xdr:colOff>2076450</xdr:colOff>
      <xdr:row>23</xdr:row>
      <xdr:rowOff>231323</xdr:rowOff>
    </xdr:to>
    <xdr:sp macro="" textlink="">
      <xdr:nvSpPr>
        <xdr:cNvPr id="12" name="Text Box 2">
          <a:extLst>
            <a:ext uri="{FF2B5EF4-FFF2-40B4-BE49-F238E27FC236}">
              <a16:creationId xmlns:a16="http://schemas.microsoft.com/office/drawing/2014/main" xmlns="" id="{00000000-0008-0000-0600-00000C000000}"/>
            </a:ext>
          </a:extLst>
        </xdr:cNvPr>
        <xdr:cNvSpPr txBox="1">
          <a:spLocks noChangeArrowheads="1"/>
        </xdr:cNvSpPr>
      </xdr:nvSpPr>
      <xdr:spPr bwMode="auto">
        <a:xfrm>
          <a:off x="2390775" y="15097125"/>
          <a:ext cx="76200" cy="231323"/>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13" name="Text Box 2">
          <a:extLst>
            <a:ext uri="{FF2B5EF4-FFF2-40B4-BE49-F238E27FC236}">
              <a16:creationId xmlns:a16="http://schemas.microsoft.com/office/drawing/2014/main" xmlns="" id="{00000000-0008-0000-0600-00000D000000}"/>
            </a:ext>
          </a:extLst>
        </xdr:cNvPr>
        <xdr:cNvSpPr txBox="1">
          <a:spLocks noChangeArrowheads="1"/>
        </xdr:cNvSpPr>
      </xdr:nvSpPr>
      <xdr:spPr bwMode="auto">
        <a:xfrm>
          <a:off x="2390775" y="3834765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17011</xdr:rowOff>
    </xdr:to>
    <xdr:sp macro="" textlink="">
      <xdr:nvSpPr>
        <xdr:cNvPr id="14" name="Text Box 2">
          <a:extLst>
            <a:ext uri="{FF2B5EF4-FFF2-40B4-BE49-F238E27FC236}">
              <a16:creationId xmlns:a16="http://schemas.microsoft.com/office/drawing/2014/main" xmlns="" id="{00000000-0008-0000-0600-00000E000000}"/>
            </a:ext>
          </a:extLst>
        </xdr:cNvPr>
        <xdr:cNvSpPr txBox="1">
          <a:spLocks noChangeArrowheads="1"/>
        </xdr:cNvSpPr>
      </xdr:nvSpPr>
      <xdr:spPr bwMode="auto">
        <a:xfrm>
          <a:off x="2390775" y="38347650"/>
          <a:ext cx="76200" cy="226560"/>
        </a:xfrm>
        <a:prstGeom prst="rect">
          <a:avLst/>
        </a:prstGeom>
        <a:noFill/>
        <a:ln w="9525">
          <a:noFill/>
          <a:miter lim="800000"/>
          <a:headEnd/>
          <a:tailEnd/>
        </a:ln>
      </xdr:spPr>
    </xdr:sp>
    <xdr:clientData/>
  </xdr:twoCellAnchor>
  <xdr:oneCellAnchor>
    <xdr:from>
      <xdr:col>1</xdr:col>
      <xdr:colOff>2000250</xdr:colOff>
      <xdr:row>19</xdr:row>
      <xdr:rowOff>0</xdr:rowOff>
    </xdr:from>
    <xdr:ext cx="76200" cy="268061"/>
    <xdr:sp macro="" textlink="">
      <xdr:nvSpPr>
        <xdr:cNvPr id="15" name="Text Box 2">
          <a:extLst>
            <a:ext uri="{FF2B5EF4-FFF2-40B4-BE49-F238E27FC236}">
              <a16:creationId xmlns:a16="http://schemas.microsoft.com/office/drawing/2014/main" xmlns="" id="{00000000-0008-0000-0600-00000F000000}"/>
            </a:ext>
          </a:extLst>
        </xdr:cNvPr>
        <xdr:cNvSpPr txBox="1">
          <a:spLocks noChangeArrowheads="1"/>
        </xdr:cNvSpPr>
      </xdr:nvSpPr>
      <xdr:spPr bwMode="auto">
        <a:xfrm>
          <a:off x="2390775" y="13935075"/>
          <a:ext cx="76200" cy="268061"/>
        </a:xfrm>
        <a:prstGeom prst="rect">
          <a:avLst/>
        </a:prstGeom>
        <a:noFill/>
        <a:ln w="9525">
          <a:noFill/>
          <a:miter lim="800000"/>
          <a:headEnd/>
          <a:tailEnd/>
        </a:ln>
      </xdr:spPr>
    </xdr:sp>
    <xdr:clientData/>
  </xdr:oneCellAnchor>
  <xdr:twoCellAnchor editAs="oneCell">
    <xdr:from>
      <xdr:col>1</xdr:col>
      <xdr:colOff>2000250</xdr:colOff>
      <xdr:row>19</xdr:row>
      <xdr:rowOff>0</xdr:rowOff>
    </xdr:from>
    <xdr:to>
      <xdr:col>1</xdr:col>
      <xdr:colOff>2076450</xdr:colOff>
      <xdr:row>19</xdr:row>
      <xdr:rowOff>231322</xdr:rowOff>
    </xdr:to>
    <xdr:sp macro="" textlink="">
      <xdr:nvSpPr>
        <xdr:cNvPr id="16" name="Text Box 2">
          <a:extLst>
            <a:ext uri="{FF2B5EF4-FFF2-40B4-BE49-F238E27FC236}">
              <a16:creationId xmlns:a16="http://schemas.microsoft.com/office/drawing/2014/main" xmlns="" id="{00000000-0008-0000-0600-000010000000}"/>
            </a:ext>
          </a:extLst>
        </xdr:cNvPr>
        <xdr:cNvSpPr txBox="1">
          <a:spLocks noChangeArrowheads="1"/>
        </xdr:cNvSpPr>
      </xdr:nvSpPr>
      <xdr:spPr bwMode="auto">
        <a:xfrm>
          <a:off x="2390775" y="13935075"/>
          <a:ext cx="76200" cy="231322"/>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17" name="Text Box 2">
          <a:extLst>
            <a:ext uri="{FF2B5EF4-FFF2-40B4-BE49-F238E27FC236}">
              <a16:creationId xmlns:a16="http://schemas.microsoft.com/office/drawing/2014/main" xmlns="" id="{00000000-0008-0000-0600-000011000000}"/>
            </a:ext>
          </a:extLst>
        </xdr:cNvPr>
        <xdr:cNvSpPr txBox="1">
          <a:spLocks noChangeArrowheads="1"/>
        </xdr:cNvSpPr>
      </xdr:nvSpPr>
      <xdr:spPr bwMode="auto">
        <a:xfrm>
          <a:off x="2390775" y="2989897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231322</xdr:rowOff>
    </xdr:to>
    <xdr:sp macro="" textlink="">
      <xdr:nvSpPr>
        <xdr:cNvPr id="18" name="Text Box 2">
          <a:extLst>
            <a:ext uri="{FF2B5EF4-FFF2-40B4-BE49-F238E27FC236}">
              <a16:creationId xmlns:a16="http://schemas.microsoft.com/office/drawing/2014/main" xmlns="" id="{00000000-0008-0000-0600-000012000000}"/>
            </a:ext>
          </a:extLst>
        </xdr:cNvPr>
        <xdr:cNvSpPr txBox="1">
          <a:spLocks noChangeArrowheads="1"/>
        </xdr:cNvSpPr>
      </xdr:nvSpPr>
      <xdr:spPr bwMode="auto">
        <a:xfrm>
          <a:off x="2390775" y="29898975"/>
          <a:ext cx="76200" cy="231322"/>
        </a:xfrm>
        <a:prstGeom prst="rect">
          <a:avLst/>
        </a:prstGeom>
        <a:noFill/>
        <a:ln w="9525">
          <a:noFill/>
          <a:miter lim="800000"/>
          <a:headEnd/>
          <a:tailEnd/>
        </a:ln>
      </xdr:spPr>
    </xdr:sp>
    <xdr:clientData/>
  </xdr:twoCellAnchor>
  <xdr:oneCellAnchor>
    <xdr:from>
      <xdr:col>1</xdr:col>
      <xdr:colOff>2000250</xdr:colOff>
      <xdr:row>74</xdr:row>
      <xdr:rowOff>0</xdr:rowOff>
    </xdr:from>
    <xdr:ext cx="76200" cy="268061"/>
    <xdr:sp macro="" textlink="">
      <xdr:nvSpPr>
        <xdr:cNvPr id="19" name="Text Box 2">
          <a:extLst>
            <a:ext uri="{FF2B5EF4-FFF2-40B4-BE49-F238E27FC236}">
              <a16:creationId xmlns:a16="http://schemas.microsoft.com/office/drawing/2014/main" xmlns="" id="{00000000-0008-0000-0600-000013000000}"/>
            </a:ext>
          </a:extLst>
        </xdr:cNvPr>
        <xdr:cNvSpPr txBox="1">
          <a:spLocks noChangeArrowheads="1"/>
        </xdr:cNvSpPr>
      </xdr:nvSpPr>
      <xdr:spPr bwMode="auto">
        <a:xfrm>
          <a:off x="2393950" y="29248100"/>
          <a:ext cx="76200" cy="268061"/>
        </a:xfrm>
        <a:prstGeom prst="rect">
          <a:avLst/>
        </a:prstGeom>
        <a:noFill/>
        <a:ln w="9525">
          <a:noFill/>
          <a:miter lim="800000"/>
          <a:headEnd/>
          <a:tailEnd/>
        </a:ln>
      </xdr:spPr>
    </xdr:sp>
    <xdr:clientData/>
  </xdr:oneCellAnchor>
  <xdr:oneCellAnchor>
    <xdr:from>
      <xdr:col>1</xdr:col>
      <xdr:colOff>2000250</xdr:colOff>
      <xdr:row>74</xdr:row>
      <xdr:rowOff>0</xdr:rowOff>
    </xdr:from>
    <xdr:ext cx="76200" cy="231322"/>
    <xdr:sp macro="" textlink="">
      <xdr:nvSpPr>
        <xdr:cNvPr id="20" name="Text Box 2">
          <a:extLst>
            <a:ext uri="{FF2B5EF4-FFF2-40B4-BE49-F238E27FC236}">
              <a16:creationId xmlns:a16="http://schemas.microsoft.com/office/drawing/2014/main" xmlns="" id="{00000000-0008-0000-0600-000014000000}"/>
            </a:ext>
          </a:extLst>
        </xdr:cNvPr>
        <xdr:cNvSpPr txBox="1">
          <a:spLocks noChangeArrowheads="1"/>
        </xdr:cNvSpPr>
      </xdr:nvSpPr>
      <xdr:spPr bwMode="auto">
        <a:xfrm>
          <a:off x="2393950" y="29248100"/>
          <a:ext cx="76200" cy="231322"/>
        </a:xfrm>
        <a:prstGeom prst="rect">
          <a:avLst/>
        </a:prstGeom>
        <a:noFill/>
        <a:ln w="9525">
          <a:noFill/>
          <a:miter lim="800000"/>
          <a:headEnd/>
          <a:tailEnd/>
        </a:ln>
      </xdr:spPr>
    </xdr:sp>
    <xdr:clientData/>
  </xdr:oneCellAnchor>
  <xdr:oneCellAnchor>
    <xdr:from>
      <xdr:col>1</xdr:col>
      <xdr:colOff>2000250</xdr:colOff>
      <xdr:row>45</xdr:row>
      <xdr:rowOff>0</xdr:rowOff>
    </xdr:from>
    <xdr:ext cx="76200" cy="268061"/>
    <xdr:sp macro="" textlink="">
      <xdr:nvSpPr>
        <xdr:cNvPr id="21" name="Text Box 2">
          <a:extLst>
            <a:ext uri="{FF2B5EF4-FFF2-40B4-BE49-F238E27FC236}">
              <a16:creationId xmlns:a16="http://schemas.microsoft.com/office/drawing/2014/main" xmlns="" id="{00000000-0008-0000-0600-000015000000}"/>
            </a:ext>
          </a:extLst>
        </xdr:cNvPr>
        <xdr:cNvSpPr txBox="1">
          <a:spLocks noChangeArrowheads="1"/>
        </xdr:cNvSpPr>
      </xdr:nvSpPr>
      <xdr:spPr bwMode="auto">
        <a:xfrm>
          <a:off x="2390775" y="45186600"/>
          <a:ext cx="76200" cy="268061"/>
        </a:xfrm>
        <a:prstGeom prst="rect">
          <a:avLst/>
        </a:prstGeom>
        <a:noFill/>
        <a:ln w="9525">
          <a:noFill/>
          <a:miter lim="800000"/>
          <a:headEnd/>
          <a:tailEnd/>
        </a:ln>
      </xdr:spPr>
    </xdr:sp>
    <xdr:clientData/>
  </xdr:oneCellAnchor>
  <xdr:oneCellAnchor>
    <xdr:from>
      <xdr:col>1</xdr:col>
      <xdr:colOff>2000250</xdr:colOff>
      <xdr:row>45</xdr:row>
      <xdr:rowOff>0</xdr:rowOff>
    </xdr:from>
    <xdr:ext cx="76200" cy="268061"/>
    <xdr:sp macro="" textlink="">
      <xdr:nvSpPr>
        <xdr:cNvPr id="22" name="Text Box 2">
          <a:extLst>
            <a:ext uri="{FF2B5EF4-FFF2-40B4-BE49-F238E27FC236}">
              <a16:creationId xmlns:a16="http://schemas.microsoft.com/office/drawing/2014/main" xmlns="" id="{00000000-0008-0000-0600-000016000000}"/>
            </a:ext>
          </a:extLst>
        </xdr:cNvPr>
        <xdr:cNvSpPr txBox="1">
          <a:spLocks noChangeArrowheads="1"/>
        </xdr:cNvSpPr>
      </xdr:nvSpPr>
      <xdr:spPr bwMode="auto">
        <a:xfrm>
          <a:off x="2390775" y="45186600"/>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224973</xdr:rowOff>
    </xdr:to>
    <xdr:sp macro="" textlink="">
      <xdr:nvSpPr>
        <xdr:cNvPr id="23" name="Text Box 2">
          <a:extLst>
            <a:ext uri="{FF2B5EF4-FFF2-40B4-BE49-F238E27FC236}">
              <a16:creationId xmlns:a16="http://schemas.microsoft.com/office/drawing/2014/main" xmlns="" id="{00000000-0008-0000-0600-000017000000}"/>
            </a:ext>
          </a:extLst>
        </xdr:cNvPr>
        <xdr:cNvSpPr txBox="1">
          <a:spLocks noChangeArrowheads="1"/>
        </xdr:cNvSpPr>
      </xdr:nvSpPr>
      <xdr:spPr bwMode="auto">
        <a:xfrm>
          <a:off x="2390775" y="45186600"/>
          <a:ext cx="76200" cy="224973"/>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24" name="Text Box 2">
          <a:extLst>
            <a:ext uri="{FF2B5EF4-FFF2-40B4-BE49-F238E27FC236}">
              <a16:creationId xmlns:a16="http://schemas.microsoft.com/office/drawing/2014/main" xmlns="" id="{00000000-0008-0000-0600-000018000000}"/>
            </a:ext>
          </a:extLst>
        </xdr:cNvPr>
        <xdr:cNvSpPr txBox="1">
          <a:spLocks noChangeArrowheads="1"/>
        </xdr:cNvSpPr>
      </xdr:nvSpPr>
      <xdr:spPr bwMode="auto">
        <a:xfrm>
          <a:off x="2390775" y="45186600"/>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224974</xdr:rowOff>
    </xdr:to>
    <xdr:sp macro="" textlink="">
      <xdr:nvSpPr>
        <xdr:cNvPr id="25" name="Text Box 2">
          <a:extLst>
            <a:ext uri="{FF2B5EF4-FFF2-40B4-BE49-F238E27FC236}">
              <a16:creationId xmlns:a16="http://schemas.microsoft.com/office/drawing/2014/main" xmlns="" id="{00000000-0008-0000-0600-000019000000}"/>
            </a:ext>
          </a:extLst>
        </xdr:cNvPr>
        <xdr:cNvSpPr txBox="1">
          <a:spLocks noChangeArrowheads="1"/>
        </xdr:cNvSpPr>
      </xdr:nvSpPr>
      <xdr:spPr bwMode="auto">
        <a:xfrm>
          <a:off x="2390775" y="45186600"/>
          <a:ext cx="76200" cy="224974"/>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26" name="Text Box 2">
          <a:extLst>
            <a:ext uri="{FF2B5EF4-FFF2-40B4-BE49-F238E27FC236}">
              <a16:creationId xmlns:a16="http://schemas.microsoft.com/office/drawing/2014/main" xmlns="" id="{00000000-0008-0000-0600-00001A000000}"/>
            </a:ext>
          </a:extLst>
        </xdr:cNvPr>
        <xdr:cNvSpPr txBox="1">
          <a:spLocks noChangeArrowheads="1"/>
        </xdr:cNvSpPr>
      </xdr:nvSpPr>
      <xdr:spPr bwMode="auto">
        <a:xfrm>
          <a:off x="2390775" y="45186600"/>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226561</xdr:rowOff>
    </xdr:to>
    <xdr:sp macro="" textlink="">
      <xdr:nvSpPr>
        <xdr:cNvPr id="27" name="Text Box 2">
          <a:extLst>
            <a:ext uri="{FF2B5EF4-FFF2-40B4-BE49-F238E27FC236}">
              <a16:creationId xmlns:a16="http://schemas.microsoft.com/office/drawing/2014/main" xmlns="" id="{00000000-0008-0000-0600-00001B000000}"/>
            </a:ext>
          </a:extLst>
        </xdr:cNvPr>
        <xdr:cNvSpPr txBox="1">
          <a:spLocks noChangeArrowheads="1"/>
        </xdr:cNvSpPr>
      </xdr:nvSpPr>
      <xdr:spPr bwMode="auto">
        <a:xfrm>
          <a:off x="2390775" y="45186600"/>
          <a:ext cx="76200" cy="226561"/>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28" name="Text Box 2">
          <a:extLst>
            <a:ext uri="{FF2B5EF4-FFF2-40B4-BE49-F238E27FC236}">
              <a16:creationId xmlns:a16="http://schemas.microsoft.com/office/drawing/2014/main" xmlns="" id="{00000000-0008-0000-0600-00001C000000}"/>
            </a:ext>
          </a:extLst>
        </xdr:cNvPr>
        <xdr:cNvSpPr txBox="1">
          <a:spLocks noChangeArrowheads="1"/>
        </xdr:cNvSpPr>
      </xdr:nvSpPr>
      <xdr:spPr bwMode="auto">
        <a:xfrm>
          <a:off x="2390775" y="45186600"/>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226561</xdr:rowOff>
    </xdr:to>
    <xdr:sp macro="" textlink="">
      <xdr:nvSpPr>
        <xdr:cNvPr id="29" name="Text Box 2">
          <a:extLst>
            <a:ext uri="{FF2B5EF4-FFF2-40B4-BE49-F238E27FC236}">
              <a16:creationId xmlns:a16="http://schemas.microsoft.com/office/drawing/2014/main" xmlns="" id="{00000000-0008-0000-0600-00001D000000}"/>
            </a:ext>
          </a:extLst>
        </xdr:cNvPr>
        <xdr:cNvSpPr txBox="1">
          <a:spLocks noChangeArrowheads="1"/>
        </xdr:cNvSpPr>
      </xdr:nvSpPr>
      <xdr:spPr bwMode="auto">
        <a:xfrm>
          <a:off x="2390775" y="45186600"/>
          <a:ext cx="76200" cy="226561"/>
        </a:xfrm>
        <a:prstGeom prst="rect">
          <a:avLst/>
        </a:prstGeom>
        <a:noFill/>
        <a:ln w="9525">
          <a:noFill/>
          <a:miter lim="800000"/>
          <a:headEnd/>
          <a:tailEnd/>
        </a:ln>
      </xdr:spPr>
    </xdr:sp>
    <xdr:clientData/>
  </xdr:twoCellAnchor>
  <xdr:oneCellAnchor>
    <xdr:from>
      <xdr:col>1</xdr:col>
      <xdr:colOff>2000250</xdr:colOff>
      <xdr:row>18</xdr:row>
      <xdr:rowOff>0</xdr:rowOff>
    </xdr:from>
    <xdr:ext cx="76200" cy="268061"/>
    <xdr:sp macro="" textlink="">
      <xdr:nvSpPr>
        <xdr:cNvPr id="30" name="Text Box 2">
          <a:extLst>
            <a:ext uri="{FF2B5EF4-FFF2-40B4-BE49-F238E27FC236}">
              <a16:creationId xmlns:a16="http://schemas.microsoft.com/office/drawing/2014/main" xmlns="" id="{00000000-0008-0000-0600-00001E000000}"/>
            </a:ext>
          </a:extLst>
        </xdr:cNvPr>
        <xdr:cNvSpPr txBox="1">
          <a:spLocks noChangeArrowheads="1"/>
        </xdr:cNvSpPr>
      </xdr:nvSpPr>
      <xdr:spPr bwMode="auto">
        <a:xfrm>
          <a:off x="2390775" y="32718375"/>
          <a:ext cx="76200" cy="268061"/>
        </a:xfrm>
        <a:prstGeom prst="rect">
          <a:avLst/>
        </a:prstGeom>
        <a:noFill/>
        <a:ln w="9525">
          <a:noFill/>
          <a:miter lim="800000"/>
          <a:headEnd/>
          <a:tailEnd/>
        </a:ln>
      </xdr:spPr>
    </xdr:sp>
    <xdr:clientData/>
  </xdr:oneCellAnchor>
  <xdr:twoCellAnchor editAs="oneCell">
    <xdr:from>
      <xdr:col>1</xdr:col>
      <xdr:colOff>2000250</xdr:colOff>
      <xdr:row>18</xdr:row>
      <xdr:rowOff>0</xdr:rowOff>
    </xdr:from>
    <xdr:to>
      <xdr:col>1</xdr:col>
      <xdr:colOff>2076450</xdr:colOff>
      <xdr:row>18</xdr:row>
      <xdr:rowOff>231322</xdr:rowOff>
    </xdr:to>
    <xdr:sp macro="" textlink="">
      <xdr:nvSpPr>
        <xdr:cNvPr id="31" name="Text Box 2">
          <a:extLst>
            <a:ext uri="{FF2B5EF4-FFF2-40B4-BE49-F238E27FC236}">
              <a16:creationId xmlns:a16="http://schemas.microsoft.com/office/drawing/2014/main" xmlns="" id="{00000000-0008-0000-0600-00001F000000}"/>
            </a:ext>
          </a:extLst>
        </xdr:cNvPr>
        <xdr:cNvSpPr txBox="1">
          <a:spLocks noChangeArrowheads="1"/>
        </xdr:cNvSpPr>
      </xdr:nvSpPr>
      <xdr:spPr bwMode="auto">
        <a:xfrm>
          <a:off x="2390775" y="32718375"/>
          <a:ext cx="76200" cy="231322"/>
        </a:xfrm>
        <a:prstGeom prst="rect">
          <a:avLst/>
        </a:prstGeom>
        <a:noFill/>
        <a:ln w="9525">
          <a:noFill/>
          <a:miter lim="800000"/>
          <a:headEnd/>
          <a:tailEnd/>
        </a:ln>
      </xdr:spPr>
    </xdr:sp>
    <xdr:clientData/>
  </xdr:twoCellAnchor>
  <xdr:oneCellAnchor>
    <xdr:from>
      <xdr:col>1</xdr:col>
      <xdr:colOff>2000250</xdr:colOff>
      <xdr:row>39</xdr:row>
      <xdr:rowOff>0</xdr:rowOff>
    </xdr:from>
    <xdr:ext cx="76200" cy="268061"/>
    <xdr:sp macro="" textlink="">
      <xdr:nvSpPr>
        <xdr:cNvPr id="32" name="Text Box 2">
          <a:extLst>
            <a:ext uri="{FF2B5EF4-FFF2-40B4-BE49-F238E27FC236}">
              <a16:creationId xmlns:a16="http://schemas.microsoft.com/office/drawing/2014/main" xmlns="" id="{00000000-0008-0000-0600-000020000000}"/>
            </a:ext>
          </a:extLst>
        </xdr:cNvPr>
        <xdr:cNvSpPr txBox="1">
          <a:spLocks noChangeArrowheads="1"/>
        </xdr:cNvSpPr>
      </xdr:nvSpPr>
      <xdr:spPr bwMode="auto">
        <a:xfrm>
          <a:off x="2390775" y="43910250"/>
          <a:ext cx="76200" cy="268061"/>
        </a:xfrm>
        <a:prstGeom prst="rect">
          <a:avLst/>
        </a:prstGeom>
        <a:noFill/>
        <a:ln w="9525">
          <a:noFill/>
          <a:miter lim="800000"/>
          <a:headEnd/>
          <a:tailEnd/>
        </a:ln>
      </xdr:spPr>
    </xdr:sp>
    <xdr:clientData/>
  </xdr:oneCellAnchor>
  <xdr:oneCellAnchor>
    <xdr:from>
      <xdr:col>1</xdr:col>
      <xdr:colOff>2000250</xdr:colOff>
      <xdr:row>39</xdr:row>
      <xdr:rowOff>0</xdr:rowOff>
    </xdr:from>
    <xdr:ext cx="76200" cy="231322"/>
    <xdr:sp macro="" textlink="">
      <xdr:nvSpPr>
        <xdr:cNvPr id="33" name="Text Box 2">
          <a:extLst>
            <a:ext uri="{FF2B5EF4-FFF2-40B4-BE49-F238E27FC236}">
              <a16:creationId xmlns:a16="http://schemas.microsoft.com/office/drawing/2014/main" xmlns="" id="{00000000-0008-0000-0600-000021000000}"/>
            </a:ext>
          </a:extLst>
        </xdr:cNvPr>
        <xdr:cNvSpPr txBox="1">
          <a:spLocks noChangeArrowheads="1"/>
        </xdr:cNvSpPr>
      </xdr:nvSpPr>
      <xdr:spPr bwMode="auto">
        <a:xfrm>
          <a:off x="2390775" y="43910250"/>
          <a:ext cx="76200" cy="231322"/>
        </a:xfrm>
        <a:prstGeom prst="rect">
          <a:avLst/>
        </a:prstGeom>
        <a:noFill/>
        <a:ln w="9525">
          <a:noFill/>
          <a:miter lim="800000"/>
          <a:headEnd/>
          <a:tailEnd/>
        </a:ln>
      </xdr:spPr>
    </xdr:sp>
    <xdr:clientData/>
  </xdr:oneCellAnchor>
  <xdr:twoCellAnchor editAs="oneCell">
    <xdr:from>
      <xdr:col>1</xdr:col>
      <xdr:colOff>2000250</xdr:colOff>
      <xdr:row>22</xdr:row>
      <xdr:rowOff>0</xdr:rowOff>
    </xdr:from>
    <xdr:to>
      <xdr:col>1</xdr:col>
      <xdr:colOff>2076450</xdr:colOff>
      <xdr:row>22</xdr:row>
      <xdr:rowOff>272824</xdr:rowOff>
    </xdr:to>
    <xdr:sp macro="" textlink="">
      <xdr:nvSpPr>
        <xdr:cNvPr id="34" name="Text Box 2">
          <a:extLst>
            <a:ext uri="{FF2B5EF4-FFF2-40B4-BE49-F238E27FC236}">
              <a16:creationId xmlns:a16="http://schemas.microsoft.com/office/drawing/2014/main" xmlns="" id="{00000000-0008-0000-0600-000022000000}"/>
            </a:ext>
          </a:extLst>
        </xdr:cNvPr>
        <xdr:cNvSpPr txBox="1">
          <a:spLocks noChangeArrowheads="1"/>
        </xdr:cNvSpPr>
      </xdr:nvSpPr>
      <xdr:spPr bwMode="auto">
        <a:xfrm>
          <a:off x="2390775" y="17849850"/>
          <a:ext cx="76200" cy="272824"/>
        </a:xfrm>
        <a:prstGeom prst="rect">
          <a:avLst/>
        </a:prstGeom>
        <a:noFill/>
        <a:ln w="9525">
          <a:noFill/>
          <a:miter lim="800000"/>
          <a:headEnd/>
          <a:tailEnd/>
        </a:ln>
      </xdr:spPr>
    </xdr:sp>
    <xdr:clientData/>
  </xdr:twoCellAnchor>
  <xdr:oneCellAnchor>
    <xdr:from>
      <xdr:col>1</xdr:col>
      <xdr:colOff>2000250</xdr:colOff>
      <xdr:row>23</xdr:row>
      <xdr:rowOff>0</xdr:rowOff>
    </xdr:from>
    <xdr:ext cx="76200" cy="268061"/>
    <xdr:sp macro="" textlink="">
      <xdr:nvSpPr>
        <xdr:cNvPr id="35" name="Text Box 2">
          <a:extLst>
            <a:ext uri="{FF2B5EF4-FFF2-40B4-BE49-F238E27FC236}">
              <a16:creationId xmlns:a16="http://schemas.microsoft.com/office/drawing/2014/main" xmlns="" id="{00000000-0008-0000-0600-000023000000}"/>
            </a:ext>
          </a:extLst>
        </xdr:cNvPr>
        <xdr:cNvSpPr txBox="1">
          <a:spLocks noChangeArrowheads="1"/>
        </xdr:cNvSpPr>
      </xdr:nvSpPr>
      <xdr:spPr bwMode="auto">
        <a:xfrm>
          <a:off x="2390775" y="18192750"/>
          <a:ext cx="76200" cy="268061"/>
        </a:xfrm>
        <a:prstGeom prst="rect">
          <a:avLst/>
        </a:prstGeom>
        <a:noFill/>
        <a:ln w="9525">
          <a:noFill/>
          <a:miter lim="800000"/>
          <a:headEnd/>
          <a:tailEnd/>
        </a:ln>
      </xdr:spPr>
    </xdr:sp>
    <xdr:clientData/>
  </xdr:oneCellAnchor>
  <xdr:twoCellAnchor editAs="oneCell">
    <xdr:from>
      <xdr:col>1</xdr:col>
      <xdr:colOff>2000250</xdr:colOff>
      <xdr:row>23</xdr:row>
      <xdr:rowOff>0</xdr:rowOff>
    </xdr:from>
    <xdr:to>
      <xdr:col>1</xdr:col>
      <xdr:colOff>2076450</xdr:colOff>
      <xdr:row>23</xdr:row>
      <xdr:rowOff>231323</xdr:rowOff>
    </xdr:to>
    <xdr:sp macro="" textlink="">
      <xdr:nvSpPr>
        <xdr:cNvPr id="36" name="Text Box 2">
          <a:extLst>
            <a:ext uri="{FF2B5EF4-FFF2-40B4-BE49-F238E27FC236}">
              <a16:creationId xmlns:a16="http://schemas.microsoft.com/office/drawing/2014/main" xmlns="" id="{00000000-0008-0000-0600-000024000000}"/>
            </a:ext>
          </a:extLst>
        </xdr:cNvPr>
        <xdr:cNvSpPr txBox="1">
          <a:spLocks noChangeArrowheads="1"/>
        </xdr:cNvSpPr>
      </xdr:nvSpPr>
      <xdr:spPr bwMode="auto">
        <a:xfrm>
          <a:off x="2390775" y="18192750"/>
          <a:ext cx="76200" cy="231323"/>
        </a:xfrm>
        <a:prstGeom prst="rect">
          <a:avLst/>
        </a:prstGeom>
        <a:noFill/>
        <a:ln w="9525">
          <a:noFill/>
          <a:miter lim="800000"/>
          <a:headEnd/>
          <a:tailEnd/>
        </a:ln>
      </xdr:spPr>
    </xdr:sp>
    <xdr:clientData/>
  </xdr:twoCellAnchor>
  <xdr:oneCellAnchor>
    <xdr:from>
      <xdr:col>1</xdr:col>
      <xdr:colOff>2000250</xdr:colOff>
      <xdr:row>19</xdr:row>
      <xdr:rowOff>0</xdr:rowOff>
    </xdr:from>
    <xdr:ext cx="76200" cy="268061"/>
    <xdr:sp macro="" textlink="">
      <xdr:nvSpPr>
        <xdr:cNvPr id="37" name="Text Box 2">
          <a:extLst>
            <a:ext uri="{FF2B5EF4-FFF2-40B4-BE49-F238E27FC236}">
              <a16:creationId xmlns:a16="http://schemas.microsoft.com/office/drawing/2014/main" xmlns="" id="{00000000-0008-0000-0600-000025000000}"/>
            </a:ext>
          </a:extLst>
        </xdr:cNvPr>
        <xdr:cNvSpPr txBox="1">
          <a:spLocks noChangeArrowheads="1"/>
        </xdr:cNvSpPr>
      </xdr:nvSpPr>
      <xdr:spPr bwMode="auto">
        <a:xfrm>
          <a:off x="2390775" y="16621125"/>
          <a:ext cx="76200" cy="268061"/>
        </a:xfrm>
        <a:prstGeom prst="rect">
          <a:avLst/>
        </a:prstGeom>
        <a:noFill/>
        <a:ln w="9525">
          <a:noFill/>
          <a:miter lim="800000"/>
          <a:headEnd/>
          <a:tailEnd/>
        </a:ln>
      </xdr:spPr>
    </xdr:sp>
    <xdr:clientData/>
  </xdr:oneCellAnchor>
  <xdr:twoCellAnchor editAs="oneCell">
    <xdr:from>
      <xdr:col>1</xdr:col>
      <xdr:colOff>2000250</xdr:colOff>
      <xdr:row>19</xdr:row>
      <xdr:rowOff>0</xdr:rowOff>
    </xdr:from>
    <xdr:to>
      <xdr:col>1</xdr:col>
      <xdr:colOff>2076450</xdr:colOff>
      <xdr:row>19</xdr:row>
      <xdr:rowOff>231322</xdr:rowOff>
    </xdr:to>
    <xdr:sp macro="" textlink="">
      <xdr:nvSpPr>
        <xdr:cNvPr id="38" name="Text Box 2">
          <a:extLst>
            <a:ext uri="{FF2B5EF4-FFF2-40B4-BE49-F238E27FC236}">
              <a16:creationId xmlns:a16="http://schemas.microsoft.com/office/drawing/2014/main" xmlns="" id="{00000000-0008-0000-0600-000026000000}"/>
            </a:ext>
          </a:extLst>
        </xdr:cNvPr>
        <xdr:cNvSpPr txBox="1">
          <a:spLocks noChangeArrowheads="1"/>
        </xdr:cNvSpPr>
      </xdr:nvSpPr>
      <xdr:spPr bwMode="auto">
        <a:xfrm>
          <a:off x="2390775" y="16621125"/>
          <a:ext cx="76200" cy="231322"/>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39" name="Text Box 2">
          <a:extLst>
            <a:ext uri="{FF2B5EF4-FFF2-40B4-BE49-F238E27FC236}">
              <a16:creationId xmlns:a16="http://schemas.microsoft.com/office/drawing/2014/main" xmlns="" id="{00000000-0008-0000-0600-000027000000}"/>
            </a:ext>
          </a:extLst>
        </xdr:cNvPr>
        <xdr:cNvSpPr txBox="1">
          <a:spLocks noChangeArrowheads="1"/>
        </xdr:cNvSpPr>
      </xdr:nvSpPr>
      <xdr:spPr bwMode="auto">
        <a:xfrm>
          <a:off x="2390775" y="3271837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231322</xdr:rowOff>
    </xdr:to>
    <xdr:sp macro="" textlink="">
      <xdr:nvSpPr>
        <xdr:cNvPr id="40" name="Text Box 2">
          <a:extLst>
            <a:ext uri="{FF2B5EF4-FFF2-40B4-BE49-F238E27FC236}">
              <a16:creationId xmlns:a16="http://schemas.microsoft.com/office/drawing/2014/main" xmlns="" id="{00000000-0008-0000-0600-000028000000}"/>
            </a:ext>
          </a:extLst>
        </xdr:cNvPr>
        <xdr:cNvSpPr txBox="1">
          <a:spLocks noChangeArrowheads="1"/>
        </xdr:cNvSpPr>
      </xdr:nvSpPr>
      <xdr:spPr bwMode="auto">
        <a:xfrm>
          <a:off x="2390775" y="32718375"/>
          <a:ext cx="76200" cy="231322"/>
        </a:xfrm>
        <a:prstGeom prst="rect">
          <a:avLst/>
        </a:prstGeom>
        <a:noFill/>
        <a:ln w="9525">
          <a:noFill/>
          <a:miter lim="800000"/>
          <a:headEnd/>
          <a:tailEnd/>
        </a:ln>
      </xdr:spPr>
    </xdr:sp>
    <xdr:clientData/>
  </xdr:twoCellAnchor>
  <xdr:oneCellAnchor>
    <xdr:from>
      <xdr:col>1</xdr:col>
      <xdr:colOff>2000250</xdr:colOff>
      <xdr:row>74</xdr:row>
      <xdr:rowOff>0</xdr:rowOff>
    </xdr:from>
    <xdr:ext cx="76200" cy="268061"/>
    <xdr:sp macro="" textlink="">
      <xdr:nvSpPr>
        <xdr:cNvPr id="41" name="Text Box 2">
          <a:extLst>
            <a:ext uri="{FF2B5EF4-FFF2-40B4-BE49-F238E27FC236}">
              <a16:creationId xmlns:a16="http://schemas.microsoft.com/office/drawing/2014/main" xmlns="" id="{00000000-0008-0000-0600-000029000000}"/>
            </a:ext>
          </a:extLst>
        </xdr:cNvPr>
        <xdr:cNvSpPr txBox="1">
          <a:spLocks noChangeArrowheads="1"/>
        </xdr:cNvSpPr>
      </xdr:nvSpPr>
      <xdr:spPr bwMode="auto">
        <a:xfrm>
          <a:off x="2390775" y="43910250"/>
          <a:ext cx="76200" cy="268061"/>
        </a:xfrm>
        <a:prstGeom prst="rect">
          <a:avLst/>
        </a:prstGeom>
        <a:noFill/>
        <a:ln w="9525">
          <a:noFill/>
          <a:miter lim="800000"/>
          <a:headEnd/>
          <a:tailEnd/>
        </a:ln>
      </xdr:spPr>
    </xdr:sp>
    <xdr:clientData/>
  </xdr:oneCellAnchor>
  <xdr:oneCellAnchor>
    <xdr:from>
      <xdr:col>1</xdr:col>
      <xdr:colOff>2000250</xdr:colOff>
      <xdr:row>74</xdr:row>
      <xdr:rowOff>0</xdr:rowOff>
    </xdr:from>
    <xdr:ext cx="76200" cy="231322"/>
    <xdr:sp macro="" textlink="">
      <xdr:nvSpPr>
        <xdr:cNvPr id="42" name="Text Box 2">
          <a:extLst>
            <a:ext uri="{FF2B5EF4-FFF2-40B4-BE49-F238E27FC236}">
              <a16:creationId xmlns:a16="http://schemas.microsoft.com/office/drawing/2014/main" xmlns="" id="{00000000-0008-0000-0600-00002A000000}"/>
            </a:ext>
          </a:extLst>
        </xdr:cNvPr>
        <xdr:cNvSpPr txBox="1">
          <a:spLocks noChangeArrowheads="1"/>
        </xdr:cNvSpPr>
      </xdr:nvSpPr>
      <xdr:spPr bwMode="auto">
        <a:xfrm>
          <a:off x="2390775" y="43910250"/>
          <a:ext cx="76200" cy="231322"/>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3" name="Text Box 2">
          <a:extLst>
            <a:ext uri="{FF2B5EF4-FFF2-40B4-BE49-F238E27FC236}">
              <a16:creationId xmlns:a16="http://schemas.microsoft.com/office/drawing/2014/main" xmlns="" id="{00000000-0008-0000-0600-00002B000000}"/>
            </a:ext>
          </a:extLst>
        </xdr:cNvPr>
        <xdr:cNvSpPr txBox="1">
          <a:spLocks noChangeArrowheads="1"/>
        </xdr:cNvSpPr>
      </xdr:nvSpPr>
      <xdr:spPr bwMode="auto">
        <a:xfrm>
          <a:off x="2397125" y="31781750"/>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31322"/>
    <xdr:sp macro="" textlink="">
      <xdr:nvSpPr>
        <xdr:cNvPr id="44" name="Text Box 2">
          <a:extLst>
            <a:ext uri="{FF2B5EF4-FFF2-40B4-BE49-F238E27FC236}">
              <a16:creationId xmlns:a16="http://schemas.microsoft.com/office/drawing/2014/main" xmlns="" id="{00000000-0008-0000-0600-00002C000000}"/>
            </a:ext>
          </a:extLst>
        </xdr:cNvPr>
        <xdr:cNvSpPr txBox="1">
          <a:spLocks noChangeArrowheads="1"/>
        </xdr:cNvSpPr>
      </xdr:nvSpPr>
      <xdr:spPr bwMode="auto">
        <a:xfrm>
          <a:off x="2397125" y="31781750"/>
          <a:ext cx="76200" cy="231322"/>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5" name="Text Box 2">
          <a:extLst>
            <a:ext uri="{FF2B5EF4-FFF2-40B4-BE49-F238E27FC236}">
              <a16:creationId xmlns:a16="http://schemas.microsoft.com/office/drawing/2014/main" xmlns="" id="{00000000-0008-0000-0600-00002D000000}"/>
            </a:ext>
          </a:extLst>
        </xdr:cNvPr>
        <xdr:cNvSpPr txBox="1">
          <a:spLocks noChangeArrowheads="1"/>
        </xdr:cNvSpPr>
      </xdr:nvSpPr>
      <xdr:spPr bwMode="auto">
        <a:xfrm>
          <a:off x="2397125" y="31781750"/>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6" name="Text Box 2">
          <a:extLst>
            <a:ext uri="{FF2B5EF4-FFF2-40B4-BE49-F238E27FC236}">
              <a16:creationId xmlns:a16="http://schemas.microsoft.com/office/drawing/2014/main" xmlns="" id="{00000000-0008-0000-0600-00002E000000}"/>
            </a:ext>
          </a:extLst>
        </xdr:cNvPr>
        <xdr:cNvSpPr txBox="1">
          <a:spLocks noChangeArrowheads="1"/>
        </xdr:cNvSpPr>
      </xdr:nvSpPr>
      <xdr:spPr bwMode="auto">
        <a:xfrm>
          <a:off x="2397125" y="31781750"/>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4973"/>
    <xdr:sp macro="" textlink="">
      <xdr:nvSpPr>
        <xdr:cNvPr id="47" name="Text Box 2">
          <a:extLst>
            <a:ext uri="{FF2B5EF4-FFF2-40B4-BE49-F238E27FC236}">
              <a16:creationId xmlns:a16="http://schemas.microsoft.com/office/drawing/2014/main" xmlns="" id="{00000000-0008-0000-0600-00002F000000}"/>
            </a:ext>
          </a:extLst>
        </xdr:cNvPr>
        <xdr:cNvSpPr txBox="1">
          <a:spLocks noChangeArrowheads="1"/>
        </xdr:cNvSpPr>
      </xdr:nvSpPr>
      <xdr:spPr bwMode="auto">
        <a:xfrm>
          <a:off x="2397125" y="31781750"/>
          <a:ext cx="76200" cy="224973"/>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8" name="Text Box 2">
          <a:extLst>
            <a:ext uri="{FF2B5EF4-FFF2-40B4-BE49-F238E27FC236}">
              <a16:creationId xmlns:a16="http://schemas.microsoft.com/office/drawing/2014/main" xmlns="" id="{00000000-0008-0000-0600-000030000000}"/>
            </a:ext>
          </a:extLst>
        </xdr:cNvPr>
        <xdr:cNvSpPr txBox="1">
          <a:spLocks noChangeArrowheads="1"/>
        </xdr:cNvSpPr>
      </xdr:nvSpPr>
      <xdr:spPr bwMode="auto">
        <a:xfrm>
          <a:off x="2397125" y="31781750"/>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4974"/>
    <xdr:sp macro="" textlink="">
      <xdr:nvSpPr>
        <xdr:cNvPr id="49" name="Text Box 2">
          <a:extLst>
            <a:ext uri="{FF2B5EF4-FFF2-40B4-BE49-F238E27FC236}">
              <a16:creationId xmlns:a16="http://schemas.microsoft.com/office/drawing/2014/main" xmlns="" id="{00000000-0008-0000-0600-000031000000}"/>
            </a:ext>
          </a:extLst>
        </xdr:cNvPr>
        <xdr:cNvSpPr txBox="1">
          <a:spLocks noChangeArrowheads="1"/>
        </xdr:cNvSpPr>
      </xdr:nvSpPr>
      <xdr:spPr bwMode="auto">
        <a:xfrm>
          <a:off x="2397125" y="31781750"/>
          <a:ext cx="76200" cy="224974"/>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50" name="Text Box 2">
          <a:extLst>
            <a:ext uri="{FF2B5EF4-FFF2-40B4-BE49-F238E27FC236}">
              <a16:creationId xmlns:a16="http://schemas.microsoft.com/office/drawing/2014/main" xmlns="" id="{00000000-0008-0000-0600-000032000000}"/>
            </a:ext>
          </a:extLst>
        </xdr:cNvPr>
        <xdr:cNvSpPr txBox="1">
          <a:spLocks noChangeArrowheads="1"/>
        </xdr:cNvSpPr>
      </xdr:nvSpPr>
      <xdr:spPr bwMode="auto">
        <a:xfrm>
          <a:off x="2397125" y="31781750"/>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6561"/>
    <xdr:sp macro="" textlink="">
      <xdr:nvSpPr>
        <xdr:cNvPr id="51" name="Text Box 2">
          <a:extLst>
            <a:ext uri="{FF2B5EF4-FFF2-40B4-BE49-F238E27FC236}">
              <a16:creationId xmlns:a16="http://schemas.microsoft.com/office/drawing/2014/main" xmlns="" id="{00000000-0008-0000-0600-000033000000}"/>
            </a:ext>
          </a:extLst>
        </xdr:cNvPr>
        <xdr:cNvSpPr txBox="1">
          <a:spLocks noChangeArrowheads="1"/>
        </xdr:cNvSpPr>
      </xdr:nvSpPr>
      <xdr:spPr bwMode="auto">
        <a:xfrm>
          <a:off x="2397125" y="31781750"/>
          <a:ext cx="76200" cy="2265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52" name="Text Box 2">
          <a:extLst>
            <a:ext uri="{FF2B5EF4-FFF2-40B4-BE49-F238E27FC236}">
              <a16:creationId xmlns:a16="http://schemas.microsoft.com/office/drawing/2014/main" xmlns="" id="{00000000-0008-0000-0600-000034000000}"/>
            </a:ext>
          </a:extLst>
        </xdr:cNvPr>
        <xdr:cNvSpPr txBox="1">
          <a:spLocks noChangeArrowheads="1"/>
        </xdr:cNvSpPr>
      </xdr:nvSpPr>
      <xdr:spPr bwMode="auto">
        <a:xfrm>
          <a:off x="2397125" y="31781750"/>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6561"/>
    <xdr:sp macro="" textlink="">
      <xdr:nvSpPr>
        <xdr:cNvPr id="53" name="Text Box 2">
          <a:extLst>
            <a:ext uri="{FF2B5EF4-FFF2-40B4-BE49-F238E27FC236}">
              <a16:creationId xmlns:a16="http://schemas.microsoft.com/office/drawing/2014/main" xmlns="" id="{00000000-0008-0000-0600-000035000000}"/>
            </a:ext>
          </a:extLst>
        </xdr:cNvPr>
        <xdr:cNvSpPr txBox="1">
          <a:spLocks noChangeArrowheads="1"/>
        </xdr:cNvSpPr>
      </xdr:nvSpPr>
      <xdr:spPr bwMode="auto">
        <a:xfrm>
          <a:off x="2397125" y="31781750"/>
          <a:ext cx="76200" cy="2265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54" name="Text Box 2">
          <a:extLst>
            <a:ext uri="{FF2B5EF4-FFF2-40B4-BE49-F238E27FC236}">
              <a16:creationId xmlns:a16="http://schemas.microsoft.com/office/drawing/2014/main" xmlns="" id="{00000000-0008-0000-0600-000036000000}"/>
            </a:ext>
          </a:extLst>
        </xdr:cNvPr>
        <xdr:cNvSpPr txBox="1">
          <a:spLocks noChangeArrowheads="1"/>
        </xdr:cNvSpPr>
      </xdr:nvSpPr>
      <xdr:spPr bwMode="auto">
        <a:xfrm>
          <a:off x="2397125" y="31781750"/>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31322"/>
    <xdr:sp macro="" textlink="">
      <xdr:nvSpPr>
        <xdr:cNvPr id="55" name="Text Box 2">
          <a:extLst>
            <a:ext uri="{FF2B5EF4-FFF2-40B4-BE49-F238E27FC236}">
              <a16:creationId xmlns:a16="http://schemas.microsoft.com/office/drawing/2014/main" xmlns="" id="{00000000-0008-0000-0600-000037000000}"/>
            </a:ext>
          </a:extLst>
        </xdr:cNvPr>
        <xdr:cNvSpPr txBox="1">
          <a:spLocks noChangeArrowheads="1"/>
        </xdr:cNvSpPr>
      </xdr:nvSpPr>
      <xdr:spPr bwMode="auto">
        <a:xfrm>
          <a:off x="2397125" y="31781750"/>
          <a:ext cx="76200" cy="231322"/>
        </a:xfrm>
        <a:prstGeom prst="rect">
          <a:avLst/>
        </a:prstGeom>
        <a:noFill/>
        <a:ln w="9525">
          <a:noFill/>
          <a:miter lim="800000"/>
          <a:headEnd/>
          <a:tailEnd/>
        </a:ln>
      </xdr:spPr>
    </xdr:sp>
    <xdr:clientData/>
  </xdr:oneCellAnchor>
</xdr:wsDr>
</file>

<file path=xl/drawings/drawing8.xml><?xml version="1.0" encoding="utf-8"?>
<xdr:wsDr xmlns:xdr="http://schemas.openxmlformats.org/drawingml/2006/spreadsheetDrawing" xmlns:a="http://schemas.openxmlformats.org/drawingml/2006/main">
  <xdr:twoCellAnchor editAs="oneCell">
    <xdr:from>
      <xdr:col>1</xdr:col>
      <xdr:colOff>2000250</xdr:colOff>
      <xdr:row>22</xdr:row>
      <xdr:rowOff>0</xdr:rowOff>
    </xdr:from>
    <xdr:to>
      <xdr:col>1</xdr:col>
      <xdr:colOff>2076450</xdr:colOff>
      <xdr:row>22</xdr:row>
      <xdr:rowOff>272824</xdr:rowOff>
    </xdr:to>
    <xdr:sp macro="" textlink="">
      <xdr:nvSpPr>
        <xdr:cNvPr id="2" name="Text Box 2">
          <a:extLst>
            <a:ext uri="{FF2B5EF4-FFF2-40B4-BE49-F238E27FC236}">
              <a16:creationId xmlns:a16="http://schemas.microsoft.com/office/drawing/2014/main" xmlns="" id="{00000000-0008-0000-0700-000002000000}"/>
            </a:ext>
          </a:extLst>
        </xdr:cNvPr>
        <xdr:cNvSpPr txBox="1">
          <a:spLocks noChangeArrowheads="1"/>
        </xdr:cNvSpPr>
      </xdr:nvSpPr>
      <xdr:spPr bwMode="auto">
        <a:xfrm>
          <a:off x="2390775" y="17021175"/>
          <a:ext cx="76200" cy="272824"/>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3" name="Text Box 2">
          <a:extLst>
            <a:ext uri="{FF2B5EF4-FFF2-40B4-BE49-F238E27FC236}">
              <a16:creationId xmlns:a16="http://schemas.microsoft.com/office/drawing/2014/main" xmlns="" id="{00000000-0008-0000-0700-000003000000}"/>
            </a:ext>
          </a:extLst>
        </xdr:cNvPr>
        <xdr:cNvSpPr txBox="1">
          <a:spLocks noChangeArrowheads="1"/>
        </xdr:cNvSpPr>
      </xdr:nvSpPr>
      <xdr:spPr bwMode="auto">
        <a:xfrm>
          <a:off x="2390775" y="52920900"/>
          <a:ext cx="76200" cy="268061"/>
        </a:xfrm>
        <a:prstGeom prst="rect">
          <a:avLst/>
        </a:prstGeom>
        <a:noFill/>
        <a:ln w="9525">
          <a:noFill/>
          <a:miter lim="800000"/>
          <a:headEnd/>
          <a:tailEnd/>
        </a:ln>
      </xdr:spPr>
    </xdr:sp>
    <xdr:clientData/>
  </xdr:oneCellAnchor>
  <xdr:oneCellAnchor>
    <xdr:from>
      <xdr:col>1</xdr:col>
      <xdr:colOff>2000250</xdr:colOff>
      <xdr:row>80</xdr:row>
      <xdr:rowOff>0</xdr:rowOff>
    </xdr:from>
    <xdr:ext cx="76200" cy="268061"/>
    <xdr:sp macro="" textlink="">
      <xdr:nvSpPr>
        <xdr:cNvPr id="4" name="Text Box 2">
          <a:extLst>
            <a:ext uri="{FF2B5EF4-FFF2-40B4-BE49-F238E27FC236}">
              <a16:creationId xmlns:a16="http://schemas.microsoft.com/office/drawing/2014/main" xmlns="" id="{00000000-0008-0000-0700-000004000000}"/>
            </a:ext>
          </a:extLst>
        </xdr:cNvPr>
        <xdr:cNvSpPr txBox="1">
          <a:spLocks noChangeArrowheads="1"/>
        </xdr:cNvSpPr>
      </xdr:nvSpPr>
      <xdr:spPr bwMode="auto">
        <a:xfrm>
          <a:off x="2390775" y="5292090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15425</xdr:rowOff>
    </xdr:to>
    <xdr:sp macro="" textlink="">
      <xdr:nvSpPr>
        <xdr:cNvPr id="5" name="Text Box 2">
          <a:extLst>
            <a:ext uri="{FF2B5EF4-FFF2-40B4-BE49-F238E27FC236}">
              <a16:creationId xmlns:a16="http://schemas.microsoft.com/office/drawing/2014/main" xmlns="" id="{00000000-0008-0000-0700-000005000000}"/>
            </a:ext>
          </a:extLst>
        </xdr:cNvPr>
        <xdr:cNvSpPr txBox="1">
          <a:spLocks noChangeArrowheads="1"/>
        </xdr:cNvSpPr>
      </xdr:nvSpPr>
      <xdr:spPr bwMode="auto">
        <a:xfrm>
          <a:off x="2390775" y="52920900"/>
          <a:ext cx="76200" cy="224973"/>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6" name="Text Box 2">
          <a:extLst>
            <a:ext uri="{FF2B5EF4-FFF2-40B4-BE49-F238E27FC236}">
              <a16:creationId xmlns:a16="http://schemas.microsoft.com/office/drawing/2014/main" xmlns="" id="{00000000-0008-0000-0700-000006000000}"/>
            </a:ext>
          </a:extLst>
        </xdr:cNvPr>
        <xdr:cNvSpPr txBox="1">
          <a:spLocks noChangeArrowheads="1"/>
        </xdr:cNvSpPr>
      </xdr:nvSpPr>
      <xdr:spPr bwMode="auto">
        <a:xfrm>
          <a:off x="2390775" y="5292090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15426</xdr:rowOff>
    </xdr:to>
    <xdr:sp macro="" textlink="">
      <xdr:nvSpPr>
        <xdr:cNvPr id="7" name="Text Box 2">
          <a:extLst>
            <a:ext uri="{FF2B5EF4-FFF2-40B4-BE49-F238E27FC236}">
              <a16:creationId xmlns:a16="http://schemas.microsoft.com/office/drawing/2014/main" xmlns="" id="{00000000-0008-0000-0700-000007000000}"/>
            </a:ext>
          </a:extLst>
        </xdr:cNvPr>
        <xdr:cNvSpPr txBox="1">
          <a:spLocks noChangeArrowheads="1"/>
        </xdr:cNvSpPr>
      </xdr:nvSpPr>
      <xdr:spPr bwMode="auto">
        <a:xfrm>
          <a:off x="2390775" y="52920900"/>
          <a:ext cx="76200" cy="224974"/>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8" name="Text Box 2">
          <a:extLst>
            <a:ext uri="{FF2B5EF4-FFF2-40B4-BE49-F238E27FC236}">
              <a16:creationId xmlns:a16="http://schemas.microsoft.com/office/drawing/2014/main" xmlns="" id="{00000000-0008-0000-0700-000008000000}"/>
            </a:ext>
          </a:extLst>
        </xdr:cNvPr>
        <xdr:cNvSpPr txBox="1">
          <a:spLocks noChangeArrowheads="1"/>
        </xdr:cNvSpPr>
      </xdr:nvSpPr>
      <xdr:spPr bwMode="auto">
        <a:xfrm>
          <a:off x="2390775" y="5292090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17013</xdr:rowOff>
    </xdr:to>
    <xdr:sp macro="" textlink="">
      <xdr:nvSpPr>
        <xdr:cNvPr id="9" name="Text Box 2">
          <a:extLst>
            <a:ext uri="{FF2B5EF4-FFF2-40B4-BE49-F238E27FC236}">
              <a16:creationId xmlns:a16="http://schemas.microsoft.com/office/drawing/2014/main" xmlns="" id="{00000000-0008-0000-0700-000009000000}"/>
            </a:ext>
          </a:extLst>
        </xdr:cNvPr>
        <xdr:cNvSpPr txBox="1">
          <a:spLocks noChangeArrowheads="1"/>
        </xdr:cNvSpPr>
      </xdr:nvSpPr>
      <xdr:spPr bwMode="auto">
        <a:xfrm>
          <a:off x="2390775" y="52920900"/>
          <a:ext cx="76200" cy="226561"/>
        </a:xfrm>
        <a:prstGeom prst="rect">
          <a:avLst/>
        </a:prstGeom>
        <a:noFill/>
        <a:ln w="9525">
          <a:noFill/>
          <a:miter lim="800000"/>
          <a:headEnd/>
          <a:tailEnd/>
        </a:ln>
      </xdr:spPr>
    </xdr:sp>
    <xdr:clientData/>
  </xdr:twoCellAnchor>
  <xdr:oneCellAnchor>
    <xdr:from>
      <xdr:col>1</xdr:col>
      <xdr:colOff>2000250</xdr:colOff>
      <xdr:row>23</xdr:row>
      <xdr:rowOff>0</xdr:rowOff>
    </xdr:from>
    <xdr:ext cx="76200" cy="268061"/>
    <xdr:sp macro="" textlink="">
      <xdr:nvSpPr>
        <xdr:cNvPr id="10" name="Text Box 2">
          <a:extLst>
            <a:ext uri="{FF2B5EF4-FFF2-40B4-BE49-F238E27FC236}">
              <a16:creationId xmlns:a16="http://schemas.microsoft.com/office/drawing/2014/main" xmlns="" id="{00000000-0008-0000-0700-00000A000000}"/>
            </a:ext>
          </a:extLst>
        </xdr:cNvPr>
        <xdr:cNvSpPr txBox="1">
          <a:spLocks noChangeArrowheads="1"/>
        </xdr:cNvSpPr>
      </xdr:nvSpPr>
      <xdr:spPr bwMode="auto">
        <a:xfrm>
          <a:off x="2390775" y="17364075"/>
          <a:ext cx="76200" cy="268061"/>
        </a:xfrm>
        <a:prstGeom prst="rect">
          <a:avLst/>
        </a:prstGeom>
        <a:noFill/>
        <a:ln w="9525">
          <a:noFill/>
          <a:miter lim="800000"/>
          <a:headEnd/>
          <a:tailEnd/>
        </a:ln>
      </xdr:spPr>
    </xdr:sp>
    <xdr:clientData/>
  </xdr:oneCellAnchor>
  <xdr:twoCellAnchor editAs="oneCell">
    <xdr:from>
      <xdr:col>1</xdr:col>
      <xdr:colOff>2000250</xdr:colOff>
      <xdr:row>23</xdr:row>
      <xdr:rowOff>0</xdr:rowOff>
    </xdr:from>
    <xdr:to>
      <xdr:col>1</xdr:col>
      <xdr:colOff>2076450</xdr:colOff>
      <xdr:row>23</xdr:row>
      <xdr:rowOff>231323</xdr:rowOff>
    </xdr:to>
    <xdr:sp macro="" textlink="">
      <xdr:nvSpPr>
        <xdr:cNvPr id="11" name="Text Box 2">
          <a:extLst>
            <a:ext uri="{FF2B5EF4-FFF2-40B4-BE49-F238E27FC236}">
              <a16:creationId xmlns:a16="http://schemas.microsoft.com/office/drawing/2014/main" xmlns="" id="{00000000-0008-0000-0700-00000B000000}"/>
            </a:ext>
          </a:extLst>
        </xdr:cNvPr>
        <xdr:cNvSpPr txBox="1">
          <a:spLocks noChangeArrowheads="1"/>
        </xdr:cNvSpPr>
      </xdr:nvSpPr>
      <xdr:spPr bwMode="auto">
        <a:xfrm>
          <a:off x="2390775" y="17364075"/>
          <a:ext cx="76200" cy="231323"/>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12" name="Text Box 2">
          <a:extLst>
            <a:ext uri="{FF2B5EF4-FFF2-40B4-BE49-F238E27FC236}">
              <a16:creationId xmlns:a16="http://schemas.microsoft.com/office/drawing/2014/main" xmlns="" id="{00000000-0008-0000-0700-00000C000000}"/>
            </a:ext>
          </a:extLst>
        </xdr:cNvPr>
        <xdr:cNvSpPr txBox="1">
          <a:spLocks noChangeArrowheads="1"/>
        </xdr:cNvSpPr>
      </xdr:nvSpPr>
      <xdr:spPr bwMode="auto">
        <a:xfrm>
          <a:off x="2390775" y="5292090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17013</xdr:rowOff>
    </xdr:to>
    <xdr:sp macro="" textlink="">
      <xdr:nvSpPr>
        <xdr:cNvPr id="13" name="Text Box 2">
          <a:extLst>
            <a:ext uri="{FF2B5EF4-FFF2-40B4-BE49-F238E27FC236}">
              <a16:creationId xmlns:a16="http://schemas.microsoft.com/office/drawing/2014/main" xmlns="" id="{00000000-0008-0000-0700-00000D000000}"/>
            </a:ext>
          </a:extLst>
        </xdr:cNvPr>
        <xdr:cNvSpPr txBox="1">
          <a:spLocks noChangeArrowheads="1"/>
        </xdr:cNvSpPr>
      </xdr:nvSpPr>
      <xdr:spPr bwMode="auto">
        <a:xfrm>
          <a:off x="2390775" y="52920900"/>
          <a:ext cx="76200" cy="226561"/>
        </a:xfrm>
        <a:prstGeom prst="rect">
          <a:avLst/>
        </a:prstGeom>
        <a:noFill/>
        <a:ln w="9525">
          <a:noFill/>
          <a:miter lim="800000"/>
          <a:headEnd/>
          <a:tailEnd/>
        </a:ln>
      </xdr:spPr>
    </xdr:sp>
    <xdr:clientData/>
  </xdr:twoCellAnchor>
  <xdr:oneCellAnchor>
    <xdr:from>
      <xdr:col>1</xdr:col>
      <xdr:colOff>2000250</xdr:colOff>
      <xdr:row>19</xdr:row>
      <xdr:rowOff>0</xdr:rowOff>
    </xdr:from>
    <xdr:ext cx="76200" cy="268061"/>
    <xdr:sp macro="" textlink="">
      <xdr:nvSpPr>
        <xdr:cNvPr id="14" name="Text Box 2">
          <a:extLst>
            <a:ext uri="{FF2B5EF4-FFF2-40B4-BE49-F238E27FC236}">
              <a16:creationId xmlns:a16="http://schemas.microsoft.com/office/drawing/2014/main" xmlns="" id="{00000000-0008-0000-0700-00000E000000}"/>
            </a:ext>
          </a:extLst>
        </xdr:cNvPr>
        <xdr:cNvSpPr txBox="1">
          <a:spLocks noChangeArrowheads="1"/>
        </xdr:cNvSpPr>
      </xdr:nvSpPr>
      <xdr:spPr bwMode="auto">
        <a:xfrm>
          <a:off x="2390775" y="15792450"/>
          <a:ext cx="76200" cy="268061"/>
        </a:xfrm>
        <a:prstGeom prst="rect">
          <a:avLst/>
        </a:prstGeom>
        <a:noFill/>
        <a:ln w="9525">
          <a:noFill/>
          <a:miter lim="800000"/>
          <a:headEnd/>
          <a:tailEnd/>
        </a:ln>
      </xdr:spPr>
    </xdr:sp>
    <xdr:clientData/>
  </xdr:oneCellAnchor>
  <xdr:twoCellAnchor editAs="oneCell">
    <xdr:from>
      <xdr:col>1</xdr:col>
      <xdr:colOff>2000250</xdr:colOff>
      <xdr:row>19</xdr:row>
      <xdr:rowOff>0</xdr:rowOff>
    </xdr:from>
    <xdr:to>
      <xdr:col>1</xdr:col>
      <xdr:colOff>2076450</xdr:colOff>
      <xdr:row>19</xdr:row>
      <xdr:rowOff>231322</xdr:rowOff>
    </xdr:to>
    <xdr:sp macro="" textlink="">
      <xdr:nvSpPr>
        <xdr:cNvPr id="15" name="Text Box 2">
          <a:extLst>
            <a:ext uri="{FF2B5EF4-FFF2-40B4-BE49-F238E27FC236}">
              <a16:creationId xmlns:a16="http://schemas.microsoft.com/office/drawing/2014/main" xmlns="" id="{00000000-0008-0000-0700-00000F000000}"/>
            </a:ext>
          </a:extLst>
        </xdr:cNvPr>
        <xdr:cNvSpPr txBox="1">
          <a:spLocks noChangeArrowheads="1"/>
        </xdr:cNvSpPr>
      </xdr:nvSpPr>
      <xdr:spPr bwMode="auto">
        <a:xfrm>
          <a:off x="2390775" y="15792450"/>
          <a:ext cx="76200" cy="231322"/>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16" name="Text Box 2">
          <a:extLst>
            <a:ext uri="{FF2B5EF4-FFF2-40B4-BE49-F238E27FC236}">
              <a16:creationId xmlns:a16="http://schemas.microsoft.com/office/drawing/2014/main" xmlns="" id="{00000000-0008-0000-0700-000010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231322</xdr:rowOff>
    </xdr:to>
    <xdr:sp macro="" textlink="">
      <xdr:nvSpPr>
        <xdr:cNvPr id="17" name="Text Box 2">
          <a:extLst>
            <a:ext uri="{FF2B5EF4-FFF2-40B4-BE49-F238E27FC236}">
              <a16:creationId xmlns:a16="http://schemas.microsoft.com/office/drawing/2014/main" xmlns="" id="{00000000-0008-0000-0700-000011000000}"/>
            </a:ext>
          </a:extLst>
        </xdr:cNvPr>
        <xdr:cNvSpPr txBox="1">
          <a:spLocks noChangeArrowheads="1"/>
        </xdr:cNvSpPr>
      </xdr:nvSpPr>
      <xdr:spPr bwMode="auto">
        <a:xfrm>
          <a:off x="2390775" y="33651825"/>
          <a:ext cx="76200" cy="231322"/>
        </a:xfrm>
        <a:prstGeom prst="rect">
          <a:avLst/>
        </a:prstGeom>
        <a:noFill/>
        <a:ln w="9525">
          <a:noFill/>
          <a:miter lim="800000"/>
          <a:headEnd/>
          <a:tailEnd/>
        </a:ln>
      </xdr:spPr>
    </xdr:sp>
    <xdr:clientData/>
  </xdr:twoCellAnchor>
  <xdr:oneCellAnchor>
    <xdr:from>
      <xdr:col>1</xdr:col>
      <xdr:colOff>2000250</xdr:colOff>
      <xdr:row>74</xdr:row>
      <xdr:rowOff>0</xdr:rowOff>
    </xdr:from>
    <xdr:ext cx="76200" cy="268061"/>
    <xdr:sp macro="" textlink="">
      <xdr:nvSpPr>
        <xdr:cNvPr id="18" name="Text Box 2">
          <a:extLst>
            <a:ext uri="{FF2B5EF4-FFF2-40B4-BE49-F238E27FC236}">
              <a16:creationId xmlns:a16="http://schemas.microsoft.com/office/drawing/2014/main" xmlns="" id="{00000000-0008-0000-0700-000012000000}"/>
            </a:ext>
          </a:extLst>
        </xdr:cNvPr>
        <xdr:cNvSpPr txBox="1">
          <a:spLocks noChangeArrowheads="1"/>
        </xdr:cNvSpPr>
      </xdr:nvSpPr>
      <xdr:spPr bwMode="auto">
        <a:xfrm>
          <a:off x="2390775" y="51644550"/>
          <a:ext cx="76200" cy="268061"/>
        </a:xfrm>
        <a:prstGeom prst="rect">
          <a:avLst/>
        </a:prstGeom>
        <a:noFill/>
        <a:ln w="9525">
          <a:noFill/>
          <a:miter lim="800000"/>
          <a:headEnd/>
          <a:tailEnd/>
        </a:ln>
      </xdr:spPr>
    </xdr:sp>
    <xdr:clientData/>
  </xdr:oneCellAnchor>
  <xdr:oneCellAnchor>
    <xdr:from>
      <xdr:col>1</xdr:col>
      <xdr:colOff>2000250</xdr:colOff>
      <xdr:row>74</xdr:row>
      <xdr:rowOff>0</xdr:rowOff>
    </xdr:from>
    <xdr:ext cx="76200" cy="231322"/>
    <xdr:sp macro="" textlink="">
      <xdr:nvSpPr>
        <xdr:cNvPr id="19" name="Text Box 2">
          <a:extLst>
            <a:ext uri="{FF2B5EF4-FFF2-40B4-BE49-F238E27FC236}">
              <a16:creationId xmlns:a16="http://schemas.microsoft.com/office/drawing/2014/main" xmlns="" id="{00000000-0008-0000-0700-000013000000}"/>
            </a:ext>
          </a:extLst>
        </xdr:cNvPr>
        <xdr:cNvSpPr txBox="1">
          <a:spLocks noChangeArrowheads="1"/>
        </xdr:cNvSpPr>
      </xdr:nvSpPr>
      <xdr:spPr bwMode="auto">
        <a:xfrm>
          <a:off x="2390775" y="51644550"/>
          <a:ext cx="76200" cy="231322"/>
        </a:xfrm>
        <a:prstGeom prst="rect">
          <a:avLst/>
        </a:prstGeom>
        <a:noFill/>
        <a:ln w="9525">
          <a:noFill/>
          <a:miter lim="800000"/>
          <a:headEnd/>
          <a:tailEnd/>
        </a:ln>
      </xdr:spPr>
    </xdr:sp>
    <xdr:clientData/>
  </xdr:oneCellAnchor>
  <xdr:oneCellAnchor>
    <xdr:from>
      <xdr:col>1</xdr:col>
      <xdr:colOff>2000250</xdr:colOff>
      <xdr:row>45</xdr:row>
      <xdr:rowOff>0</xdr:rowOff>
    </xdr:from>
    <xdr:ext cx="76200" cy="268061"/>
    <xdr:sp macro="" textlink="">
      <xdr:nvSpPr>
        <xdr:cNvPr id="20" name="Text Box 2">
          <a:extLst>
            <a:ext uri="{FF2B5EF4-FFF2-40B4-BE49-F238E27FC236}">
              <a16:creationId xmlns:a16="http://schemas.microsoft.com/office/drawing/2014/main" xmlns="" id="{00000000-0008-0000-0700-000014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oneCellAnchor>
    <xdr:from>
      <xdr:col>1</xdr:col>
      <xdr:colOff>2000250</xdr:colOff>
      <xdr:row>45</xdr:row>
      <xdr:rowOff>0</xdr:rowOff>
    </xdr:from>
    <xdr:ext cx="76200" cy="268061"/>
    <xdr:sp macro="" textlink="">
      <xdr:nvSpPr>
        <xdr:cNvPr id="21" name="Text Box 2">
          <a:extLst>
            <a:ext uri="{FF2B5EF4-FFF2-40B4-BE49-F238E27FC236}">
              <a16:creationId xmlns:a16="http://schemas.microsoft.com/office/drawing/2014/main" xmlns="" id="{00000000-0008-0000-0700-000015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224973</xdr:rowOff>
    </xdr:to>
    <xdr:sp macro="" textlink="">
      <xdr:nvSpPr>
        <xdr:cNvPr id="22" name="Text Box 2">
          <a:extLst>
            <a:ext uri="{FF2B5EF4-FFF2-40B4-BE49-F238E27FC236}">
              <a16:creationId xmlns:a16="http://schemas.microsoft.com/office/drawing/2014/main" xmlns="" id="{00000000-0008-0000-0700-000016000000}"/>
            </a:ext>
          </a:extLst>
        </xdr:cNvPr>
        <xdr:cNvSpPr txBox="1">
          <a:spLocks noChangeArrowheads="1"/>
        </xdr:cNvSpPr>
      </xdr:nvSpPr>
      <xdr:spPr bwMode="auto">
        <a:xfrm>
          <a:off x="2390775" y="33651825"/>
          <a:ext cx="76200" cy="224973"/>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23" name="Text Box 2">
          <a:extLst>
            <a:ext uri="{FF2B5EF4-FFF2-40B4-BE49-F238E27FC236}">
              <a16:creationId xmlns:a16="http://schemas.microsoft.com/office/drawing/2014/main" xmlns="" id="{00000000-0008-0000-0700-000017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224974</xdr:rowOff>
    </xdr:to>
    <xdr:sp macro="" textlink="">
      <xdr:nvSpPr>
        <xdr:cNvPr id="24" name="Text Box 2">
          <a:extLst>
            <a:ext uri="{FF2B5EF4-FFF2-40B4-BE49-F238E27FC236}">
              <a16:creationId xmlns:a16="http://schemas.microsoft.com/office/drawing/2014/main" xmlns="" id="{00000000-0008-0000-0700-000018000000}"/>
            </a:ext>
          </a:extLst>
        </xdr:cNvPr>
        <xdr:cNvSpPr txBox="1">
          <a:spLocks noChangeArrowheads="1"/>
        </xdr:cNvSpPr>
      </xdr:nvSpPr>
      <xdr:spPr bwMode="auto">
        <a:xfrm>
          <a:off x="2390775" y="33651825"/>
          <a:ext cx="76200" cy="224974"/>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25" name="Text Box 2">
          <a:extLst>
            <a:ext uri="{FF2B5EF4-FFF2-40B4-BE49-F238E27FC236}">
              <a16:creationId xmlns:a16="http://schemas.microsoft.com/office/drawing/2014/main" xmlns="" id="{00000000-0008-0000-0700-000019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226561</xdr:rowOff>
    </xdr:to>
    <xdr:sp macro="" textlink="">
      <xdr:nvSpPr>
        <xdr:cNvPr id="26" name="Text Box 2">
          <a:extLst>
            <a:ext uri="{FF2B5EF4-FFF2-40B4-BE49-F238E27FC236}">
              <a16:creationId xmlns:a16="http://schemas.microsoft.com/office/drawing/2014/main" xmlns="" id="{00000000-0008-0000-0700-00001A000000}"/>
            </a:ext>
          </a:extLst>
        </xdr:cNvPr>
        <xdr:cNvSpPr txBox="1">
          <a:spLocks noChangeArrowheads="1"/>
        </xdr:cNvSpPr>
      </xdr:nvSpPr>
      <xdr:spPr bwMode="auto">
        <a:xfrm>
          <a:off x="2390775" y="33651825"/>
          <a:ext cx="76200" cy="226561"/>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27" name="Text Box 2">
          <a:extLst>
            <a:ext uri="{FF2B5EF4-FFF2-40B4-BE49-F238E27FC236}">
              <a16:creationId xmlns:a16="http://schemas.microsoft.com/office/drawing/2014/main" xmlns="" id="{00000000-0008-0000-0700-00001B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226561</xdr:rowOff>
    </xdr:to>
    <xdr:sp macro="" textlink="">
      <xdr:nvSpPr>
        <xdr:cNvPr id="28" name="Text Box 2">
          <a:extLst>
            <a:ext uri="{FF2B5EF4-FFF2-40B4-BE49-F238E27FC236}">
              <a16:creationId xmlns:a16="http://schemas.microsoft.com/office/drawing/2014/main" xmlns="" id="{00000000-0008-0000-0700-00001C000000}"/>
            </a:ext>
          </a:extLst>
        </xdr:cNvPr>
        <xdr:cNvSpPr txBox="1">
          <a:spLocks noChangeArrowheads="1"/>
        </xdr:cNvSpPr>
      </xdr:nvSpPr>
      <xdr:spPr bwMode="auto">
        <a:xfrm>
          <a:off x="2390775" y="33651825"/>
          <a:ext cx="76200" cy="226561"/>
        </a:xfrm>
        <a:prstGeom prst="rect">
          <a:avLst/>
        </a:prstGeom>
        <a:noFill/>
        <a:ln w="9525">
          <a:noFill/>
          <a:miter lim="800000"/>
          <a:headEnd/>
          <a:tailEnd/>
        </a:ln>
      </xdr:spPr>
    </xdr:sp>
    <xdr:clientData/>
  </xdr:twoCellAnchor>
  <xdr:oneCellAnchor>
    <xdr:from>
      <xdr:col>1</xdr:col>
      <xdr:colOff>2000250</xdr:colOff>
      <xdr:row>18</xdr:row>
      <xdr:rowOff>0</xdr:rowOff>
    </xdr:from>
    <xdr:ext cx="76200" cy="268061"/>
    <xdr:sp macro="" textlink="">
      <xdr:nvSpPr>
        <xdr:cNvPr id="29" name="Text Box 2">
          <a:extLst>
            <a:ext uri="{FF2B5EF4-FFF2-40B4-BE49-F238E27FC236}">
              <a16:creationId xmlns:a16="http://schemas.microsoft.com/office/drawing/2014/main" xmlns="" id="{00000000-0008-0000-0700-00001D000000}"/>
            </a:ext>
          </a:extLst>
        </xdr:cNvPr>
        <xdr:cNvSpPr txBox="1">
          <a:spLocks noChangeArrowheads="1"/>
        </xdr:cNvSpPr>
      </xdr:nvSpPr>
      <xdr:spPr bwMode="auto">
        <a:xfrm>
          <a:off x="2390775" y="15382875"/>
          <a:ext cx="76200" cy="268061"/>
        </a:xfrm>
        <a:prstGeom prst="rect">
          <a:avLst/>
        </a:prstGeom>
        <a:noFill/>
        <a:ln w="9525">
          <a:noFill/>
          <a:miter lim="800000"/>
          <a:headEnd/>
          <a:tailEnd/>
        </a:ln>
      </xdr:spPr>
    </xdr:sp>
    <xdr:clientData/>
  </xdr:oneCellAnchor>
  <xdr:twoCellAnchor editAs="oneCell">
    <xdr:from>
      <xdr:col>1</xdr:col>
      <xdr:colOff>2000250</xdr:colOff>
      <xdr:row>18</xdr:row>
      <xdr:rowOff>0</xdr:rowOff>
    </xdr:from>
    <xdr:to>
      <xdr:col>1</xdr:col>
      <xdr:colOff>2076450</xdr:colOff>
      <xdr:row>18</xdr:row>
      <xdr:rowOff>231322</xdr:rowOff>
    </xdr:to>
    <xdr:sp macro="" textlink="">
      <xdr:nvSpPr>
        <xdr:cNvPr id="30" name="Text Box 2">
          <a:extLst>
            <a:ext uri="{FF2B5EF4-FFF2-40B4-BE49-F238E27FC236}">
              <a16:creationId xmlns:a16="http://schemas.microsoft.com/office/drawing/2014/main" xmlns="" id="{00000000-0008-0000-0700-00001E000000}"/>
            </a:ext>
          </a:extLst>
        </xdr:cNvPr>
        <xdr:cNvSpPr txBox="1">
          <a:spLocks noChangeArrowheads="1"/>
        </xdr:cNvSpPr>
      </xdr:nvSpPr>
      <xdr:spPr bwMode="auto">
        <a:xfrm>
          <a:off x="2390775" y="15382875"/>
          <a:ext cx="76200" cy="231322"/>
        </a:xfrm>
        <a:prstGeom prst="rect">
          <a:avLst/>
        </a:prstGeom>
        <a:noFill/>
        <a:ln w="9525">
          <a:noFill/>
          <a:miter lim="800000"/>
          <a:headEnd/>
          <a:tailEnd/>
        </a:ln>
      </xdr:spPr>
    </xdr:sp>
    <xdr:clientData/>
  </xdr:twoCellAnchor>
  <xdr:oneCellAnchor>
    <xdr:from>
      <xdr:col>1</xdr:col>
      <xdr:colOff>2000250</xdr:colOff>
      <xdr:row>39</xdr:row>
      <xdr:rowOff>0</xdr:rowOff>
    </xdr:from>
    <xdr:ext cx="76200" cy="268061"/>
    <xdr:sp macro="" textlink="">
      <xdr:nvSpPr>
        <xdr:cNvPr id="31" name="Text Box 2">
          <a:extLst>
            <a:ext uri="{FF2B5EF4-FFF2-40B4-BE49-F238E27FC236}">
              <a16:creationId xmlns:a16="http://schemas.microsoft.com/office/drawing/2014/main" xmlns="" id="{00000000-0008-0000-0700-00001F000000}"/>
            </a:ext>
          </a:extLst>
        </xdr:cNvPr>
        <xdr:cNvSpPr txBox="1">
          <a:spLocks noChangeArrowheads="1"/>
        </xdr:cNvSpPr>
      </xdr:nvSpPr>
      <xdr:spPr bwMode="auto">
        <a:xfrm>
          <a:off x="2390775" y="26631900"/>
          <a:ext cx="76200" cy="268061"/>
        </a:xfrm>
        <a:prstGeom prst="rect">
          <a:avLst/>
        </a:prstGeom>
        <a:noFill/>
        <a:ln w="9525">
          <a:noFill/>
          <a:miter lim="800000"/>
          <a:headEnd/>
          <a:tailEnd/>
        </a:ln>
      </xdr:spPr>
    </xdr:sp>
    <xdr:clientData/>
  </xdr:oneCellAnchor>
  <xdr:oneCellAnchor>
    <xdr:from>
      <xdr:col>1</xdr:col>
      <xdr:colOff>2000250</xdr:colOff>
      <xdr:row>39</xdr:row>
      <xdr:rowOff>0</xdr:rowOff>
    </xdr:from>
    <xdr:ext cx="76200" cy="231322"/>
    <xdr:sp macro="" textlink="">
      <xdr:nvSpPr>
        <xdr:cNvPr id="32" name="Text Box 2">
          <a:extLst>
            <a:ext uri="{FF2B5EF4-FFF2-40B4-BE49-F238E27FC236}">
              <a16:creationId xmlns:a16="http://schemas.microsoft.com/office/drawing/2014/main" xmlns="" id="{00000000-0008-0000-0700-000020000000}"/>
            </a:ext>
          </a:extLst>
        </xdr:cNvPr>
        <xdr:cNvSpPr txBox="1">
          <a:spLocks noChangeArrowheads="1"/>
        </xdr:cNvSpPr>
      </xdr:nvSpPr>
      <xdr:spPr bwMode="auto">
        <a:xfrm>
          <a:off x="2390775" y="26631900"/>
          <a:ext cx="76200" cy="231322"/>
        </a:xfrm>
        <a:prstGeom prst="rect">
          <a:avLst/>
        </a:prstGeom>
        <a:noFill/>
        <a:ln w="9525">
          <a:noFill/>
          <a:miter lim="800000"/>
          <a:headEnd/>
          <a:tailEnd/>
        </a:ln>
      </xdr:spPr>
    </xdr:sp>
    <xdr:clientData/>
  </xdr:oneCellAnchor>
  <xdr:twoCellAnchor editAs="oneCell">
    <xdr:from>
      <xdr:col>1</xdr:col>
      <xdr:colOff>2000250</xdr:colOff>
      <xdr:row>22</xdr:row>
      <xdr:rowOff>0</xdr:rowOff>
    </xdr:from>
    <xdr:to>
      <xdr:col>1</xdr:col>
      <xdr:colOff>2076450</xdr:colOff>
      <xdr:row>22</xdr:row>
      <xdr:rowOff>272824</xdr:rowOff>
    </xdr:to>
    <xdr:sp macro="" textlink="">
      <xdr:nvSpPr>
        <xdr:cNvPr id="33" name="Text Box 2">
          <a:extLst>
            <a:ext uri="{FF2B5EF4-FFF2-40B4-BE49-F238E27FC236}">
              <a16:creationId xmlns:a16="http://schemas.microsoft.com/office/drawing/2014/main" xmlns="" id="{00000000-0008-0000-0700-000021000000}"/>
            </a:ext>
          </a:extLst>
        </xdr:cNvPr>
        <xdr:cNvSpPr txBox="1">
          <a:spLocks noChangeArrowheads="1"/>
        </xdr:cNvSpPr>
      </xdr:nvSpPr>
      <xdr:spPr bwMode="auto">
        <a:xfrm>
          <a:off x="2390775" y="17021175"/>
          <a:ext cx="76200" cy="272824"/>
        </a:xfrm>
        <a:prstGeom prst="rect">
          <a:avLst/>
        </a:prstGeom>
        <a:noFill/>
        <a:ln w="9525">
          <a:noFill/>
          <a:miter lim="800000"/>
          <a:headEnd/>
          <a:tailEnd/>
        </a:ln>
      </xdr:spPr>
    </xdr:sp>
    <xdr:clientData/>
  </xdr:twoCellAnchor>
  <xdr:oneCellAnchor>
    <xdr:from>
      <xdr:col>1</xdr:col>
      <xdr:colOff>2000250</xdr:colOff>
      <xdr:row>23</xdr:row>
      <xdr:rowOff>0</xdr:rowOff>
    </xdr:from>
    <xdr:ext cx="76200" cy="268061"/>
    <xdr:sp macro="" textlink="">
      <xdr:nvSpPr>
        <xdr:cNvPr id="34" name="Text Box 2">
          <a:extLst>
            <a:ext uri="{FF2B5EF4-FFF2-40B4-BE49-F238E27FC236}">
              <a16:creationId xmlns:a16="http://schemas.microsoft.com/office/drawing/2014/main" xmlns="" id="{00000000-0008-0000-0700-000022000000}"/>
            </a:ext>
          </a:extLst>
        </xdr:cNvPr>
        <xdr:cNvSpPr txBox="1">
          <a:spLocks noChangeArrowheads="1"/>
        </xdr:cNvSpPr>
      </xdr:nvSpPr>
      <xdr:spPr bwMode="auto">
        <a:xfrm>
          <a:off x="2390775" y="17364075"/>
          <a:ext cx="76200" cy="268061"/>
        </a:xfrm>
        <a:prstGeom prst="rect">
          <a:avLst/>
        </a:prstGeom>
        <a:noFill/>
        <a:ln w="9525">
          <a:noFill/>
          <a:miter lim="800000"/>
          <a:headEnd/>
          <a:tailEnd/>
        </a:ln>
      </xdr:spPr>
    </xdr:sp>
    <xdr:clientData/>
  </xdr:oneCellAnchor>
  <xdr:twoCellAnchor editAs="oneCell">
    <xdr:from>
      <xdr:col>1</xdr:col>
      <xdr:colOff>2000250</xdr:colOff>
      <xdr:row>23</xdr:row>
      <xdr:rowOff>0</xdr:rowOff>
    </xdr:from>
    <xdr:to>
      <xdr:col>1</xdr:col>
      <xdr:colOff>2076450</xdr:colOff>
      <xdr:row>23</xdr:row>
      <xdr:rowOff>231323</xdr:rowOff>
    </xdr:to>
    <xdr:sp macro="" textlink="">
      <xdr:nvSpPr>
        <xdr:cNvPr id="35" name="Text Box 2">
          <a:extLst>
            <a:ext uri="{FF2B5EF4-FFF2-40B4-BE49-F238E27FC236}">
              <a16:creationId xmlns:a16="http://schemas.microsoft.com/office/drawing/2014/main" xmlns="" id="{00000000-0008-0000-0700-000023000000}"/>
            </a:ext>
          </a:extLst>
        </xdr:cNvPr>
        <xdr:cNvSpPr txBox="1">
          <a:spLocks noChangeArrowheads="1"/>
        </xdr:cNvSpPr>
      </xdr:nvSpPr>
      <xdr:spPr bwMode="auto">
        <a:xfrm>
          <a:off x="2390775" y="17364075"/>
          <a:ext cx="76200" cy="231323"/>
        </a:xfrm>
        <a:prstGeom prst="rect">
          <a:avLst/>
        </a:prstGeom>
        <a:noFill/>
        <a:ln w="9525">
          <a:noFill/>
          <a:miter lim="800000"/>
          <a:headEnd/>
          <a:tailEnd/>
        </a:ln>
      </xdr:spPr>
    </xdr:sp>
    <xdr:clientData/>
  </xdr:twoCellAnchor>
  <xdr:oneCellAnchor>
    <xdr:from>
      <xdr:col>1</xdr:col>
      <xdr:colOff>2000250</xdr:colOff>
      <xdr:row>19</xdr:row>
      <xdr:rowOff>0</xdr:rowOff>
    </xdr:from>
    <xdr:ext cx="76200" cy="268061"/>
    <xdr:sp macro="" textlink="">
      <xdr:nvSpPr>
        <xdr:cNvPr id="36" name="Text Box 2">
          <a:extLst>
            <a:ext uri="{FF2B5EF4-FFF2-40B4-BE49-F238E27FC236}">
              <a16:creationId xmlns:a16="http://schemas.microsoft.com/office/drawing/2014/main" xmlns="" id="{00000000-0008-0000-0700-000024000000}"/>
            </a:ext>
          </a:extLst>
        </xdr:cNvPr>
        <xdr:cNvSpPr txBox="1">
          <a:spLocks noChangeArrowheads="1"/>
        </xdr:cNvSpPr>
      </xdr:nvSpPr>
      <xdr:spPr bwMode="auto">
        <a:xfrm>
          <a:off x="2390775" y="15792450"/>
          <a:ext cx="76200" cy="268061"/>
        </a:xfrm>
        <a:prstGeom prst="rect">
          <a:avLst/>
        </a:prstGeom>
        <a:noFill/>
        <a:ln w="9525">
          <a:noFill/>
          <a:miter lim="800000"/>
          <a:headEnd/>
          <a:tailEnd/>
        </a:ln>
      </xdr:spPr>
    </xdr:sp>
    <xdr:clientData/>
  </xdr:oneCellAnchor>
  <xdr:twoCellAnchor editAs="oneCell">
    <xdr:from>
      <xdr:col>1</xdr:col>
      <xdr:colOff>2000250</xdr:colOff>
      <xdr:row>19</xdr:row>
      <xdr:rowOff>0</xdr:rowOff>
    </xdr:from>
    <xdr:to>
      <xdr:col>1</xdr:col>
      <xdr:colOff>2076450</xdr:colOff>
      <xdr:row>19</xdr:row>
      <xdr:rowOff>231322</xdr:rowOff>
    </xdr:to>
    <xdr:sp macro="" textlink="">
      <xdr:nvSpPr>
        <xdr:cNvPr id="37" name="Text Box 2">
          <a:extLst>
            <a:ext uri="{FF2B5EF4-FFF2-40B4-BE49-F238E27FC236}">
              <a16:creationId xmlns:a16="http://schemas.microsoft.com/office/drawing/2014/main" xmlns="" id="{00000000-0008-0000-0700-000025000000}"/>
            </a:ext>
          </a:extLst>
        </xdr:cNvPr>
        <xdr:cNvSpPr txBox="1">
          <a:spLocks noChangeArrowheads="1"/>
        </xdr:cNvSpPr>
      </xdr:nvSpPr>
      <xdr:spPr bwMode="auto">
        <a:xfrm>
          <a:off x="2390775" y="15792450"/>
          <a:ext cx="76200" cy="231322"/>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38" name="Text Box 2">
          <a:extLst>
            <a:ext uri="{FF2B5EF4-FFF2-40B4-BE49-F238E27FC236}">
              <a16:creationId xmlns:a16="http://schemas.microsoft.com/office/drawing/2014/main" xmlns="" id="{00000000-0008-0000-0700-000026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231322</xdr:rowOff>
    </xdr:to>
    <xdr:sp macro="" textlink="">
      <xdr:nvSpPr>
        <xdr:cNvPr id="39" name="Text Box 2">
          <a:extLst>
            <a:ext uri="{FF2B5EF4-FFF2-40B4-BE49-F238E27FC236}">
              <a16:creationId xmlns:a16="http://schemas.microsoft.com/office/drawing/2014/main" xmlns="" id="{00000000-0008-0000-0700-000027000000}"/>
            </a:ext>
          </a:extLst>
        </xdr:cNvPr>
        <xdr:cNvSpPr txBox="1">
          <a:spLocks noChangeArrowheads="1"/>
        </xdr:cNvSpPr>
      </xdr:nvSpPr>
      <xdr:spPr bwMode="auto">
        <a:xfrm>
          <a:off x="2390775" y="33651825"/>
          <a:ext cx="76200" cy="231322"/>
        </a:xfrm>
        <a:prstGeom prst="rect">
          <a:avLst/>
        </a:prstGeom>
        <a:noFill/>
        <a:ln w="9525">
          <a:noFill/>
          <a:miter lim="800000"/>
          <a:headEnd/>
          <a:tailEnd/>
        </a:ln>
      </xdr:spPr>
    </xdr:sp>
    <xdr:clientData/>
  </xdr:twoCellAnchor>
  <xdr:oneCellAnchor>
    <xdr:from>
      <xdr:col>1</xdr:col>
      <xdr:colOff>2000250</xdr:colOff>
      <xdr:row>74</xdr:row>
      <xdr:rowOff>0</xdr:rowOff>
    </xdr:from>
    <xdr:ext cx="76200" cy="268061"/>
    <xdr:sp macro="" textlink="">
      <xdr:nvSpPr>
        <xdr:cNvPr id="40" name="Text Box 2">
          <a:extLst>
            <a:ext uri="{FF2B5EF4-FFF2-40B4-BE49-F238E27FC236}">
              <a16:creationId xmlns:a16="http://schemas.microsoft.com/office/drawing/2014/main" xmlns="" id="{00000000-0008-0000-0700-000028000000}"/>
            </a:ext>
          </a:extLst>
        </xdr:cNvPr>
        <xdr:cNvSpPr txBox="1">
          <a:spLocks noChangeArrowheads="1"/>
        </xdr:cNvSpPr>
      </xdr:nvSpPr>
      <xdr:spPr bwMode="auto">
        <a:xfrm>
          <a:off x="2390775" y="51644550"/>
          <a:ext cx="76200" cy="268061"/>
        </a:xfrm>
        <a:prstGeom prst="rect">
          <a:avLst/>
        </a:prstGeom>
        <a:noFill/>
        <a:ln w="9525">
          <a:noFill/>
          <a:miter lim="800000"/>
          <a:headEnd/>
          <a:tailEnd/>
        </a:ln>
      </xdr:spPr>
    </xdr:sp>
    <xdr:clientData/>
  </xdr:oneCellAnchor>
  <xdr:oneCellAnchor>
    <xdr:from>
      <xdr:col>1</xdr:col>
      <xdr:colOff>2000250</xdr:colOff>
      <xdr:row>74</xdr:row>
      <xdr:rowOff>0</xdr:rowOff>
    </xdr:from>
    <xdr:ext cx="76200" cy="231322"/>
    <xdr:sp macro="" textlink="">
      <xdr:nvSpPr>
        <xdr:cNvPr id="41" name="Text Box 2">
          <a:extLst>
            <a:ext uri="{FF2B5EF4-FFF2-40B4-BE49-F238E27FC236}">
              <a16:creationId xmlns:a16="http://schemas.microsoft.com/office/drawing/2014/main" xmlns="" id="{00000000-0008-0000-0700-000029000000}"/>
            </a:ext>
          </a:extLst>
        </xdr:cNvPr>
        <xdr:cNvSpPr txBox="1">
          <a:spLocks noChangeArrowheads="1"/>
        </xdr:cNvSpPr>
      </xdr:nvSpPr>
      <xdr:spPr bwMode="auto">
        <a:xfrm>
          <a:off x="2390775" y="51644550"/>
          <a:ext cx="76200" cy="231322"/>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2" name="Text Box 2">
          <a:extLst>
            <a:ext uri="{FF2B5EF4-FFF2-40B4-BE49-F238E27FC236}">
              <a16:creationId xmlns:a16="http://schemas.microsoft.com/office/drawing/2014/main" xmlns="" id="{00000000-0008-0000-0700-00002A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31322"/>
    <xdr:sp macro="" textlink="">
      <xdr:nvSpPr>
        <xdr:cNvPr id="43" name="Text Box 2">
          <a:extLst>
            <a:ext uri="{FF2B5EF4-FFF2-40B4-BE49-F238E27FC236}">
              <a16:creationId xmlns:a16="http://schemas.microsoft.com/office/drawing/2014/main" xmlns="" id="{00000000-0008-0000-0700-00002B000000}"/>
            </a:ext>
          </a:extLst>
        </xdr:cNvPr>
        <xdr:cNvSpPr txBox="1">
          <a:spLocks noChangeArrowheads="1"/>
        </xdr:cNvSpPr>
      </xdr:nvSpPr>
      <xdr:spPr bwMode="auto">
        <a:xfrm>
          <a:off x="2390775" y="51006375"/>
          <a:ext cx="76200" cy="231322"/>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4" name="Text Box 2">
          <a:extLst>
            <a:ext uri="{FF2B5EF4-FFF2-40B4-BE49-F238E27FC236}">
              <a16:creationId xmlns:a16="http://schemas.microsoft.com/office/drawing/2014/main" xmlns="" id="{00000000-0008-0000-0700-00002C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5" name="Text Box 2">
          <a:extLst>
            <a:ext uri="{FF2B5EF4-FFF2-40B4-BE49-F238E27FC236}">
              <a16:creationId xmlns:a16="http://schemas.microsoft.com/office/drawing/2014/main" xmlns="" id="{00000000-0008-0000-0700-00002D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4973"/>
    <xdr:sp macro="" textlink="">
      <xdr:nvSpPr>
        <xdr:cNvPr id="46" name="Text Box 2">
          <a:extLst>
            <a:ext uri="{FF2B5EF4-FFF2-40B4-BE49-F238E27FC236}">
              <a16:creationId xmlns:a16="http://schemas.microsoft.com/office/drawing/2014/main" xmlns="" id="{00000000-0008-0000-0700-00002E000000}"/>
            </a:ext>
          </a:extLst>
        </xdr:cNvPr>
        <xdr:cNvSpPr txBox="1">
          <a:spLocks noChangeArrowheads="1"/>
        </xdr:cNvSpPr>
      </xdr:nvSpPr>
      <xdr:spPr bwMode="auto">
        <a:xfrm>
          <a:off x="2390775" y="51006375"/>
          <a:ext cx="76200" cy="224973"/>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7" name="Text Box 2">
          <a:extLst>
            <a:ext uri="{FF2B5EF4-FFF2-40B4-BE49-F238E27FC236}">
              <a16:creationId xmlns:a16="http://schemas.microsoft.com/office/drawing/2014/main" xmlns="" id="{00000000-0008-0000-0700-00002F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4974"/>
    <xdr:sp macro="" textlink="">
      <xdr:nvSpPr>
        <xdr:cNvPr id="48" name="Text Box 2">
          <a:extLst>
            <a:ext uri="{FF2B5EF4-FFF2-40B4-BE49-F238E27FC236}">
              <a16:creationId xmlns:a16="http://schemas.microsoft.com/office/drawing/2014/main" xmlns="" id="{00000000-0008-0000-0700-000030000000}"/>
            </a:ext>
          </a:extLst>
        </xdr:cNvPr>
        <xdr:cNvSpPr txBox="1">
          <a:spLocks noChangeArrowheads="1"/>
        </xdr:cNvSpPr>
      </xdr:nvSpPr>
      <xdr:spPr bwMode="auto">
        <a:xfrm>
          <a:off x="2390775" y="51006375"/>
          <a:ext cx="76200" cy="224974"/>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9" name="Text Box 2">
          <a:extLst>
            <a:ext uri="{FF2B5EF4-FFF2-40B4-BE49-F238E27FC236}">
              <a16:creationId xmlns:a16="http://schemas.microsoft.com/office/drawing/2014/main" xmlns="" id="{00000000-0008-0000-0700-000031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6561"/>
    <xdr:sp macro="" textlink="">
      <xdr:nvSpPr>
        <xdr:cNvPr id="50" name="Text Box 2">
          <a:extLst>
            <a:ext uri="{FF2B5EF4-FFF2-40B4-BE49-F238E27FC236}">
              <a16:creationId xmlns:a16="http://schemas.microsoft.com/office/drawing/2014/main" xmlns="" id="{00000000-0008-0000-0700-000032000000}"/>
            </a:ext>
          </a:extLst>
        </xdr:cNvPr>
        <xdr:cNvSpPr txBox="1">
          <a:spLocks noChangeArrowheads="1"/>
        </xdr:cNvSpPr>
      </xdr:nvSpPr>
      <xdr:spPr bwMode="auto">
        <a:xfrm>
          <a:off x="2390775" y="51006375"/>
          <a:ext cx="76200" cy="2265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51" name="Text Box 2">
          <a:extLst>
            <a:ext uri="{FF2B5EF4-FFF2-40B4-BE49-F238E27FC236}">
              <a16:creationId xmlns:a16="http://schemas.microsoft.com/office/drawing/2014/main" xmlns="" id="{00000000-0008-0000-0700-000033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6561"/>
    <xdr:sp macro="" textlink="">
      <xdr:nvSpPr>
        <xdr:cNvPr id="52" name="Text Box 2">
          <a:extLst>
            <a:ext uri="{FF2B5EF4-FFF2-40B4-BE49-F238E27FC236}">
              <a16:creationId xmlns:a16="http://schemas.microsoft.com/office/drawing/2014/main" xmlns="" id="{00000000-0008-0000-0700-000034000000}"/>
            </a:ext>
          </a:extLst>
        </xdr:cNvPr>
        <xdr:cNvSpPr txBox="1">
          <a:spLocks noChangeArrowheads="1"/>
        </xdr:cNvSpPr>
      </xdr:nvSpPr>
      <xdr:spPr bwMode="auto">
        <a:xfrm>
          <a:off x="2390775" y="51006375"/>
          <a:ext cx="76200" cy="2265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53" name="Text Box 2">
          <a:extLst>
            <a:ext uri="{FF2B5EF4-FFF2-40B4-BE49-F238E27FC236}">
              <a16:creationId xmlns:a16="http://schemas.microsoft.com/office/drawing/2014/main" xmlns="" id="{00000000-0008-0000-0700-000035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31322"/>
    <xdr:sp macro="" textlink="">
      <xdr:nvSpPr>
        <xdr:cNvPr id="54" name="Text Box 2">
          <a:extLst>
            <a:ext uri="{FF2B5EF4-FFF2-40B4-BE49-F238E27FC236}">
              <a16:creationId xmlns:a16="http://schemas.microsoft.com/office/drawing/2014/main" xmlns="" id="{00000000-0008-0000-0700-000036000000}"/>
            </a:ext>
          </a:extLst>
        </xdr:cNvPr>
        <xdr:cNvSpPr txBox="1">
          <a:spLocks noChangeArrowheads="1"/>
        </xdr:cNvSpPr>
      </xdr:nvSpPr>
      <xdr:spPr bwMode="auto">
        <a:xfrm>
          <a:off x="2390775" y="51006375"/>
          <a:ext cx="76200" cy="231322"/>
        </a:xfrm>
        <a:prstGeom prst="rect">
          <a:avLst/>
        </a:prstGeom>
        <a:noFill/>
        <a:ln w="9525">
          <a:noFill/>
          <a:miter lim="800000"/>
          <a:headEnd/>
          <a:tailEnd/>
        </a:ln>
      </xdr:spPr>
    </xdr:sp>
    <xdr:clientData/>
  </xdr:oneCellAnchor>
  <xdr:oneCellAnchor>
    <xdr:from>
      <xdr:col>1</xdr:col>
      <xdr:colOff>2000250</xdr:colOff>
      <xdr:row>19</xdr:row>
      <xdr:rowOff>0</xdr:rowOff>
    </xdr:from>
    <xdr:ext cx="76200" cy="268061"/>
    <xdr:sp macro="" textlink="">
      <xdr:nvSpPr>
        <xdr:cNvPr id="55" name="Text Box 2">
          <a:extLst>
            <a:ext uri="{FF2B5EF4-FFF2-40B4-BE49-F238E27FC236}">
              <a16:creationId xmlns:a16="http://schemas.microsoft.com/office/drawing/2014/main" xmlns="" id="{00000000-0008-0000-0700-000037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19</xdr:row>
      <xdr:rowOff>0</xdr:rowOff>
    </xdr:from>
    <xdr:ext cx="76200" cy="231322"/>
    <xdr:sp macro="" textlink="">
      <xdr:nvSpPr>
        <xdr:cNvPr id="56" name="Text Box 2">
          <a:extLst>
            <a:ext uri="{FF2B5EF4-FFF2-40B4-BE49-F238E27FC236}">
              <a16:creationId xmlns:a16="http://schemas.microsoft.com/office/drawing/2014/main" xmlns="" id="{00000000-0008-0000-0700-000038000000}"/>
            </a:ext>
          </a:extLst>
        </xdr:cNvPr>
        <xdr:cNvSpPr txBox="1">
          <a:spLocks noChangeArrowheads="1"/>
        </xdr:cNvSpPr>
      </xdr:nvSpPr>
      <xdr:spPr bwMode="auto">
        <a:xfrm>
          <a:off x="2390775" y="51006375"/>
          <a:ext cx="76200" cy="231322"/>
        </a:xfrm>
        <a:prstGeom prst="rect">
          <a:avLst/>
        </a:prstGeom>
        <a:noFill/>
        <a:ln w="9525">
          <a:noFill/>
          <a:miter lim="800000"/>
          <a:headEnd/>
          <a:tailEnd/>
        </a:ln>
      </xdr:spPr>
    </xdr:sp>
    <xdr:clientData/>
  </xdr:oneCellAnchor>
  <xdr:oneCellAnchor>
    <xdr:from>
      <xdr:col>1</xdr:col>
      <xdr:colOff>2000250</xdr:colOff>
      <xdr:row>19</xdr:row>
      <xdr:rowOff>0</xdr:rowOff>
    </xdr:from>
    <xdr:ext cx="76200" cy="268061"/>
    <xdr:sp macro="" textlink="">
      <xdr:nvSpPr>
        <xdr:cNvPr id="57" name="Text Box 2">
          <a:extLst>
            <a:ext uri="{FF2B5EF4-FFF2-40B4-BE49-F238E27FC236}">
              <a16:creationId xmlns:a16="http://schemas.microsoft.com/office/drawing/2014/main" xmlns="" id="{00000000-0008-0000-0700-000039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19</xdr:row>
      <xdr:rowOff>0</xdr:rowOff>
    </xdr:from>
    <xdr:ext cx="76200" cy="268061"/>
    <xdr:sp macro="" textlink="">
      <xdr:nvSpPr>
        <xdr:cNvPr id="58" name="Text Box 2">
          <a:extLst>
            <a:ext uri="{FF2B5EF4-FFF2-40B4-BE49-F238E27FC236}">
              <a16:creationId xmlns:a16="http://schemas.microsoft.com/office/drawing/2014/main" xmlns="" id="{00000000-0008-0000-0700-00003A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19</xdr:row>
      <xdr:rowOff>0</xdr:rowOff>
    </xdr:from>
    <xdr:ext cx="76200" cy="224973"/>
    <xdr:sp macro="" textlink="">
      <xdr:nvSpPr>
        <xdr:cNvPr id="59" name="Text Box 2">
          <a:extLst>
            <a:ext uri="{FF2B5EF4-FFF2-40B4-BE49-F238E27FC236}">
              <a16:creationId xmlns:a16="http://schemas.microsoft.com/office/drawing/2014/main" xmlns="" id="{00000000-0008-0000-0700-00003B000000}"/>
            </a:ext>
          </a:extLst>
        </xdr:cNvPr>
        <xdr:cNvSpPr txBox="1">
          <a:spLocks noChangeArrowheads="1"/>
        </xdr:cNvSpPr>
      </xdr:nvSpPr>
      <xdr:spPr bwMode="auto">
        <a:xfrm>
          <a:off x="2390775" y="51006375"/>
          <a:ext cx="76200" cy="224973"/>
        </a:xfrm>
        <a:prstGeom prst="rect">
          <a:avLst/>
        </a:prstGeom>
        <a:noFill/>
        <a:ln w="9525">
          <a:noFill/>
          <a:miter lim="800000"/>
          <a:headEnd/>
          <a:tailEnd/>
        </a:ln>
      </xdr:spPr>
    </xdr:sp>
    <xdr:clientData/>
  </xdr:oneCellAnchor>
  <xdr:oneCellAnchor>
    <xdr:from>
      <xdr:col>1</xdr:col>
      <xdr:colOff>2000250</xdr:colOff>
      <xdr:row>19</xdr:row>
      <xdr:rowOff>0</xdr:rowOff>
    </xdr:from>
    <xdr:ext cx="76200" cy="268061"/>
    <xdr:sp macro="" textlink="">
      <xdr:nvSpPr>
        <xdr:cNvPr id="60" name="Text Box 2">
          <a:extLst>
            <a:ext uri="{FF2B5EF4-FFF2-40B4-BE49-F238E27FC236}">
              <a16:creationId xmlns:a16="http://schemas.microsoft.com/office/drawing/2014/main" xmlns="" id="{00000000-0008-0000-0700-00003C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19</xdr:row>
      <xdr:rowOff>0</xdr:rowOff>
    </xdr:from>
    <xdr:ext cx="76200" cy="224974"/>
    <xdr:sp macro="" textlink="">
      <xdr:nvSpPr>
        <xdr:cNvPr id="61" name="Text Box 2">
          <a:extLst>
            <a:ext uri="{FF2B5EF4-FFF2-40B4-BE49-F238E27FC236}">
              <a16:creationId xmlns:a16="http://schemas.microsoft.com/office/drawing/2014/main" xmlns="" id="{00000000-0008-0000-0700-00003D000000}"/>
            </a:ext>
          </a:extLst>
        </xdr:cNvPr>
        <xdr:cNvSpPr txBox="1">
          <a:spLocks noChangeArrowheads="1"/>
        </xdr:cNvSpPr>
      </xdr:nvSpPr>
      <xdr:spPr bwMode="auto">
        <a:xfrm>
          <a:off x="2390775" y="51006375"/>
          <a:ext cx="76200" cy="224974"/>
        </a:xfrm>
        <a:prstGeom prst="rect">
          <a:avLst/>
        </a:prstGeom>
        <a:noFill/>
        <a:ln w="9525">
          <a:noFill/>
          <a:miter lim="800000"/>
          <a:headEnd/>
          <a:tailEnd/>
        </a:ln>
      </xdr:spPr>
    </xdr:sp>
    <xdr:clientData/>
  </xdr:oneCellAnchor>
  <xdr:oneCellAnchor>
    <xdr:from>
      <xdr:col>1</xdr:col>
      <xdr:colOff>2000250</xdr:colOff>
      <xdr:row>19</xdr:row>
      <xdr:rowOff>0</xdr:rowOff>
    </xdr:from>
    <xdr:ext cx="76200" cy="268061"/>
    <xdr:sp macro="" textlink="">
      <xdr:nvSpPr>
        <xdr:cNvPr id="62" name="Text Box 2">
          <a:extLst>
            <a:ext uri="{FF2B5EF4-FFF2-40B4-BE49-F238E27FC236}">
              <a16:creationId xmlns:a16="http://schemas.microsoft.com/office/drawing/2014/main" xmlns="" id="{00000000-0008-0000-0700-00003E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19</xdr:row>
      <xdr:rowOff>0</xdr:rowOff>
    </xdr:from>
    <xdr:ext cx="76200" cy="226561"/>
    <xdr:sp macro="" textlink="">
      <xdr:nvSpPr>
        <xdr:cNvPr id="63" name="Text Box 2">
          <a:extLst>
            <a:ext uri="{FF2B5EF4-FFF2-40B4-BE49-F238E27FC236}">
              <a16:creationId xmlns:a16="http://schemas.microsoft.com/office/drawing/2014/main" xmlns="" id="{00000000-0008-0000-0700-00003F000000}"/>
            </a:ext>
          </a:extLst>
        </xdr:cNvPr>
        <xdr:cNvSpPr txBox="1">
          <a:spLocks noChangeArrowheads="1"/>
        </xdr:cNvSpPr>
      </xdr:nvSpPr>
      <xdr:spPr bwMode="auto">
        <a:xfrm>
          <a:off x="2390775" y="51006375"/>
          <a:ext cx="76200" cy="226561"/>
        </a:xfrm>
        <a:prstGeom prst="rect">
          <a:avLst/>
        </a:prstGeom>
        <a:noFill/>
        <a:ln w="9525">
          <a:noFill/>
          <a:miter lim="800000"/>
          <a:headEnd/>
          <a:tailEnd/>
        </a:ln>
      </xdr:spPr>
    </xdr:sp>
    <xdr:clientData/>
  </xdr:oneCellAnchor>
  <xdr:oneCellAnchor>
    <xdr:from>
      <xdr:col>1</xdr:col>
      <xdr:colOff>2000250</xdr:colOff>
      <xdr:row>19</xdr:row>
      <xdr:rowOff>0</xdr:rowOff>
    </xdr:from>
    <xdr:ext cx="76200" cy="268061"/>
    <xdr:sp macro="" textlink="">
      <xdr:nvSpPr>
        <xdr:cNvPr id="64" name="Text Box 2">
          <a:extLst>
            <a:ext uri="{FF2B5EF4-FFF2-40B4-BE49-F238E27FC236}">
              <a16:creationId xmlns:a16="http://schemas.microsoft.com/office/drawing/2014/main" xmlns="" id="{00000000-0008-0000-0700-000040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19</xdr:row>
      <xdr:rowOff>0</xdr:rowOff>
    </xdr:from>
    <xdr:ext cx="76200" cy="226561"/>
    <xdr:sp macro="" textlink="">
      <xdr:nvSpPr>
        <xdr:cNvPr id="65" name="Text Box 2">
          <a:extLst>
            <a:ext uri="{FF2B5EF4-FFF2-40B4-BE49-F238E27FC236}">
              <a16:creationId xmlns:a16="http://schemas.microsoft.com/office/drawing/2014/main" xmlns="" id="{00000000-0008-0000-0700-000041000000}"/>
            </a:ext>
          </a:extLst>
        </xdr:cNvPr>
        <xdr:cNvSpPr txBox="1">
          <a:spLocks noChangeArrowheads="1"/>
        </xdr:cNvSpPr>
      </xdr:nvSpPr>
      <xdr:spPr bwMode="auto">
        <a:xfrm>
          <a:off x="2390775" y="51006375"/>
          <a:ext cx="76200" cy="226561"/>
        </a:xfrm>
        <a:prstGeom prst="rect">
          <a:avLst/>
        </a:prstGeom>
        <a:noFill/>
        <a:ln w="9525">
          <a:noFill/>
          <a:miter lim="800000"/>
          <a:headEnd/>
          <a:tailEnd/>
        </a:ln>
      </xdr:spPr>
    </xdr:sp>
    <xdr:clientData/>
  </xdr:oneCellAnchor>
  <xdr:oneCellAnchor>
    <xdr:from>
      <xdr:col>1</xdr:col>
      <xdr:colOff>2000250</xdr:colOff>
      <xdr:row>19</xdr:row>
      <xdr:rowOff>0</xdr:rowOff>
    </xdr:from>
    <xdr:ext cx="76200" cy="268061"/>
    <xdr:sp macro="" textlink="">
      <xdr:nvSpPr>
        <xdr:cNvPr id="66" name="Text Box 2">
          <a:extLst>
            <a:ext uri="{FF2B5EF4-FFF2-40B4-BE49-F238E27FC236}">
              <a16:creationId xmlns:a16="http://schemas.microsoft.com/office/drawing/2014/main" xmlns="" id="{00000000-0008-0000-0700-000042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19</xdr:row>
      <xdr:rowOff>0</xdr:rowOff>
    </xdr:from>
    <xdr:ext cx="76200" cy="231322"/>
    <xdr:sp macro="" textlink="">
      <xdr:nvSpPr>
        <xdr:cNvPr id="67" name="Text Box 2">
          <a:extLst>
            <a:ext uri="{FF2B5EF4-FFF2-40B4-BE49-F238E27FC236}">
              <a16:creationId xmlns:a16="http://schemas.microsoft.com/office/drawing/2014/main" xmlns="" id="{00000000-0008-0000-0700-000043000000}"/>
            </a:ext>
          </a:extLst>
        </xdr:cNvPr>
        <xdr:cNvSpPr txBox="1">
          <a:spLocks noChangeArrowheads="1"/>
        </xdr:cNvSpPr>
      </xdr:nvSpPr>
      <xdr:spPr bwMode="auto">
        <a:xfrm>
          <a:off x="2390775" y="51006375"/>
          <a:ext cx="76200" cy="231322"/>
        </a:xfrm>
        <a:prstGeom prst="rect">
          <a:avLst/>
        </a:prstGeom>
        <a:noFill/>
        <a:ln w="9525">
          <a:noFill/>
          <a:miter lim="800000"/>
          <a:headEnd/>
          <a:tailEnd/>
        </a:ln>
      </xdr:spPr>
    </xdr:sp>
    <xdr:clientData/>
  </xdr:oneCellAnchor>
  <xdr:oneCellAnchor>
    <xdr:from>
      <xdr:col>1</xdr:col>
      <xdr:colOff>2000250</xdr:colOff>
      <xdr:row>19</xdr:row>
      <xdr:rowOff>0</xdr:rowOff>
    </xdr:from>
    <xdr:ext cx="76200" cy="268061"/>
    <xdr:sp macro="" textlink="">
      <xdr:nvSpPr>
        <xdr:cNvPr id="68" name="Text Box 2">
          <a:extLst>
            <a:ext uri="{FF2B5EF4-FFF2-40B4-BE49-F238E27FC236}">
              <a16:creationId xmlns:a16="http://schemas.microsoft.com/office/drawing/2014/main" xmlns="" id="{00000000-0008-0000-0700-000044000000}"/>
            </a:ext>
          </a:extLst>
        </xdr:cNvPr>
        <xdr:cNvSpPr txBox="1">
          <a:spLocks noChangeArrowheads="1"/>
        </xdr:cNvSpPr>
      </xdr:nvSpPr>
      <xdr:spPr bwMode="auto">
        <a:xfrm>
          <a:off x="2390775" y="15792450"/>
          <a:ext cx="76200" cy="268061"/>
        </a:xfrm>
        <a:prstGeom prst="rect">
          <a:avLst/>
        </a:prstGeom>
        <a:noFill/>
        <a:ln w="9525">
          <a:noFill/>
          <a:miter lim="800000"/>
          <a:headEnd/>
          <a:tailEnd/>
        </a:ln>
      </xdr:spPr>
    </xdr:sp>
    <xdr:clientData/>
  </xdr:oneCellAnchor>
  <xdr:twoCellAnchor editAs="oneCell">
    <xdr:from>
      <xdr:col>1</xdr:col>
      <xdr:colOff>2000250</xdr:colOff>
      <xdr:row>19</xdr:row>
      <xdr:rowOff>0</xdr:rowOff>
    </xdr:from>
    <xdr:to>
      <xdr:col>1</xdr:col>
      <xdr:colOff>2076450</xdr:colOff>
      <xdr:row>19</xdr:row>
      <xdr:rowOff>231322</xdr:rowOff>
    </xdr:to>
    <xdr:sp macro="" textlink="">
      <xdr:nvSpPr>
        <xdr:cNvPr id="69" name="Text Box 2">
          <a:extLst>
            <a:ext uri="{FF2B5EF4-FFF2-40B4-BE49-F238E27FC236}">
              <a16:creationId xmlns:a16="http://schemas.microsoft.com/office/drawing/2014/main" xmlns="" id="{00000000-0008-0000-0700-000045000000}"/>
            </a:ext>
          </a:extLst>
        </xdr:cNvPr>
        <xdr:cNvSpPr txBox="1">
          <a:spLocks noChangeArrowheads="1"/>
        </xdr:cNvSpPr>
      </xdr:nvSpPr>
      <xdr:spPr bwMode="auto">
        <a:xfrm>
          <a:off x="2390775" y="15792450"/>
          <a:ext cx="76200" cy="231322"/>
        </a:xfrm>
        <a:prstGeom prst="rect">
          <a:avLst/>
        </a:prstGeom>
        <a:noFill/>
        <a:ln w="9525">
          <a:noFill/>
          <a:miter lim="800000"/>
          <a:headEnd/>
          <a:tailEnd/>
        </a:ln>
      </xdr:spPr>
    </xdr:sp>
    <xdr:clientData/>
  </xdr:twoCellAnchor>
  <xdr:oneCellAnchor>
    <xdr:from>
      <xdr:col>1</xdr:col>
      <xdr:colOff>2000250</xdr:colOff>
      <xdr:row>18</xdr:row>
      <xdr:rowOff>0</xdr:rowOff>
    </xdr:from>
    <xdr:ext cx="76200" cy="268061"/>
    <xdr:sp macro="" textlink="">
      <xdr:nvSpPr>
        <xdr:cNvPr id="70" name="Text Box 2">
          <a:extLst>
            <a:ext uri="{FF2B5EF4-FFF2-40B4-BE49-F238E27FC236}">
              <a16:creationId xmlns:a16="http://schemas.microsoft.com/office/drawing/2014/main" xmlns="" id="{00000000-0008-0000-0700-000046000000}"/>
            </a:ext>
          </a:extLst>
        </xdr:cNvPr>
        <xdr:cNvSpPr txBox="1">
          <a:spLocks noChangeArrowheads="1"/>
        </xdr:cNvSpPr>
      </xdr:nvSpPr>
      <xdr:spPr bwMode="auto">
        <a:xfrm>
          <a:off x="2390775" y="15382875"/>
          <a:ext cx="76200" cy="268061"/>
        </a:xfrm>
        <a:prstGeom prst="rect">
          <a:avLst/>
        </a:prstGeom>
        <a:noFill/>
        <a:ln w="9525">
          <a:noFill/>
          <a:miter lim="800000"/>
          <a:headEnd/>
          <a:tailEnd/>
        </a:ln>
      </xdr:spPr>
    </xdr:sp>
    <xdr:clientData/>
  </xdr:oneCellAnchor>
  <xdr:twoCellAnchor editAs="oneCell">
    <xdr:from>
      <xdr:col>1</xdr:col>
      <xdr:colOff>2000250</xdr:colOff>
      <xdr:row>18</xdr:row>
      <xdr:rowOff>0</xdr:rowOff>
    </xdr:from>
    <xdr:to>
      <xdr:col>1</xdr:col>
      <xdr:colOff>2076450</xdr:colOff>
      <xdr:row>18</xdr:row>
      <xdr:rowOff>231322</xdr:rowOff>
    </xdr:to>
    <xdr:sp macro="" textlink="">
      <xdr:nvSpPr>
        <xdr:cNvPr id="71" name="Text Box 2">
          <a:extLst>
            <a:ext uri="{FF2B5EF4-FFF2-40B4-BE49-F238E27FC236}">
              <a16:creationId xmlns:a16="http://schemas.microsoft.com/office/drawing/2014/main" xmlns="" id="{00000000-0008-0000-0700-000047000000}"/>
            </a:ext>
          </a:extLst>
        </xdr:cNvPr>
        <xdr:cNvSpPr txBox="1">
          <a:spLocks noChangeArrowheads="1"/>
        </xdr:cNvSpPr>
      </xdr:nvSpPr>
      <xdr:spPr bwMode="auto">
        <a:xfrm>
          <a:off x="2390775" y="15382875"/>
          <a:ext cx="76200" cy="231322"/>
        </a:xfrm>
        <a:prstGeom prst="rect">
          <a:avLst/>
        </a:prstGeom>
        <a:noFill/>
        <a:ln w="9525">
          <a:noFill/>
          <a:miter lim="800000"/>
          <a:headEnd/>
          <a:tailEnd/>
        </a:ln>
      </xdr:spPr>
    </xdr:sp>
    <xdr:clientData/>
  </xdr:twoCellAnchor>
  <xdr:oneCellAnchor>
    <xdr:from>
      <xdr:col>1</xdr:col>
      <xdr:colOff>2000250</xdr:colOff>
      <xdr:row>19</xdr:row>
      <xdr:rowOff>0</xdr:rowOff>
    </xdr:from>
    <xdr:ext cx="76200" cy="268061"/>
    <xdr:sp macro="" textlink="">
      <xdr:nvSpPr>
        <xdr:cNvPr id="72" name="Text Box 2">
          <a:extLst>
            <a:ext uri="{FF2B5EF4-FFF2-40B4-BE49-F238E27FC236}">
              <a16:creationId xmlns:a16="http://schemas.microsoft.com/office/drawing/2014/main" xmlns="" id="{00000000-0008-0000-0700-000048000000}"/>
            </a:ext>
          </a:extLst>
        </xdr:cNvPr>
        <xdr:cNvSpPr txBox="1">
          <a:spLocks noChangeArrowheads="1"/>
        </xdr:cNvSpPr>
      </xdr:nvSpPr>
      <xdr:spPr bwMode="auto">
        <a:xfrm>
          <a:off x="2390775" y="15792450"/>
          <a:ext cx="76200" cy="268061"/>
        </a:xfrm>
        <a:prstGeom prst="rect">
          <a:avLst/>
        </a:prstGeom>
        <a:noFill/>
        <a:ln w="9525">
          <a:noFill/>
          <a:miter lim="800000"/>
          <a:headEnd/>
          <a:tailEnd/>
        </a:ln>
      </xdr:spPr>
    </xdr:sp>
    <xdr:clientData/>
  </xdr:oneCellAnchor>
  <xdr:twoCellAnchor editAs="oneCell">
    <xdr:from>
      <xdr:col>1</xdr:col>
      <xdr:colOff>2000250</xdr:colOff>
      <xdr:row>19</xdr:row>
      <xdr:rowOff>0</xdr:rowOff>
    </xdr:from>
    <xdr:to>
      <xdr:col>1</xdr:col>
      <xdr:colOff>2076450</xdr:colOff>
      <xdr:row>19</xdr:row>
      <xdr:rowOff>231322</xdr:rowOff>
    </xdr:to>
    <xdr:sp macro="" textlink="">
      <xdr:nvSpPr>
        <xdr:cNvPr id="73" name="Text Box 2">
          <a:extLst>
            <a:ext uri="{FF2B5EF4-FFF2-40B4-BE49-F238E27FC236}">
              <a16:creationId xmlns:a16="http://schemas.microsoft.com/office/drawing/2014/main" xmlns="" id="{00000000-0008-0000-0700-000049000000}"/>
            </a:ext>
          </a:extLst>
        </xdr:cNvPr>
        <xdr:cNvSpPr txBox="1">
          <a:spLocks noChangeArrowheads="1"/>
        </xdr:cNvSpPr>
      </xdr:nvSpPr>
      <xdr:spPr bwMode="auto">
        <a:xfrm>
          <a:off x="2390775" y="15792450"/>
          <a:ext cx="76200" cy="231322"/>
        </a:xfrm>
        <a:prstGeom prst="rect">
          <a:avLst/>
        </a:prstGeom>
        <a:noFill/>
        <a:ln w="9525">
          <a:noFill/>
          <a:miter lim="800000"/>
          <a:headEnd/>
          <a:tailEnd/>
        </a:ln>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2000250</xdr:colOff>
      <xdr:row>22</xdr:row>
      <xdr:rowOff>0</xdr:rowOff>
    </xdr:from>
    <xdr:to>
      <xdr:col>1</xdr:col>
      <xdr:colOff>2076450</xdr:colOff>
      <xdr:row>22</xdr:row>
      <xdr:rowOff>272824</xdr:rowOff>
    </xdr:to>
    <xdr:sp macro="" textlink="">
      <xdr:nvSpPr>
        <xdr:cNvPr id="2" name="Text Box 2">
          <a:extLst>
            <a:ext uri="{FF2B5EF4-FFF2-40B4-BE49-F238E27FC236}">
              <a16:creationId xmlns:a16="http://schemas.microsoft.com/office/drawing/2014/main" xmlns="" id="{00000000-0008-0000-0800-000002000000}"/>
            </a:ext>
          </a:extLst>
        </xdr:cNvPr>
        <xdr:cNvSpPr txBox="1">
          <a:spLocks noChangeArrowheads="1"/>
        </xdr:cNvSpPr>
      </xdr:nvSpPr>
      <xdr:spPr bwMode="auto">
        <a:xfrm>
          <a:off x="2390775" y="17021175"/>
          <a:ext cx="76200" cy="272824"/>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3" name="Text Box 2">
          <a:extLst>
            <a:ext uri="{FF2B5EF4-FFF2-40B4-BE49-F238E27FC236}">
              <a16:creationId xmlns:a16="http://schemas.microsoft.com/office/drawing/2014/main" xmlns="" id="{00000000-0008-0000-0800-000003000000}"/>
            </a:ext>
          </a:extLst>
        </xdr:cNvPr>
        <xdr:cNvSpPr txBox="1">
          <a:spLocks noChangeArrowheads="1"/>
        </xdr:cNvSpPr>
      </xdr:nvSpPr>
      <xdr:spPr bwMode="auto">
        <a:xfrm>
          <a:off x="2390775" y="52920900"/>
          <a:ext cx="76200" cy="268061"/>
        </a:xfrm>
        <a:prstGeom prst="rect">
          <a:avLst/>
        </a:prstGeom>
        <a:noFill/>
        <a:ln w="9525">
          <a:noFill/>
          <a:miter lim="800000"/>
          <a:headEnd/>
          <a:tailEnd/>
        </a:ln>
      </xdr:spPr>
    </xdr:sp>
    <xdr:clientData/>
  </xdr:oneCellAnchor>
  <xdr:oneCellAnchor>
    <xdr:from>
      <xdr:col>1</xdr:col>
      <xdr:colOff>2000250</xdr:colOff>
      <xdr:row>80</xdr:row>
      <xdr:rowOff>0</xdr:rowOff>
    </xdr:from>
    <xdr:ext cx="76200" cy="268061"/>
    <xdr:sp macro="" textlink="">
      <xdr:nvSpPr>
        <xdr:cNvPr id="4" name="Text Box 2">
          <a:extLst>
            <a:ext uri="{FF2B5EF4-FFF2-40B4-BE49-F238E27FC236}">
              <a16:creationId xmlns:a16="http://schemas.microsoft.com/office/drawing/2014/main" xmlns="" id="{00000000-0008-0000-0800-000004000000}"/>
            </a:ext>
          </a:extLst>
        </xdr:cNvPr>
        <xdr:cNvSpPr txBox="1">
          <a:spLocks noChangeArrowheads="1"/>
        </xdr:cNvSpPr>
      </xdr:nvSpPr>
      <xdr:spPr bwMode="auto">
        <a:xfrm>
          <a:off x="2390775" y="5292090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15423</xdr:rowOff>
    </xdr:to>
    <xdr:sp macro="" textlink="">
      <xdr:nvSpPr>
        <xdr:cNvPr id="5" name="Text Box 2">
          <a:extLst>
            <a:ext uri="{FF2B5EF4-FFF2-40B4-BE49-F238E27FC236}">
              <a16:creationId xmlns:a16="http://schemas.microsoft.com/office/drawing/2014/main" xmlns="" id="{00000000-0008-0000-0800-000005000000}"/>
            </a:ext>
          </a:extLst>
        </xdr:cNvPr>
        <xdr:cNvSpPr txBox="1">
          <a:spLocks noChangeArrowheads="1"/>
        </xdr:cNvSpPr>
      </xdr:nvSpPr>
      <xdr:spPr bwMode="auto">
        <a:xfrm>
          <a:off x="2390775" y="52920900"/>
          <a:ext cx="76200" cy="224973"/>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6" name="Text Box 2">
          <a:extLst>
            <a:ext uri="{FF2B5EF4-FFF2-40B4-BE49-F238E27FC236}">
              <a16:creationId xmlns:a16="http://schemas.microsoft.com/office/drawing/2014/main" xmlns="" id="{00000000-0008-0000-0800-000006000000}"/>
            </a:ext>
          </a:extLst>
        </xdr:cNvPr>
        <xdr:cNvSpPr txBox="1">
          <a:spLocks noChangeArrowheads="1"/>
        </xdr:cNvSpPr>
      </xdr:nvSpPr>
      <xdr:spPr bwMode="auto">
        <a:xfrm>
          <a:off x="2390775" y="5292090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15424</xdr:rowOff>
    </xdr:to>
    <xdr:sp macro="" textlink="">
      <xdr:nvSpPr>
        <xdr:cNvPr id="7" name="Text Box 2">
          <a:extLst>
            <a:ext uri="{FF2B5EF4-FFF2-40B4-BE49-F238E27FC236}">
              <a16:creationId xmlns:a16="http://schemas.microsoft.com/office/drawing/2014/main" xmlns="" id="{00000000-0008-0000-0800-000007000000}"/>
            </a:ext>
          </a:extLst>
        </xdr:cNvPr>
        <xdr:cNvSpPr txBox="1">
          <a:spLocks noChangeArrowheads="1"/>
        </xdr:cNvSpPr>
      </xdr:nvSpPr>
      <xdr:spPr bwMode="auto">
        <a:xfrm>
          <a:off x="2390775" y="52920900"/>
          <a:ext cx="76200" cy="224974"/>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8" name="Text Box 2">
          <a:extLst>
            <a:ext uri="{FF2B5EF4-FFF2-40B4-BE49-F238E27FC236}">
              <a16:creationId xmlns:a16="http://schemas.microsoft.com/office/drawing/2014/main" xmlns="" id="{00000000-0008-0000-0800-000008000000}"/>
            </a:ext>
          </a:extLst>
        </xdr:cNvPr>
        <xdr:cNvSpPr txBox="1">
          <a:spLocks noChangeArrowheads="1"/>
        </xdr:cNvSpPr>
      </xdr:nvSpPr>
      <xdr:spPr bwMode="auto">
        <a:xfrm>
          <a:off x="2390775" y="5292090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17011</xdr:rowOff>
    </xdr:to>
    <xdr:sp macro="" textlink="">
      <xdr:nvSpPr>
        <xdr:cNvPr id="9" name="Text Box 2">
          <a:extLst>
            <a:ext uri="{FF2B5EF4-FFF2-40B4-BE49-F238E27FC236}">
              <a16:creationId xmlns:a16="http://schemas.microsoft.com/office/drawing/2014/main" xmlns="" id="{00000000-0008-0000-0800-000009000000}"/>
            </a:ext>
          </a:extLst>
        </xdr:cNvPr>
        <xdr:cNvSpPr txBox="1">
          <a:spLocks noChangeArrowheads="1"/>
        </xdr:cNvSpPr>
      </xdr:nvSpPr>
      <xdr:spPr bwMode="auto">
        <a:xfrm>
          <a:off x="2390775" y="52920900"/>
          <a:ext cx="76200" cy="226561"/>
        </a:xfrm>
        <a:prstGeom prst="rect">
          <a:avLst/>
        </a:prstGeom>
        <a:noFill/>
        <a:ln w="9525">
          <a:noFill/>
          <a:miter lim="800000"/>
          <a:headEnd/>
          <a:tailEnd/>
        </a:ln>
      </xdr:spPr>
    </xdr:sp>
    <xdr:clientData/>
  </xdr:twoCellAnchor>
  <xdr:oneCellAnchor>
    <xdr:from>
      <xdr:col>1</xdr:col>
      <xdr:colOff>2000250</xdr:colOff>
      <xdr:row>23</xdr:row>
      <xdr:rowOff>0</xdr:rowOff>
    </xdr:from>
    <xdr:ext cx="76200" cy="268061"/>
    <xdr:sp macro="" textlink="">
      <xdr:nvSpPr>
        <xdr:cNvPr id="10" name="Text Box 2">
          <a:extLst>
            <a:ext uri="{FF2B5EF4-FFF2-40B4-BE49-F238E27FC236}">
              <a16:creationId xmlns:a16="http://schemas.microsoft.com/office/drawing/2014/main" xmlns="" id="{00000000-0008-0000-0800-00000A000000}"/>
            </a:ext>
          </a:extLst>
        </xdr:cNvPr>
        <xdr:cNvSpPr txBox="1">
          <a:spLocks noChangeArrowheads="1"/>
        </xdr:cNvSpPr>
      </xdr:nvSpPr>
      <xdr:spPr bwMode="auto">
        <a:xfrm>
          <a:off x="2390775" y="17364075"/>
          <a:ext cx="76200" cy="268061"/>
        </a:xfrm>
        <a:prstGeom prst="rect">
          <a:avLst/>
        </a:prstGeom>
        <a:noFill/>
        <a:ln w="9525">
          <a:noFill/>
          <a:miter lim="800000"/>
          <a:headEnd/>
          <a:tailEnd/>
        </a:ln>
      </xdr:spPr>
    </xdr:sp>
    <xdr:clientData/>
  </xdr:oneCellAnchor>
  <xdr:twoCellAnchor editAs="oneCell">
    <xdr:from>
      <xdr:col>1</xdr:col>
      <xdr:colOff>2000250</xdr:colOff>
      <xdr:row>23</xdr:row>
      <xdr:rowOff>0</xdr:rowOff>
    </xdr:from>
    <xdr:to>
      <xdr:col>1</xdr:col>
      <xdr:colOff>2076450</xdr:colOff>
      <xdr:row>23</xdr:row>
      <xdr:rowOff>231323</xdr:rowOff>
    </xdr:to>
    <xdr:sp macro="" textlink="">
      <xdr:nvSpPr>
        <xdr:cNvPr id="11" name="Text Box 2">
          <a:extLst>
            <a:ext uri="{FF2B5EF4-FFF2-40B4-BE49-F238E27FC236}">
              <a16:creationId xmlns:a16="http://schemas.microsoft.com/office/drawing/2014/main" xmlns="" id="{00000000-0008-0000-0800-00000B000000}"/>
            </a:ext>
          </a:extLst>
        </xdr:cNvPr>
        <xdr:cNvSpPr txBox="1">
          <a:spLocks noChangeArrowheads="1"/>
        </xdr:cNvSpPr>
      </xdr:nvSpPr>
      <xdr:spPr bwMode="auto">
        <a:xfrm>
          <a:off x="2390775" y="17364075"/>
          <a:ext cx="76200" cy="231323"/>
        </a:xfrm>
        <a:prstGeom prst="rect">
          <a:avLst/>
        </a:prstGeom>
        <a:noFill/>
        <a:ln w="9525">
          <a:noFill/>
          <a:miter lim="800000"/>
          <a:headEnd/>
          <a:tailEnd/>
        </a:ln>
      </xdr:spPr>
    </xdr:sp>
    <xdr:clientData/>
  </xdr:twoCellAnchor>
  <xdr:oneCellAnchor>
    <xdr:from>
      <xdr:col>1</xdr:col>
      <xdr:colOff>2000250</xdr:colOff>
      <xdr:row>80</xdr:row>
      <xdr:rowOff>0</xdr:rowOff>
    </xdr:from>
    <xdr:ext cx="76200" cy="268061"/>
    <xdr:sp macro="" textlink="">
      <xdr:nvSpPr>
        <xdr:cNvPr id="12" name="Text Box 2">
          <a:extLst>
            <a:ext uri="{FF2B5EF4-FFF2-40B4-BE49-F238E27FC236}">
              <a16:creationId xmlns:a16="http://schemas.microsoft.com/office/drawing/2014/main" xmlns="" id="{00000000-0008-0000-0800-00000C000000}"/>
            </a:ext>
          </a:extLst>
        </xdr:cNvPr>
        <xdr:cNvSpPr txBox="1">
          <a:spLocks noChangeArrowheads="1"/>
        </xdr:cNvSpPr>
      </xdr:nvSpPr>
      <xdr:spPr bwMode="auto">
        <a:xfrm>
          <a:off x="2390775" y="52920900"/>
          <a:ext cx="76200" cy="268061"/>
        </a:xfrm>
        <a:prstGeom prst="rect">
          <a:avLst/>
        </a:prstGeom>
        <a:noFill/>
        <a:ln w="9525">
          <a:noFill/>
          <a:miter lim="800000"/>
          <a:headEnd/>
          <a:tailEnd/>
        </a:ln>
      </xdr:spPr>
    </xdr:sp>
    <xdr:clientData/>
  </xdr:oneCellAnchor>
  <xdr:twoCellAnchor editAs="oneCell">
    <xdr:from>
      <xdr:col>1</xdr:col>
      <xdr:colOff>2000250</xdr:colOff>
      <xdr:row>80</xdr:row>
      <xdr:rowOff>0</xdr:rowOff>
    </xdr:from>
    <xdr:to>
      <xdr:col>1</xdr:col>
      <xdr:colOff>2076450</xdr:colOff>
      <xdr:row>81</xdr:row>
      <xdr:rowOff>17011</xdr:rowOff>
    </xdr:to>
    <xdr:sp macro="" textlink="">
      <xdr:nvSpPr>
        <xdr:cNvPr id="13" name="Text Box 2">
          <a:extLst>
            <a:ext uri="{FF2B5EF4-FFF2-40B4-BE49-F238E27FC236}">
              <a16:creationId xmlns:a16="http://schemas.microsoft.com/office/drawing/2014/main" xmlns="" id="{00000000-0008-0000-0800-00000D000000}"/>
            </a:ext>
          </a:extLst>
        </xdr:cNvPr>
        <xdr:cNvSpPr txBox="1">
          <a:spLocks noChangeArrowheads="1"/>
        </xdr:cNvSpPr>
      </xdr:nvSpPr>
      <xdr:spPr bwMode="auto">
        <a:xfrm>
          <a:off x="2390775" y="52920900"/>
          <a:ext cx="76200" cy="226561"/>
        </a:xfrm>
        <a:prstGeom prst="rect">
          <a:avLst/>
        </a:prstGeom>
        <a:noFill/>
        <a:ln w="9525">
          <a:noFill/>
          <a:miter lim="800000"/>
          <a:headEnd/>
          <a:tailEnd/>
        </a:ln>
      </xdr:spPr>
    </xdr:sp>
    <xdr:clientData/>
  </xdr:twoCellAnchor>
  <xdr:oneCellAnchor>
    <xdr:from>
      <xdr:col>1</xdr:col>
      <xdr:colOff>2000250</xdr:colOff>
      <xdr:row>19</xdr:row>
      <xdr:rowOff>0</xdr:rowOff>
    </xdr:from>
    <xdr:ext cx="76200" cy="268061"/>
    <xdr:sp macro="" textlink="">
      <xdr:nvSpPr>
        <xdr:cNvPr id="14" name="Text Box 2">
          <a:extLst>
            <a:ext uri="{FF2B5EF4-FFF2-40B4-BE49-F238E27FC236}">
              <a16:creationId xmlns:a16="http://schemas.microsoft.com/office/drawing/2014/main" xmlns="" id="{00000000-0008-0000-0800-00000E000000}"/>
            </a:ext>
          </a:extLst>
        </xdr:cNvPr>
        <xdr:cNvSpPr txBox="1">
          <a:spLocks noChangeArrowheads="1"/>
        </xdr:cNvSpPr>
      </xdr:nvSpPr>
      <xdr:spPr bwMode="auto">
        <a:xfrm>
          <a:off x="2390775" y="15792450"/>
          <a:ext cx="76200" cy="268061"/>
        </a:xfrm>
        <a:prstGeom prst="rect">
          <a:avLst/>
        </a:prstGeom>
        <a:noFill/>
        <a:ln w="9525">
          <a:noFill/>
          <a:miter lim="800000"/>
          <a:headEnd/>
          <a:tailEnd/>
        </a:ln>
      </xdr:spPr>
    </xdr:sp>
    <xdr:clientData/>
  </xdr:oneCellAnchor>
  <xdr:twoCellAnchor editAs="oneCell">
    <xdr:from>
      <xdr:col>1</xdr:col>
      <xdr:colOff>2000250</xdr:colOff>
      <xdr:row>19</xdr:row>
      <xdr:rowOff>0</xdr:rowOff>
    </xdr:from>
    <xdr:to>
      <xdr:col>1</xdr:col>
      <xdr:colOff>2076450</xdr:colOff>
      <xdr:row>19</xdr:row>
      <xdr:rowOff>231322</xdr:rowOff>
    </xdr:to>
    <xdr:sp macro="" textlink="">
      <xdr:nvSpPr>
        <xdr:cNvPr id="15" name="Text Box 2">
          <a:extLst>
            <a:ext uri="{FF2B5EF4-FFF2-40B4-BE49-F238E27FC236}">
              <a16:creationId xmlns:a16="http://schemas.microsoft.com/office/drawing/2014/main" xmlns="" id="{00000000-0008-0000-0800-00000F000000}"/>
            </a:ext>
          </a:extLst>
        </xdr:cNvPr>
        <xdr:cNvSpPr txBox="1">
          <a:spLocks noChangeArrowheads="1"/>
        </xdr:cNvSpPr>
      </xdr:nvSpPr>
      <xdr:spPr bwMode="auto">
        <a:xfrm>
          <a:off x="2390775" y="15792450"/>
          <a:ext cx="76200" cy="231322"/>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16" name="Text Box 2">
          <a:extLst>
            <a:ext uri="{FF2B5EF4-FFF2-40B4-BE49-F238E27FC236}">
              <a16:creationId xmlns:a16="http://schemas.microsoft.com/office/drawing/2014/main" xmlns="" id="{00000000-0008-0000-0800-000010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231322</xdr:rowOff>
    </xdr:to>
    <xdr:sp macro="" textlink="">
      <xdr:nvSpPr>
        <xdr:cNvPr id="17" name="Text Box 2">
          <a:extLst>
            <a:ext uri="{FF2B5EF4-FFF2-40B4-BE49-F238E27FC236}">
              <a16:creationId xmlns:a16="http://schemas.microsoft.com/office/drawing/2014/main" xmlns="" id="{00000000-0008-0000-0800-000011000000}"/>
            </a:ext>
          </a:extLst>
        </xdr:cNvPr>
        <xdr:cNvSpPr txBox="1">
          <a:spLocks noChangeArrowheads="1"/>
        </xdr:cNvSpPr>
      </xdr:nvSpPr>
      <xdr:spPr bwMode="auto">
        <a:xfrm>
          <a:off x="2390775" y="33651825"/>
          <a:ext cx="76200" cy="231322"/>
        </a:xfrm>
        <a:prstGeom prst="rect">
          <a:avLst/>
        </a:prstGeom>
        <a:noFill/>
        <a:ln w="9525">
          <a:noFill/>
          <a:miter lim="800000"/>
          <a:headEnd/>
          <a:tailEnd/>
        </a:ln>
      </xdr:spPr>
    </xdr:sp>
    <xdr:clientData/>
  </xdr:twoCellAnchor>
  <xdr:oneCellAnchor>
    <xdr:from>
      <xdr:col>1</xdr:col>
      <xdr:colOff>2000250</xdr:colOff>
      <xdr:row>74</xdr:row>
      <xdr:rowOff>0</xdr:rowOff>
    </xdr:from>
    <xdr:ext cx="76200" cy="268061"/>
    <xdr:sp macro="" textlink="">
      <xdr:nvSpPr>
        <xdr:cNvPr id="18" name="Text Box 2">
          <a:extLst>
            <a:ext uri="{FF2B5EF4-FFF2-40B4-BE49-F238E27FC236}">
              <a16:creationId xmlns:a16="http://schemas.microsoft.com/office/drawing/2014/main" xmlns="" id="{00000000-0008-0000-0800-000012000000}"/>
            </a:ext>
          </a:extLst>
        </xdr:cNvPr>
        <xdr:cNvSpPr txBox="1">
          <a:spLocks noChangeArrowheads="1"/>
        </xdr:cNvSpPr>
      </xdr:nvSpPr>
      <xdr:spPr bwMode="auto">
        <a:xfrm>
          <a:off x="2390775" y="51644550"/>
          <a:ext cx="76200" cy="268061"/>
        </a:xfrm>
        <a:prstGeom prst="rect">
          <a:avLst/>
        </a:prstGeom>
        <a:noFill/>
        <a:ln w="9525">
          <a:noFill/>
          <a:miter lim="800000"/>
          <a:headEnd/>
          <a:tailEnd/>
        </a:ln>
      </xdr:spPr>
    </xdr:sp>
    <xdr:clientData/>
  </xdr:oneCellAnchor>
  <xdr:oneCellAnchor>
    <xdr:from>
      <xdr:col>1</xdr:col>
      <xdr:colOff>2000250</xdr:colOff>
      <xdr:row>74</xdr:row>
      <xdr:rowOff>0</xdr:rowOff>
    </xdr:from>
    <xdr:ext cx="76200" cy="231322"/>
    <xdr:sp macro="" textlink="">
      <xdr:nvSpPr>
        <xdr:cNvPr id="19" name="Text Box 2">
          <a:extLst>
            <a:ext uri="{FF2B5EF4-FFF2-40B4-BE49-F238E27FC236}">
              <a16:creationId xmlns:a16="http://schemas.microsoft.com/office/drawing/2014/main" xmlns="" id="{00000000-0008-0000-0800-000013000000}"/>
            </a:ext>
          </a:extLst>
        </xdr:cNvPr>
        <xdr:cNvSpPr txBox="1">
          <a:spLocks noChangeArrowheads="1"/>
        </xdr:cNvSpPr>
      </xdr:nvSpPr>
      <xdr:spPr bwMode="auto">
        <a:xfrm>
          <a:off x="2390775" y="51644550"/>
          <a:ext cx="76200" cy="231322"/>
        </a:xfrm>
        <a:prstGeom prst="rect">
          <a:avLst/>
        </a:prstGeom>
        <a:noFill/>
        <a:ln w="9525">
          <a:noFill/>
          <a:miter lim="800000"/>
          <a:headEnd/>
          <a:tailEnd/>
        </a:ln>
      </xdr:spPr>
    </xdr:sp>
    <xdr:clientData/>
  </xdr:oneCellAnchor>
  <xdr:oneCellAnchor>
    <xdr:from>
      <xdr:col>1</xdr:col>
      <xdr:colOff>2000250</xdr:colOff>
      <xdr:row>45</xdr:row>
      <xdr:rowOff>0</xdr:rowOff>
    </xdr:from>
    <xdr:ext cx="76200" cy="268061"/>
    <xdr:sp macro="" textlink="">
      <xdr:nvSpPr>
        <xdr:cNvPr id="20" name="Text Box 2">
          <a:extLst>
            <a:ext uri="{FF2B5EF4-FFF2-40B4-BE49-F238E27FC236}">
              <a16:creationId xmlns:a16="http://schemas.microsoft.com/office/drawing/2014/main" xmlns="" id="{00000000-0008-0000-0800-000014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oneCellAnchor>
    <xdr:from>
      <xdr:col>1</xdr:col>
      <xdr:colOff>2000250</xdr:colOff>
      <xdr:row>45</xdr:row>
      <xdr:rowOff>0</xdr:rowOff>
    </xdr:from>
    <xdr:ext cx="76200" cy="268061"/>
    <xdr:sp macro="" textlink="">
      <xdr:nvSpPr>
        <xdr:cNvPr id="21" name="Text Box 2">
          <a:extLst>
            <a:ext uri="{FF2B5EF4-FFF2-40B4-BE49-F238E27FC236}">
              <a16:creationId xmlns:a16="http://schemas.microsoft.com/office/drawing/2014/main" xmlns="" id="{00000000-0008-0000-0800-000015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224973</xdr:rowOff>
    </xdr:to>
    <xdr:sp macro="" textlink="">
      <xdr:nvSpPr>
        <xdr:cNvPr id="22" name="Text Box 2">
          <a:extLst>
            <a:ext uri="{FF2B5EF4-FFF2-40B4-BE49-F238E27FC236}">
              <a16:creationId xmlns:a16="http://schemas.microsoft.com/office/drawing/2014/main" xmlns="" id="{00000000-0008-0000-0800-000016000000}"/>
            </a:ext>
          </a:extLst>
        </xdr:cNvPr>
        <xdr:cNvSpPr txBox="1">
          <a:spLocks noChangeArrowheads="1"/>
        </xdr:cNvSpPr>
      </xdr:nvSpPr>
      <xdr:spPr bwMode="auto">
        <a:xfrm>
          <a:off x="2390775" y="33651825"/>
          <a:ext cx="76200" cy="224973"/>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23" name="Text Box 2">
          <a:extLst>
            <a:ext uri="{FF2B5EF4-FFF2-40B4-BE49-F238E27FC236}">
              <a16:creationId xmlns:a16="http://schemas.microsoft.com/office/drawing/2014/main" xmlns="" id="{00000000-0008-0000-0800-000017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224974</xdr:rowOff>
    </xdr:to>
    <xdr:sp macro="" textlink="">
      <xdr:nvSpPr>
        <xdr:cNvPr id="24" name="Text Box 2">
          <a:extLst>
            <a:ext uri="{FF2B5EF4-FFF2-40B4-BE49-F238E27FC236}">
              <a16:creationId xmlns:a16="http://schemas.microsoft.com/office/drawing/2014/main" xmlns="" id="{00000000-0008-0000-0800-000018000000}"/>
            </a:ext>
          </a:extLst>
        </xdr:cNvPr>
        <xdr:cNvSpPr txBox="1">
          <a:spLocks noChangeArrowheads="1"/>
        </xdr:cNvSpPr>
      </xdr:nvSpPr>
      <xdr:spPr bwMode="auto">
        <a:xfrm>
          <a:off x="2390775" y="33651825"/>
          <a:ext cx="76200" cy="224974"/>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25" name="Text Box 2">
          <a:extLst>
            <a:ext uri="{FF2B5EF4-FFF2-40B4-BE49-F238E27FC236}">
              <a16:creationId xmlns:a16="http://schemas.microsoft.com/office/drawing/2014/main" xmlns="" id="{00000000-0008-0000-0800-000019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226561</xdr:rowOff>
    </xdr:to>
    <xdr:sp macro="" textlink="">
      <xdr:nvSpPr>
        <xdr:cNvPr id="26" name="Text Box 2">
          <a:extLst>
            <a:ext uri="{FF2B5EF4-FFF2-40B4-BE49-F238E27FC236}">
              <a16:creationId xmlns:a16="http://schemas.microsoft.com/office/drawing/2014/main" xmlns="" id="{00000000-0008-0000-0800-00001A000000}"/>
            </a:ext>
          </a:extLst>
        </xdr:cNvPr>
        <xdr:cNvSpPr txBox="1">
          <a:spLocks noChangeArrowheads="1"/>
        </xdr:cNvSpPr>
      </xdr:nvSpPr>
      <xdr:spPr bwMode="auto">
        <a:xfrm>
          <a:off x="2390775" y="33651825"/>
          <a:ext cx="76200" cy="226561"/>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27" name="Text Box 2">
          <a:extLst>
            <a:ext uri="{FF2B5EF4-FFF2-40B4-BE49-F238E27FC236}">
              <a16:creationId xmlns:a16="http://schemas.microsoft.com/office/drawing/2014/main" xmlns="" id="{00000000-0008-0000-0800-00001B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226561</xdr:rowOff>
    </xdr:to>
    <xdr:sp macro="" textlink="">
      <xdr:nvSpPr>
        <xdr:cNvPr id="28" name="Text Box 2">
          <a:extLst>
            <a:ext uri="{FF2B5EF4-FFF2-40B4-BE49-F238E27FC236}">
              <a16:creationId xmlns:a16="http://schemas.microsoft.com/office/drawing/2014/main" xmlns="" id="{00000000-0008-0000-0800-00001C000000}"/>
            </a:ext>
          </a:extLst>
        </xdr:cNvPr>
        <xdr:cNvSpPr txBox="1">
          <a:spLocks noChangeArrowheads="1"/>
        </xdr:cNvSpPr>
      </xdr:nvSpPr>
      <xdr:spPr bwMode="auto">
        <a:xfrm>
          <a:off x="2390775" y="33651825"/>
          <a:ext cx="76200" cy="226561"/>
        </a:xfrm>
        <a:prstGeom prst="rect">
          <a:avLst/>
        </a:prstGeom>
        <a:noFill/>
        <a:ln w="9525">
          <a:noFill/>
          <a:miter lim="800000"/>
          <a:headEnd/>
          <a:tailEnd/>
        </a:ln>
      </xdr:spPr>
    </xdr:sp>
    <xdr:clientData/>
  </xdr:twoCellAnchor>
  <xdr:oneCellAnchor>
    <xdr:from>
      <xdr:col>1</xdr:col>
      <xdr:colOff>2000250</xdr:colOff>
      <xdr:row>18</xdr:row>
      <xdr:rowOff>0</xdr:rowOff>
    </xdr:from>
    <xdr:ext cx="76200" cy="268061"/>
    <xdr:sp macro="" textlink="">
      <xdr:nvSpPr>
        <xdr:cNvPr id="29" name="Text Box 2">
          <a:extLst>
            <a:ext uri="{FF2B5EF4-FFF2-40B4-BE49-F238E27FC236}">
              <a16:creationId xmlns:a16="http://schemas.microsoft.com/office/drawing/2014/main" xmlns="" id="{00000000-0008-0000-0800-00001D000000}"/>
            </a:ext>
          </a:extLst>
        </xdr:cNvPr>
        <xdr:cNvSpPr txBox="1">
          <a:spLocks noChangeArrowheads="1"/>
        </xdr:cNvSpPr>
      </xdr:nvSpPr>
      <xdr:spPr bwMode="auto">
        <a:xfrm>
          <a:off x="2390775" y="15382875"/>
          <a:ext cx="76200" cy="268061"/>
        </a:xfrm>
        <a:prstGeom prst="rect">
          <a:avLst/>
        </a:prstGeom>
        <a:noFill/>
        <a:ln w="9525">
          <a:noFill/>
          <a:miter lim="800000"/>
          <a:headEnd/>
          <a:tailEnd/>
        </a:ln>
      </xdr:spPr>
    </xdr:sp>
    <xdr:clientData/>
  </xdr:oneCellAnchor>
  <xdr:twoCellAnchor editAs="oneCell">
    <xdr:from>
      <xdr:col>1</xdr:col>
      <xdr:colOff>2000250</xdr:colOff>
      <xdr:row>18</xdr:row>
      <xdr:rowOff>0</xdr:rowOff>
    </xdr:from>
    <xdr:to>
      <xdr:col>1</xdr:col>
      <xdr:colOff>2076450</xdr:colOff>
      <xdr:row>18</xdr:row>
      <xdr:rowOff>231322</xdr:rowOff>
    </xdr:to>
    <xdr:sp macro="" textlink="">
      <xdr:nvSpPr>
        <xdr:cNvPr id="30" name="Text Box 2">
          <a:extLst>
            <a:ext uri="{FF2B5EF4-FFF2-40B4-BE49-F238E27FC236}">
              <a16:creationId xmlns:a16="http://schemas.microsoft.com/office/drawing/2014/main" xmlns="" id="{00000000-0008-0000-0800-00001E000000}"/>
            </a:ext>
          </a:extLst>
        </xdr:cNvPr>
        <xdr:cNvSpPr txBox="1">
          <a:spLocks noChangeArrowheads="1"/>
        </xdr:cNvSpPr>
      </xdr:nvSpPr>
      <xdr:spPr bwMode="auto">
        <a:xfrm>
          <a:off x="2390775" y="15382875"/>
          <a:ext cx="76200" cy="231322"/>
        </a:xfrm>
        <a:prstGeom prst="rect">
          <a:avLst/>
        </a:prstGeom>
        <a:noFill/>
        <a:ln w="9525">
          <a:noFill/>
          <a:miter lim="800000"/>
          <a:headEnd/>
          <a:tailEnd/>
        </a:ln>
      </xdr:spPr>
    </xdr:sp>
    <xdr:clientData/>
  </xdr:twoCellAnchor>
  <xdr:oneCellAnchor>
    <xdr:from>
      <xdr:col>1</xdr:col>
      <xdr:colOff>2000250</xdr:colOff>
      <xdr:row>39</xdr:row>
      <xdr:rowOff>0</xdr:rowOff>
    </xdr:from>
    <xdr:ext cx="76200" cy="268061"/>
    <xdr:sp macro="" textlink="">
      <xdr:nvSpPr>
        <xdr:cNvPr id="31" name="Text Box 2">
          <a:extLst>
            <a:ext uri="{FF2B5EF4-FFF2-40B4-BE49-F238E27FC236}">
              <a16:creationId xmlns:a16="http://schemas.microsoft.com/office/drawing/2014/main" xmlns="" id="{00000000-0008-0000-0800-00001F000000}"/>
            </a:ext>
          </a:extLst>
        </xdr:cNvPr>
        <xdr:cNvSpPr txBox="1">
          <a:spLocks noChangeArrowheads="1"/>
        </xdr:cNvSpPr>
      </xdr:nvSpPr>
      <xdr:spPr bwMode="auto">
        <a:xfrm>
          <a:off x="2390775" y="26631900"/>
          <a:ext cx="76200" cy="268061"/>
        </a:xfrm>
        <a:prstGeom prst="rect">
          <a:avLst/>
        </a:prstGeom>
        <a:noFill/>
        <a:ln w="9525">
          <a:noFill/>
          <a:miter lim="800000"/>
          <a:headEnd/>
          <a:tailEnd/>
        </a:ln>
      </xdr:spPr>
    </xdr:sp>
    <xdr:clientData/>
  </xdr:oneCellAnchor>
  <xdr:oneCellAnchor>
    <xdr:from>
      <xdr:col>1</xdr:col>
      <xdr:colOff>2000250</xdr:colOff>
      <xdr:row>39</xdr:row>
      <xdr:rowOff>0</xdr:rowOff>
    </xdr:from>
    <xdr:ext cx="76200" cy="231322"/>
    <xdr:sp macro="" textlink="">
      <xdr:nvSpPr>
        <xdr:cNvPr id="32" name="Text Box 2">
          <a:extLst>
            <a:ext uri="{FF2B5EF4-FFF2-40B4-BE49-F238E27FC236}">
              <a16:creationId xmlns:a16="http://schemas.microsoft.com/office/drawing/2014/main" xmlns="" id="{00000000-0008-0000-0800-000020000000}"/>
            </a:ext>
          </a:extLst>
        </xdr:cNvPr>
        <xdr:cNvSpPr txBox="1">
          <a:spLocks noChangeArrowheads="1"/>
        </xdr:cNvSpPr>
      </xdr:nvSpPr>
      <xdr:spPr bwMode="auto">
        <a:xfrm>
          <a:off x="2390775" y="26631900"/>
          <a:ext cx="76200" cy="231322"/>
        </a:xfrm>
        <a:prstGeom prst="rect">
          <a:avLst/>
        </a:prstGeom>
        <a:noFill/>
        <a:ln w="9525">
          <a:noFill/>
          <a:miter lim="800000"/>
          <a:headEnd/>
          <a:tailEnd/>
        </a:ln>
      </xdr:spPr>
    </xdr:sp>
    <xdr:clientData/>
  </xdr:oneCellAnchor>
  <xdr:twoCellAnchor editAs="oneCell">
    <xdr:from>
      <xdr:col>1</xdr:col>
      <xdr:colOff>2000250</xdr:colOff>
      <xdr:row>22</xdr:row>
      <xdr:rowOff>0</xdr:rowOff>
    </xdr:from>
    <xdr:to>
      <xdr:col>1</xdr:col>
      <xdr:colOff>2076450</xdr:colOff>
      <xdr:row>22</xdr:row>
      <xdr:rowOff>272824</xdr:rowOff>
    </xdr:to>
    <xdr:sp macro="" textlink="">
      <xdr:nvSpPr>
        <xdr:cNvPr id="33" name="Text Box 2">
          <a:extLst>
            <a:ext uri="{FF2B5EF4-FFF2-40B4-BE49-F238E27FC236}">
              <a16:creationId xmlns:a16="http://schemas.microsoft.com/office/drawing/2014/main" xmlns="" id="{00000000-0008-0000-0800-000021000000}"/>
            </a:ext>
          </a:extLst>
        </xdr:cNvPr>
        <xdr:cNvSpPr txBox="1">
          <a:spLocks noChangeArrowheads="1"/>
        </xdr:cNvSpPr>
      </xdr:nvSpPr>
      <xdr:spPr bwMode="auto">
        <a:xfrm>
          <a:off x="2390775" y="17021175"/>
          <a:ext cx="76200" cy="272824"/>
        </a:xfrm>
        <a:prstGeom prst="rect">
          <a:avLst/>
        </a:prstGeom>
        <a:noFill/>
        <a:ln w="9525">
          <a:noFill/>
          <a:miter lim="800000"/>
          <a:headEnd/>
          <a:tailEnd/>
        </a:ln>
      </xdr:spPr>
    </xdr:sp>
    <xdr:clientData/>
  </xdr:twoCellAnchor>
  <xdr:oneCellAnchor>
    <xdr:from>
      <xdr:col>1</xdr:col>
      <xdr:colOff>2000250</xdr:colOff>
      <xdr:row>23</xdr:row>
      <xdr:rowOff>0</xdr:rowOff>
    </xdr:from>
    <xdr:ext cx="76200" cy="268061"/>
    <xdr:sp macro="" textlink="">
      <xdr:nvSpPr>
        <xdr:cNvPr id="34" name="Text Box 2">
          <a:extLst>
            <a:ext uri="{FF2B5EF4-FFF2-40B4-BE49-F238E27FC236}">
              <a16:creationId xmlns:a16="http://schemas.microsoft.com/office/drawing/2014/main" xmlns="" id="{00000000-0008-0000-0800-000022000000}"/>
            </a:ext>
          </a:extLst>
        </xdr:cNvPr>
        <xdr:cNvSpPr txBox="1">
          <a:spLocks noChangeArrowheads="1"/>
        </xdr:cNvSpPr>
      </xdr:nvSpPr>
      <xdr:spPr bwMode="auto">
        <a:xfrm>
          <a:off x="2390775" y="17364075"/>
          <a:ext cx="76200" cy="268061"/>
        </a:xfrm>
        <a:prstGeom prst="rect">
          <a:avLst/>
        </a:prstGeom>
        <a:noFill/>
        <a:ln w="9525">
          <a:noFill/>
          <a:miter lim="800000"/>
          <a:headEnd/>
          <a:tailEnd/>
        </a:ln>
      </xdr:spPr>
    </xdr:sp>
    <xdr:clientData/>
  </xdr:oneCellAnchor>
  <xdr:twoCellAnchor editAs="oneCell">
    <xdr:from>
      <xdr:col>1</xdr:col>
      <xdr:colOff>2000250</xdr:colOff>
      <xdr:row>23</xdr:row>
      <xdr:rowOff>0</xdr:rowOff>
    </xdr:from>
    <xdr:to>
      <xdr:col>1</xdr:col>
      <xdr:colOff>2076450</xdr:colOff>
      <xdr:row>23</xdr:row>
      <xdr:rowOff>231323</xdr:rowOff>
    </xdr:to>
    <xdr:sp macro="" textlink="">
      <xdr:nvSpPr>
        <xdr:cNvPr id="35" name="Text Box 2">
          <a:extLst>
            <a:ext uri="{FF2B5EF4-FFF2-40B4-BE49-F238E27FC236}">
              <a16:creationId xmlns:a16="http://schemas.microsoft.com/office/drawing/2014/main" xmlns="" id="{00000000-0008-0000-0800-000023000000}"/>
            </a:ext>
          </a:extLst>
        </xdr:cNvPr>
        <xdr:cNvSpPr txBox="1">
          <a:spLocks noChangeArrowheads="1"/>
        </xdr:cNvSpPr>
      </xdr:nvSpPr>
      <xdr:spPr bwMode="auto">
        <a:xfrm>
          <a:off x="2390775" y="17364075"/>
          <a:ext cx="76200" cy="231323"/>
        </a:xfrm>
        <a:prstGeom prst="rect">
          <a:avLst/>
        </a:prstGeom>
        <a:noFill/>
        <a:ln w="9525">
          <a:noFill/>
          <a:miter lim="800000"/>
          <a:headEnd/>
          <a:tailEnd/>
        </a:ln>
      </xdr:spPr>
    </xdr:sp>
    <xdr:clientData/>
  </xdr:twoCellAnchor>
  <xdr:oneCellAnchor>
    <xdr:from>
      <xdr:col>1</xdr:col>
      <xdr:colOff>2000250</xdr:colOff>
      <xdr:row>19</xdr:row>
      <xdr:rowOff>0</xdr:rowOff>
    </xdr:from>
    <xdr:ext cx="76200" cy="268061"/>
    <xdr:sp macro="" textlink="">
      <xdr:nvSpPr>
        <xdr:cNvPr id="36" name="Text Box 2">
          <a:extLst>
            <a:ext uri="{FF2B5EF4-FFF2-40B4-BE49-F238E27FC236}">
              <a16:creationId xmlns:a16="http://schemas.microsoft.com/office/drawing/2014/main" xmlns="" id="{00000000-0008-0000-0800-000024000000}"/>
            </a:ext>
          </a:extLst>
        </xdr:cNvPr>
        <xdr:cNvSpPr txBox="1">
          <a:spLocks noChangeArrowheads="1"/>
        </xdr:cNvSpPr>
      </xdr:nvSpPr>
      <xdr:spPr bwMode="auto">
        <a:xfrm>
          <a:off x="2390775" y="15792450"/>
          <a:ext cx="76200" cy="268061"/>
        </a:xfrm>
        <a:prstGeom prst="rect">
          <a:avLst/>
        </a:prstGeom>
        <a:noFill/>
        <a:ln w="9525">
          <a:noFill/>
          <a:miter lim="800000"/>
          <a:headEnd/>
          <a:tailEnd/>
        </a:ln>
      </xdr:spPr>
    </xdr:sp>
    <xdr:clientData/>
  </xdr:oneCellAnchor>
  <xdr:twoCellAnchor editAs="oneCell">
    <xdr:from>
      <xdr:col>1</xdr:col>
      <xdr:colOff>2000250</xdr:colOff>
      <xdr:row>19</xdr:row>
      <xdr:rowOff>0</xdr:rowOff>
    </xdr:from>
    <xdr:to>
      <xdr:col>1</xdr:col>
      <xdr:colOff>2076450</xdr:colOff>
      <xdr:row>19</xdr:row>
      <xdr:rowOff>231322</xdr:rowOff>
    </xdr:to>
    <xdr:sp macro="" textlink="">
      <xdr:nvSpPr>
        <xdr:cNvPr id="37" name="Text Box 2">
          <a:extLst>
            <a:ext uri="{FF2B5EF4-FFF2-40B4-BE49-F238E27FC236}">
              <a16:creationId xmlns:a16="http://schemas.microsoft.com/office/drawing/2014/main" xmlns="" id="{00000000-0008-0000-0800-000025000000}"/>
            </a:ext>
          </a:extLst>
        </xdr:cNvPr>
        <xdr:cNvSpPr txBox="1">
          <a:spLocks noChangeArrowheads="1"/>
        </xdr:cNvSpPr>
      </xdr:nvSpPr>
      <xdr:spPr bwMode="auto">
        <a:xfrm>
          <a:off x="2390775" y="15792450"/>
          <a:ext cx="76200" cy="231322"/>
        </a:xfrm>
        <a:prstGeom prst="rect">
          <a:avLst/>
        </a:prstGeom>
        <a:noFill/>
        <a:ln w="9525">
          <a:noFill/>
          <a:miter lim="800000"/>
          <a:headEnd/>
          <a:tailEnd/>
        </a:ln>
      </xdr:spPr>
    </xdr:sp>
    <xdr:clientData/>
  </xdr:twoCellAnchor>
  <xdr:oneCellAnchor>
    <xdr:from>
      <xdr:col>1</xdr:col>
      <xdr:colOff>2000250</xdr:colOff>
      <xdr:row>45</xdr:row>
      <xdr:rowOff>0</xdr:rowOff>
    </xdr:from>
    <xdr:ext cx="76200" cy="268061"/>
    <xdr:sp macro="" textlink="">
      <xdr:nvSpPr>
        <xdr:cNvPr id="38" name="Text Box 2">
          <a:extLst>
            <a:ext uri="{FF2B5EF4-FFF2-40B4-BE49-F238E27FC236}">
              <a16:creationId xmlns:a16="http://schemas.microsoft.com/office/drawing/2014/main" xmlns="" id="{00000000-0008-0000-0800-000026000000}"/>
            </a:ext>
          </a:extLst>
        </xdr:cNvPr>
        <xdr:cNvSpPr txBox="1">
          <a:spLocks noChangeArrowheads="1"/>
        </xdr:cNvSpPr>
      </xdr:nvSpPr>
      <xdr:spPr bwMode="auto">
        <a:xfrm>
          <a:off x="2390775" y="33651825"/>
          <a:ext cx="76200" cy="268061"/>
        </a:xfrm>
        <a:prstGeom prst="rect">
          <a:avLst/>
        </a:prstGeom>
        <a:noFill/>
        <a:ln w="9525">
          <a:noFill/>
          <a:miter lim="800000"/>
          <a:headEnd/>
          <a:tailEnd/>
        </a:ln>
      </xdr:spPr>
    </xdr:sp>
    <xdr:clientData/>
  </xdr:oneCellAnchor>
  <xdr:twoCellAnchor editAs="oneCell">
    <xdr:from>
      <xdr:col>1</xdr:col>
      <xdr:colOff>2000250</xdr:colOff>
      <xdr:row>45</xdr:row>
      <xdr:rowOff>0</xdr:rowOff>
    </xdr:from>
    <xdr:to>
      <xdr:col>1</xdr:col>
      <xdr:colOff>2076450</xdr:colOff>
      <xdr:row>45</xdr:row>
      <xdr:rowOff>231322</xdr:rowOff>
    </xdr:to>
    <xdr:sp macro="" textlink="">
      <xdr:nvSpPr>
        <xdr:cNvPr id="39" name="Text Box 2">
          <a:extLst>
            <a:ext uri="{FF2B5EF4-FFF2-40B4-BE49-F238E27FC236}">
              <a16:creationId xmlns:a16="http://schemas.microsoft.com/office/drawing/2014/main" xmlns="" id="{00000000-0008-0000-0800-000027000000}"/>
            </a:ext>
          </a:extLst>
        </xdr:cNvPr>
        <xdr:cNvSpPr txBox="1">
          <a:spLocks noChangeArrowheads="1"/>
        </xdr:cNvSpPr>
      </xdr:nvSpPr>
      <xdr:spPr bwMode="auto">
        <a:xfrm>
          <a:off x="2390775" y="33651825"/>
          <a:ext cx="76200" cy="231322"/>
        </a:xfrm>
        <a:prstGeom prst="rect">
          <a:avLst/>
        </a:prstGeom>
        <a:noFill/>
        <a:ln w="9525">
          <a:noFill/>
          <a:miter lim="800000"/>
          <a:headEnd/>
          <a:tailEnd/>
        </a:ln>
      </xdr:spPr>
    </xdr:sp>
    <xdr:clientData/>
  </xdr:twoCellAnchor>
  <xdr:oneCellAnchor>
    <xdr:from>
      <xdr:col>1</xdr:col>
      <xdr:colOff>2000250</xdr:colOff>
      <xdr:row>74</xdr:row>
      <xdr:rowOff>0</xdr:rowOff>
    </xdr:from>
    <xdr:ext cx="76200" cy="268061"/>
    <xdr:sp macro="" textlink="">
      <xdr:nvSpPr>
        <xdr:cNvPr id="40" name="Text Box 2">
          <a:extLst>
            <a:ext uri="{FF2B5EF4-FFF2-40B4-BE49-F238E27FC236}">
              <a16:creationId xmlns:a16="http://schemas.microsoft.com/office/drawing/2014/main" xmlns="" id="{00000000-0008-0000-0800-000028000000}"/>
            </a:ext>
          </a:extLst>
        </xdr:cNvPr>
        <xdr:cNvSpPr txBox="1">
          <a:spLocks noChangeArrowheads="1"/>
        </xdr:cNvSpPr>
      </xdr:nvSpPr>
      <xdr:spPr bwMode="auto">
        <a:xfrm>
          <a:off x="2390775" y="51644550"/>
          <a:ext cx="76200" cy="268061"/>
        </a:xfrm>
        <a:prstGeom prst="rect">
          <a:avLst/>
        </a:prstGeom>
        <a:noFill/>
        <a:ln w="9525">
          <a:noFill/>
          <a:miter lim="800000"/>
          <a:headEnd/>
          <a:tailEnd/>
        </a:ln>
      </xdr:spPr>
    </xdr:sp>
    <xdr:clientData/>
  </xdr:oneCellAnchor>
  <xdr:oneCellAnchor>
    <xdr:from>
      <xdr:col>1</xdr:col>
      <xdr:colOff>2000250</xdr:colOff>
      <xdr:row>74</xdr:row>
      <xdr:rowOff>0</xdr:rowOff>
    </xdr:from>
    <xdr:ext cx="76200" cy="231322"/>
    <xdr:sp macro="" textlink="">
      <xdr:nvSpPr>
        <xdr:cNvPr id="41" name="Text Box 2">
          <a:extLst>
            <a:ext uri="{FF2B5EF4-FFF2-40B4-BE49-F238E27FC236}">
              <a16:creationId xmlns:a16="http://schemas.microsoft.com/office/drawing/2014/main" xmlns="" id="{00000000-0008-0000-0800-000029000000}"/>
            </a:ext>
          </a:extLst>
        </xdr:cNvPr>
        <xdr:cNvSpPr txBox="1">
          <a:spLocks noChangeArrowheads="1"/>
        </xdr:cNvSpPr>
      </xdr:nvSpPr>
      <xdr:spPr bwMode="auto">
        <a:xfrm>
          <a:off x="2390775" y="51644550"/>
          <a:ext cx="76200" cy="231322"/>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2" name="Text Box 2">
          <a:extLst>
            <a:ext uri="{FF2B5EF4-FFF2-40B4-BE49-F238E27FC236}">
              <a16:creationId xmlns:a16="http://schemas.microsoft.com/office/drawing/2014/main" xmlns="" id="{00000000-0008-0000-0800-00002A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31322"/>
    <xdr:sp macro="" textlink="">
      <xdr:nvSpPr>
        <xdr:cNvPr id="43" name="Text Box 2">
          <a:extLst>
            <a:ext uri="{FF2B5EF4-FFF2-40B4-BE49-F238E27FC236}">
              <a16:creationId xmlns:a16="http://schemas.microsoft.com/office/drawing/2014/main" xmlns="" id="{00000000-0008-0000-0800-00002B000000}"/>
            </a:ext>
          </a:extLst>
        </xdr:cNvPr>
        <xdr:cNvSpPr txBox="1">
          <a:spLocks noChangeArrowheads="1"/>
        </xdr:cNvSpPr>
      </xdr:nvSpPr>
      <xdr:spPr bwMode="auto">
        <a:xfrm>
          <a:off x="2390775" y="51006375"/>
          <a:ext cx="76200" cy="231322"/>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4" name="Text Box 2">
          <a:extLst>
            <a:ext uri="{FF2B5EF4-FFF2-40B4-BE49-F238E27FC236}">
              <a16:creationId xmlns:a16="http://schemas.microsoft.com/office/drawing/2014/main" xmlns="" id="{00000000-0008-0000-0800-00002C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5" name="Text Box 2">
          <a:extLst>
            <a:ext uri="{FF2B5EF4-FFF2-40B4-BE49-F238E27FC236}">
              <a16:creationId xmlns:a16="http://schemas.microsoft.com/office/drawing/2014/main" xmlns="" id="{00000000-0008-0000-0800-00002D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4973"/>
    <xdr:sp macro="" textlink="">
      <xdr:nvSpPr>
        <xdr:cNvPr id="46" name="Text Box 2">
          <a:extLst>
            <a:ext uri="{FF2B5EF4-FFF2-40B4-BE49-F238E27FC236}">
              <a16:creationId xmlns:a16="http://schemas.microsoft.com/office/drawing/2014/main" xmlns="" id="{00000000-0008-0000-0800-00002E000000}"/>
            </a:ext>
          </a:extLst>
        </xdr:cNvPr>
        <xdr:cNvSpPr txBox="1">
          <a:spLocks noChangeArrowheads="1"/>
        </xdr:cNvSpPr>
      </xdr:nvSpPr>
      <xdr:spPr bwMode="auto">
        <a:xfrm>
          <a:off x="2390775" y="51006375"/>
          <a:ext cx="76200" cy="224973"/>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7" name="Text Box 2">
          <a:extLst>
            <a:ext uri="{FF2B5EF4-FFF2-40B4-BE49-F238E27FC236}">
              <a16:creationId xmlns:a16="http://schemas.microsoft.com/office/drawing/2014/main" xmlns="" id="{00000000-0008-0000-0800-00002F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4974"/>
    <xdr:sp macro="" textlink="">
      <xdr:nvSpPr>
        <xdr:cNvPr id="48" name="Text Box 2">
          <a:extLst>
            <a:ext uri="{FF2B5EF4-FFF2-40B4-BE49-F238E27FC236}">
              <a16:creationId xmlns:a16="http://schemas.microsoft.com/office/drawing/2014/main" xmlns="" id="{00000000-0008-0000-0800-000030000000}"/>
            </a:ext>
          </a:extLst>
        </xdr:cNvPr>
        <xdr:cNvSpPr txBox="1">
          <a:spLocks noChangeArrowheads="1"/>
        </xdr:cNvSpPr>
      </xdr:nvSpPr>
      <xdr:spPr bwMode="auto">
        <a:xfrm>
          <a:off x="2390775" y="51006375"/>
          <a:ext cx="76200" cy="224974"/>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49" name="Text Box 2">
          <a:extLst>
            <a:ext uri="{FF2B5EF4-FFF2-40B4-BE49-F238E27FC236}">
              <a16:creationId xmlns:a16="http://schemas.microsoft.com/office/drawing/2014/main" xmlns="" id="{00000000-0008-0000-0800-000031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6561"/>
    <xdr:sp macro="" textlink="">
      <xdr:nvSpPr>
        <xdr:cNvPr id="50" name="Text Box 2">
          <a:extLst>
            <a:ext uri="{FF2B5EF4-FFF2-40B4-BE49-F238E27FC236}">
              <a16:creationId xmlns:a16="http://schemas.microsoft.com/office/drawing/2014/main" xmlns="" id="{00000000-0008-0000-0800-000032000000}"/>
            </a:ext>
          </a:extLst>
        </xdr:cNvPr>
        <xdr:cNvSpPr txBox="1">
          <a:spLocks noChangeArrowheads="1"/>
        </xdr:cNvSpPr>
      </xdr:nvSpPr>
      <xdr:spPr bwMode="auto">
        <a:xfrm>
          <a:off x="2390775" y="51006375"/>
          <a:ext cx="76200" cy="2265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51" name="Text Box 2">
          <a:extLst>
            <a:ext uri="{FF2B5EF4-FFF2-40B4-BE49-F238E27FC236}">
              <a16:creationId xmlns:a16="http://schemas.microsoft.com/office/drawing/2014/main" xmlns="" id="{00000000-0008-0000-0800-000033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6561"/>
    <xdr:sp macro="" textlink="">
      <xdr:nvSpPr>
        <xdr:cNvPr id="52" name="Text Box 2">
          <a:extLst>
            <a:ext uri="{FF2B5EF4-FFF2-40B4-BE49-F238E27FC236}">
              <a16:creationId xmlns:a16="http://schemas.microsoft.com/office/drawing/2014/main" xmlns="" id="{00000000-0008-0000-0800-000034000000}"/>
            </a:ext>
          </a:extLst>
        </xdr:cNvPr>
        <xdr:cNvSpPr txBox="1">
          <a:spLocks noChangeArrowheads="1"/>
        </xdr:cNvSpPr>
      </xdr:nvSpPr>
      <xdr:spPr bwMode="auto">
        <a:xfrm>
          <a:off x="2390775" y="51006375"/>
          <a:ext cx="76200" cy="2265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53" name="Text Box 2">
          <a:extLst>
            <a:ext uri="{FF2B5EF4-FFF2-40B4-BE49-F238E27FC236}">
              <a16:creationId xmlns:a16="http://schemas.microsoft.com/office/drawing/2014/main" xmlns="" id="{00000000-0008-0000-0800-000035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31322"/>
    <xdr:sp macro="" textlink="">
      <xdr:nvSpPr>
        <xdr:cNvPr id="54" name="Text Box 2">
          <a:extLst>
            <a:ext uri="{FF2B5EF4-FFF2-40B4-BE49-F238E27FC236}">
              <a16:creationId xmlns:a16="http://schemas.microsoft.com/office/drawing/2014/main" xmlns="" id="{00000000-0008-0000-0800-000036000000}"/>
            </a:ext>
          </a:extLst>
        </xdr:cNvPr>
        <xdr:cNvSpPr txBox="1">
          <a:spLocks noChangeArrowheads="1"/>
        </xdr:cNvSpPr>
      </xdr:nvSpPr>
      <xdr:spPr bwMode="auto">
        <a:xfrm>
          <a:off x="2390775" y="51006375"/>
          <a:ext cx="76200" cy="231322"/>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55" name="Text Box 2">
          <a:extLst>
            <a:ext uri="{FF2B5EF4-FFF2-40B4-BE49-F238E27FC236}">
              <a16:creationId xmlns:a16="http://schemas.microsoft.com/office/drawing/2014/main" xmlns="" id="{00000000-0008-0000-0800-000037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31322"/>
    <xdr:sp macro="" textlink="">
      <xdr:nvSpPr>
        <xdr:cNvPr id="56" name="Text Box 2">
          <a:extLst>
            <a:ext uri="{FF2B5EF4-FFF2-40B4-BE49-F238E27FC236}">
              <a16:creationId xmlns:a16="http://schemas.microsoft.com/office/drawing/2014/main" xmlns="" id="{00000000-0008-0000-0800-000038000000}"/>
            </a:ext>
          </a:extLst>
        </xdr:cNvPr>
        <xdr:cNvSpPr txBox="1">
          <a:spLocks noChangeArrowheads="1"/>
        </xdr:cNvSpPr>
      </xdr:nvSpPr>
      <xdr:spPr bwMode="auto">
        <a:xfrm>
          <a:off x="2390775" y="51006375"/>
          <a:ext cx="76200" cy="231322"/>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57" name="Text Box 2">
          <a:extLst>
            <a:ext uri="{FF2B5EF4-FFF2-40B4-BE49-F238E27FC236}">
              <a16:creationId xmlns:a16="http://schemas.microsoft.com/office/drawing/2014/main" xmlns="" id="{00000000-0008-0000-0800-000039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58" name="Text Box 2">
          <a:extLst>
            <a:ext uri="{FF2B5EF4-FFF2-40B4-BE49-F238E27FC236}">
              <a16:creationId xmlns:a16="http://schemas.microsoft.com/office/drawing/2014/main" xmlns="" id="{00000000-0008-0000-0800-00003A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4973"/>
    <xdr:sp macro="" textlink="">
      <xdr:nvSpPr>
        <xdr:cNvPr id="59" name="Text Box 2">
          <a:extLst>
            <a:ext uri="{FF2B5EF4-FFF2-40B4-BE49-F238E27FC236}">
              <a16:creationId xmlns:a16="http://schemas.microsoft.com/office/drawing/2014/main" xmlns="" id="{00000000-0008-0000-0800-00003B000000}"/>
            </a:ext>
          </a:extLst>
        </xdr:cNvPr>
        <xdr:cNvSpPr txBox="1">
          <a:spLocks noChangeArrowheads="1"/>
        </xdr:cNvSpPr>
      </xdr:nvSpPr>
      <xdr:spPr bwMode="auto">
        <a:xfrm>
          <a:off x="2390775" y="51006375"/>
          <a:ext cx="76200" cy="224973"/>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60" name="Text Box 2">
          <a:extLst>
            <a:ext uri="{FF2B5EF4-FFF2-40B4-BE49-F238E27FC236}">
              <a16:creationId xmlns:a16="http://schemas.microsoft.com/office/drawing/2014/main" xmlns="" id="{00000000-0008-0000-0800-00003C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4974"/>
    <xdr:sp macro="" textlink="">
      <xdr:nvSpPr>
        <xdr:cNvPr id="61" name="Text Box 2">
          <a:extLst>
            <a:ext uri="{FF2B5EF4-FFF2-40B4-BE49-F238E27FC236}">
              <a16:creationId xmlns:a16="http://schemas.microsoft.com/office/drawing/2014/main" xmlns="" id="{00000000-0008-0000-0800-00003D000000}"/>
            </a:ext>
          </a:extLst>
        </xdr:cNvPr>
        <xdr:cNvSpPr txBox="1">
          <a:spLocks noChangeArrowheads="1"/>
        </xdr:cNvSpPr>
      </xdr:nvSpPr>
      <xdr:spPr bwMode="auto">
        <a:xfrm>
          <a:off x="2390775" y="51006375"/>
          <a:ext cx="76200" cy="224974"/>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62" name="Text Box 2">
          <a:extLst>
            <a:ext uri="{FF2B5EF4-FFF2-40B4-BE49-F238E27FC236}">
              <a16:creationId xmlns:a16="http://schemas.microsoft.com/office/drawing/2014/main" xmlns="" id="{00000000-0008-0000-0800-00003E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6561"/>
    <xdr:sp macro="" textlink="">
      <xdr:nvSpPr>
        <xdr:cNvPr id="63" name="Text Box 2">
          <a:extLst>
            <a:ext uri="{FF2B5EF4-FFF2-40B4-BE49-F238E27FC236}">
              <a16:creationId xmlns:a16="http://schemas.microsoft.com/office/drawing/2014/main" xmlns="" id="{00000000-0008-0000-0800-00003F000000}"/>
            </a:ext>
          </a:extLst>
        </xdr:cNvPr>
        <xdr:cNvSpPr txBox="1">
          <a:spLocks noChangeArrowheads="1"/>
        </xdr:cNvSpPr>
      </xdr:nvSpPr>
      <xdr:spPr bwMode="auto">
        <a:xfrm>
          <a:off x="2390775" y="51006375"/>
          <a:ext cx="76200" cy="2265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64" name="Text Box 2">
          <a:extLst>
            <a:ext uri="{FF2B5EF4-FFF2-40B4-BE49-F238E27FC236}">
              <a16:creationId xmlns:a16="http://schemas.microsoft.com/office/drawing/2014/main" xmlns="" id="{00000000-0008-0000-0800-000040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26561"/>
    <xdr:sp macro="" textlink="">
      <xdr:nvSpPr>
        <xdr:cNvPr id="65" name="Text Box 2">
          <a:extLst>
            <a:ext uri="{FF2B5EF4-FFF2-40B4-BE49-F238E27FC236}">
              <a16:creationId xmlns:a16="http://schemas.microsoft.com/office/drawing/2014/main" xmlns="" id="{00000000-0008-0000-0800-000041000000}"/>
            </a:ext>
          </a:extLst>
        </xdr:cNvPr>
        <xdr:cNvSpPr txBox="1">
          <a:spLocks noChangeArrowheads="1"/>
        </xdr:cNvSpPr>
      </xdr:nvSpPr>
      <xdr:spPr bwMode="auto">
        <a:xfrm>
          <a:off x="2390775" y="51006375"/>
          <a:ext cx="76200" cy="2265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68061"/>
    <xdr:sp macro="" textlink="">
      <xdr:nvSpPr>
        <xdr:cNvPr id="66" name="Text Box 2">
          <a:extLst>
            <a:ext uri="{FF2B5EF4-FFF2-40B4-BE49-F238E27FC236}">
              <a16:creationId xmlns:a16="http://schemas.microsoft.com/office/drawing/2014/main" xmlns="" id="{00000000-0008-0000-0800-000042000000}"/>
            </a:ext>
          </a:extLst>
        </xdr:cNvPr>
        <xdr:cNvSpPr txBox="1">
          <a:spLocks noChangeArrowheads="1"/>
        </xdr:cNvSpPr>
      </xdr:nvSpPr>
      <xdr:spPr bwMode="auto">
        <a:xfrm>
          <a:off x="2390775" y="51006375"/>
          <a:ext cx="76200" cy="268061"/>
        </a:xfrm>
        <a:prstGeom prst="rect">
          <a:avLst/>
        </a:prstGeom>
        <a:noFill/>
        <a:ln w="9525">
          <a:noFill/>
          <a:miter lim="800000"/>
          <a:headEnd/>
          <a:tailEnd/>
        </a:ln>
      </xdr:spPr>
    </xdr:sp>
    <xdr:clientData/>
  </xdr:oneCellAnchor>
  <xdr:oneCellAnchor>
    <xdr:from>
      <xdr:col>1</xdr:col>
      <xdr:colOff>2000250</xdr:colOff>
      <xdr:row>72</xdr:row>
      <xdr:rowOff>0</xdr:rowOff>
    </xdr:from>
    <xdr:ext cx="76200" cy="231322"/>
    <xdr:sp macro="" textlink="">
      <xdr:nvSpPr>
        <xdr:cNvPr id="67" name="Text Box 2">
          <a:extLst>
            <a:ext uri="{FF2B5EF4-FFF2-40B4-BE49-F238E27FC236}">
              <a16:creationId xmlns:a16="http://schemas.microsoft.com/office/drawing/2014/main" xmlns="" id="{00000000-0008-0000-0800-000043000000}"/>
            </a:ext>
          </a:extLst>
        </xdr:cNvPr>
        <xdr:cNvSpPr txBox="1">
          <a:spLocks noChangeArrowheads="1"/>
        </xdr:cNvSpPr>
      </xdr:nvSpPr>
      <xdr:spPr bwMode="auto">
        <a:xfrm>
          <a:off x="2390775" y="51006375"/>
          <a:ext cx="76200" cy="231322"/>
        </a:xfrm>
        <a:prstGeom prst="rect">
          <a:avLst/>
        </a:prstGeom>
        <a:noFill/>
        <a:ln w="9525">
          <a:noFill/>
          <a:miter lim="800000"/>
          <a:headEnd/>
          <a:tailEnd/>
        </a:ln>
      </xdr:spPr>
    </xdr:sp>
    <xdr:clientData/>
  </xdr:oneCellAnchor>
</xdr:wsDr>
</file>

<file path=xl/drawings/drawing10.xml><?xml version="1.0" encoding="utf-8"?>
<xdr:wsDr xmlns:xdr="http://schemas.openxmlformats.org/drawingml/2006/spreadsheetDrawing" xmlns:a="http://schemas.openxmlformats.org/drawingml/2006/main">
  <xdr:twoCellAnchor editAs="oneCell">
    <xdr:from>
      <xdr:col>1</xdr:col>
      <xdr:colOff>2000250</xdr:colOff>
      <xdr:row>11</xdr:row>
      <xdr:rowOff>0</xdr:rowOff>
    </xdr:from>
    <xdr:to>
      <xdr:col>1</xdr:col>
      <xdr:colOff>2076450</xdr:colOff>
      <xdr:row>11</xdr:row>
      <xdr:rowOff>219075</xdr:rowOff>
    </xdr:to>
    <xdr:sp macro="" textlink="">
      <xdr:nvSpPr>
        <xdr:cNvPr id="69866" name="Text Box 2">
          <a:extLst>
            <a:ext uri="{FF2B5EF4-FFF2-40B4-BE49-F238E27FC236}">
              <a16:creationId xmlns:a16="http://schemas.microsoft.com/office/drawing/2014/main" xmlns="" id="{00000000-0008-0000-0900-0000EA100100}"/>
            </a:ext>
          </a:extLst>
        </xdr:cNvPr>
        <xdr:cNvSpPr txBox="1">
          <a:spLocks noChangeArrowheads="1"/>
        </xdr:cNvSpPr>
      </xdr:nvSpPr>
      <xdr:spPr bwMode="auto">
        <a:xfrm>
          <a:off x="2286000" y="5010150"/>
          <a:ext cx="76200" cy="219075"/>
        </a:xfrm>
        <a:prstGeom prst="rect">
          <a:avLst/>
        </a:prstGeom>
        <a:noFill/>
        <a:ln w="9525">
          <a:noFill/>
          <a:miter lim="800000"/>
          <a:headEnd/>
          <a:tailEnd/>
        </a:ln>
      </xdr:spPr>
    </xdr:sp>
    <xdr:clientData/>
  </xdr:twoCellAnchor>
  <xdr:twoCellAnchor editAs="oneCell">
    <xdr:from>
      <xdr:col>4</xdr:col>
      <xdr:colOff>603250</xdr:colOff>
      <xdr:row>14</xdr:row>
      <xdr:rowOff>152400</xdr:rowOff>
    </xdr:from>
    <xdr:to>
      <xdr:col>4</xdr:col>
      <xdr:colOff>679450</xdr:colOff>
      <xdr:row>15</xdr:row>
      <xdr:rowOff>228600</xdr:rowOff>
    </xdr:to>
    <xdr:sp macro="" textlink="">
      <xdr:nvSpPr>
        <xdr:cNvPr id="69867" name="Text Box 2">
          <a:extLst>
            <a:ext uri="{FF2B5EF4-FFF2-40B4-BE49-F238E27FC236}">
              <a16:creationId xmlns:a16="http://schemas.microsoft.com/office/drawing/2014/main" xmlns="" id="{00000000-0008-0000-0900-0000EB100100}"/>
            </a:ext>
          </a:extLst>
        </xdr:cNvPr>
        <xdr:cNvSpPr txBox="1">
          <a:spLocks noChangeArrowheads="1"/>
        </xdr:cNvSpPr>
      </xdr:nvSpPr>
      <xdr:spPr bwMode="auto">
        <a:xfrm>
          <a:off x="8362950" y="8801100"/>
          <a:ext cx="76200" cy="317500"/>
        </a:xfrm>
        <a:prstGeom prst="rect">
          <a:avLst/>
        </a:prstGeom>
        <a:noFill/>
        <a:ln w="9525">
          <a:noFill/>
          <a:miter lim="800000"/>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xdr:col>
      <xdr:colOff>2000250</xdr:colOff>
      <xdr:row>11</xdr:row>
      <xdr:rowOff>0</xdr:rowOff>
    </xdr:from>
    <xdr:to>
      <xdr:col>1</xdr:col>
      <xdr:colOff>2076450</xdr:colOff>
      <xdr:row>12</xdr:row>
      <xdr:rowOff>38100</xdr:rowOff>
    </xdr:to>
    <xdr:sp macro="" textlink="">
      <xdr:nvSpPr>
        <xdr:cNvPr id="5" name="Text Box 2">
          <a:extLst>
            <a:ext uri="{FF2B5EF4-FFF2-40B4-BE49-F238E27FC236}">
              <a16:creationId xmlns:a16="http://schemas.microsoft.com/office/drawing/2014/main" xmlns="" id="{00000000-0008-0000-0A00-000005000000}"/>
            </a:ext>
          </a:extLst>
        </xdr:cNvPr>
        <xdr:cNvSpPr txBox="1">
          <a:spLocks noChangeArrowheads="1"/>
        </xdr:cNvSpPr>
      </xdr:nvSpPr>
      <xdr:spPr bwMode="auto">
        <a:xfrm>
          <a:off x="1866900" y="4029075"/>
          <a:ext cx="76200" cy="228600"/>
        </a:xfrm>
        <a:prstGeom prst="rect">
          <a:avLst/>
        </a:prstGeom>
        <a:noFill/>
        <a:ln w="9525">
          <a:noFill/>
          <a:miter lim="800000"/>
          <a:headEnd/>
          <a:tailEnd/>
        </a:ln>
      </xdr:spPr>
    </xdr:sp>
    <xdr:clientData/>
  </xdr:twoCellAnchor>
  <xdr:twoCellAnchor editAs="oneCell">
    <xdr:from>
      <xdr:col>1</xdr:col>
      <xdr:colOff>2000250</xdr:colOff>
      <xdr:row>14</xdr:row>
      <xdr:rowOff>0</xdr:rowOff>
    </xdr:from>
    <xdr:to>
      <xdr:col>1</xdr:col>
      <xdr:colOff>2076450</xdr:colOff>
      <xdr:row>14</xdr:row>
      <xdr:rowOff>250373</xdr:rowOff>
    </xdr:to>
    <xdr:sp macro="" textlink="">
      <xdr:nvSpPr>
        <xdr:cNvPr id="7" name="Text Box 2">
          <a:extLst>
            <a:ext uri="{FF2B5EF4-FFF2-40B4-BE49-F238E27FC236}">
              <a16:creationId xmlns:a16="http://schemas.microsoft.com/office/drawing/2014/main" xmlns="" id="{00000000-0008-0000-0A00-000007000000}"/>
            </a:ext>
          </a:extLst>
        </xdr:cNvPr>
        <xdr:cNvSpPr txBox="1">
          <a:spLocks noChangeArrowheads="1"/>
        </xdr:cNvSpPr>
      </xdr:nvSpPr>
      <xdr:spPr bwMode="auto">
        <a:xfrm>
          <a:off x="1866900" y="4610100"/>
          <a:ext cx="76200" cy="240848"/>
        </a:xfrm>
        <a:prstGeom prst="rect">
          <a:avLst/>
        </a:prstGeom>
        <a:noFill/>
        <a:ln w="9525">
          <a:noFill/>
          <a:miter lim="800000"/>
          <a:headEnd/>
          <a:tailEnd/>
        </a:ln>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4</xdr:col>
      <xdr:colOff>603250</xdr:colOff>
      <xdr:row>11</xdr:row>
      <xdr:rowOff>152400</xdr:rowOff>
    </xdr:from>
    <xdr:to>
      <xdr:col>4</xdr:col>
      <xdr:colOff>679450</xdr:colOff>
      <xdr:row>13</xdr:row>
      <xdr:rowOff>85725</xdr:rowOff>
    </xdr:to>
    <xdr:sp macro="" textlink="">
      <xdr:nvSpPr>
        <xdr:cNvPr id="2" name="Text Box 2">
          <a:extLst>
            <a:ext uri="{FF2B5EF4-FFF2-40B4-BE49-F238E27FC236}">
              <a16:creationId xmlns:a16="http://schemas.microsoft.com/office/drawing/2014/main" xmlns="" id="{00000000-0008-0000-0B00-000002000000}"/>
            </a:ext>
          </a:extLst>
        </xdr:cNvPr>
        <xdr:cNvSpPr txBox="1">
          <a:spLocks noChangeArrowheads="1"/>
        </xdr:cNvSpPr>
      </xdr:nvSpPr>
      <xdr:spPr bwMode="auto">
        <a:xfrm>
          <a:off x="8356600" y="7400925"/>
          <a:ext cx="76200" cy="314325"/>
        </a:xfrm>
        <a:prstGeom prst="rect">
          <a:avLst/>
        </a:prstGeom>
        <a:noFill/>
        <a:ln w="9525">
          <a:noFill/>
          <a:miter lim="800000"/>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Documents%20and%20Settings\USUARIO\Mis%20documentos\TO&#209;O\GAR\PRESENTACION-INVIAS%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LTERBASIC"/>
      <sheetName val="APU+MAYCOST"/>
      <sheetName val="BAS-REAL-&lt;COST"/>
      <sheetName val="BAS-REAL-&lt;COSTdic9"/>
      <sheetName val="BAS-REAL-&lt;COSTdic9+3DR"/>
      <sheetName val="CANTREALES"/>
      <sheetName val="CANTREALPAVFRIO"/>
      <sheetName val="ALTERBASGRAN"/>
      <sheetName val="FORM-1"/>
      <sheetName val="T-APU"/>
      <sheetName val="APU-1"/>
      <sheetName val="CANTIDAD"/>
      <sheetName val="REAL"/>
      <sheetName val="FLUJO"/>
      <sheetName val="FORM-RES"/>
      <sheetName val="MAT"/>
      <sheetName val="AMO"/>
      <sheetName val="EQ-TRANS"/>
      <sheetName val="RENDIM"/>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8">
          <cell r="A8">
            <v>1</v>
          </cell>
          <cell r="C8">
            <v>1</v>
          </cell>
          <cell r="D8" t="str">
            <v>Limpieza de alcantarillas y pontones</v>
          </cell>
          <cell r="E8">
            <v>16</v>
          </cell>
          <cell r="F8" t="str">
            <v>Und</v>
          </cell>
        </row>
        <row r="9">
          <cell r="A9">
            <v>2</v>
          </cell>
          <cell r="C9">
            <v>2</v>
          </cell>
          <cell r="D9" t="str">
            <v>Excavación sin clasificar de la explanación, canales y préstamos</v>
          </cell>
          <cell r="E9">
            <v>63993</v>
          </cell>
          <cell r="F9" t="str">
            <v>m3</v>
          </cell>
        </row>
        <row r="10">
          <cell r="A10">
            <v>3</v>
          </cell>
          <cell r="C10">
            <v>3</v>
          </cell>
          <cell r="D10" t="str">
            <v>Transporte de materiales provenientes de la excavación de la explanación, canales y prestamos para distancias de  cien (100) a mil metros (1000 m)</v>
          </cell>
          <cell r="E10">
            <v>5</v>
          </cell>
          <cell r="F10" t="str">
            <v>m3-km</v>
          </cell>
        </row>
        <row r="11">
          <cell r="A11">
            <v>4</v>
          </cell>
          <cell r="C11">
            <v>4</v>
          </cell>
          <cell r="D11" t="str">
            <v>Transporte de materiales provenientes de la excavación de la explanación, canales y prestamos para distancias mayores de  mil metros (1000 m)</v>
          </cell>
          <cell r="E11">
            <v>1453272</v>
          </cell>
          <cell r="F11" t="str">
            <v>m3-km</v>
          </cell>
        </row>
        <row r="12">
          <cell r="A12">
            <v>5</v>
          </cell>
          <cell r="C12">
            <v>5</v>
          </cell>
          <cell r="D12" t="str">
            <v>Terraplenes</v>
          </cell>
          <cell r="E12">
            <v>63577</v>
          </cell>
          <cell r="F12" t="str">
            <v>m3</v>
          </cell>
        </row>
        <row r="13">
          <cell r="A13">
            <v>6</v>
          </cell>
          <cell r="C13">
            <v>6</v>
          </cell>
          <cell r="D13" t="str">
            <v>Demolición y remocion</v>
          </cell>
          <cell r="E13">
            <v>13</v>
          </cell>
          <cell r="F13" t="str">
            <v>m3</v>
          </cell>
        </row>
        <row r="14">
          <cell r="A14">
            <v>7</v>
          </cell>
          <cell r="C14">
            <v>7</v>
          </cell>
          <cell r="D14" t="str">
            <v>Conservacion via actual con motoniveladora</v>
          </cell>
          <cell r="E14">
            <v>240</v>
          </cell>
          <cell r="F14" t="str">
            <v>Hora</v>
          </cell>
        </row>
        <row r="15">
          <cell r="A15">
            <v>8</v>
          </cell>
          <cell r="C15">
            <v>8</v>
          </cell>
          <cell r="D15" t="str">
            <v>Transporte de materiales provenientes de desechos</v>
          </cell>
          <cell r="E15">
            <v>13</v>
          </cell>
          <cell r="F15" t="str">
            <v>m3-km</v>
          </cell>
        </row>
        <row r="16">
          <cell r="A16">
            <v>9</v>
          </cell>
          <cell r="C16">
            <v>9</v>
          </cell>
          <cell r="D16" t="str">
            <v>SUBTOTAL EXPLANACIÓN</v>
          </cell>
          <cell r="E16">
            <v>0</v>
          </cell>
          <cell r="F16">
            <v>0</v>
          </cell>
        </row>
        <row r="17">
          <cell r="A17">
            <v>10</v>
          </cell>
          <cell r="C17">
            <v>10</v>
          </cell>
          <cell r="D17" t="str">
            <v>Base estabilizada de suelo cemento</v>
          </cell>
          <cell r="F17" t="str">
            <v>m3</v>
          </cell>
        </row>
        <row r="18">
          <cell r="A18">
            <v>11</v>
          </cell>
          <cell r="C18">
            <v>11</v>
          </cell>
          <cell r="D18" t="str">
            <v>Transporte material  base estabilizada</v>
          </cell>
          <cell r="E18">
            <v>592479</v>
          </cell>
          <cell r="F18" t="str">
            <v>m3-km</v>
          </cell>
        </row>
        <row r="19">
          <cell r="A19">
            <v>12</v>
          </cell>
          <cell r="C19">
            <v>12</v>
          </cell>
          <cell r="D19" t="str">
            <v>SUBTOTAL BASE</v>
          </cell>
          <cell r="E19">
            <v>0</v>
          </cell>
          <cell r="F19">
            <v>0</v>
          </cell>
        </row>
        <row r="20">
          <cell r="A20">
            <v>13</v>
          </cell>
          <cell r="C20">
            <v>13</v>
          </cell>
          <cell r="D20" t="str">
            <v>Tratamiento superficial doble</v>
          </cell>
          <cell r="E20">
            <v>56002</v>
          </cell>
          <cell r="F20" t="str">
            <v>m2</v>
          </cell>
        </row>
        <row r="21">
          <cell r="A21">
            <v>14</v>
          </cell>
          <cell r="C21">
            <v>14</v>
          </cell>
          <cell r="D21" t="str">
            <v>Transporte tratamiento superficial doble</v>
          </cell>
          <cell r="E21">
            <v>214376</v>
          </cell>
          <cell r="F21" t="str">
            <v>m3-km</v>
          </cell>
        </row>
        <row r="22">
          <cell r="A22">
            <v>15</v>
          </cell>
          <cell r="C22">
            <v>15</v>
          </cell>
          <cell r="D22" t="str">
            <v>SUBTOTAL PAVIMENTO</v>
          </cell>
          <cell r="E22">
            <v>0</v>
          </cell>
          <cell r="F22">
            <v>0</v>
          </cell>
        </row>
        <row r="23">
          <cell r="A23">
            <v>16</v>
          </cell>
          <cell r="C23">
            <v>16</v>
          </cell>
          <cell r="D23" t="str">
            <v>Excavaciones varias sin clasificar</v>
          </cell>
          <cell r="E23">
            <v>1057</v>
          </cell>
          <cell r="F23" t="str">
            <v>m3</v>
          </cell>
        </row>
        <row r="24">
          <cell r="A24">
            <v>17</v>
          </cell>
          <cell r="C24">
            <v>17</v>
          </cell>
          <cell r="D24" t="str">
            <v xml:space="preserve">Concreto clase D (210 kg/cm2)  </v>
          </cell>
          <cell r="E24">
            <v>598</v>
          </cell>
          <cell r="F24" t="str">
            <v>m3</v>
          </cell>
        </row>
        <row r="25">
          <cell r="A25">
            <v>18</v>
          </cell>
          <cell r="C25">
            <v>18</v>
          </cell>
          <cell r="D25" t="str">
            <v xml:space="preserve">Concreto clase F (140 kg/cm2)  </v>
          </cell>
          <cell r="E25">
            <v>194</v>
          </cell>
          <cell r="F25" t="str">
            <v>m3</v>
          </cell>
        </row>
        <row r="26">
          <cell r="A26">
            <v>19</v>
          </cell>
          <cell r="C26">
            <v>19</v>
          </cell>
          <cell r="D26" t="str">
            <v>Acero de refuerzo grado 60</v>
          </cell>
          <cell r="E26">
            <v>38555</v>
          </cell>
          <cell r="F26" t="str">
            <v>kg</v>
          </cell>
        </row>
        <row r="27">
          <cell r="A27">
            <v>20</v>
          </cell>
          <cell r="C27">
            <v>20</v>
          </cell>
          <cell r="D27" t="str">
            <v>Acero de refuerzo grado 40</v>
          </cell>
          <cell r="E27">
            <v>11306</v>
          </cell>
          <cell r="F27" t="str">
            <v>kg</v>
          </cell>
        </row>
        <row r="28">
          <cell r="A28">
            <v>21</v>
          </cell>
          <cell r="C28">
            <v>21</v>
          </cell>
          <cell r="D28" t="str">
            <v>Tubería de concreto reforzado de D=900mm</v>
          </cell>
          <cell r="E28">
            <v>374</v>
          </cell>
          <cell r="F28" t="str">
            <v>m</v>
          </cell>
        </row>
        <row r="29">
          <cell r="A29">
            <v>22</v>
          </cell>
          <cell r="C29">
            <v>22</v>
          </cell>
          <cell r="D29" t="str">
            <v>Cunetas revestidas en concreto</v>
          </cell>
          <cell r="E29">
            <v>441</v>
          </cell>
          <cell r="F29" t="str">
            <v>m3</v>
          </cell>
        </row>
        <row r="30">
          <cell r="A30">
            <v>23</v>
          </cell>
          <cell r="C30">
            <v>23</v>
          </cell>
          <cell r="D30" t="str">
            <v>Bordillos</v>
          </cell>
          <cell r="E30">
            <v>15519</v>
          </cell>
          <cell r="F30" t="str">
            <v>ml</v>
          </cell>
        </row>
        <row r="31">
          <cell r="A31">
            <v>24</v>
          </cell>
          <cell r="C31">
            <v>24</v>
          </cell>
          <cell r="D31" t="str">
            <v>Material filtrante</v>
          </cell>
          <cell r="E31">
            <v>440</v>
          </cell>
          <cell r="F31" t="str">
            <v>m3</v>
          </cell>
        </row>
        <row r="32">
          <cell r="A32">
            <v>25</v>
          </cell>
          <cell r="C32">
            <v>25</v>
          </cell>
          <cell r="D32" t="str">
            <v>Geotextil</v>
          </cell>
          <cell r="E32">
            <v>3692</v>
          </cell>
          <cell r="F32" t="str">
            <v>m2</v>
          </cell>
        </row>
        <row r="33">
          <cell r="A33">
            <v>26</v>
          </cell>
          <cell r="C33">
            <v>26</v>
          </cell>
          <cell r="D33" t="str">
            <v>Cercas con postes de concreto</v>
          </cell>
          <cell r="E33">
            <v>15993</v>
          </cell>
          <cell r="F33" t="str">
            <v>ml</v>
          </cell>
        </row>
        <row r="34">
          <cell r="A34">
            <v>27</v>
          </cell>
          <cell r="C34">
            <v>27</v>
          </cell>
          <cell r="D34" t="str">
            <v>SUBTOTAL OBRAS DE ARTE</v>
          </cell>
          <cell r="E34">
            <v>0</v>
          </cell>
          <cell r="F34">
            <v>0</v>
          </cell>
        </row>
        <row r="35">
          <cell r="A35">
            <v>28</v>
          </cell>
          <cell r="C35">
            <v>28</v>
          </cell>
          <cell r="D35" t="str">
            <v>Empradización de taludes</v>
          </cell>
          <cell r="E35">
            <v>96188</v>
          </cell>
          <cell r="F35" t="str">
            <v>m2</v>
          </cell>
        </row>
        <row r="36">
          <cell r="A36">
            <v>29</v>
          </cell>
          <cell r="C36">
            <v>29</v>
          </cell>
          <cell r="D36" t="str">
            <v>Gestion socioambiental</v>
          </cell>
          <cell r="E36">
            <v>1</v>
          </cell>
          <cell r="F36" t="str">
            <v>global</v>
          </cell>
        </row>
        <row r="37">
          <cell r="A37">
            <v>30</v>
          </cell>
          <cell r="C37">
            <v>30</v>
          </cell>
          <cell r="D37" t="str">
            <v>Restauración ambiental en fuente de materiales</v>
          </cell>
          <cell r="E37">
            <v>30544</v>
          </cell>
          <cell r="F37" t="str">
            <v>m2</v>
          </cell>
        </row>
        <row r="38">
          <cell r="A38">
            <v>31</v>
          </cell>
          <cell r="C38">
            <v>31</v>
          </cell>
          <cell r="D38" t="str">
            <v>SUBTOTAL OBRAS DE AMBIENTAL</v>
          </cell>
          <cell r="E38">
            <v>0</v>
          </cell>
          <cell r="F38">
            <v>0</v>
          </cell>
        </row>
        <row r="39">
          <cell r="A39">
            <v>32</v>
          </cell>
          <cell r="C39">
            <v>32</v>
          </cell>
          <cell r="D39" t="str">
            <v>Base estabilizada de suelo cemento y aditivo quimico</v>
          </cell>
          <cell r="E39">
            <v>8400</v>
          </cell>
          <cell r="F39" t="str">
            <v>m3</v>
          </cell>
        </row>
        <row r="40">
          <cell r="A40">
            <v>33</v>
          </cell>
          <cell r="C40">
            <v>33</v>
          </cell>
          <cell r="D40">
            <v>33</v>
          </cell>
          <cell r="E40">
            <v>1</v>
          </cell>
          <cell r="F40">
            <v>33</v>
          </cell>
        </row>
        <row r="41">
          <cell r="A41">
            <v>34</v>
          </cell>
          <cell r="C41">
            <v>34</v>
          </cell>
          <cell r="D41">
            <v>34</v>
          </cell>
          <cell r="E41">
            <v>1</v>
          </cell>
          <cell r="F41">
            <v>34</v>
          </cell>
        </row>
        <row r="42">
          <cell r="A42">
            <v>35</v>
          </cell>
          <cell r="C42">
            <v>35</v>
          </cell>
          <cell r="D42">
            <v>35</v>
          </cell>
          <cell r="E42">
            <v>1</v>
          </cell>
          <cell r="F42">
            <v>35</v>
          </cell>
        </row>
        <row r="43">
          <cell r="A43">
            <v>36</v>
          </cell>
          <cell r="C43">
            <v>36</v>
          </cell>
          <cell r="D43">
            <v>36</v>
          </cell>
          <cell r="E43">
            <v>1</v>
          </cell>
          <cell r="F43">
            <v>36</v>
          </cell>
        </row>
        <row r="44">
          <cell r="A44">
            <v>37</v>
          </cell>
          <cell r="C44">
            <v>37</v>
          </cell>
          <cell r="D44">
            <v>37</v>
          </cell>
          <cell r="E44">
            <v>1</v>
          </cell>
          <cell r="F44">
            <v>37</v>
          </cell>
        </row>
        <row r="45">
          <cell r="A45">
            <v>38</v>
          </cell>
          <cell r="C45">
            <v>38</v>
          </cell>
          <cell r="D45">
            <v>38</v>
          </cell>
          <cell r="E45">
            <v>1</v>
          </cell>
          <cell r="F45">
            <v>38</v>
          </cell>
        </row>
        <row r="46">
          <cell r="A46">
            <v>39</v>
          </cell>
          <cell r="C46">
            <v>39</v>
          </cell>
          <cell r="D46">
            <v>39</v>
          </cell>
          <cell r="E46">
            <v>1</v>
          </cell>
          <cell r="F46">
            <v>39</v>
          </cell>
        </row>
        <row r="47">
          <cell r="A47">
            <v>40</v>
          </cell>
          <cell r="C47">
            <v>40</v>
          </cell>
          <cell r="D47">
            <v>40</v>
          </cell>
          <cell r="E47">
            <v>1</v>
          </cell>
          <cell r="F47">
            <v>40</v>
          </cell>
        </row>
        <row r="48">
          <cell r="A48">
            <v>41</v>
          </cell>
          <cell r="C48">
            <v>41</v>
          </cell>
          <cell r="D48">
            <v>41</v>
          </cell>
          <cell r="E48">
            <v>1</v>
          </cell>
          <cell r="F48">
            <v>41</v>
          </cell>
        </row>
        <row r="49">
          <cell r="A49">
            <v>42</v>
          </cell>
          <cell r="C49">
            <v>42</v>
          </cell>
          <cell r="D49">
            <v>42</v>
          </cell>
          <cell r="E49">
            <v>1</v>
          </cell>
          <cell r="F49">
            <v>42</v>
          </cell>
        </row>
        <row r="50">
          <cell r="A50">
            <v>43</v>
          </cell>
          <cell r="C50">
            <v>43</v>
          </cell>
          <cell r="D50">
            <v>43</v>
          </cell>
          <cell r="E50">
            <v>1</v>
          </cell>
          <cell r="F50">
            <v>43</v>
          </cell>
        </row>
        <row r="51">
          <cell r="A51">
            <v>44</v>
          </cell>
          <cell r="C51">
            <v>44</v>
          </cell>
          <cell r="D51">
            <v>44</v>
          </cell>
          <cell r="E51">
            <v>1</v>
          </cell>
          <cell r="F51">
            <v>44</v>
          </cell>
        </row>
        <row r="52">
          <cell r="A52">
            <v>45</v>
          </cell>
          <cell r="C52">
            <v>45</v>
          </cell>
          <cell r="D52">
            <v>45</v>
          </cell>
          <cell r="E52">
            <v>1</v>
          </cell>
          <cell r="F52">
            <v>45</v>
          </cell>
        </row>
        <row r="53">
          <cell r="A53">
            <v>46</v>
          </cell>
          <cell r="C53">
            <v>46</v>
          </cell>
          <cell r="D53">
            <v>46</v>
          </cell>
          <cell r="E53">
            <v>1</v>
          </cell>
          <cell r="F53">
            <v>46</v>
          </cell>
        </row>
        <row r="54">
          <cell r="A54">
            <v>47</v>
          </cell>
          <cell r="C54">
            <v>47</v>
          </cell>
          <cell r="D54">
            <v>47</v>
          </cell>
          <cell r="E54">
            <v>1</v>
          </cell>
          <cell r="F54">
            <v>47</v>
          </cell>
        </row>
        <row r="55">
          <cell r="A55">
            <v>48</v>
          </cell>
          <cell r="C55">
            <v>48</v>
          </cell>
          <cell r="D55">
            <v>48</v>
          </cell>
          <cell r="E55">
            <v>1</v>
          </cell>
          <cell r="F55">
            <v>48</v>
          </cell>
        </row>
        <row r="56">
          <cell r="A56">
            <v>49</v>
          </cell>
          <cell r="C56">
            <v>49</v>
          </cell>
          <cell r="D56">
            <v>49</v>
          </cell>
          <cell r="E56">
            <v>1</v>
          </cell>
          <cell r="F56">
            <v>49</v>
          </cell>
        </row>
        <row r="57">
          <cell r="A57">
            <v>50</v>
          </cell>
          <cell r="C57">
            <v>50</v>
          </cell>
          <cell r="D57">
            <v>50</v>
          </cell>
          <cell r="E57">
            <v>1</v>
          </cell>
          <cell r="F57">
            <v>50</v>
          </cell>
        </row>
        <row r="58">
          <cell r="A58">
            <v>51</v>
          </cell>
          <cell r="C58">
            <v>51</v>
          </cell>
          <cell r="D58">
            <v>51</v>
          </cell>
          <cell r="E58">
            <v>1</v>
          </cell>
          <cell r="F58">
            <v>51</v>
          </cell>
        </row>
        <row r="59">
          <cell r="A59">
            <v>52</v>
          </cell>
          <cell r="C59">
            <v>52</v>
          </cell>
          <cell r="D59">
            <v>52</v>
          </cell>
          <cell r="E59">
            <v>1</v>
          </cell>
          <cell r="F59">
            <v>52</v>
          </cell>
        </row>
        <row r="60">
          <cell r="A60">
            <v>53</v>
          </cell>
          <cell r="C60">
            <v>53</v>
          </cell>
          <cell r="D60">
            <v>53</v>
          </cell>
          <cell r="E60">
            <v>1</v>
          </cell>
          <cell r="F60">
            <v>53</v>
          </cell>
        </row>
        <row r="61">
          <cell r="A61">
            <v>54</v>
          </cell>
          <cell r="C61">
            <v>54</v>
          </cell>
          <cell r="D61">
            <v>54</v>
          </cell>
          <cell r="E61">
            <v>1</v>
          </cell>
          <cell r="F61">
            <v>54</v>
          </cell>
        </row>
        <row r="62">
          <cell r="A62">
            <v>55</v>
          </cell>
          <cell r="C62">
            <v>55</v>
          </cell>
          <cell r="D62">
            <v>55</v>
          </cell>
          <cell r="E62">
            <v>1</v>
          </cell>
          <cell r="F62">
            <v>55</v>
          </cell>
        </row>
        <row r="63">
          <cell r="A63">
            <v>56</v>
          </cell>
          <cell r="C63">
            <v>56</v>
          </cell>
          <cell r="D63">
            <v>56</v>
          </cell>
          <cell r="E63">
            <v>1</v>
          </cell>
          <cell r="F63">
            <v>56</v>
          </cell>
        </row>
        <row r="64">
          <cell r="A64">
            <v>57</v>
          </cell>
          <cell r="C64">
            <v>57</v>
          </cell>
          <cell r="D64">
            <v>57</v>
          </cell>
          <cell r="E64">
            <v>1</v>
          </cell>
          <cell r="F64">
            <v>57</v>
          </cell>
        </row>
        <row r="65">
          <cell r="A65">
            <v>58</v>
          </cell>
          <cell r="C65">
            <v>58</v>
          </cell>
          <cell r="D65">
            <v>58</v>
          </cell>
          <cell r="E65">
            <v>1</v>
          </cell>
          <cell r="F65">
            <v>58</v>
          </cell>
        </row>
        <row r="66">
          <cell r="A66">
            <v>59</v>
          </cell>
          <cell r="C66">
            <v>59</v>
          </cell>
          <cell r="D66">
            <v>59</v>
          </cell>
          <cell r="E66">
            <v>1</v>
          </cell>
          <cell r="F66">
            <v>59</v>
          </cell>
        </row>
        <row r="67">
          <cell r="A67">
            <v>60</v>
          </cell>
          <cell r="C67">
            <v>60</v>
          </cell>
          <cell r="D67">
            <v>60</v>
          </cell>
          <cell r="E67">
            <v>1</v>
          </cell>
          <cell r="F67">
            <v>60</v>
          </cell>
        </row>
        <row r="68">
          <cell r="C68">
            <v>0</v>
          </cell>
          <cell r="D68">
            <v>0</v>
          </cell>
        </row>
      </sheetData>
      <sheetData sheetId="10" refreshError="1"/>
      <sheetData sheetId="11" refreshError="1"/>
      <sheetData sheetId="12" refreshError="1"/>
      <sheetData sheetId="13" refreshError="1"/>
      <sheetData sheetId="14" refreshError="1"/>
      <sheetData sheetId="15">
        <row r="6">
          <cell r="A6">
            <v>1</v>
          </cell>
          <cell r="B6" t="str">
            <v>BASE GRANULAR SIN TRANSPORTE</v>
          </cell>
          <cell r="D6" t="str">
            <v>M3</v>
          </cell>
          <cell r="F6">
            <v>15660</v>
          </cell>
          <cell r="G6">
            <v>13500</v>
          </cell>
        </row>
        <row r="7">
          <cell r="A7">
            <v>2</v>
          </cell>
          <cell r="B7" t="str">
            <v>AGUA</v>
          </cell>
          <cell r="D7" t="str">
            <v>LT</v>
          </cell>
          <cell r="F7">
            <v>6</v>
          </cell>
          <cell r="G7">
            <v>5</v>
          </cell>
        </row>
        <row r="8">
          <cell r="A8">
            <v>3</v>
          </cell>
          <cell r="B8" t="str">
            <v>CEMENTO</v>
          </cell>
          <cell r="D8" t="str">
            <v>SACO</v>
          </cell>
          <cell r="F8">
            <v>17000</v>
          </cell>
          <cell r="G8">
            <v>14655.172413793105</v>
          </cell>
        </row>
        <row r="9">
          <cell r="A9">
            <v>4</v>
          </cell>
          <cell r="B9" t="str">
            <v>ARENA DE RIO SIN TRANSPORTE</v>
          </cell>
          <cell r="D9" t="str">
            <v>M3</v>
          </cell>
          <cell r="F9">
            <v>11600</v>
          </cell>
          <cell r="G9">
            <v>10000</v>
          </cell>
        </row>
        <row r="10">
          <cell r="A10">
            <v>5</v>
          </cell>
          <cell r="B10" t="str">
            <v>TRITURADO 3/4 SIN TRANSPORTE</v>
          </cell>
          <cell r="D10" t="str">
            <v>M3</v>
          </cell>
          <cell r="F10">
            <v>15660</v>
          </cell>
          <cell r="G10">
            <v>13500</v>
          </cell>
        </row>
        <row r="11">
          <cell r="A11">
            <v>6</v>
          </cell>
          <cell r="B11" t="str">
            <v>ANTISOL</v>
          </cell>
          <cell r="D11" t="str">
            <v>KG</v>
          </cell>
          <cell r="F11">
            <v>11600</v>
          </cell>
          <cell r="G11">
            <v>10000</v>
          </cell>
        </row>
        <row r="12">
          <cell r="A12">
            <v>7</v>
          </cell>
          <cell r="B12" t="str">
            <v>ASFALTO PARA JUNTA</v>
          </cell>
          <cell r="D12" t="str">
            <v>LT</v>
          </cell>
          <cell r="F12">
            <v>522</v>
          </cell>
          <cell r="G12">
            <v>450</v>
          </cell>
        </row>
        <row r="13">
          <cell r="A13">
            <v>8</v>
          </cell>
          <cell r="B13" t="str">
            <v>DERECHO DE BOTADERO</v>
          </cell>
          <cell r="D13" t="str">
            <v>M3</v>
          </cell>
          <cell r="F13">
            <v>1160</v>
          </cell>
          <cell r="G13">
            <v>1000</v>
          </cell>
        </row>
        <row r="14">
          <cell r="A14">
            <v>9</v>
          </cell>
          <cell r="B14" t="str">
            <v>GRAVILLA SIN TRANSPORTE</v>
          </cell>
          <cell r="D14" t="str">
            <v>M3</v>
          </cell>
          <cell r="F14">
            <v>11600</v>
          </cell>
          <cell r="G14">
            <v>10000</v>
          </cell>
        </row>
        <row r="15">
          <cell r="A15">
            <v>10</v>
          </cell>
          <cell r="B15" t="str">
            <v xml:space="preserve">ARENA </v>
          </cell>
          <cell r="D15" t="str">
            <v>M3</v>
          </cell>
          <cell r="F15">
            <v>0</v>
          </cell>
        </row>
        <row r="16">
          <cell r="A16">
            <v>11</v>
          </cell>
          <cell r="B16" t="str">
            <v>ACERO FIGURADO DE 4200</v>
          </cell>
          <cell r="D16" t="str">
            <v>KG</v>
          </cell>
          <cell r="F16">
            <v>986</v>
          </cell>
          <cell r="G16">
            <v>850</v>
          </cell>
        </row>
        <row r="17">
          <cell r="A17">
            <v>12</v>
          </cell>
          <cell r="B17" t="str">
            <v>ACERO FIGURADO DE 2700</v>
          </cell>
          <cell r="D17" t="str">
            <v>KG</v>
          </cell>
          <cell r="F17">
            <v>986</v>
          </cell>
          <cell r="G17">
            <v>850</v>
          </cell>
        </row>
        <row r="18">
          <cell r="A18">
            <v>13</v>
          </cell>
          <cell r="B18" t="str">
            <v>ALAMBRE NEGRO No. 18</v>
          </cell>
          <cell r="D18" t="str">
            <v>KG</v>
          </cell>
          <cell r="F18">
            <v>1392</v>
          </cell>
          <cell r="G18">
            <v>1200</v>
          </cell>
        </row>
        <row r="19">
          <cell r="A19">
            <v>14</v>
          </cell>
          <cell r="B19" t="str">
            <v xml:space="preserve">BIOMANTO </v>
          </cell>
          <cell r="D19" t="str">
            <v>M2</v>
          </cell>
          <cell r="F19">
            <v>2000</v>
          </cell>
          <cell r="G19">
            <v>1724.1379310344828</v>
          </cell>
        </row>
        <row r="20">
          <cell r="A20">
            <v>15</v>
          </cell>
          <cell r="B20" t="str">
            <v>TIERRA ABONADA</v>
          </cell>
          <cell r="D20" t="str">
            <v>M3</v>
          </cell>
          <cell r="F20">
            <v>3</v>
          </cell>
          <cell r="G20">
            <v>3</v>
          </cell>
        </row>
        <row r="21">
          <cell r="A21">
            <v>16</v>
          </cell>
          <cell r="B21" t="str">
            <v>GEOTEXTIL NO TEJIDO</v>
          </cell>
          <cell r="D21" t="str">
            <v>M2</v>
          </cell>
          <cell r="F21">
            <v>1508</v>
          </cell>
          <cell r="G21">
            <v>1300</v>
          </cell>
        </row>
        <row r="22">
          <cell r="A22">
            <v>17</v>
          </cell>
          <cell r="B22" t="str">
            <v>POSTE DE CONCRETO PARA CERCA DE L = 2.50 M</v>
          </cell>
          <cell r="D22" t="str">
            <v>UND</v>
          </cell>
          <cell r="F22">
            <v>26100</v>
          </cell>
          <cell r="G22">
            <v>22500</v>
          </cell>
        </row>
        <row r="23">
          <cell r="A23">
            <v>18</v>
          </cell>
          <cell r="B23" t="str">
            <v>ALAMBRE DE PÚAS CALIBRE 12.5</v>
          </cell>
          <cell r="D23" t="str">
            <v>ML</v>
          </cell>
          <cell r="F23">
            <v>232</v>
          </cell>
          <cell r="G23">
            <v>200</v>
          </cell>
        </row>
        <row r="24">
          <cell r="A24">
            <v>19</v>
          </cell>
          <cell r="B24" t="str">
            <v>PIEDRA MEDIA ZONGA</v>
          </cell>
          <cell r="D24" t="str">
            <v>M3</v>
          </cell>
          <cell r="F24">
            <v>11600</v>
          </cell>
          <cell r="G24">
            <v>10000</v>
          </cell>
        </row>
        <row r="25">
          <cell r="A25">
            <v>20</v>
          </cell>
          <cell r="B25" t="str">
            <v>GEOTEXTIL TEJIDO</v>
          </cell>
          <cell r="D25" t="str">
            <v>M2</v>
          </cell>
          <cell r="F25">
            <v>2378</v>
          </cell>
          <cell r="G25">
            <v>2050</v>
          </cell>
        </row>
        <row r="26">
          <cell r="A26">
            <v>21</v>
          </cell>
          <cell r="B26" t="str">
            <v>EMULSION ASFALTICA CATIONICA CCR-2</v>
          </cell>
          <cell r="D26" t="str">
            <v>LT</v>
          </cell>
          <cell r="F26">
            <v>398</v>
          </cell>
          <cell r="G26">
            <v>343</v>
          </cell>
        </row>
        <row r="27">
          <cell r="A27">
            <v>22</v>
          </cell>
          <cell r="B27" t="str">
            <v>TUBERIA DE CONCRETO REFORZADO 90 CM</v>
          </cell>
          <cell r="D27" t="str">
            <v>ML</v>
          </cell>
          <cell r="F27">
            <v>160000</v>
          </cell>
          <cell r="G27">
            <v>137931.03448275864</v>
          </cell>
        </row>
        <row r="28">
          <cell r="A28">
            <v>23</v>
          </cell>
          <cell r="B28" t="str">
            <v>SUBBASE GRANULAR CBR &gt;30%</v>
          </cell>
          <cell r="D28" t="str">
            <v>M3</v>
          </cell>
          <cell r="F28">
            <v>19488</v>
          </cell>
          <cell r="G28">
            <v>16800</v>
          </cell>
        </row>
        <row r="29">
          <cell r="A29">
            <v>24</v>
          </cell>
          <cell r="B29" t="str">
            <v>TELA DE FIQUE</v>
          </cell>
          <cell r="D29" t="str">
            <v>M2</v>
          </cell>
          <cell r="F29">
            <v>0</v>
          </cell>
        </row>
        <row r="30">
          <cell r="A30">
            <v>25</v>
          </cell>
          <cell r="B30" t="str">
            <v>CONCRETO TREMIE</v>
          </cell>
          <cell r="D30" t="str">
            <v>M3</v>
          </cell>
          <cell r="F30">
            <v>0</v>
          </cell>
        </row>
        <row r="31">
          <cell r="A31">
            <v>26</v>
          </cell>
          <cell r="B31" t="str">
            <v>MALLA GAVION 2 X 1 X1 CAL 13</v>
          </cell>
          <cell r="D31" t="str">
            <v>UND</v>
          </cell>
          <cell r="F31">
            <v>23200</v>
          </cell>
          <cell r="G31">
            <v>20000</v>
          </cell>
        </row>
        <row r="32">
          <cell r="A32">
            <v>27</v>
          </cell>
          <cell r="B32" t="str">
            <v>Triturado para Tratamiento superficial doble</v>
          </cell>
          <cell r="D32" t="str">
            <v>m3</v>
          </cell>
          <cell r="F32">
            <v>40000</v>
          </cell>
          <cell r="G32">
            <v>34482.758620689659</v>
          </cell>
        </row>
        <row r="33">
          <cell r="A33">
            <v>28</v>
          </cell>
          <cell r="B33" t="str">
            <v>ARCILLA</v>
          </cell>
          <cell r="D33" t="str">
            <v>m3</v>
          </cell>
          <cell r="F33">
            <v>3480</v>
          </cell>
          <cell r="G33">
            <v>3000</v>
          </cell>
        </row>
        <row r="34">
          <cell r="A34">
            <v>29</v>
          </cell>
          <cell r="B34" t="str">
            <v>DERECHOS DE ZONA DE PRESTAMO</v>
          </cell>
          <cell r="D34" t="str">
            <v>m3</v>
          </cell>
          <cell r="F34">
            <v>2320</v>
          </cell>
          <cell r="G34">
            <v>2000</v>
          </cell>
        </row>
        <row r="35">
          <cell r="A35">
            <v>30</v>
          </cell>
          <cell r="B35" t="str">
            <v>MATERIAL DE PRESTAMO</v>
          </cell>
          <cell r="D35" t="str">
            <v>m3</v>
          </cell>
          <cell r="F35">
            <v>1952</v>
          </cell>
          <cell r="G35">
            <v>1682.7586206896553</v>
          </cell>
        </row>
        <row r="36">
          <cell r="A36">
            <v>31</v>
          </cell>
          <cell r="B36" t="str">
            <v>CESPEDON</v>
          </cell>
          <cell r="D36" t="str">
            <v>m2</v>
          </cell>
          <cell r="F36">
            <v>2000</v>
          </cell>
          <cell r="G36">
            <v>1724.1379310344828</v>
          </cell>
        </row>
        <row r="37">
          <cell r="A37">
            <v>32</v>
          </cell>
          <cell r="B37" t="str">
            <v>PAPELERIA PARA GESTIÓN SOCIO-AMBIENTAL</v>
          </cell>
          <cell r="D37" t="str">
            <v>gl</v>
          </cell>
          <cell r="F37">
            <v>500000</v>
          </cell>
          <cell r="G37">
            <v>431034.4827586207</v>
          </cell>
        </row>
        <row r="38">
          <cell r="A38">
            <v>33</v>
          </cell>
          <cell r="B38" t="str">
            <v>ADITIVO QUIMICO GEOFIX</v>
          </cell>
          <cell r="D38" t="str">
            <v>kg</v>
          </cell>
          <cell r="F38">
            <v>50000</v>
          </cell>
          <cell r="G38">
            <v>43103.448275862072</v>
          </cell>
        </row>
        <row r="39">
          <cell r="A39">
            <v>34</v>
          </cell>
          <cell r="B39" t="str">
            <v>DERECHO BOTADERO O EXPLOTACIÓN (S/CASO)</v>
          </cell>
          <cell r="D39" t="str">
            <v>m3</v>
          </cell>
          <cell r="F39">
            <v>1160</v>
          </cell>
          <cell r="G39">
            <v>1000</v>
          </cell>
        </row>
        <row r="40">
          <cell r="A40">
            <v>35</v>
          </cell>
          <cell r="B40" t="str">
            <v>MATERIAL DE PRESTAMO</v>
          </cell>
          <cell r="D40" t="str">
            <v>m3</v>
          </cell>
          <cell r="F40">
            <v>5800</v>
          </cell>
          <cell r="G40">
            <v>5000</v>
          </cell>
        </row>
        <row r="41">
          <cell r="A41">
            <v>36</v>
          </cell>
          <cell r="B41" t="str">
            <v>BASE GRANULAR</v>
          </cell>
          <cell r="D41" t="str">
            <v>m3</v>
          </cell>
          <cell r="F41">
            <v>29000</v>
          </cell>
          <cell r="G41">
            <v>25000</v>
          </cell>
        </row>
        <row r="42">
          <cell r="A42">
            <v>37</v>
          </cell>
          <cell r="F42">
            <v>0</v>
          </cell>
        </row>
        <row r="43">
          <cell r="A43">
            <v>38</v>
          </cell>
          <cell r="F43">
            <v>0</v>
          </cell>
        </row>
        <row r="44">
          <cell r="A44">
            <v>39</v>
          </cell>
          <cell r="F44">
            <v>0</v>
          </cell>
        </row>
        <row r="45">
          <cell r="A45">
            <v>40</v>
          </cell>
          <cell r="F45">
            <v>0</v>
          </cell>
        </row>
        <row r="46">
          <cell r="A46">
            <v>41</v>
          </cell>
          <cell r="F46">
            <v>0</v>
          </cell>
        </row>
        <row r="47">
          <cell r="A47">
            <v>42</v>
          </cell>
          <cell r="F47">
            <v>0</v>
          </cell>
        </row>
        <row r="48">
          <cell r="A48">
            <v>43</v>
          </cell>
          <cell r="F48">
            <v>0</v>
          </cell>
        </row>
        <row r="49">
          <cell r="A49">
            <v>44</v>
          </cell>
          <cell r="F49">
            <v>0</v>
          </cell>
        </row>
        <row r="50">
          <cell r="A50">
            <v>45</v>
          </cell>
          <cell r="F50">
            <v>0</v>
          </cell>
        </row>
        <row r="51">
          <cell r="A51">
            <v>46</v>
          </cell>
          <cell r="F51">
            <v>0</v>
          </cell>
        </row>
        <row r="52">
          <cell r="A52">
            <v>47</v>
          </cell>
          <cell r="F52">
            <v>0</v>
          </cell>
        </row>
        <row r="53">
          <cell r="A53">
            <v>48</v>
          </cell>
          <cell r="F53">
            <v>0</v>
          </cell>
        </row>
        <row r="54">
          <cell r="A54">
            <v>49</v>
          </cell>
          <cell r="F54">
            <v>0</v>
          </cell>
        </row>
        <row r="55">
          <cell r="A55">
            <v>50</v>
          </cell>
          <cell r="F55">
            <v>0</v>
          </cell>
        </row>
        <row r="56">
          <cell r="A56">
            <v>51</v>
          </cell>
          <cell r="F56">
            <v>0</v>
          </cell>
        </row>
        <row r="57">
          <cell r="A57">
            <v>52</v>
          </cell>
          <cell r="F57">
            <v>0</v>
          </cell>
        </row>
        <row r="58">
          <cell r="A58">
            <v>53</v>
          </cell>
          <cell r="F58">
            <v>0</v>
          </cell>
        </row>
        <row r="59">
          <cell r="A59">
            <v>54</v>
          </cell>
          <cell r="F59">
            <v>0</v>
          </cell>
        </row>
        <row r="60">
          <cell r="A60">
            <v>55</v>
          </cell>
          <cell r="F60">
            <v>0</v>
          </cell>
        </row>
        <row r="61">
          <cell r="A61">
            <v>56</v>
          </cell>
          <cell r="F61">
            <v>0</v>
          </cell>
        </row>
        <row r="62">
          <cell r="A62">
            <v>57</v>
          </cell>
          <cell r="F62">
            <v>0</v>
          </cell>
        </row>
        <row r="63">
          <cell r="A63">
            <v>58</v>
          </cell>
          <cell r="F63">
            <v>0</v>
          </cell>
        </row>
        <row r="64">
          <cell r="A64">
            <v>59</v>
          </cell>
          <cell r="F64">
            <v>0</v>
          </cell>
        </row>
        <row r="65">
          <cell r="A65">
            <v>60</v>
          </cell>
          <cell r="F65">
            <v>0</v>
          </cell>
        </row>
        <row r="66">
          <cell r="A66">
            <v>61</v>
          </cell>
          <cell r="F66">
            <v>0</v>
          </cell>
        </row>
        <row r="67">
          <cell r="A67">
            <v>62</v>
          </cell>
          <cell r="F67">
            <v>0</v>
          </cell>
        </row>
        <row r="68">
          <cell r="A68">
            <v>63</v>
          </cell>
          <cell r="F68">
            <v>0</v>
          </cell>
        </row>
        <row r="69">
          <cell r="A69">
            <v>64</v>
          </cell>
          <cell r="F69">
            <v>0</v>
          </cell>
        </row>
        <row r="70">
          <cell r="A70">
            <v>65</v>
          </cell>
          <cell r="F70">
            <v>0</v>
          </cell>
        </row>
        <row r="71">
          <cell r="A71">
            <v>66</v>
          </cell>
          <cell r="F71">
            <v>0</v>
          </cell>
        </row>
        <row r="72">
          <cell r="A72">
            <v>67</v>
          </cell>
          <cell r="F72">
            <v>0</v>
          </cell>
        </row>
        <row r="73">
          <cell r="A73">
            <v>68</v>
          </cell>
          <cell r="F73">
            <v>0</v>
          </cell>
        </row>
        <row r="74">
          <cell r="A74">
            <v>69</v>
          </cell>
          <cell r="F74">
            <v>0</v>
          </cell>
        </row>
        <row r="75">
          <cell r="A75">
            <v>70</v>
          </cell>
          <cell r="F75">
            <v>0</v>
          </cell>
        </row>
        <row r="76">
          <cell r="A76">
            <v>71</v>
          </cell>
          <cell r="F76">
            <v>0</v>
          </cell>
        </row>
        <row r="77">
          <cell r="A77">
            <v>72</v>
          </cell>
          <cell r="F77">
            <v>0</v>
          </cell>
        </row>
        <row r="78">
          <cell r="A78">
            <v>73</v>
          </cell>
          <cell r="F78">
            <v>0</v>
          </cell>
        </row>
        <row r="79">
          <cell r="A79">
            <v>74</v>
          </cell>
          <cell r="F79">
            <v>0</v>
          </cell>
        </row>
        <row r="80">
          <cell r="A80">
            <v>75</v>
          </cell>
          <cell r="F80">
            <v>0</v>
          </cell>
        </row>
        <row r="81">
          <cell r="A81">
            <v>76</v>
          </cell>
          <cell r="F81">
            <v>0</v>
          </cell>
        </row>
        <row r="82">
          <cell r="A82">
            <v>77</v>
          </cell>
          <cell r="F82">
            <v>0</v>
          </cell>
        </row>
        <row r="83">
          <cell r="A83">
            <v>78</v>
          </cell>
          <cell r="F83">
            <v>0</v>
          </cell>
        </row>
        <row r="84">
          <cell r="A84">
            <v>79</v>
          </cell>
          <cell r="F84">
            <v>0</v>
          </cell>
        </row>
        <row r="85">
          <cell r="A85">
            <v>80</v>
          </cell>
          <cell r="F85">
            <v>0</v>
          </cell>
        </row>
        <row r="86">
          <cell r="A86">
            <v>81</v>
          </cell>
          <cell r="F86">
            <v>0</v>
          </cell>
        </row>
        <row r="87">
          <cell r="A87">
            <v>82</v>
          </cell>
          <cell r="F87">
            <v>0</v>
          </cell>
        </row>
        <row r="88">
          <cell r="A88">
            <v>83</v>
          </cell>
          <cell r="F88">
            <v>0</v>
          </cell>
        </row>
        <row r="89">
          <cell r="A89">
            <v>84</v>
          </cell>
          <cell r="F89">
            <v>0</v>
          </cell>
        </row>
        <row r="90">
          <cell r="A90">
            <v>85</v>
          </cell>
          <cell r="F90">
            <v>0</v>
          </cell>
        </row>
        <row r="91">
          <cell r="A91">
            <v>86</v>
          </cell>
          <cell r="F91">
            <v>0</v>
          </cell>
        </row>
        <row r="92">
          <cell r="A92">
            <v>87</v>
          </cell>
          <cell r="F92">
            <v>0</v>
          </cell>
        </row>
        <row r="93">
          <cell r="A93">
            <v>88</v>
          </cell>
          <cell r="F93">
            <v>0</v>
          </cell>
        </row>
        <row r="94">
          <cell r="A94">
            <v>89</v>
          </cell>
          <cell r="F94">
            <v>0</v>
          </cell>
        </row>
        <row r="95">
          <cell r="A95">
            <v>90</v>
          </cell>
          <cell r="F95">
            <v>0</v>
          </cell>
        </row>
        <row r="96">
          <cell r="A96">
            <v>91</v>
          </cell>
          <cell r="F96">
            <v>0</v>
          </cell>
        </row>
        <row r="97">
          <cell r="A97">
            <v>92</v>
          </cell>
          <cell r="F97">
            <v>0</v>
          </cell>
        </row>
        <row r="98">
          <cell r="A98">
            <v>93</v>
          </cell>
          <cell r="F98">
            <v>0</v>
          </cell>
        </row>
        <row r="99">
          <cell r="A99">
            <v>94</v>
          </cell>
          <cell r="F99">
            <v>0</v>
          </cell>
        </row>
        <row r="100">
          <cell r="A100">
            <v>95</v>
          </cell>
          <cell r="F100">
            <v>0</v>
          </cell>
        </row>
        <row r="101">
          <cell r="A101">
            <v>96</v>
          </cell>
          <cell r="F101">
            <v>0</v>
          </cell>
        </row>
        <row r="102">
          <cell r="A102">
            <v>97</v>
          </cell>
          <cell r="F102">
            <v>0</v>
          </cell>
        </row>
        <row r="103">
          <cell r="A103">
            <v>98</v>
          </cell>
          <cell r="F103">
            <v>0</v>
          </cell>
        </row>
        <row r="104">
          <cell r="A104">
            <v>99</v>
          </cell>
          <cell r="F104">
            <v>0</v>
          </cell>
        </row>
        <row r="105">
          <cell r="A105">
            <v>100</v>
          </cell>
          <cell r="F105">
            <v>0</v>
          </cell>
        </row>
        <row r="106">
          <cell r="A106">
            <v>101</v>
          </cell>
          <cell r="F106">
            <v>0</v>
          </cell>
        </row>
        <row r="107">
          <cell r="A107">
            <v>102</v>
          </cell>
          <cell r="F107">
            <v>0</v>
          </cell>
        </row>
        <row r="108">
          <cell r="A108">
            <v>103</v>
          </cell>
          <cell r="F108">
            <v>0</v>
          </cell>
        </row>
        <row r="109">
          <cell r="A109">
            <v>104</v>
          </cell>
          <cell r="F109">
            <v>0</v>
          </cell>
        </row>
        <row r="110">
          <cell r="A110">
            <v>105</v>
          </cell>
          <cell r="F110">
            <v>0</v>
          </cell>
        </row>
        <row r="111">
          <cell r="A111">
            <v>106</v>
          </cell>
          <cell r="F111">
            <v>0</v>
          </cell>
        </row>
        <row r="112">
          <cell r="A112">
            <v>107</v>
          </cell>
          <cell r="F112">
            <v>0</v>
          </cell>
        </row>
        <row r="113">
          <cell r="A113">
            <v>108</v>
          </cell>
          <cell r="F113">
            <v>0</v>
          </cell>
        </row>
        <row r="114">
          <cell r="A114">
            <v>109</v>
          </cell>
          <cell r="F114">
            <v>0</v>
          </cell>
        </row>
        <row r="115">
          <cell r="A115">
            <v>110</v>
          </cell>
          <cell r="F115">
            <v>0</v>
          </cell>
        </row>
        <row r="116">
          <cell r="A116">
            <v>111</v>
          </cell>
          <cell r="F116">
            <v>0</v>
          </cell>
        </row>
        <row r="117">
          <cell r="A117">
            <v>112</v>
          </cell>
          <cell r="F117">
            <v>0</v>
          </cell>
        </row>
        <row r="118">
          <cell r="A118">
            <v>113</v>
          </cell>
          <cell r="F118">
            <v>0</v>
          </cell>
        </row>
        <row r="119">
          <cell r="A119">
            <v>114</v>
          </cell>
          <cell r="F119">
            <v>0</v>
          </cell>
        </row>
        <row r="120">
          <cell r="A120">
            <v>115</v>
          </cell>
          <cell r="F120">
            <v>0</v>
          </cell>
        </row>
        <row r="121">
          <cell r="A121">
            <v>116</v>
          </cell>
          <cell r="F121">
            <v>0</v>
          </cell>
        </row>
        <row r="122">
          <cell r="A122">
            <v>117</v>
          </cell>
          <cell r="F122">
            <v>0</v>
          </cell>
        </row>
        <row r="123">
          <cell r="A123">
            <v>118</v>
          </cell>
          <cell r="F123">
            <v>0</v>
          </cell>
        </row>
        <row r="124">
          <cell r="A124">
            <v>119</v>
          </cell>
          <cell r="F124">
            <v>0</v>
          </cell>
        </row>
        <row r="125">
          <cell r="A125">
            <v>120</v>
          </cell>
          <cell r="F125">
            <v>0</v>
          </cell>
        </row>
        <row r="126">
          <cell r="A126">
            <v>121</v>
          </cell>
          <cell r="F126">
            <v>0</v>
          </cell>
        </row>
        <row r="127">
          <cell r="A127">
            <v>122</v>
          </cell>
          <cell r="F127">
            <v>0</v>
          </cell>
        </row>
        <row r="128">
          <cell r="A128">
            <v>123</v>
          </cell>
          <cell r="F128">
            <v>0</v>
          </cell>
        </row>
        <row r="129">
          <cell r="A129">
            <v>124</v>
          </cell>
          <cell r="F129">
            <v>0</v>
          </cell>
        </row>
        <row r="130">
          <cell r="A130">
            <v>125</v>
          </cell>
          <cell r="F130">
            <v>0</v>
          </cell>
        </row>
        <row r="131">
          <cell r="A131">
            <v>126</v>
          </cell>
          <cell r="F131">
            <v>0</v>
          </cell>
        </row>
        <row r="132">
          <cell r="A132">
            <v>127</v>
          </cell>
          <cell r="F132">
            <v>0</v>
          </cell>
        </row>
        <row r="133">
          <cell r="A133">
            <v>128</v>
          </cell>
          <cell r="F133">
            <v>0</v>
          </cell>
        </row>
        <row r="134">
          <cell r="A134">
            <v>129</v>
          </cell>
          <cell r="F134">
            <v>0</v>
          </cell>
        </row>
        <row r="135">
          <cell r="A135">
            <v>130</v>
          </cell>
          <cell r="F135">
            <v>0</v>
          </cell>
        </row>
        <row r="136">
          <cell r="A136">
            <v>131</v>
          </cell>
          <cell r="F136">
            <v>0</v>
          </cell>
        </row>
        <row r="137">
          <cell r="A137">
            <v>132</v>
          </cell>
          <cell r="F137">
            <v>0</v>
          </cell>
        </row>
        <row r="138">
          <cell r="A138">
            <v>133</v>
          </cell>
          <cell r="F138">
            <v>0</v>
          </cell>
        </row>
        <row r="139">
          <cell r="A139">
            <v>134</v>
          </cell>
          <cell r="F139">
            <v>0</v>
          </cell>
        </row>
        <row r="140">
          <cell r="A140">
            <v>135</v>
          </cell>
          <cell r="F140">
            <v>0</v>
          </cell>
        </row>
        <row r="141">
          <cell r="A141">
            <v>136</v>
          </cell>
          <cell r="F141">
            <v>0</v>
          </cell>
        </row>
        <row r="142">
          <cell r="A142">
            <v>137</v>
          </cell>
          <cell r="F142">
            <v>0</v>
          </cell>
        </row>
        <row r="143">
          <cell r="A143">
            <v>138</v>
          </cell>
          <cell r="F143">
            <v>0</v>
          </cell>
        </row>
        <row r="144">
          <cell r="A144">
            <v>139</v>
          </cell>
          <cell r="F144">
            <v>0</v>
          </cell>
        </row>
        <row r="145">
          <cell r="A145">
            <v>140</v>
          </cell>
          <cell r="F145">
            <v>0</v>
          </cell>
        </row>
        <row r="146">
          <cell r="A146">
            <v>141</v>
          </cell>
          <cell r="F146">
            <v>0</v>
          </cell>
        </row>
        <row r="147">
          <cell r="A147">
            <v>142</v>
          </cell>
          <cell r="F147">
            <v>0</v>
          </cell>
        </row>
        <row r="148">
          <cell r="A148">
            <v>143</v>
          </cell>
          <cell r="F148">
            <v>0</v>
          </cell>
        </row>
        <row r="149">
          <cell r="A149">
            <v>144</v>
          </cell>
          <cell r="F149">
            <v>0</v>
          </cell>
        </row>
        <row r="150">
          <cell r="A150">
            <v>145</v>
          </cell>
          <cell r="F150">
            <v>0</v>
          </cell>
        </row>
        <row r="151">
          <cell r="A151">
            <v>146</v>
          </cell>
          <cell r="F151">
            <v>0</v>
          </cell>
        </row>
        <row r="152">
          <cell r="A152">
            <v>147</v>
          </cell>
          <cell r="F152">
            <v>0</v>
          </cell>
        </row>
        <row r="153">
          <cell r="A153">
            <v>148</v>
          </cell>
          <cell r="F153">
            <v>0</v>
          </cell>
        </row>
        <row r="154">
          <cell r="A154">
            <v>149</v>
          </cell>
          <cell r="F154">
            <v>0</v>
          </cell>
        </row>
        <row r="155">
          <cell r="A155">
            <v>150</v>
          </cell>
          <cell r="F155">
            <v>0</v>
          </cell>
        </row>
        <row r="156">
          <cell r="A156">
            <v>151</v>
          </cell>
          <cell r="F156">
            <v>0</v>
          </cell>
        </row>
        <row r="157">
          <cell r="A157">
            <v>152</v>
          </cell>
          <cell r="F157">
            <v>0</v>
          </cell>
        </row>
        <row r="158">
          <cell r="A158">
            <v>153</v>
          </cell>
          <cell r="F158">
            <v>0</v>
          </cell>
        </row>
        <row r="159">
          <cell r="A159">
            <v>154</v>
          </cell>
          <cell r="F159">
            <v>0</v>
          </cell>
        </row>
        <row r="160">
          <cell r="A160">
            <v>155</v>
          </cell>
          <cell r="F160">
            <v>0</v>
          </cell>
        </row>
        <row r="161">
          <cell r="A161">
            <v>156</v>
          </cell>
          <cell r="F161">
            <v>0</v>
          </cell>
        </row>
        <row r="162">
          <cell r="A162">
            <v>157</v>
          </cell>
          <cell r="F162">
            <v>0</v>
          </cell>
        </row>
        <row r="163">
          <cell r="A163">
            <v>158</v>
          </cell>
          <cell r="F163">
            <v>0</v>
          </cell>
        </row>
      </sheetData>
      <sheetData sheetId="16">
        <row r="14">
          <cell r="K14">
            <v>1</v>
          </cell>
          <cell r="L14" t="str">
            <v>TIPO 1. EXCAVACION Y LLENOS A MANO</v>
          </cell>
          <cell r="O14">
            <v>2785.32</v>
          </cell>
        </row>
        <row r="15">
          <cell r="K15">
            <v>2</v>
          </cell>
          <cell r="L15" t="str">
            <v>TIPO 2. CONCRETO CICLOPEO</v>
          </cell>
          <cell r="O15">
            <v>3188.1600000000003</v>
          </cell>
        </row>
        <row r="16">
          <cell r="K16">
            <v>3</v>
          </cell>
          <cell r="L16" t="str">
            <v>TIPO 3. INSTALACIONES</v>
          </cell>
          <cell r="O16">
            <v>2733.48</v>
          </cell>
        </row>
        <row r="17">
          <cell r="K17">
            <v>4</v>
          </cell>
          <cell r="L17" t="str">
            <v>TIPO 4. MEZCLA DENSA EN CALIENTE</v>
          </cell>
          <cell r="O17">
            <v>4388.04</v>
          </cell>
        </row>
        <row r="18">
          <cell r="K18">
            <v>5</v>
          </cell>
          <cell r="L18" t="str">
            <v>TIPO 5. COMISION TOPOGRAFIA</v>
          </cell>
          <cell r="O18">
            <v>5217.4800000000005</v>
          </cell>
        </row>
        <row r="19">
          <cell r="K19">
            <v>6</v>
          </cell>
          <cell r="L19" t="str">
            <v>TIPO 6. DEMOLICION</v>
          </cell>
          <cell r="O19">
            <v>3921.4800000000005</v>
          </cell>
        </row>
        <row r="20">
          <cell r="K20">
            <v>7</v>
          </cell>
          <cell r="L20" t="str">
            <v>TIPO 7. DESMONTE Y LIMPIEZA</v>
          </cell>
          <cell r="O20">
            <v>2522.88</v>
          </cell>
        </row>
        <row r="21">
          <cell r="K21">
            <v>8</v>
          </cell>
          <cell r="L21" t="str">
            <v>TIPO 8. REMOCION DE DERRUMBES</v>
          </cell>
          <cell r="O21">
            <v>3456</v>
          </cell>
        </row>
        <row r="22">
          <cell r="K22">
            <v>9</v>
          </cell>
          <cell r="L22" t="str">
            <v>TIPO 9. SUB-BASE Y BASE GRANULAR</v>
          </cell>
          <cell r="O22">
            <v>2522.88</v>
          </cell>
        </row>
        <row r="23">
          <cell r="K23">
            <v>10</v>
          </cell>
          <cell r="L23" t="str">
            <v xml:space="preserve">TIPO 10. CONCRETO </v>
          </cell>
          <cell r="O23">
            <v>2756.1600000000003</v>
          </cell>
        </row>
        <row r="24">
          <cell r="K24">
            <v>11</v>
          </cell>
          <cell r="L24" t="str">
            <v>TIPO 11. DESVIO DE TRAFICO</v>
          </cell>
          <cell r="O24">
            <v>2522.88</v>
          </cell>
        </row>
        <row r="25">
          <cell r="K25">
            <v>12</v>
          </cell>
          <cell r="L25" t="str">
            <v>TIPO 12. RIEGO DE LIGA</v>
          </cell>
          <cell r="O25">
            <v>2336.4499999999998</v>
          </cell>
        </row>
        <row r="26">
          <cell r="K26">
            <v>13</v>
          </cell>
          <cell r="L26" t="str">
            <v>TIPO 13. RECICLADO EN FRIO</v>
          </cell>
          <cell r="O26">
            <v>2336.4499999999998</v>
          </cell>
        </row>
        <row r="27">
          <cell r="K27">
            <v>14</v>
          </cell>
          <cell r="L27" t="str">
            <v>TIPO 14. PILOTAJE</v>
          </cell>
          <cell r="O27">
            <v>3890.33</v>
          </cell>
        </row>
        <row r="28">
          <cell r="K28">
            <v>15</v>
          </cell>
          <cell r="L28" t="str">
            <v>TIPO 15. INSTALACIÓN EST METALICAS</v>
          </cell>
          <cell r="O28">
            <v>2929.9458333333332</v>
          </cell>
        </row>
        <row r="29">
          <cell r="K29">
            <v>16</v>
          </cell>
          <cell r="L29" t="str">
            <v>TIPO 16. GAVIONES</v>
          </cell>
          <cell r="O29">
            <v>2579.2437499999996</v>
          </cell>
        </row>
        <row r="30">
          <cell r="K30">
            <v>17</v>
          </cell>
          <cell r="L30" t="str">
            <v>TIPO 17. IMPRIMACIÓN</v>
          </cell>
          <cell r="O30">
            <v>2336.4499999999998</v>
          </cell>
        </row>
        <row r="31">
          <cell r="K31">
            <v>18</v>
          </cell>
          <cell r="L31" t="str">
            <v>TIPO 18. FILTROS</v>
          </cell>
          <cell r="O31">
            <v>2579.2437499999996</v>
          </cell>
        </row>
        <row r="32">
          <cell r="K32">
            <v>19</v>
          </cell>
          <cell r="L32" t="str">
            <v>TIPO 19. PERFORACIÓN DRENAJE</v>
          </cell>
          <cell r="O32">
            <v>3668.8833333333332</v>
          </cell>
        </row>
        <row r="33">
          <cell r="K33">
            <v>20</v>
          </cell>
          <cell r="L33" t="str">
            <v>TIPO 20. CERCAS</v>
          </cell>
          <cell r="O33">
            <v>2530.6849999999999</v>
          </cell>
        </row>
        <row r="34">
          <cell r="K34">
            <v>21</v>
          </cell>
          <cell r="L34" t="str">
            <v>TIPO 21. FORRAJES</v>
          </cell>
          <cell r="O34">
            <v>2530.6849999999999</v>
          </cell>
        </row>
        <row r="35">
          <cell r="K35">
            <v>22</v>
          </cell>
          <cell r="L35" t="str">
            <v>TIPO 22. EXCAVACION A MAQUINA</v>
          </cell>
          <cell r="O35">
            <v>2336.4499999999998</v>
          </cell>
        </row>
        <row r="36">
          <cell r="K36">
            <v>23</v>
          </cell>
          <cell r="L36" t="str">
            <v>TIPO 23. TERRAPLENES</v>
          </cell>
          <cell r="O36">
            <v>2336.4499999999998</v>
          </cell>
        </row>
        <row r="37">
          <cell r="K37">
            <v>24</v>
          </cell>
          <cell r="L37" t="str">
            <v>TIPO 24. GESTIÓN SOCIO-AMBIENTAL</v>
          </cell>
          <cell r="O37">
            <v>3455.4124999999999</v>
          </cell>
        </row>
        <row r="38">
          <cell r="K38">
            <v>25</v>
          </cell>
        </row>
        <row r="39">
          <cell r="K39">
            <v>26</v>
          </cell>
        </row>
        <row r="40">
          <cell r="K40">
            <v>27</v>
          </cell>
        </row>
        <row r="41">
          <cell r="K41">
            <v>28</v>
          </cell>
        </row>
        <row r="42">
          <cell r="K42">
            <v>29</v>
          </cell>
        </row>
        <row r="43">
          <cell r="K43">
            <v>30</v>
          </cell>
        </row>
        <row r="44">
          <cell r="K44">
            <v>31</v>
          </cell>
        </row>
      </sheetData>
      <sheetData sheetId="17">
        <row r="6">
          <cell r="A6">
            <v>1</v>
          </cell>
          <cell r="B6" t="str">
            <v>Carrotanque con flauta 3000 Gls</v>
          </cell>
          <cell r="D6" t="str">
            <v>hr</v>
          </cell>
          <cell r="F6">
            <v>600</v>
          </cell>
          <cell r="G6">
            <v>30709.375</v>
          </cell>
        </row>
        <row r="7">
          <cell r="A7">
            <v>2</v>
          </cell>
          <cell r="B7" t="str">
            <v>Carrotanque Irrigador Asfalto 1200 Gls</v>
          </cell>
          <cell r="D7" t="str">
            <v>día</v>
          </cell>
          <cell r="F7" t="str">
            <v>D-600</v>
          </cell>
          <cell r="G7">
            <v>265519.23076923075</v>
          </cell>
        </row>
        <row r="8">
          <cell r="A8">
            <v>3</v>
          </cell>
          <cell r="B8" t="str">
            <v>Cilindro Tandem  8 Ton</v>
          </cell>
          <cell r="D8" t="str">
            <v>dia</v>
          </cell>
          <cell r="G8">
            <v>150000</v>
          </cell>
        </row>
        <row r="9">
          <cell r="A9">
            <v>4</v>
          </cell>
          <cell r="B9" t="str">
            <v xml:space="preserve">Compresor 185 CFM </v>
          </cell>
          <cell r="D9" t="str">
            <v>hr</v>
          </cell>
          <cell r="F9" t="str">
            <v>SULLAIR</v>
          </cell>
          <cell r="G9">
            <v>28145.833333333332</v>
          </cell>
        </row>
        <row r="10">
          <cell r="A10">
            <v>5</v>
          </cell>
          <cell r="B10" t="str">
            <v xml:space="preserve">Excavadora sobre llantas 0.25 yd3 </v>
          </cell>
          <cell r="D10" t="str">
            <v>hr</v>
          </cell>
          <cell r="F10" t="str">
            <v>JD-510 o similar</v>
          </cell>
          <cell r="G10">
            <v>34800</v>
          </cell>
        </row>
        <row r="11">
          <cell r="A11">
            <v>6</v>
          </cell>
          <cell r="B11" t="str">
            <v>Excavadora sobre oruga 1.0 yd3</v>
          </cell>
          <cell r="D11" t="str">
            <v>hr</v>
          </cell>
          <cell r="F11" t="str">
            <v>Hitachi EX-200</v>
          </cell>
          <cell r="G11">
            <v>46400</v>
          </cell>
        </row>
        <row r="12">
          <cell r="A12">
            <v>7</v>
          </cell>
          <cell r="B12" t="str">
            <v>Herramienta Menor</v>
          </cell>
          <cell r="D12" t="str">
            <v>gl</v>
          </cell>
          <cell r="F12" t="str">
            <v>varios</v>
          </cell>
          <cell r="G12">
            <v>1000</v>
          </cell>
        </row>
        <row r="13">
          <cell r="A13">
            <v>8</v>
          </cell>
          <cell r="B13" t="str">
            <v>Mezcladora 2 sacos</v>
          </cell>
          <cell r="D13" t="str">
            <v>hr</v>
          </cell>
          <cell r="F13" t="str">
            <v>SEMCO</v>
          </cell>
          <cell r="G13">
            <v>4176.75</v>
          </cell>
        </row>
        <row r="14">
          <cell r="A14">
            <v>9</v>
          </cell>
          <cell r="B14" t="str">
            <v>Motoniveladora 120 HP</v>
          </cell>
          <cell r="D14" t="str">
            <v>hr</v>
          </cell>
          <cell r="F14" t="str">
            <v>CAT.120G</v>
          </cell>
          <cell r="G14">
            <v>46400</v>
          </cell>
        </row>
        <row r="15">
          <cell r="A15">
            <v>10</v>
          </cell>
          <cell r="B15" t="str">
            <v>Planta de Asfalto</v>
          </cell>
          <cell r="F15" t="str">
            <v>ASTECNIA</v>
          </cell>
          <cell r="G15">
            <v>0</v>
          </cell>
        </row>
        <row r="16">
          <cell r="A16">
            <v>11</v>
          </cell>
          <cell r="B16" t="str">
            <v xml:space="preserve">Terminadora de Asfalto 5m3 </v>
          </cell>
          <cell r="D16" t="str">
            <v>dia</v>
          </cell>
          <cell r="F16" t="str">
            <v xml:space="preserve"> </v>
          </cell>
          <cell r="G16">
            <v>464000</v>
          </cell>
        </row>
        <row r="17">
          <cell r="A17">
            <v>12</v>
          </cell>
          <cell r="B17" t="str">
            <v>Diferencial de 2 Ton</v>
          </cell>
          <cell r="D17" t="str">
            <v>hr</v>
          </cell>
          <cell r="G17">
            <v>0</v>
          </cell>
        </row>
        <row r="18">
          <cell r="A18">
            <v>13</v>
          </cell>
          <cell r="B18" t="str">
            <v>Vibrocompactador tipo Rana</v>
          </cell>
          <cell r="D18" t="str">
            <v>dia</v>
          </cell>
          <cell r="G18">
            <v>27153.846153846156</v>
          </cell>
        </row>
        <row r="19">
          <cell r="A19">
            <v>14</v>
          </cell>
          <cell r="B19" t="str">
            <v>Vibrocompactador Ton CA-15</v>
          </cell>
          <cell r="D19" t="str">
            <v>hr</v>
          </cell>
          <cell r="F19" t="str">
            <v>CA-15</v>
          </cell>
          <cell r="G19">
            <v>34800</v>
          </cell>
        </row>
        <row r="20">
          <cell r="A20">
            <v>15</v>
          </cell>
          <cell r="B20" t="str">
            <v>Volqueta. Chevrolet 5 m3</v>
          </cell>
          <cell r="D20" t="str">
            <v>hr</v>
          </cell>
          <cell r="F20" t="str">
            <v>C-70 o Similar</v>
          </cell>
          <cell r="G20">
            <v>0</v>
          </cell>
        </row>
        <row r="21">
          <cell r="A21">
            <v>16</v>
          </cell>
          <cell r="B21" t="str">
            <v>Vibrador de concreto</v>
          </cell>
          <cell r="D21" t="str">
            <v>dia</v>
          </cell>
          <cell r="F21" t="str">
            <v xml:space="preserve"> </v>
          </cell>
          <cell r="G21">
            <v>12820.51282051282</v>
          </cell>
        </row>
        <row r="22">
          <cell r="A22">
            <v>17</v>
          </cell>
          <cell r="B22" t="str">
            <v>Formaleta Madera Concreto a la vista (10 usos)</v>
          </cell>
          <cell r="D22" t="str">
            <v>m2</v>
          </cell>
          <cell r="F22" t="str">
            <v>varios</v>
          </cell>
          <cell r="G22">
            <v>4500</v>
          </cell>
        </row>
        <row r="23">
          <cell r="A23">
            <v>18</v>
          </cell>
          <cell r="B23" t="str">
            <v>Compactador de llanta (Neumatico)</v>
          </cell>
          <cell r="D23" t="str">
            <v>hr</v>
          </cell>
          <cell r="G23">
            <v>40600</v>
          </cell>
        </row>
        <row r="24">
          <cell r="A24">
            <v>19</v>
          </cell>
          <cell r="B24" t="str">
            <v>Formaleta Madera Concreto a la vista (2 usos)</v>
          </cell>
          <cell r="D24" t="str">
            <v>m2</v>
          </cell>
          <cell r="G24">
            <v>22500</v>
          </cell>
        </row>
        <row r="25">
          <cell r="A25">
            <v>20</v>
          </cell>
          <cell r="B25" t="str">
            <v>Compactador Manual</v>
          </cell>
          <cell r="D25" t="str">
            <v>DIA</v>
          </cell>
          <cell r="F25" t="str">
            <v>Rana</v>
          </cell>
          <cell r="G25">
            <v>27153.846153846156</v>
          </cell>
        </row>
        <row r="26">
          <cell r="A26">
            <v>21</v>
          </cell>
          <cell r="B26" t="str">
            <v>Señalizacion vial</v>
          </cell>
          <cell r="D26" t="str">
            <v>día</v>
          </cell>
          <cell r="F26" t="str">
            <v>varios</v>
          </cell>
          <cell r="G26">
            <v>5811.9658119658116</v>
          </cell>
        </row>
        <row r="27">
          <cell r="A27">
            <v>22</v>
          </cell>
          <cell r="B27" t="str">
            <v>Bulldozer</v>
          </cell>
          <cell r="D27" t="str">
            <v>hr</v>
          </cell>
          <cell r="G27">
            <v>46400</v>
          </cell>
        </row>
        <row r="28">
          <cell r="A28">
            <v>23</v>
          </cell>
          <cell r="B28" t="str">
            <v>Equipó de Topografia</v>
          </cell>
          <cell r="D28" t="str">
            <v>dia</v>
          </cell>
          <cell r="G28">
            <v>98876.923076923063</v>
          </cell>
        </row>
        <row r="29">
          <cell r="A29">
            <v>24</v>
          </cell>
          <cell r="B29" t="str">
            <v>Planta eléctrica</v>
          </cell>
          <cell r="D29" t="str">
            <v>hr</v>
          </cell>
          <cell r="F29" t="str">
            <v>YAMAHA</v>
          </cell>
          <cell r="G29">
            <v>98876.923076923063</v>
          </cell>
        </row>
        <row r="30">
          <cell r="A30">
            <v>25</v>
          </cell>
          <cell r="B30" t="str">
            <v>Equipo de Iluminacion</v>
          </cell>
          <cell r="D30" t="str">
            <v>hr</v>
          </cell>
          <cell r="G30">
            <v>0</v>
          </cell>
        </row>
        <row r="31">
          <cell r="A31">
            <v>26</v>
          </cell>
          <cell r="B31" t="str">
            <v xml:space="preserve">Motobomba </v>
          </cell>
          <cell r="D31" t="str">
            <v>dia</v>
          </cell>
          <cell r="F31" t="str">
            <v>IHM</v>
          </cell>
          <cell r="G31">
            <v>19600</v>
          </cell>
        </row>
        <row r="32">
          <cell r="A32">
            <v>27</v>
          </cell>
          <cell r="B32" t="str">
            <v>Plumas</v>
          </cell>
          <cell r="D32" t="str">
            <v>hr</v>
          </cell>
          <cell r="F32" t="str">
            <v>varios</v>
          </cell>
          <cell r="G32">
            <v>0</v>
          </cell>
        </row>
        <row r="33">
          <cell r="A33">
            <v>28</v>
          </cell>
          <cell r="B33" t="str">
            <v>Motosierra</v>
          </cell>
          <cell r="D33" t="str">
            <v>hr</v>
          </cell>
          <cell r="G33">
            <v>0</v>
          </cell>
        </row>
        <row r="34">
          <cell r="A34">
            <v>29</v>
          </cell>
          <cell r="B34" t="str">
            <v>Guadañadora</v>
          </cell>
          <cell r="D34" t="str">
            <v>hr</v>
          </cell>
          <cell r="G34">
            <v>2400</v>
          </cell>
        </row>
        <row r="35">
          <cell r="A35">
            <v>30</v>
          </cell>
          <cell r="B35" t="str">
            <v>Retiro material sobrante</v>
          </cell>
          <cell r="D35" t="str">
            <v>m3</v>
          </cell>
          <cell r="G35">
            <v>0</v>
          </cell>
        </row>
        <row r="36">
          <cell r="A36">
            <v>31</v>
          </cell>
          <cell r="B36" t="str">
            <v>Motoniveladora para conservación</v>
          </cell>
          <cell r="D36" t="str">
            <v>hr</v>
          </cell>
          <cell r="G36">
            <v>38070</v>
          </cell>
        </row>
        <row r="37">
          <cell r="A37">
            <v>32</v>
          </cell>
          <cell r="B37" t="str">
            <v>Esparcidora mecánica autopropulsada</v>
          </cell>
          <cell r="D37" t="str">
            <v>hr</v>
          </cell>
          <cell r="G37">
            <v>50000</v>
          </cell>
        </row>
        <row r="38">
          <cell r="A38">
            <v>33</v>
          </cell>
          <cell r="B38" t="str">
            <v>Rodillo neumatico mayor de 5 ton.</v>
          </cell>
          <cell r="D38" t="str">
            <v>hr</v>
          </cell>
          <cell r="G38">
            <v>50000</v>
          </cell>
        </row>
        <row r="39">
          <cell r="A39">
            <v>34</v>
          </cell>
          <cell r="B39" t="str">
            <v>Maquina estabilizadora</v>
          </cell>
          <cell r="D39" t="str">
            <v>hr</v>
          </cell>
          <cell r="G39">
            <v>50000</v>
          </cell>
        </row>
        <row r="40">
          <cell r="A40">
            <v>35</v>
          </cell>
          <cell r="B40" t="str">
            <v>Jeep</v>
          </cell>
          <cell r="D40" t="str">
            <v>hr</v>
          </cell>
          <cell r="G40">
            <v>10000</v>
          </cell>
        </row>
        <row r="41">
          <cell r="A41">
            <v>36</v>
          </cell>
          <cell r="G41">
            <v>0</v>
          </cell>
        </row>
        <row r="42">
          <cell r="A42">
            <v>37</v>
          </cell>
          <cell r="G42">
            <v>0</v>
          </cell>
        </row>
        <row r="43">
          <cell r="A43">
            <v>38</v>
          </cell>
          <cell r="G43">
            <v>0</v>
          </cell>
        </row>
        <row r="44">
          <cell r="A44">
            <v>39</v>
          </cell>
          <cell r="G44">
            <v>0</v>
          </cell>
        </row>
        <row r="45">
          <cell r="A45">
            <v>40</v>
          </cell>
          <cell r="G45">
            <v>0</v>
          </cell>
        </row>
        <row r="46">
          <cell r="A46">
            <v>41</v>
          </cell>
          <cell r="G46">
            <v>0</v>
          </cell>
        </row>
        <row r="47">
          <cell r="A47">
            <v>42</v>
          </cell>
          <cell r="G47">
            <v>0</v>
          </cell>
        </row>
        <row r="48">
          <cell r="A48">
            <v>43</v>
          </cell>
          <cell r="G48">
            <v>0</v>
          </cell>
        </row>
        <row r="49">
          <cell r="A49">
            <v>44</v>
          </cell>
          <cell r="G49">
            <v>0</v>
          </cell>
        </row>
        <row r="50">
          <cell r="A50">
            <v>45</v>
          </cell>
          <cell r="G50">
            <v>0</v>
          </cell>
        </row>
        <row r="51">
          <cell r="A51">
            <v>46</v>
          </cell>
          <cell r="G51">
            <v>0</v>
          </cell>
        </row>
        <row r="52">
          <cell r="A52">
            <v>47</v>
          </cell>
          <cell r="G52">
            <v>0</v>
          </cell>
        </row>
        <row r="53">
          <cell r="A53">
            <v>48</v>
          </cell>
          <cell r="G53">
            <v>0</v>
          </cell>
        </row>
        <row r="54">
          <cell r="A54">
            <v>49</v>
          </cell>
          <cell r="G54">
            <v>0</v>
          </cell>
        </row>
        <row r="55">
          <cell r="A55">
            <v>50</v>
          </cell>
          <cell r="G55">
            <v>0</v>
          </cell>
        </row>
        <row r="56">
          <cell r="A56">
            <v>51</v>
          </cell>
          <cell r="G56">
            <v>0</v>
          </cell>
        </row>
        <row r="57">
          <cell r="A57">
            <v>52</v>
          </cell>
          <cell r="G57">
            <v>0</v>
          </cell>
        </row>
        <row r="58">
          <cell r="A58">
            <v>53</v>
          </cell>
          <cell r="G58">
            <v>0</v>
          </cell>
        </row>
        <row r="59">
          <cell r="A59">
            <v>54</v>
          </cell>
          <cell r="G59">
            <v>0</v>
          </cell>
        </row>
        <row r="60">
          <cell r="A60">
            <v>55</v>
          </cell>
          <cell r="G60">
            <v>0</v>
          </cell>
        </row>
        <row r="61">
          <cell r="A61">
            <v>56</v>
          </cell>
          <cell r="G61">
            <v>0</v>
          </cell>
        </row>
        <row r="62">
          <cell r="A62">
            <v>57</v>
          </cell>
          <cell r="G62">
            <v>0</v>
          </cell>
        </row>
        <row r="63">
          <cell r="A63">
            <v>58</v>
          </cell>
          <cell r="G63">
            <v>0</v>
          </cell>
        </row>
        <row r="64">
          <cell r="A64">
            <v>59</v>
          </cell>
          <cell r="B64" t="str">
            <v>TRANSPORTE</v>
          </cell>
          <cell r="D64" t="str">
            <v>DISTAN.</v>
          </cell>
          <cell r="F64" t="str">
            <v>UND</v>
          </cell>
          <cell r="G64" t="str">
            <v>VALOR</v>
          </cell>
        </row>
        <row r="65">
          <cell r="A65">
            <v>60</v>
          </cell>
          <cell r="B65" t="str">
            <v>Acarreo a botadero</v>
          </cell>
          <cell r="D65">
            <v>6</v>
          </cell>
          <cell r="F65" t="str">
            <v>m3-km</v>
          </cell>
          <cell r="G65">
            <v>300</v>
          </cell>
        </row>
        <row r="66">
          <cell r="A66">
            <v>61</v>
          </cell>
          <cell r="B66" t="str">
            <v>Transporte a obra</v>
          </cell>
          <cell r="F66" t="str">
            <v>m3-km</v>
          </cell>
          <cell r="G66">
            <v>0</v>
          </cell>
        </row>
        <row r="67">
          <cell r="A67">
            <v>62</v>
          </cell>
          <cell r="B67" t="str">
            <v>Acarreo materiales pétreos</v>
          </cell>
          <cell r="F67" t="str">
            <v>m3-km</v>
          </cell>
          <cell r="G67">
            <v>490</v>
          </cell>
        </row>
        <row r="68">
          <cell r="A68">
            <v>63</v>
          </cell>
          <cell r="B68" t="str">
            <v>Acarreo por peso</v>
          </cell>
          <cell r="F68" t="str">
            <v>kg</v>
          </cell>
          <cell r="G68">
            <v>50</v>
          </cell>
        </row>
        <row r="69">
          <cell r="A69">
            <v>64</v>
          </cell>
          <cell r="B69" t="str">
            <v>acarreo menor de 1000 metros</v>
          </cell>
          <cell r="F69" t="str">
            <v>m3-km</v>
          </cell>
          <cell r="G69">
            <v>920</v>
          </cell>
        </row>
        <row r="70">
          <cell r="A70">
            <v>65</v>
          </cell>
          <cell r="B70" t="str">
            <v>acarreo mayor a 1000 metros</v>
          </cell>
          <cell r="F70" t="str">
            <v>m3-km</v>
          </cell>
          <cell r="G70">
            <v>470</v>
          </cell>
        </row>
        <row r="71">
          <cell r="A71">
            <v>66</v>
          </cell>
          <cell r="B71" t="str">
            <v>Acarreo Base Granular</v>
          </cell>
          <cell r="F71" t="str">
            <v>m3-km</v>
          </cell>
          <cell r="G71">
            <v>450</v>
          </cell>
        </row>
        <row r="72">
          <cell r="A72">
            <v>67</v>
          </cell>
          <cell r="B72" t="str">
            <v>Transporte emulsiones</v>
          </cell>
          <cell r="F72" t="str">
            <v>litro</v>
          </cell>
          <cell r="G72">
            <v>50</v>
          </cell>
        </row>
        <row r="73">
          <cell r="A73">
            <v>68</v>
          </cell>
          <cell r="B73" t="str">
            <v>Acarreo Base Granular Pto Triunfo</v>
          </cell>
          <cell r="F73" t="str">
            <v>m3-km</v>
          </cell>
          <cell r="G73">
            <v>500</v>
          </cell>
        </row>
        <row r="74">
          <cell r="A74">
            <v>69</v>
          </cell>
          <cell r="G74">
            <v>0</v>
          </cell>
        </row>
        <row r="75">
          <cell r="A75">
            <v>70</v>
          </cell>
          <cell r="G75">
            <v>0</v>
          </cell>
        </row>
        <row r="76">
          <cell r="A76">
            <v>71</v>
          </cell>
          <cell r="G76">
            <v>0</v>
          </cell>
        </row>
        <row r="77">
          <cell r="A77">
            <v>72</v>
          </cell>
          <cell r="G77">
            <v>0</v>
          </cell>
        </row>
        <row r="78">
          <cell r="A78">
            <v>73</v>
          </cell>
          <cell r="G78">
            <v>0</v>
          </cell>
        </row>
        <row r="79">
          <cell r="A79">
            <v>74</v>
          </cell>
          <cell r="G79">
            <v>0</v>
          </cell>
        </row>
        <row r="80">
          <cell r="A80">
            <v>75</v>
          </cell>
          <cell r="G80">
            <v>0</v>
          </cell>
        </row>
        <row r="81">
          <cell r="A81">
            <v>76</v>
          </cell>
          <cell r="G81">
            <v>0</v>
          </cell>
        </row>
        <row r="82">
          <cell r="A82">
            <v>77</v>
          </cell>
          <cell r="G82">
            <v>0</v>
          </cell>
        </row>
        <row r="83">
          <cell r="A83">
            <v>78</v>
          </cell>
          <cell r="G83">
            <v>0</v>
          </cell>
        </row>
        <row r="84">
          <cell r="A84">
            <v>79</v>
          </cell>
          <cell r="G84">
            <v>0</v>
          </cell>
        </row>
        <row r="85">
          <cell r="A85">
            <v>80</v>
          </cell>
          <cell r="G85">
            <v>0</v>
          </cell>
        </row>
        <row r="86">
          <cell r="A86">
            <v>81</v>
          </cell>
          <cell r="G86">
            <v>0</v>
          </cell>
        </row>
        <row r="87">
          <cell r="A87">
            <v>82</v>
          </cell>
          <cell r="G87">
            <v>0</v>
          </cell>
        </row>
        <row r="88">
          <cell r="A88">
            <v>83</v>
          </cell>
          <cell r="G88">
            <v>0</v>
          </cell>
        </row>
        <row r="89">
          <cell r="A89">
            <v>84</v>
          </cell>
          <cell r="G89">
            <v>0</v>
          </cell>
        </row>
        <row r="90">
          <cell r="A90">
            <v>85</v>
          </cell>
          <cell r="G90">
            <v>0</v>
          </cell>
        </row>
      </sheetData>
      <sheetData sheetId="18"/>
      <sheetData sheetId="1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27"/>
  <sheetViews>
    <sheetView zoomScale="85" zoomScaleNormal="85" zoomScaleSheetLayoutView="85" workbookViewId="0">
      <selection activeCell="D7" sqref="D7"/>
    </sheetView>
  </sheetViews>
  <sheetFormatPr baseColWidth="10" defaultColWidth="11.42578125" defaultRowHeight="15" x14ac:dyDescent="0.25"/>
  <cols>
    <col min="1" max="1" width="11.5703125" customWidth="1"/>
    <col min="2" max="2" width="4.28515625" style="22" customWidth="1"/>
    <col min="3" max="3" width="52.7109375" style="26" customWidth="1"/>
    <col min="4" max="4" width="19.85546875" style="26" customWidth="1"/>
    <col min="5" max="5" width="22.7109375" style="26" customWidth="1"/>
    <col min="6" max="6" width="25.5703125" style="26" customWidth="1"/>
    <col min="7" max="7" width="19.140625" style="26" customWidth="1"/>
    <col min="8" max="8" width="18.85546875" style="26" customWidth="1"/>
    <col min="9" max="9" width="17.5703125" style="26" customWidth="1"/>
    <col min="10" max="10" width="29.42578125" style="26" customWidth="1"/>
    <col min="11" max="11" width="19.85546875" style="26" bestFit="1" customWidth="1"/>
    <col min="12" max="12" width="48.42578125" style="26" customWidth="1"/>
    <col min="13" max="13" width="59" style="27" customWidth="1"/>
    <col min="14" max="14" width="44.28515625" style="27" customWidth="1"/>
    <col min="15" max="15" width="50.7109375" style="27" customWidth="1"/>
    <col min="16" max="16" width="57.28515625" style="27" customWidth="1"/>
    <col min="17" max="17" width="33.140625" style="27" customWidth="1"/>
    <col min="18" max="18" width="99.28515625" style="27" customWidth="1"/>
    <col min="19" max="19" width="11.42578125" style="28"/>
    <col min="20" max="20" width="11.42578125" style="29"/>
    <col min="21" max="16384" width="11.42578125" style="26"/>
  </cols>
  <sheetData>
    <row r="1" spans="1:29" s="27" customFormat="1" ht="71.25" customHeight="1" x14ac:dyDescent="0.3">
      <c r="A1"/>
      <c r="B1" s="379" t="s">
        <v>28</v>
      </c>
      <c r="C1" s="379"/>
      <c r="D1" s="379"/>
      <c r="E1" s="379"/>
      <c r="F1" s="379"/>
      <c r="G1" s="379"/>
      <c r="H1" s="379"/>
      <c r="I1" s="379"/>
      <c r="J1" s="379"/>
      <c r="K1" s="379"/>
      <c r="L1" s="379"/>
      <c r="M1" s="379"/>
      <c r="N1" s="379"/>
      <c r="O1" s="379"/>
      <c r="P1" s="379"/>
      <c r="Q1" s="379"/>
      <c r="R1" s="379"/>
      <c r="S1" s="28"/>
      <c r="T1" s="29"/>
      <c r="U1" s="26"/>
      <c r="V1" s="26"/>
      <c r="W1" s="26"/>
      <c r="X1" s="26"/>
      <c r="Y1" s="26"/>
      <c r="Z1" s="26"/>
      <c r="AA1" s="26"/>
      <c r="AB1" s="26"/>
      <c r="AC1" s="26"/>
    </row>
    <row r="2" spans="1:29" ht="15" customHeight="1" thickBot="1" x14ac:dyDescent="0.3"/>
    <row r="3" spans="1:29" s="27" customFormat="1" ht="31.5" customHeight="1" x14ac:dyDescent="0.25">
      <c r="A3"/>
      <c r="B3" s="372" t="s">
        <v>0</v>
      </c>
      <c r="C3" s="373"/>
      <c r="D3" s="370" t="s">
        <v>1</v>
      </c>
      <c r="E3" s="370" t="s">
        <v>29</v>
      </c>
      <c r="F3" s="370" t="s">
        <v>4</v>
      </c>
      <c r="G3" s="370" t="s">
        <v>5</v>
      </c>
      <c r="H3" s="370" t="s">
        <v>6</v>
      </c>
      <c r="I3" s="370"/>
      <c r="J3" s="370" t="s">
        <v>2</v>
      </c>
      <c r="K3" s="370" t="s">
        <v>16</v>
      </c>
      <c r="L3" s="370" t="s">
        <v>17</v>
      </c>
      <c r="M3" s="383" t="s">
        <v>26</v>
      </c>
      <c r="N3" s="370" t="s">
        <v>27</v>
      </c>
      <c r="O3" s="370" t="s">
        <v>20</v>
      </c>
      <c r="P3" s="370" t="s">
        <v>24</v>
      </c>
      <c r="Q3" s="370" t="s">
        <v>25</v>
      </c>
      <c r="R3" s="380" t="s">
        <v>21</v>
      </c>
      <c r="S3" s="28"/>
      <c r="T3" s="29"/>
      <c r="U3" s="26"/>
      <c r="V3" s="26"/>
      <c r="W3" s="26"/>
      <c r="X3" s="26"/>
      <c r="Y3" s="26"/>
      <c r="Z3" s="26"/>
      <c r="AA3" s="26"/>
      <c r="AB3" s="26"/>
      <c r="AC3" s="26"/>
    </row>
    <row r="4" spans="1:29" s="27" customFormat="1" ht="133.5" customHeight="1" x14ac:dyDescent="0.25">
      <c r="A4"/>
      <c r="B4" s="374"/>
      <c r="C4" s="375"/>
      <c r="D4" s="371"/>
      <c r="E4" s="371"/>
      <c r="F4" s="371"/>
      <c r="G4" s="371"/>
      <c r="H4" s="43" t="s">
        <v>7</v>
      </c>
      <c r="I4" s="43" t="s">
        <v>8</v>
      </c>
      <c r="J4" s="371"/>
      <c r="K4" s="371"/>
      <c r="L4" s="371"/>
      <c r="M4" s="384"/>
      <c r="N4" s="371"/>
      <c r="O4" s="371"/>
      <c r="P4" s="371"/>
      <c r="Q4" s="371"/>
      <c r="R4" s="381"/>
      <c r="S4" s="28"/>
      <c r="T4" s="29"/>
      <c r="U4" s="26"/>
      <c r="V4" s="26"/>
      <c r="W4" s="26"/>
      <c r="X4" s="26"/>
      <c r="Y4" s="26"/>
      <c r="Z4" s="26"/>
      <c r="AA4" s="26"/>
      <c r="AB4" s="26"/>
      <c r="AC4" s="26"/>
    </row>
    <row r="5" spans="1:29" s="27" customFormat="1" ht="26.25" thickBot="1" x14ac:dyDescent="0.3">
      <c r="A5"/>
      <c r="B5" s="376"/>
      <c r="C5" s="377"/>
      <c r="D5" s="378"/>
      <c r="E5" s="46"/>
      <c r="F5" s="46"/>
      <c r="G5" s="46" t="s">
        <v>3</v>
      </c>
      <c r="H5" s="46" t="s">
        <v>3</v>
      </c>
      <c r="I5" s="46" t="s">
        <v>3</v>
      </c>
      <c r="J5" s="46"/>
      <c r="K5" s="46" t="s">
        <v>3</v>
      </c>
      <c r="L5" s="46" t="s">
        <v>3</v>
      </c>
      <c r="M5" s="46" t="s">
        <v>22</v>
      </c>
      <c r="N5" s="46" t="s">
        <v>22</v>
      </c>
      <c r="O5" s="46" t="s">
        <v>22</v>
      </c>
      <c r="P5" s="46" t="s">
        <v>22</v>
      </c>
      <c r="Q5" s="46" t="s">
        <v>23</v>
      </c>
      <c r="R5" s="382"/>
      <c r="S5" s="28"/>
      <c r="T5" s="29"/>
      <c r="U5" s="26"/>
      <c r="V5" s="26"/>
      <c r="W5" s="26"/>
      <c r="X5" s="26"/>
      <c r="Y5" s="26"/>
      <c r="Z5" s="26"/>
      <c r="AA5" s="26"/>
      <c r="AB5" s="26"/>
      <c r="AC5" s="26"/>
    </row>
    <row r="6" spans="1:29" s="52" customFormat="1" ht="19.5" thickBot="1" x14ac:dyDescent="0.35">
      <c r="A6" s="47"/>
      <c r="B6" s="59">
        <v>1</v>
      </c>
      <c r="C6" s="68" t="s">
        <v>31</v>
      </c>
      <c r="D6" s="48">
        <v>1</v>
      </c>
      <c r="E6" s="49"/>
      <c r="F6" s="49"/>
      <c r="G6" s="49"/>
      <c r="H6" s="49"/>
      <c r="I6" s="49"/>
      <c r="J6" s="49"/>
      <c r="K6" s="49"/>
      <c r="L6" s="49"/>
      <c r="M6" s="49"/>
      <c r="N6" s="49"/>
      <c r="O6" s="50"/>
      <c r="P6" s="49"/>
      <c r="Q6" s="49"/>
      <c r="R6" s="54"/>
      <c r="S6" s="51"/>
    </row>
    <row r="7" spans="1:29" s="52" customFormat="1" ht="18.75" x14ac:dyDescent="0.3">
      <c r="A7" s="47"/>
      <c r="B7" s="367">
        <v>2</v>
      </c>
      <c r="C7" s="69" t="s">
        <v>32</v>
      </c>
      <c r="D7" s="65">
        <f>+D8+D9</f>
        <v>1</v>
      </c>
      <c r="E7" s="55"/>
      <c r="F7" s="55"/>
      <c r="G7" s="55"/>
      <c r="H7" s="55"/>
      <c r="I7" s="55"/>
      <c r="J7" s="55"/>
      <c r="K7" s="55"/>
      <c r="L7" s="56"/>
      <c r="M7" s="55"/>
      <c r="N7" s="55"/>
      <c r="O7" s="57"/>
      <c r="P7" s="55"/>
      <c r="Q7" s="55"/>
      <c r="R7" s="58"/>
      <c r="S7" s="51"/>
      <c r="AC7" s="53"/>
    </row>
    <row r="8" spans="1:29" s="24" customFormat="1" ht="15" customHeight="1" x14ac:dyDescent="0.25">
      <c r="A8"/>
      <c r="B8" s="368"/>
      <c r="C8" s="70" t="s">
        <v>33</v>
      </c>
      <c r="D8" s="66">
        <v>0.5</v>
      </c>
      <c r="E8" s="31"/>
      <c r="F8" s="31"/>
      <c r="G8" s="31"/>
      <c r="H8" s="31"/>
      <c r="I8" s="31"/>
      <c r="J8" s="31"/>
      <c r="K8" s="31"/>
      <c r="L8" s="31"/>
      <c r="M8" s="31"/>
      <c r="N8" s="31"/>
      <c r="O8" s="30"/>
      <c r="P8" s="31"/>
      <c r="Q8" s="31"/>
      <c r="R8" s="35"/>
      <c r="S8" s="19"/>
      <c r="T8" s="23"/>
    </row>
    <row r="9" spans="1:29" s="33" customFormat="1" ht="15" customHeight="1" thickBot="1" x14ac:dyDescent="0.3">
      <c r="A9"/>
      <c r="B9" s="369"/>
      <c r="C9" s="71" t="s">
        <v>34</v>
      </c>
      <c r="D9" s="67">
        <v>0.5</v>
      </c>
      <c r="E9" s="21"/>
      <c r="F9" s="21"/>
      <c r="G9" s="21"/>
      <c r="H9" s="21"/>
      <c r="I9" s="21"/>
      <c r="J9" s="21"/>
      <c r="K9" s="21"/>
      <c r="L9" s="21"/>
      <c r="M9" s="21"/>
      <c r="N9" s="21"/>
      <c r="O9" s="32"/>
      <c r="P9" s="21"/>
      <c r="Q9" s="21"/>
      <c r="R9" s="36"/>
      <c r="S9" s="19"/>
      <c r="T9" s="23"/>
    </row>
    <row r="10" spans="1:29" s="20" customFormat="1" ht="18.75" customHeight="1" x14ac:dyDescent="0.25">
      <c r="A10"/>
      <c r="B10" s="44"/>
      <c r="E10" s="34"/>
      <c r="F10" s="34"/>
      <c r="G10" s="34"/>
      <c r="H10" s="34"/>
      <c r="I10" s="34"/>
      <c r="J10" s="34"/>
      <c r="K10" s="34"/>
      <c r="L10" s="34"/>
      <c r="M10" s="5"/>
      <c r="S10" s="19"/>
      <c r="T10" s="19"/>
    </row>
    <row r="11" spans="1:29" s="24" customFormat="1" ht="18.75" customHeight="1" x14ac:dyDescent="0.25">
      <c r="A11"/>
      <c r="B11" s="44"/>
      <c r="C11" s="20"/>
      <c r="D11" s="20"/>
      <c r="E11" s="34"/>
      <c r="F11" s="34"/>
      <c r="G11" s="34"/>
      <c r="H11" s="34"/>
      <c r="I11" s="34"/>
      <c r="J11" s="34"/>
      <c r="K11" s="34"/>
      <c r="L11" s="34"/>
      <c r="M11" s="5"/>
      <c r="N11" s="20"/>
      <c r="O11" s="20"/>
      <c r="P11" s="20"/>
      <c r="Q11" s="20"/>
      <c r="R11" s="20"/>
      <c r="S11" s="19"/>
      <c r="T11" s="23"/>
    </row>
    <row r="12" spans="1:29" s="24" customFormat="1" ht="18.75" customHeight="1" x14ac:dyDescent="0.25">
      <c r="A12"/>
      <c r="B12" s="44"/>
      <c r="C12" s="20"/>
      <c r="D12" s="20"/>
      <c r="E12" s="34"/>
      <c r="F12" s="34"/>
      <c r="G12" s="34"/>
      <c r="H12" s="34"/>
      <c r="I12" s="34"/>
      <c r="J12" s="34"/>
      <c r="K12" s="34"/>
      <c r="L12" s="34"/>
      <c r="M12" s="5"/>
      <c r="N12" s="20"/>
      <c r="O12" s="20"/>
      <c r="P12" s="20"/>
      <c r="Q12" s="20"/>
      <c r="R12" s="20"/>
      <c r="S12" s="19"/>
      <c r="T12" s="23"/>
    </row>
    <row r="13" spans="1:29" s="24" customFormat="1" ht="18.75" customHeight="1" x14ac:dyDescent="0.25">
      <c r="A13"/>
      <c r="B13" s="44"/>
      <c r="C13" s="20"/>
      <c r="D13" s="20"/>
      <c r="E13" s="34"/>
      <c r="F13" s="34"/>
      <c r="G13" s="34"/>
      <c r="H13" s="34"/>
      <c r="I13" s="34"/>
      <c r="J13" s="34"/>
      <c r="K13" s="34"/>
      <c r="L13" s="34"/>
      <c r="M13" s="5"/>
      <c r="N13" s="20"/>
      <c r="O13" s="20"/>
      <c r="P13" s="20"/>
      <c r="Q13" s="20"/>
      <c r="R13" s="20"/>
      <c r="S13" s="19"/>
      <c r="T13" s="23"/>
    </row>
    <row r="14" spans="1:29" s="24" customFormat="1" ht="18.75" customHeight="1" x14ac:dyDescent="0.25">
      <c r="A14"/>
      <c r="B14" s="44"/>
      <c r="C14" s="20"/>
      <c r="D14" s="20"/>
      <c r="E14" s="34"/>
      <c r="F14" s="34"/>
      <c r="G14" s="34"/>
      <c r="H14" s="34"/>
      <c r="I14" s="34"/>
      <c r="J14" s="34"/>
      <c r="K14" s="34"/>
      <c r="L14" s="34"/>
      <c r="M14" s="5"/>
      <c r="N14" s="20"/>
      <c r="O14" s="20"/>
      <c r="P14" s="20"/>
      <c r="Q14" s="20"/>
      <c r="R14" s="20"/>
      <c r="S14" s="19"/>
      <c r="T14" s="23"/>
    </row>
    <row r="15" spans="1:29" s="24" customFormat="1" ht="18.75" customHeight="1" x14ac:dyDescent="0.25">
      <c r="A15"/>
      <c r="B15" s="44"/>
      <c r="C15" s="20"/>
      <c r="D15" s="20"/>
      <c r="E15" s="34"/>
      <c r="F15" s="34"/>
      <c r="G15" s="34"/>
      <c r="H15" s="34"/>
      <c r="I15" s="34"/>
      <c r="J15" s="34"/>
      <c r="K15" s="34"/>
      <c r="L15" s="34"/>
      <c r="M15" s="5"/>
      <c r="N15" s="20"/>
      <c r="O15" s="20"/>
      <c r="P15" s="20"/>
      <c r="Q15" s="20"/>
      <c r="R15" s="20"/>
      <c r="S15" s="19"/>
      <c r="T15" s="23"/>
    </row>
    <row r="16" spans="1:29" s="24" customFormat="1" ht="18.75" customHeight="1" x14ac:dyDescent="0.25">
      <c r="A16"/>
      <c r="B16" s="44"/>
      <c r="C16" s="20"/>
      <c r="D16" s="20"/>
      <c r="E16" s="34"/>
      <c r="F16" s="34"/>
      <c r="G16" s="34"/>
      <c r="H16" s="34"/>
      <c r="I16" s="34"/>
      <c r="J16" s="34"/>
      <c r="K16" s="34"/>
      <c r="L16" s="34"/>
      <c r="M16" s="5"/>
      <c r="N16" s="20"/>
      <c r="O16" s="20"/>
      <c r="P16" s="20"/>
      <c r="Q16" s="20"/>
      <c r="R16" s="20"/>
      <c r="S16" s="19"/>
      <c r="T16" s="23"/>
    </row>
    <row r="17" spans="1:20" s="24" customFormat="1" ht="18.75" customHeight="1" x14ac:dyDescent="0.25">
      <c r="A17"/>
      <c r="B17" s="44"/>
      <c r="C17" s="20"/>
      <c r="D17" s="20"/>
      <c r="E17" s="34"/>
      <c r="F17" s="34"/>
      <c r="G17" s="34"/>
      <c r="H17" s="34"/>
      <c r="I17" s="34"/>
      <c r="J17" s="34"/>
      <c r="K17" s="34"/>
      <c r="L17" s="34"/>
      <c r="M17" s="5"/>
      <c r="N17" s="20"/>
      <c r="O17" s="20"/>
      <c r="P17" s="20"/>
      <c r="Q17" s="20"/>
      <c r="R17" s="20"/>
      <c r="S17" s="19"/>
      <c r="T17" s="23"/>
    </row>
    <row r="18" spans="1:20" s="24" customFormat="1" ht="18.75" customHeight="1" x14ac:dyDescent="0.25">
      <c r="A18"/>
      <c r="B18" s="44"/>
      <c r="C18" s="20"/>
      <c r="D18" s="20"/>
      <c r="E18" s="34"/>
      <c r="F18" s="34"/>
      <c r="G18" s="34"/>
      <c r="H18" s="34"/>
      <c r="I18" s="34"/>
      <c r="J18" s="34"/>
      <c r="K18" s="34"/>
      <c r="L18" s="34"/>
      <c r="M18" s="5"/>
      <c r="N18" s="20"/>
      <c r="O18" s="20"/>
      <c r="P18" s="20"/>
      <c r="Q18" s="20"/>
      <c r="R18" s="20"/>
      <c r="S18" s="19"/>
      <c r="T18" s="23"/>
    </row>
    <row r="19" spans="1:20" s="24" customFormat="1" ht="18.75" customHeight="1" x14ac:dyDescent="0.25">
      <c r="A19"/>
      <c r="B19" s="44"/>
      <c r="C19" s="20"/>
      <c r="D19" s="20"/>
      <c r="E19" s="34"/>
      <c r="F19" s="34"/>
      <c r="G19" s="34"/>
      <c r="H19" s="34"/>
      <c r="I19" s="34"/>
      <c r="J19" s="34"/>
      <c r="K19" s="34"/>
      <c r="L19" s="34"/>
      <c r="M19" s="5"/>
      <c r="N19" s="20"/>
      <c r="O19" s="20"/>
      <c r="P19" s="20"/>
      <c r="Q19" s="20"/>
      <c r="R19" s="20"/>
      <c r="S19" s="19"/>
      <c r="T19" s="23"/>
    </row>
    <row r="20" spans="1:20" s="24" customFormat="1" ht="18.75" customHeight="1" x14ac:dyDescent="0.25">
      <c r="A20"/>
      <c r="B20" s="44"/>
      <c r="C20" s="20"/>
      <c r="D20" s="20"/>
      <c r="E20" s="34"/>
      <c r="F20" s="34"/>
      <c r="G20" s="34"/>
      <c r="H20" s="34"/>
      <c r="I20" s="34"/>
      <c r="J20" s="34"/>
      <c r="K20" s="34"/>
      <c r="L20" s="34"/>
      <c r="M20" s="5"/>
      <c r="N20" s="20"/>
      <c r="O20" s="20"/>
      <c r="P20" s="20"/>
      <c r="Q20" s="20"/>
      <c r="R20" s="20"/>
      <c r="S20" s="19"/>
      <c r="T20" s="23"/>
    </row>
    <row r="21" spans="1:20" x14ac:dyDescent="0.25">
      <c r="B21" s="44"/>
      <c r="C21" s="27"/>
      <c r="D21" s="27"/>
      <c r="E21" s="27"/>
      <c r="F21" s="27"/>
      <c r="G21" s="27"/>
      <c r="H21" s="27"/>
      <c r="I21" s="27"/>
      <c r="J21" s="27"/>
      <c r="K21" s="27"/>
      <c r="L21" s="27"/>
    </row>
    <row r="22" spans="1:20" x14ac:dyDescent="0.25">
      <c r="B22" s="45"/>
      <c r="C22" s="27"/>
      <c r="D22" s="27"/>
      <c r="E22" s="27"/>
      <c r="F22" s="27"/>
      <c r="G22" s="27"/>
      <c r="H22" s="27"/>
      <c r="I22" s="27"/>
      <c r="J22" s="27"/>
      <c r="K22" s="27"/>
      <c r="L22" s="27"/>
    </row>
    <row r="23" spans="1:20" x14ac:dyDescent="0.25">
      <c r="B23" s="45"/>
      <c r="C23" s="27"/>
      <c r="D23" s="27"/>
      <c r="E23" s="27"/>
      <c r="F23" s="27"/>
      <c r="G23" s="27"/>
      <c r="H23" s="27"/>
      <c r="I23" s="27"/>
      <c r="J23" s="27"/>
      <c r="K23" s="27"/>
      <c r="L23" s="27"/>
    </row>
    <row r="24" spans="1:20" x14ac:dyDescent="0.25">
      <c r="B24" s="45"/>
      <c r="C24" s="27"/>
      <c r="D24" s="27"/>
      <c r="E24" s="27"/>
      <c r="F24" s="27"/>
      <c r="G24" s="27"/>
      <c r="H24" s="27"/>
      <c r="I24" s="27"/>
      <c r="J24" s="27"/>
      <c r="K24" s="27"/>
      <c r="L24" s="27"/>
    </row>
    <row r="25" spans="1:20" x14ac:dyDescent="0.25">
      <c r="B25" s="45"/>
      <c r="C25" s="27"/>
      <c r="D25" s="27"/>
      <c r="E25" s="27"/>
      <c r="F25" s="27"/>
      <c r="G25" s="27"/>
      <c r="H25" s="27"/>
      <c r="I25" s="27"/>
      <c r="J25" s="27"/>
      <c r="K25" s="27"/>
      <c r="L25" s="27"/>
    </row>
    <row r="26" spans="1:20" x14ac:dyDescent="0.25">
      <c r="B26" s="45"/>
      <c r="C26" s="27"/>
      <c r="D26" s="27"/>
      <c r="E26" s="27"/>
      <c r="F26" s="27"/>
      <c r="G26" s="27"/>
      <c r="H26" s="27"/>
      <c r="I26" s="27"/>
      <c r="J26" s="27"/>
      <c r="K26" s="27"/>
      <c r="L26" s="27"/>
    </row>
    <row r="27" spans="1:20" x14ac:dyDescent="0.25">
      <c r="B27" s="45"/>
    </row>
  </sheetData>
  <mergeCells count="17">
    <mergeCell ref="B1:R1"/>
    <mergeCell ref="Q3:Q4"/>
    <mergeCell ref="R3:R5"/>
    <mergeCell ref="K3:K4"/>
    <mergeCell ref="L3:L4"/>
    <mergeCell ref="O3:O4"/>
    <mergeCell ref="P3:P4"/>
    <mergeCell ref="F3:F4"/>
    <mergeCell ref="M3:M4"/>
    <mergeCell ref="N3:N4"/>
    <mergeCell ref="B7:B9"/>
    <mergeCell ref="G3:G4"/>
    <mergeCell ref="H3:I3"/>
    <mergeCell ref="J3:J4"/>
    <mergeCell ref="B3:C5"/>
    <mergeCell ref="D3:D5"/>
    <mergeCell ref="E3:E4"/>
  </mergeCells>
  <phoneticPr fontId="22" type="noConversion"/>
  <printOptions horizontalCentered="1" verticalCentered="1"/>
  <pageMargins left="0.35433070866141736" right="0.15748031496062992" top="0.39370078740157483" bottom="0.39370078740157483" header="0" footer="0"/>
  <pageSetup paperSize="5" scale="24"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AK36"/>
  <sheetViews>
    <sheetView view="pageBreakPreview" zoomScale="75" zoomScaleNormal="100" zoomScaleSheetLayoutView="75" workbookViewId="0">
      <selection activeCell="K16" sqref="K16"/>
    </sheetView>
  </sheetViews>
  <sheetFormatPr baseColWidth="10" defaultColWidth="11.42578125" defaultRowHeight="12.75" x14ac:dyDescent="0.2"/>
  <cols>
    <col min="1" max="1" width="11.42578125" style="37"/>
    <col min="2" max="3" width="4.28515625" style="37" customWidth="1"/>
    <col min="4" max="4" width="48" style="122" customWidth="1"/>
    <col min="5" max="5" width="23.28515625" style="122" customWidth="1"/>
    <col min="6" max="6" width="19.5703125" style="122" customWidth="1"/>
    <col min="7" max="7" width="23" style="37" customWidth="1"/>
    <col min="8" max="8" width="22.85546875" style="25" customWidth="1"/>
    <col min="9" max="9" width="21.42578125" style="37" customWidth="1"/>
    <col min="10" max="10" width="25.85546875" style="37" customWidth="1"/>
    <col min="11" max="11" width="18.85546875" style="37" customWidth="1"/>
    <col min="12" max="23" width="11.42578125" style="37"/>
    <col min="24" max="24" width="28.7109375" style="37" customWidth="1"/>
    <col min="25" max="16384" width="11.42578125" style="37"/>
  </cols>
  <sheetData>
    <row r="1" spans="2:37" ht="89.25" customHeight="1" thickBot="1" x14ac:dyDescent="0.25">
      <c r="B1" s="391" t="str">
        <f>+TECNICA!A1</f>
        <v>“INTERVENTORÍA TÉCNICA, ADMINISTRATIVA Y FINANCIERA PARA EL PLANTEAMIENTO Y EVALUACIÓN DE ALTERNATIVAS DE MITIGACIÓN DEL RIESGO PARA EL BARRIO LA GRAN COLOMBIA DE LA LOCALIDAD DE SAN CRISTÓBAL”</v>
      </c>
      <c r="C1" s="391"/>
      <c r="D1" s="391"/>
      <c r="E1" s="391"/>
      <c r="F1" s="391"/>
      <c r="G1" s="391"/>
      <c r="H1" s="391"/>
      <c r="I1" s="391"/>
      <c r="J1" s="391"/>
      <c r="K1" s="391"/>
    </row>
    <row r="2" spans="2:37" s="25" customFormat="1" ht="1.7" hidden="1" customHeight="1" thickBot="1" x14ac:dyDescent="0.25">
      <c r="B2" s="133"/>
      <c r="C2" s="143"/>
      <c r="D2" s="121"/>
      <c r="E2" s="121"/>
      <c r="F2" s="121"/>
      <c r="G2" s="133"/>
      <c r="I2" s="37"/>
      <c r="J2" s="37"/>
      <c r="K2" s="37"/>
      <c r="L2" s="37"/>
      <c r="M2" s="37"/>
      <c r="N2" s="37"/>
      <c r="O2" s="37"/>
      <c r="P2" s="392"/>
      <c r="Q2" s="392"/>
      <c r="R2" s="392"/>
      <c r="S2" s="392"/>
      <c r="T2" s="392"/>
      <c r="U2" s="392"/>
      <c r="V2" s="392"/>
      <c r="W2" s="392"/>
      <c r="X2" s="392"/>
      <c r="Y2" s="393">
        <f>+P2</f>
        <v>0</v>
      </c>
      <c r="Z2" s="393"/>
      <c r="AA2" s="393"/>
      <c r="AB2" s="393"/>
      <c r="AC2" s="393"/>
      <c r="AD2" s="393"/>
      <c r="AE2" s="393"/>
      <c r="AF2" s="393"/>
      <c r="AG2" s="393"/>
      <c r="AH2" s="393"/>
      <c r="AI2" s="393"/>
      <c r="AJ2" s="393"/>
      <c r="AK2" s="136"/>
    </row>
    <row r="3" spans="2:37" s="25" customFormat="1" ht="33" customHeight="1" thickBot="1" x14ac:dyDescent="0.25">
      <c r="B3" s="394" t="s">
        <v>90</v>
      </c>
      <c r="C3" s="395"/>
      <c r="D3" s="395"/>
      <c r="E3" s="395"/>
      <c r="F3" s="395"/>
      <c r="G3" s="395"/>
      <c r="H3" s="395"/>
      <c r="I3" s="395"/>
      <c r="J3" s="395"/>
      <c r="K3" s="396"/>
      <c r="L3" s="37"/>
      <c r="M3" s="37"/>
      <c r="N3" s="37"/>
      <c r="O3" s="37"/>
      <c r="P3" s="37"/>
      <c r="Q3" s="37"/>
      <c r="R3" s="37"/>
      <c r="S3" s="37"/>
    </row>
    <row r="4" spans="2:37" ht="13.5" thickBot="1" x14ac:dyDescent="0.25">
      <c r="P4" s="392"/>
      <c r="Q4" s="392"/>
      <c r="R4" s="392"/>
      <c r="S4" s="392"/>
      <c r="T4" s="392"/>
      <c r="U4" s="392"/>
      <c r="V4" s="392"/>
      <c r="W4" s="392"/>
      <c r="X4" s="392"/>
      <c r="Y4" s="392">
        <f>+P4</f>
        <v>0</v>
      </c>
      <c r="Z4" s="392"/>
      <c r="AA4" s="392"/>
      <c r="AB4" s="392"/>
      <c r="AC4" s="392"/>
      <c r="AD4" s="392"/>
      <c r="AE4" s="392"/>
      <c r="AF4" s="392"/>
      <c r="AG4" s="392"/>
      <c r="AH4" s="392"/>
      <c r="AI4" s="392"/>
      <c r="AJ4" s="392"/>
    </row>
    <row r="5" spans="2:37" s="25" customFormat="1" ht="27.2" customHeight="1" x14ac:dyDescent="0.2">
      <c r="B5" s="372" t="s">
        <v>0</v>
      </c>
      <c r="C5" s="389"/>
      <c r="D5" s="373"/>
      <c r="E5" s="370" t="s">
        <v>72</v>
      </c>
      <c r="F5" s="370" t="s">
        <v>73</v>
      </c>
      <c r="G5" s="370" t="s">
        <v>74</v>
      </c>
      <c r="H5" s="370" t="s">
        <v>36</v>
      </c>
      <c r="I5" s="370" t="s">
        <v>37</v>
      </c>
      <c r="J5" s="370" t="s">
        <v>18</v>
      </c>
      <c r="K5" s="380" t="s">
        <v>15</v>
      </c>
      <c r="L5" s="37"/>
      <c r="M5" s="37"/>
      <c r="N5" s="37"/>
      <c r="O5" s="37"/>
      <c r="P5" s="37"/>
      <c r="Q5" s="37"/>
      <c r="R5" s="37"/>
      <c r="S5" s="37"/>
    </row>
    <row r="6" spans="2:37" s="25" customFormat="1" ht="36.75" customHeight="1" x14ac:dyDescent="0.2">
      <c r="B6" s="374"/>
      <c r="C6" s="390"/>
      <c r="D6" s="375"/>
      <c r="E6" s="371"/>
      <c r="F6" s="371"/>
      <c r="G6" s="371"/>
      <c r="H6" s="371"/>
      <c r="I6" s="371"/>
      <c r="J6" s="371"/>
      <c r="K6" s="381"/>
      <c r="L6" s="37"/>
      <c r="M6" s="37"/>
      <c r="N6" s="37"/>
      <c r="O6" s="37"/>
      <c r="P6" s="37"/>
      <c r="Q6" s="37"/>
      <c r="R6" s="37"/>
      <c r="S6" s="37"/>
    </row>
    <row r="7" spans="2:37" s="25" customFormat="1" ht="26.25" customHeight="1" x14ac:dyDescent="0.2">
      <c r="B7" s="374"/>
      <c r="C7" s="390"/>
      <c r="D7" s="375"/>
      <c r="E7" s="371"/>
      <c r="F7" s="371"/>
      <c r="G7" s="371"/>
      <c r="H7" s="132" t="s">
        <v>88</v>
      </c>
      <c r="I7" s="132" t="s">
        <v>89</v>
      </c>
      <c r="J7" s="132" t="s">
        <v>35</v>
      </c>
      <c r="K7" s="381"/>
      <c r="L7" s="37"/>
      <c r="M7" s="37"/>
      <c r="N7" s="37"/>
      <c r="O7" s="37"/>
      <c r="P7" s="37"/>
      <c r="Q7" s="37"/>
      <c r="R7" s="37"/>
      <c r="S7" s="37"/>
    </row>
    <row r="8" spans="2:37" s="25" customFormat="1" ht="30" customHeight="1" x14ac:dyDescent="0.2">
      <c r="B8" s="385">
        <v>1</v>
      </c>
      <c r="C8" s="386"/>
      <c r="D8" s="123" t="str">
        <f>+TECNICA!B8</f>
        <v xml:space="preserve">GEODINAMICA INGENIERIA SA </v>
      </c>
      <c r="E8" s="130"/>
      <c r="F8" s="130"/>
      <c r="G8" s="73">
        <f>TECNICA!J8</f>
        <v>91</v>
      </c>
      <c r="H8" s="120">
        <f>TECNICA!F8</f>
        <v>50</v>
      </c>
      <c r="I8" s="120">
        <f>TECNICA!G8</f>
        <v>30</v>
      </c>
      <c r="J8" s="120">
        <f>TECNICA!H8</f>
        <v>10</v>
      </c>
      <c r="K8" s="80">
        <f>H8+I8+J8</f>
        <v>90</v>
      </c>
      <c r="L8" s="37"/>
      <c r="M8" s="37"/>
      <c r="N8" s="37"/>
      <c r="O8" s="37"/>
      <c r="P8" s="37"/>
      <c r="Q8" s="37"/>
      <c r="R8" s="37"/>
      <c r="S8" s="37"/>
    </row>
    <row r="9" spans="2:37" s="25" customFormat="1" ht="27.75" customHeight="1" x14ac:dyDescent="0.2">
      <c r="B9" s="385">
        <v>2</v>
      </c>
      <c r="C9" s="386"/>
      <c r="D9" s="123" t="str">
        <f>+TECNICA!B9</f>
        <v>JAM</v>
      </c>
      <c r="E9" s="130"/>
      <c r="F9" s="130"/>
      <c r="G9" s="73">
        <f>TECNICA!J9</f>
        <v>70</v>
      </c>
      <c r="H9" s="120">
        <f>TECNICA!F9</f>
        <v>50</v>
      </c>
      <c r="I9" s="120">
        <f>TECNICA!G9</f>
        <v>9</v>
      </c>
      <c r="J9" s="120">
        <f>TECNICA!H9</f>
        <v>10</v>
      </c>
      <c r="K9" s="80">
        <f>H9+I9+J9</f>
        <v>69</v>
      </c>
      <c r="L9" s="37"/>
      <c r="M9" s="37"/>
      <c r="N9" s="37"/>
      <c r="O9" s="37"/>
      <c r="P9" s="37"/>
      <c r="Q9" s="37"/>
      <c r="R9" s="37"/>
      <c r="S9" s="37"/>
    </row>
    <row r="10" spans="2:37" s="25" customFormat="1" ht="38.25" customHeight="1" x14ac:dyDescent="0.2">
      <c r="B10" s="385">
        <v>3</v>
      </c>
      <c r="C10" s="386"/>
      <c r="D10" s="124" t="str">
        <f>+TECNICA!B10</f>
        <v>CONSORCIO INTERVENTORÍA LA GRAN COLOMBIA</v>
      </c>
      <c r="E10" s="130"/>
      <c r="F10" s="130"/>
      <c r="G10" s="73">
        <f>TECNICA!J10</f>
        <v>85.5</v>
      </c>
      <c r="H10" s="130">
        <f>TECNICA!F10</f>
        <v>50</v>
      </c>
      <c r="I10" s="120">
        <f>TECNICA!G10</f>
        <v>24.5</v>
      </c>
      <c r="J10" s="120">
        <f>TECNICA!H10</f>
        <v>10</v>
      </c>
      <c r="K10" s="120">
        <f t="shared" ref="K10:K14" si="0">J10+I10+H10</f>
        <v>84.5</v>
      </c>
      <c r="L10" s="37"/>
      <c r="M10" s="37"/>
      <c r="N10" s="37"/>
      <c r="O10" s="37"/>
      <c r="P10" s="37"/>
      <c r="Q10" s="37"/>
      <c r="R10" s="37"/>
      <c r="S10" s="37"/>
    </row>
    <row r="11" spans="2:37" s="25" customFormat="1" ht="30.75" customHeight="1" x14ac:dyDescent="0.2">
      <c r="B11" s="385">
        <v>4</v>
      </c>
      <c r="C11" s="386"/>
      <c r="D11" s="123" t="e">
        <f>+TECNICA!#REF!</f>
        <v>#REF!</v>
      </c>
      <c r="E11" s="130"/>
      <c r="F11" s="130"/>
      <c r="G11" s="73" t="e">
        <f>TECNICA!#REF!</f>
        <v>#REF!</v>
      </c>
      <c r="H11" s="130" t="e">
        <f>TECNICA!#REF!</f>
        <v>#REF!</v>
      </c>
      <c r="I11" s="120" t="e">
        <f>TECNICA!#REF!</f>
        <v>#REF!</v>
      </c>
      <c r="J11" s="120" t="e">
        <f>TECNICA!#REF!</f>
        <v>#REF!</v>
      </c>
      <c r="K11" s="120" t="e">
        <f t="shared" si="0"/>
        <v>#REF!</v>
      </c>
      <c r="L11" s="37"/>
      <c r="M11" s="37"/>
      <c r="N11" s="37"/>
      <c r="O11" s="37"/>
      <c r="P11" s="37"/>
      <c r="Q11" s="37"/>
      <c r="R11" s="37"/>
      <c r="S11" s="37"/>
    </row>
    <row r="12" spans="2:37" s="25" customFormat="1" ht="29.25" customHeight="1" x14ac:dyDescent="0.2">
      <c r="B12" s="385">
        <v>5</v>
      </c>
      <c r="C12" s="386"/>
      <c r="D12" s="123" t="e">
        <f>+TECNICA!#REF!</f>
        <v>#REF!</v>
      </c>
      <c r="E12" s="130"/>
      <c r="F12" s="130"/>
      <c r="G12" s="73" t="e">
        <f>TECNICA!#REF!</f>
        <v>#REF!</v>
      </c>
      <c r="H12" s="130" t="e">
        <f>TECNICA!#REF!</f>
        <v>#REF!</v>
      </c>
      <c r="I12" s="120" t="e">
        <f>TECNICA!#REF!</f>
        <v>#REF!</v>
      </c>
      <c r="J12" s="120" t="e">
        <f>TECNICA!#REF!</f>
        <v>#REF!</v>
      </c>
      <c r="K12" s="120" t="e">
        <f t="shared" si="0"/>
        <v>#REF!</v>
      </c>
      <c r="L12" s="37"/>
      <c r="M12" s="37"/>
      <c r="N12" s="37"/>
      <c r="O12" s="37"/>
      <c r="P12" s="37"/>
      <c r="Q12" s="37"/>
      <c r="R12" s="37"/>
      <c r="S12" s="37"/>
    </row>
    <row r="13" spans="2:37" s="25" customFormat="1" ht="30" customHeight="1" x14ac:dyDescent="0.2">
      <c r="B13" s="385">
        <v>6</v>
      </c>
      <c r="C13" s="386"/>
      <c r="D13" s="123" t="e">
        <f>+TECNICA!#REF!</f>
        <v>#REF!</v>
      </c>
      <c r="E13" s="130"/>
      <c r="F13" s="130"/>
      <c r="G13" s="80"/>
      <c r="H13" s="130" t="e">
        <f>TECNICA!#REF!</f>
        <v>#REF!</v>
      </c>
      <c r="I13" s="120" t="e">
        <f>TECNICA!#REF!</f>
        <v>#REF!</v>
      </c>
      <c r="J13" s="120" t="e">
        <f>TECNICA!#REF!</f>
        <v>#REF!</v>
      </c>
      <c r="K13" s="120" t="e">
        <f t="shared" si="0"/>
        <v>#REF!</v>
      </c>
      <c r="L13" s="37"/>
      <c r="M13" s="37"/>
      <c r="N13" s="37"/>
      <c r="O13" s="37"/>
      <c r="P13" s="37"/>
      <c r="Q13" s="37"/>
      <c r="R13" s="37"/>
      <c r="S13" s="37"/>
    </row>
    <row r="14" spans="2:37" s="25" customFormat="1" ht="25.5" customHeight="1" x14ac:dyDescent="0.2">
      <c r="B14" s="385">
        <v>7</v>
      </c>
      <c r="C14" s="386"/>
      <c r="D14" s="123" t="e">
        <f>+TECNICA!#REF!</f>
        <v>#REF!</v>
      </c>
      <c r="E14" s="130"/>
      <c r="F14" s="130"/>
      <c r="G14" s="80"/>
      <c r="H14" s="130" t="e">
        <f>TECNICA!#REF!</f>
        <v>#REF!</v>
      </c>
      <c r="I14" s="120" t="e">
        <f>TECNICA!#REF!</f>
        <v>#REF!</v>
      </c>
      <c r="J14" s="120" t="e">
        <f>TECNICA!#REF!</f>
        <v>#REF!</v>
      </c>
      <c r="K14" s="130" t="e">
        <f t="shared" si="0"/>
        <v>#REF!</v>
      </c>
      <c r="L14" s="37"/>
      <c r="M14" s="37"/>
      <c r="N14" s="37"/>
      <c r="O14" s="37"/>
      <c r="P14" s="37"/>
      <c r="Q14" s="37"/>
      <c r="R14" s="37"/>
      <c r="S14" s="37"/>
    </row>
    <row r="15" spans="2:37" s="25" customFormat="1" ht="27.2" customHeight="1" x14ac:dyDescent="0.2">
      <c r="B15" s="385">
        <v>8</v>
      </c>
      <c r="C15" s="386"/>
      <c r="D15" s="123" t="e">
        <f>TECNICA!#REF!</f>
        <v>#REF!</v>
      </c>
      <c r="E15" s="130"/>
      <c r="F15" s="130"/>
      <c r="G15" s="80"/>
      <c r="H15" s="130" t="e">
        <f>TECNICA!#REF!</f>
        <v>#REF!</v>
      </c>
      <c r="I15" s="120" t="e">
        <f>TECNICA!#REF!</f>
        <v>#REF!</v>
      </c>
      <c r="J15" s="120" t="e">
        <f>TECNICA!#REF!</f>
        <v>#REF!</v>
      </c>
      <c r="K15" s="80" t="s">
        <v>81</v>
      </c>
      <c r="L15" s="37"/>
      <c r="M15" s="37"/>
      <c r="N15" s="37"/>
      <c r="O15" s="37"/>
      <c r="P15" s="37"/>
      <c r="Q15" s="37"/>
      <c r="R15" s="37"/>
      <c r="S15" s="37"/>
    </row>
    <row r="16" spans="2:37" s="25" customFormat="1" ht="27.75" customHeight="1" x14ac:dyDescent="0.2">
      <c r="B16" s="385">
        <v>9</v>
      </c>
      <c r="C16" s="386"/>
      <c r="D16" s="123" t="e">
        <f>TECNICA!#REF!</f>
        <v>#REF!</v>
      </c>
      <c r="E16" s="130"/>
      <c r="F16" s="130"/>
      <c r="G16" s="80"/>
      <c r="H16" s="130" t="e">
        <f>TECNICA!#REF!</f>
        <v>#REF!</v>
      </c>
      <c r="I16" s="120" t="e">
        <f>TECNICA!#REF!</f>
        <v>#REF!</v>
      </c>
      <c r="J16" s="120" t="e">
        <f>TECNICA!#REF!</f>
        <v>#REF!</v>
      </c>
      <c r="K16" s="80" t="s">
        <v>81</v>
      </c>
      <c r="L16" s="37"/>
      <c r="M16" s="37"/>
      <c r="N16" s="37"/>
      <c r="O16" s="37"/>
      <c r="P16" s="37"/>
      <c r="Q16" s="37"/>
      <c r="R16" s="37"/>
      <c r="S16" s="37"/>
    </row>
    <row r="17" spans="2:27" s="3" customFormat="1" x14ac:dyDescent="0.25">
      <c r="B17" s="12"/>
      <c r="C17" s="151"/>
      <c r="D17" s="125"/>
      <c r="E17" s="125"/>
      <c r="F17" s="125"/>
      <c r="G17" s="13"/>
      <c r="H17" s="13"/>
      <c r="I17" s="17"/>
      <c r="J17" s="17"/>
      <c r="K17" s="17"/>
      <c r="L17" s="17"/>
      <c r="AA17" s="76"/>
    </row>
    <row r="18" spans="2:27" s="63" customFormat="1" ht="18.75" customHeight="1" x14ac:dyDescent="0.25">
      <c r="L18" s="62"/>
      <c r="M18" s="62"/>
      <c r="N18" s="62"/>
      <c r="O18" s="62"/>
      <c r="P18" s="62"/>
      <c r="Q18" s="60"/>
      <c r="R18" s="60"/>
      <c r="S18" s="60"/>
      <c r="V18" s="60"/>
      <c r="W18" s="60"/>
    </row>
    <row r="19" spans="2:27" s="63" customFormat="1" ht="18.75" customHeight="1" x14ac:dyDescent="0.25">
      <c r="K19" s="62"/>
      <c r="L19" s="62"/>
      <c r="M19" s="62"/>
      <c r="N19" s="62"/>
      <c r="O19" s="62"/>
      <c r="P19" s="62"/>
      <c r="V19" s="60"/>
      <c r="W19" s="60"/>
    </row>
    <row r="20" spans="2:27" s="63" customFormat="1" ht="18.75" customHeight="1" x14ac:dyDescent="0.25">
      <c r="K20" s="62"/>
      <c r="L20" s="62"/>
      <c r="M20" s="62"/>
      <c r="N20" s="62"/>
      <c r="O20" s="62"/>
      <c r="P20" s="62"/>
      <c r="V20" s="60"/>
      <c r="W20" s="60"/>
    </row>
    <row r="21" spans="2:27" s="63" customFormat="1" ht="18.75" customHeight="1" x14ac:dyDescent="0.25">
      <c r="K21" s="62"/>
      <c r="L21" s="62"/>
      <c r="M21" s="62"/>
      <c r="N21" s="62"/>
      <c r="O21" s="62"/>
      <c r="P21" s="62"/>
      <c r="V21" s="60"/>
      <c r="W21" s="60"/>
    </row>
    <row r="22" spans="2:27" s="63" customFormat="1" ht="18.75" customHeight="1" x14ac:dyDescent="0.25">
      <c r="D22" s="127"/>
      <c r="E22" s="127"/>
      <c r="F22" s="127"/>
      <c r="I22" s="387"/>
      <c r="J22" s="387"/>
      <c r="K22" s="387"/>
      <c r="L22" s="62"/>
      <c r="M22" s="62"/>
      <c r="N22" s="62"/>
      <c r="T22" s="60"/>
      <c r="U22" s="60"/>
    </row>
    <row r="23" spans="2:27" s="64" customFormat="1" ht="18.75" customHeight="1" x14ac:dyDescent="0.25">
      <c r="D23" s="128"/>
      <c r="E23" s="128"/>
      <c r="F23" s="128"/>
      <c r="G23" s="388"/>
      <c r="H23" s="388"/>
      <c r="I23" s="388"/>
      <c r="J23" s="388"/>
      <c r="K23" s="63"/>
      <c r="L23" s="63"/>
      <c r="M23" s="62"/>
      <c r="N23" s="62"/>
      <c r="O23" s="63"/>
      <c r="P23" s="63"/>
      <c r="Q23" s="63"/>
      <c r="R23" s="63"/>
      <c r="S23" s="63"/>
      <c r="T23" s="60"/>
      <c r="U23" s="61"/>
    </row>
    <row r="24" spans="2:27" s="3" customFormat="1" ht="18.75" customHeight="1" x14ac:dyDescent="0.25">
      <c r="B24" s="5"/>
      <c r="C24" s="5"/>
      <c r="D24" s="125"/>
      <c r="E24" s="125"/>
      <c r="F24" s="125"/>
      <c r="G24" s="4"/>
      <c r="H24" s="4"/>
    </row>
    <row r="25" spans="2:27" s="3" customFormat="1" ht="18.75" customHeight="1" x14ac:dyDescent="0.25">
      <c r="B25" s="5"/>
      <c r="C25" s="5"/>
      <c r="D25" s="125"/>
      <c r="E25" s="125"/>
      <c r="F25" s="125"/>
      <c r="G25" s="4"/>
      <c r="H25" s="4"/>
    </row>
    <row r="26" spans="2:27" s="3" customFormat="1" ht="18.75" customHeight="1" x14ac:dyDescent="0.25">
      <c r="B26" s="5"/>
      <c r="C26" s="5"/>
      <c r="D26" s="125"/>
      <c r="E26" s="125"/>
      <c r="F26" s="125"/>
      <c r="G26" s="4"/>
      <c r="H26" s="4"/>
      <c r="I26" s="100"/>
    </row>
    <row r="27" spans="2:27" s="3" customFormat="1" ht="18.75" customHeight="1" x14ac:dyDescent="0.25">
      <c r="B27" s="5"/>
      <c r="C27" s="5"/>
      <c r="D27" s="125"/>
      <c r="E27" s="125"/>
      <c r="F27" s="125"/>
      <c r="G27" s="4"/>
      <c r="H27" s="4"/>
    </row>
    <row r="28" spans="2:27" s="3" customFormat="1" ht="18.75" customHeight="1" x14ac:dyDescent="0.25">
      <c r="B28" s="5"/>
      <c r="C28" s="5"/>
      <c r="D28" s="125"/>
      <c r="E28" s="125"/>
      <c r="F28" s="125"/>
      <c r="G28" s="4"/>
      <c r="H28" s="4"/>
    </row>
    <row r="29" spans="2:27" s="3" customFormat="1" ht="18.75" customHeight="1" x14ac:dyDescent="0.25">
      <c r="B29" s="5"/>
      <c r="C29" s="5"/>
      <c r="D29" s="125"/>
      <c r="E29" s="125"/>
      <c r="F29" s="125"/>
      <c r="G29" s="4"/>
      <c r="H29" s="4"/>
      <c r="J29" s="139"/>
    </row>
    <row r="30" spans="2:27" x14ac:dyDescent="0.2">
      <c r="B30" s="5"/>
      <c r="C30" s="5"/>
      <c r="D30" s="129"/>
      <c r="E30" s="129"/>
      <c r="F30" s="129"/>
      <c r="G30" s="25"/>
    </row>
    <row r="31" spans="2:27" x14ac:dyDescent="0.2">
      <c r="B31" s="25"/>
      <c r="C31" s="25"/>
      <c r="D31" s="129"/>
      <c r="E31" s="129"/>
      <c r="F31" s="129"/>
      <c r="G31" s="25"/>
    </row>
    <row r="32" spans="2:27" x14ac:dyDescent="0.2">
      <c r="B32" s="25"/>
      <c r="C32" s="25"/>
      <c r="D32" s="129"/>
      <c r="E32" s="129"/>
      <c r="F32" s="129"/>
      <c r="G32" s="25"/>
    </row>
    <row r="33" spans="2:10" x14ac:dyDescent="0.2">
      <c r="B33" s="25"/>
      <c r="C33" s="25"/>
      <c r="D33" s="129"/>
      <c r="E33" s="129"/>
      <c r="F33" s="129"/>
      <c r="G33" s="25"/>
    </row>
    <row r="34" spans="2:10" ht="16.5" x14ac:dyDescent="0.3">
      <c r="B34" s="25"/>
      <c r="C34" s="25"/>
      <c r="D34" s="129"/>
      <c r="E34" s="129"/>
      <c r="F34" s="129"/>
      <c r="G34" s="25"/>
      <c r="J34" s="141"/>
    </row>
    <row r="35" spans="2:10" x14ac:dyDescent="0.2">
      <c r="B35" s="25"/>
      <c r="C35" s="25"/>
      <c r="D35" s="129"/>
      <c r="E35" s="129"/>
      <c r="F35" s="129"/>
      <c r="G35" s="25"/>
    </row>
    <row r="36" spans="2:10" x14ac:dyDescent="0.2">
      <c r="B36" s="25"/>
      <c r="C36" s="25"/>
    </row>
  </sheetData>
  <mergeCells count="26">
    <mergeCell ref="B1:K1"/>
    <mergeCell ref="P2:X2"/>
    <mergeCell ref="Y2:AJ2"/>
    <mergeCell ref="B3:K3"/>
    <mergeCell ref="P4:X4"/>
    <mergeCell ref="Y4:AJ4"/>
    <mergeCell ref="E5:E7"/>
    <mergeCell ref="B5:D7"/>
    <mergeCell ref="G5:G7"/>
    <mergeCell ref="H5:H6"/>
    <mergeCell ref="I5:I6"/>
    <mergeCell ref="K5:K7"/>
    <mergeCell ref="I22:K22"/>
    <mergeCell ref="G23:H23"/>
    <mergeCell ref="I23:J23"/>
    <mergeCell ref="F5:F7"/>
    <mergeCell ref="J5:J6"/>
    <mergeCell ref="B13:C13"/>
    <mergeCell ref="B14:C14"/>
    <mergeCell ref="B15:C15"/>
    <mergeCell ref="B16:C16"/>
    <mergeCell ref="B8:C8"/>
    <mergeCell ref="B9:C9"/>
    <mergeCell ref="B10:C10"/>
    <mergeCell ref="B11:C11"/>
    <mergeCell ref="B12:C12"/>
  </mergeCells>
  <printOptions horizontalCentered="1"/>
  <pageMargins left="0.74803149606299213" right="0.74803149606299213" top="0.98425196850393704" bottom="0.98425196850393704" header="0" footer="0"/>
  <pageSetup scale="57"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J30"/>
  <sheetViews>
    <sheetView tabSelected="1" view="pageBreakPreview" zoomScaleNormal="100" zoomScaleSheetLayoutView="100" workbookViewId="0">
      <selection activeCell="G13" sqref="G13"/>
    </sheetView>
  </sheetViews>
  <sheetFormatPr baseColWidth="10" defaultColWidth="11.42578125" defaultRowHeight="12.75" x14ac:dyDescent="0.2"/>
  <cols>
    <col min="1" max="1" width="4.28515625" style="37" customWidth="1"/>
    <col min="2" max="2" width="48" style="122" customWidth="1"/>
    <col min="3" max="4" width="23" style="37" customWidth="1"/>
    <col min="5" max="5" width="24" style="37" customWidth="1"/>
    <col min="6" max="6" width="22.85546875" style="25" customWidth="1"/>
    <col min="7" max="7" width="21.42578125" style="37" customWidth="1"/>
    <col min="8" max="9" width="19.7109375" style="37" customWidth="1"/>
    <col min="10" max="10" width="18.85546875" style="37" customWidth="1"/>
    <col min="11" max="22" width="11.42578125" style="37"/>
    <col min="23" max="23" width="28.7109375" style="37" customWidth="1"/>
    <col min="24" max="16384" width="11.42578125" style="37"/>
  </cols>
  <sheetData>
    <row r="1" spans="1:36" ht="51.95" customHeight="1" thickBot="1" x14ac:dyDescent="0.25">
      <c r="A1" s="391" t="s">
        <v>127</v>
      </c>
      <c r="B1" s="391"/>
      <c r="C1" s="391"/>
      <c r="D1" s="391"/>
      <c r="E1" s="391"/>
      <c r="F1" s="391"/>
      <c r="G1" s="391"/>
      <c r="H1" s="391"/>
      <c r="I1" s="391"/>
      <c r="J1" s="391"/>
    </row>
    <row r="2" spans="1:36" s="25" customFormat="1" ht="1.7" hidden="1" customHeight="1" thickBot="1" x14ac:dyDescent="0.25">
      <c r="A2" s="2"/>
      <c r="B2" s="121"/>
      <c r="C2" s="77"/>
      <c r="D2" s="247"/>
      <c r="E2" s="90"/>
      <c r="G2" s="37"/>
      <c r="H2" s="37"/>
      <c r="I2" s="37"/>
      <c r="J2" s="37"/>
      <c r="K2" s="37"/>
      <c r="L2" s="37"/>
      <c r="M2" s="37"/>
      <c r="N2" s="37"/>
      <c r="O2" s="392"/>
      <c r="P2" s="392"/>
      <c r="Q2" s="392"/>
      <c r="R2" s="392"/>
      <c r="S2" s="392"/>
      <c r="T2" s="392"/>
      <c r="U2" s="392"/>
      <c r="V2" s="392"/>
      <c r="W2" s="392"/>
      <c r="X2" s="393">
        <f>+O2</f>
        <v>0</v>
      </c>
      <c r="Y2" s="393"/>
      <c r="Z2" s="393"/>
      <c r="AA2" s="393"/>
      <c r="AB2" s="393"/>
      <c r="AC2" s="393"/>
      <c r="AD2" s="393"/>
      <c r="AE2" s="393"/>
      <c r="AF2" s="393"/>
      <c r="AG2" s="393"/>
      <c r="AH2" s="393"/>
      <c r="AI2" s="393"/>
      <c r="AJ2" s="136"/>
    </row>
    <row r="3" spans="1:36" s="25" customFormat="1" ht="33" customHeight="1" thickBot="1" x14ac:dyDescent="0.25">
      <c r="A3" s="394" t="s">
        <v>248</v>
      </c>
      <c r="B3" s="395"/>
      <c r="C3" s="395"/>
      <c r="D3" s="395"/>
      <c r="E3" s="395"/>
      <c r="F3" s="395"/>
      <c r="G3" s="395"/>
      <c r="H3" s="395"/>
      <c r="I3" s="395"/>
      <c r="J3" s="396"/>
      <c r="K3" s="37"/>
      <c r="L3" s="37"/>
      <c r="M3" s="37"/>
      <c r="N3" s="37"/>
      <c r="O3" s="37"/>
      <c r="P3" s="37"/>
      <c r="Q3" s="37"/>
      <c r="R3" s="37"/>
    </row>
    <row r="4" spans="1:36" ht="13.5" thickBot="1" x14ac:dyDescent="0.25">
      <c r="O4" s="392"/>
      <c r="P4" s="392"/>
      <c r="Q4" s="392"/>
      <c r="R4" s="392"/>
      <c r="S4" s="392"/>
      <c r="T4" s="392"/>
      <c r="U4" s="392"/>
      <c r="V4" s="392"/>
      <c r="W4" s="392"/>
      <c r="X4" s="392">
        <f>+O4</f>
        <v>0</v>
      </c>
      <c r="Y4" s="392"/>
      <c r="Z4" s="392"/>
      <c r="AA4" s="392"/>
      <c r="AB4" s="392"/>
      <c r="AC4" s="392"/>
      <c r="AD4" s="392"/>
      <c r="AE4" s="392"/>
      <c r="AF4" s="392"/>
      <c r="AG4" s="392"/>
      <c r="AH4" s="392"/>
      <c r="AI4" s="392"/>
    </row>
    <row r="5" spans="1:36" s="25" customFormat="1" ht="27.2" customHeight="1" x14ac:dyDescent="0.2">
      <c r="A5" s="372" t="s">
        <v>0</v>
      </c>
      <c r="B5" s="373"/>
      <c r="C5" s="370" t="s">
        <v>100</v>
      </c>
      <c r="D5" s="370" t="s">
        <v>99</v>
      </c>
      <c r="E5" s="370" t="s">
        <v>66</v>
      </c>
      <c r="F5" s="370" t="s">
        <v>36</v>
      </c>
      <c r="G5" s="370" t="s">
        <v>37</v>
      </c>
      <c r="H5" s="370" t="s">
        <v>18</v>
      </c>
      <c r="I5" s="400" t="s">
        <v>105</v>
      </c>
      <c r="J5" s="380" t="s">
        <v>111</v>
      </c>
      <c r="K5" s="37"/>
      <c r="L5" s="37"/>
      <c r="M5" s="37"/>
      <c r="N5" s="37"/>
      <c r="O5" s="37"/>
      <c r="P5" s="37"/>
      <c r="Q5" s="37"/>
      <c r="R5" s="37"/>
    </row>
    <row r="6" spans="1:36" s="25" customFormat="1" ht="36.75" customHeight="1" x14ac:dyDescent="0.2">
      <c r="A6" s="374"/>
      <c r="B6" s="375"/>
      <c r="C6" s="371"/>
      <c r="D6" s="371"/>
      <c r="E6" s="371"/>
      <c r="F6" s="371"/>
      <c r="G6" s="371"/>
      <c r="H6" s="371"/>
      <c r="I6" s="401"/>
      <c r="J6" s="381"/>
      <c r="K6" s="37"/>
      <c r="L6" s="37"/>
      <c r="M6" s="37"/>
      <c r="N6" s="37"/>
      <c r="O6" s="37"/>
      <c r="P6" s="37"/>
      <c r="Q6" s="37"/>
      <c r="R6" s="37"/>
    </row>
    <row r="7" spans="1:36" s="25" customFormat="1" ht="26.25" customHeight="1" x14ac:dyDescent="0.2">
      <c r="A7" s="374"/>
      <c r="B7" s="375"/>
      <c r="C7" s="371"/>
      <c r="D7" s="371"/>
      <c r="E7" s="371"/>
      <c r="F7" s="92" t="s">
        <v>244</v>
      </c>
      <c r="G7" s="92" t="s">
        <v>245</v>
      </c>
      <c r="H7" s="92" t="s">
        <v>101</v>
      </c>
      <c r="I7" s="250" t="s">
        <v>102</v>
      </c>
      <c r="J7" s="381"/>
      <c r="K7" s="37"/>
      <c r="L7" s="37"/>
      <c r="M7" s="37"/>
      <c r="N7" s="37"/>
      <c r="O7" s="37"/>
      <c r="P7" s="37"/>
      <c r="Q7" s="37"/>
      <c r="R7" s="37"/>
    </row>
    <row r="8" spans="1:36" s="25" customFormat="1" ht="30" customHeight="1" x14ac:dyDescent="0.2">
      <c r="A8" s="98">
        <v>1</v>
      </c>
      <c r="B8" s="123" t="s">
        <v>124</v>
      </c>
      <c r="C8" s="80" t="str">
        <f>IF('Exp General'!AF10="HABILITADO", "CUMPLE", "NO CUMPLE")</f>
        <v>CUMPLE</v>
      </c>
      <c r="D8" s="80" t="str">
        <f>IF('Exp Especifica'!AF11="HABILITADO", "CUMPLE", "NO CUMPLE")</f>
        <v>CUMPLE</v>
      </c>
      <c r="E8" s="80" t="s">
        <v>145</v>
      </c>
      <c r="F8" s="120">
        <f>+'Exp ADICI'!I9</f>
        <v>50</v>
      </c>
      <c r="G8" s="120">
        <f>'1'!H20+'1'!H46</f>
        <v>30</v>
      </c>
      <c r="H8" s="366">
        <f>'IND NACIONAL'!D9</f>
        <v>10</v>
      </c>
      <c r="I8" s="366">
        <f>'Inc Discapacidad'!D9</f>
        <v>1</v>
      </c>
      <c r="J8" s="153">
        <f>IF(C8=" NO CUMPLE", "NO CUMPLE", IF(D8="NO CUMPLE", "NO CUMPLE",IF(E8="NO CUMPLE","NO CUMPLE",F8+G8+H8+I8)))</f>
        <v>91</v>
      </c>
      <c r="K8" s="37"/>
      <c r="L8" s="37"/>
      <c r="M8" s="37"/>
      <c r="N8" s="37"/>
      <c r="O8" s="37"/>
      <c r="P8" s="37"/>
      <c r="Q8" s="37"/>
      <c r="R8" s="37"/>
    </row>
    <row r="9" spans="1:36" s="25" customFormat="1" ht="27.75" customHeight="1" x14ac:dyDescent="0.2">
      <c r="A9" s="98">
        <v>2</v>
      </c>
      <c r="B9" s="313" t="s">
        <v>125</v>
      </c>
      <c r="C9" s="80" t="str">
        <f>IF('Exp General'!AF11="HABILITADO", "CUMPLE", "NO CUMPLE")</f>
        <v>CUMPLE</v>
      </c>
      <c r="D9" s="80" t="str">
        <f>IF('Exp Especifica'!AF12="HABILITADO", "CUMPLE", "NO CUMPLE")</f>
        <v>CUMPLE</v>
      </c>
      <c r="E9" s="80" t="s">
        <v>145</v>
      </c>
      <c r="F9" s="120">
        <f>+'Exp ADICI'!I10</f>
        <v>50</v>
      </c>
      <c r="G9" s="120">
        <f>+'2'!H20+'2'!H46+'2'!H73</f>
        <v>9</v>
      </c>
      <c r="H9" s="366">
        <f>'IND NACIONAL'!D10</f>
        <v>10</v>
      </c>
      <c r="I9" s="366">
        <f>'Inc Discapacidad'!D10</f>
        <v>1</v>
      </c>
      <c r="J9" s="153">
        <f t="shared" ref="J9" si="0">IF(C9=" NO CUMPLE", "NO CUMPLE", IF(D9="NO CUMPLE", "NO CUMPLE",IF(E9="NO CUMPLE", "NO CUMPLE", F9+G9+H9+I9)))</f>
        <v>70</v>
      </c>
      <c r="K9" s="37"/>
      <c r="L9" s="37"/>
      <c r="M9" s="37"/>
      <c r="N9" s="37"/>
      <c r="O9" s="37"/>
      <c r="P9" s="37"/>
      <c r="Q9" s="37"/>
      <c r="R9" s="37"/>
    </row>
    <row r="10" spans="1:36" s="25" customFormat="1" ht="31.5" customHeight="1" x14ac:dyDescent="0.2">
      <c r="A10" s="98">
        <v>3</v>
      </c>
      <c r="B10" s="326" t="s">
        <v>126</v>
      </c>
      <c r="C10" s="80" t="str">
        <f>IF('Exp General'!AF12="HABILITADO", "CUMPLE", "NO CUMPLE")</f>
        <v>CUMPLE</v>
      </c>
      <c r="D10" s="80" t="str">
        <f>IF('Exp Especifica'!AF13="HABILITADO", "CUMPLE", "NO CUMPLE")</f>
        <v>CUMPLE</v>
      </c>
      <c r="E10" s="80" t="s">
        <v>145</v>
      </c>
      <c r="F10" s="99">
        <f>'Exp ADICI'!I11</f>
        <v>50</v>
      </c>
      <c r="G10" s="99">
        <f>+'3'!H20+'3'!H46+'3'!H73</f>
        <v>24.5</v>
      </c>
      <c r="H10" s="153">
        <f>'IND NACIONAL'!D11</f>
        <v>10</v>
      </c>
      <c r="I10" s="153">
        <f>'Inc Discapacidad'!D11</f>
        <v>1</v>
      </c>
      <c r="J10" s="153">
        <f>IF(C10=" NO CUMPLE", "NO CUMPLE", IF(D10="NO CUMPLE", "NO CUMPLE", IF(E10="NO CUMPLE", "NO CUMPLE", F10+G10+H10+I10)))</f>
        <v>85.5</v>
      </c>
      <c r="K10" s="37"/>
      <c r="L10" s="37"/>
      <c r="M10" s="37"/>
      <c r="N10" s="37"/>
      <c r="O10" s="37"/>
      <c r="P10" s="37"/>
      <c r="Q10" s="37"/>
      <c r="R10" s="37"/>
    </row>
    <row r="11" spans="1:36" s="3" customFormat="1" x14ac:dyDescent="0.25">
      <c r="A11" s="12"/>
      <c r="B11" s="125"/>
      <c r="C11" s="13"/>
      <c r="D11" s="13"/>
      <c r="E11" s="13"/>
      <c r="F11" s="13"/>
      <c r="G11" s="17"/>
      <c r="H11" s="17"/>
      <c r="I11" s="17"/>
      <c r="J11" s="17"/>
      <c r="K11" s="17"/>
      <c r="Z11" s="76"/>
    </row>
    <row r="12" spans="1:36" s="63" customFormat="1" ht="18.75" customHeight="1" thickBot="1" x14ac:dyDescent="0.3">
      <c r="B12" s="387"/>
      <c r="C12" s="387"/>
      <c r="D12" s="387"/>
      <c r="E12" s="387"/>
      <c r="F12" s="387"/>
      <c r="G12" s="387"/>
      <c r="H12" s="62"/>
      <c r="I12" s="62"/>
      <c r="J12" s="62"/>
      <c r="K12" s="62"/>
      <c r="L12" s="62"/>
      <c r="M12" s="62"/>
      <c r="N12" s="62"/>
      <c r="O12" s="62"/>
      <c r="P12" s="60"/>
      <c r="Q12" s="60"/>
      <c r="R12" s="60"/>
      <c r="U12" s="60"/>
      <c r="V12" s="60"/>
    </row>
    <row r="13" spans="1:36" s="63" customFormat="1" ht="18.75" customHeight="1" x14ac:dyDescent="0.25">
      <c r="B13" s="248" t="s">
        <v>97</v>
      </c>
      <c r="C13" s="335" t="s">
        <v>247</v>
      </c>
      <c r="D13" s="324"/>
      <c r="E13" s="144"/>
      <c r="F13" s="144"/>
      <c r="G13" s="144"/>
      <c r="H13" s="144"/>
      <c r="I13" s="144"/>
      <c r="J13" s="145"/>
      <c r="K13" s="62"/>
      <c r="L13" s="62"/>
      <c r="M13" s="62"/>
      <c r="N13" s="62"/>
      <c r="O13" s="62"/>
      <c r="U13" s="60"/>
      <c r="V13" s="60"/>
    </row>
    <row r="14" spans="1:36" s="63" customFormat="1" ht="18.75" customHeight="1" x14ac:dyDescent="0.25">
      <c r="B14" s="146"/>
      <c r="C14" s="126"/>
      <c r="D14" s="126"/>
      <c r="E14" s="126"/>
      <c r="F14" s="142"/>
      <c r="G14" s="60"/>
      <c r="H14" s="60"/>
      <c r="I14" s="60"/>
      <c r="J14" s="147"/>
      <c r="K14" s="62"/>
      <c r="L14" s="62"/>
      <c r="M14" s="62"/>
      <c r="N14" s="62"/>
      <c r="O14" s="62"/>
      <c r="U14" s="60"/>
      <c r="V14" s="60"/>
    </row>
    <row r="15" spans="1:36" s="63" customFormat="1" ht="18.75" customHeight="1" x14ac:dyDescent="0.25">
      <c r="B15" s="295"/>
      <c r="C15" s="126"/>
      <c r="D15" s="126"/>
      <c r="E15" s="126"/>
      <c r="F15" s="142"/>
      <c r="G15" s="60"/>
      <c r="H15" s="60"/>
      <c r="I15" s="60"/>
      <c r="J15" s="147"/>
      <c r="K15" s="62"/>
      <c r="L15" s="62"/>
      <c r="M15" s="62"/>
      <c r="N15" s="62"/>
      <c r="O15" s="62"/>
      <c r="U15" s="60"/>
      <c r="V15" s="60"/>
    </row>
    <row r="16" spans="1:36" s="63" customFormat="1" ht="18.75" customHeight="1" thickBot="1" x14ac:dyDescent="0.3">
      <c r="B16" s="150" t="s">
        <v>93</v>
      </c>
      <c r="C16" s="148"/>
      <c r="D16" s="148"/>
      <c r="E16" s="397" t="s">
        <v>94</v>
      </c>
      <c r="F16" s="397"/>
      <c r="G16" s="149"/>
      <c r="H16" s="398" t="s">
        <v>95</v>
      </c>
      <c r="I16" s="398"/>
      <c r="J16" s="399"/>
      <c r="K16" s="62"/>
      <c r="L16" s="62"/>
      <c r="M16" s="62"/>
      <c r="S16" s="60"/>
      <c r="T16" s="60"/>
    </row>
    <row r="17" spans="1:20" s="64" customFormat="1" ht="18.75" customHeight="1" x14ac:dyDescent="0.25">
      <c r="B17" s="128"/>
      <c r="C17" s="388"/>
      <c r="D17" s="388"/>
      <c r="E17" s="388"/>
      <c r="F17" s="388"/>
      <c r="G17" s="388"/>
      <c r="H17" s="388"/>
      <c r="I17" s="142"/>
      <c r="J17" s="63"/>
      <c r="K17" s="63"/>
      <c r="L17" s="62"/>
      <c r="M17" s="62"/>
      <c r="N17" s="63"/>
      <c r="O17" s="63"/>
      <c r="P17" s="63"/>
      <c r="Q17" s="63"/>
      <c r="R17" s="63"/>
      <c r="S17" s="60"/>
      <c r="T17" s="61"/>
    </row>
    <row r="18" spans="1:20" s="3" customFormat="1" ht="18.75" customHeight="1" x14ac:dyDescent="0.25">
      <c r="A18" s="5"/>
      <c r="B18" s="125"/>
      <c r="C18" s="4"/>
      <c r="D18" s="4"/>
      <c r="E18" s="4"/>
      <c r="F18" s="4"/>
    </row>
    <row r="19" spans="1:20" s="3" customFormat="1" ht="18.75" customHeight="1" x14ac:dyDescent="0.25">
      <c r="A19" s="5"/>
      <c r="B19" s="125"/>
      <c r="C19" s="4"/>
      <c r="D19" s="4"/>
      <c r="E19" s="4"/>
      <c r="F19" s="4"/>
    </row>
    <row r="20" spans="1:20" s="3" customFormat="1" ht="18.75" customHeight="1" x14ac:dyDescent="0.25">
      <c r="A20" s="5"/>
      <c r="B20" s="125"/>
      <c r="C20" s="4"/>
      <c r="D20" s="4"/>
      <c r="E20" s="4"/>
      <c r="F20" s="4"/>
      <c r="G20" s="100"/>
    </row>
    <row r="21" spans="1:20" s="3" customFormat="1" ht="18.75" customHeight="1" x14ac:dyDescent="0.25">
      <c r="A21" s="5"/>
      <c r="B21" s="125"/>
      <c r="C21" s="4"/>
      <c r="D21" s="4"/>
      <c r="E21" s="4"/>
      <c r="F21" s="4"/>
    </row>
    <row r="22" spans="1:20" s="3" customFormat="1" ht="18.75" customHeight="1" x14ac:dyDescent="0.25">
      <c r="A22" s="5"/>
      <c r="B22" s="125"/>
      <c r="C22" s="4"/>
      <c r="D22" s="4"/>
      <c r="E22" s="4"/>
      <c r="F22" s="4"/>
    </row>
    <row r="23" spans="1:20" s="3" customFormat="1" ht="18.75" customHeight="1" x14ac:dyDescent="0.25">
      <c r="A23" s="5"/>
      <c r="B23" s="125"/>
      <c r="C23" s="4"/>
      <c r="D23" s="4"/>
      <c r="E23" s="4"/>
      <c r="F23" s="4"/>
      <c r="J23" s="139"/>
    </row>
    <row r="24" spans="1:20" x14ac:dyDescent="0.2">
      <c r="A24" s="5"/>
      <c r="B24" s="129"/>
      <c r="C24" s="25"/>
      <c r="D24" s="25"/>
      <c r="E24" s="25"/>
    </row>
    <row r="25" spans="1:20" x14ac:dyDescent="0.2">
      <c r="A25" s="25"/>
      <c r="B25" s="129"/>
      <c r="C25" s="25"/>
      <c r="D25" s="25"/>
      <c r="E25" s="25"/>
    </row>
    <row r="26" spans="1:20" x14ac:dyDescent="0.2">
      <c r="A26" s="25"/>
      <c r="B26" s="129"/>
      <c r="C26" s="25"/>
      <c r="D26" s="25"/>
      <c r="E26" s="25"/>
    </row>
    <row r="27" spans="1:20" x14ac:dyDescent="0.2">
      <c r="A27" s="25"/>
      <c r="B27" s="129"/>
      <c r="C27" s="25"/>
      <c r="D27" s="25"/>
      <c r="E27" s="25"/>
    </row>
    <row r="28" spans="1:20" ht="16.5" x14ac:dyDescent="0.3">
      <c r="A28" s="25"/>
      <c r="B28" s="129"/>
      <c r="C28" s="25"/>
      <c r="D28" s="25"/>
      <c r="E28" s="25"/>
      <c r="J28" s="141"/>
    </row>
    <row r="29" spans="1:20" x14ac:dyDescent="0.2">
      <c r="A29" s="25"/>
      <c r="B29" s="129"/>
      <c r="C29" s="25"/>
      <c r="D29" s="25"/>
      <c r="E29" s="25"/>
    </row>
    <row r="30" spans="1:20" x14ac:dyDescent="0.2">
      <c r="A30" s="25"/>
    </row>
  </sheetData>
  <mergeCells count="20">
    <mergeCell ref="A1:J1"/>
    <mergeCell ref="A3:J3"/>
    <mergeCell ref="A5:B7"/>
    <mergeCell ref="F5:F6"/>
    <mergeCell ref="G5:G6"/>
    <mergeCell ref="H5:H6"/>
    <mergeCell ref="J5:J7"/>
    <mergeCell ref="C5:C7"/>
    <mergeCell ref="E5:E7"/>
    <mergeCell ref="O2:W2"/>
    <mergeCell ref="X2:AI2"/>
    <mergeCell ref="O4:W4"/>
    <mergeCell ref="X4:AI4"/>
    <mergeCell ref="C17:F17"/>
    <mergeCell ref="G17:H17"/>
    <mergeCell ref="B12:G12"/>
    <mergeCell ref="E16:F16"/>
    <mergeCell ref="H16:J16"/>
    <mergeCell ref="D5:D7"/>
    <mergeCell ref="I5:I6"/>
  </mergeCells>
  <phoneticPr fontId="22" type="noConversion"/>
  <printOptions horizontalCentered="1" verticalCentered="1"/>
  <pageMargins left="0.74803149606299213" right="0.74803149606299213" top="0.98425196850393704" bottom="0.98425196850393704" header="0" footer="0"/>
  <pageSetup scale="53"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564"/>
  <sheetViews>
    <sheetView showGridLines="0" view="pageBreakPreview" zoomScale="50" zoomScaleNormal="80" zoomScaleSheetLayoutView="50" workbookViewId="0">
      <pane xSplit="1" ySplit="9" topLeftCell="B13" activePane="bottomRight" state="frozen"/>
      <selection pane="topRight" activeCell="B1" sqref="B1"/>
      <selection pane="bottomLeft" activeCell="A10" sqref="A10"/>
      <selection pane="bottomRight" activeCell="A3" sqref="A3"/>
    </sheetView>
  </sheetViews>
  <sheetFormatPr baseColWidth="10" defaultColWidth="11.42578125" defaultRowHeight="12.75" x14ac:dyDescent="0.2"/>
  <cols>
    <col min="1" max="1" width="4" style="38" customWidth="1"/>
    <col min="2" max="2" width="24.5703125" style="38" customWidth="1"/>
    <col min="3" max="3" width="51.42578125" style="38" customWidth="1"/>
    <col min="4" max="4" width="50.5703125" style="245" customWidth="1"/>
    <col min="5" max="5" width="19.5703125" style="245" customWidth="1"/>
    <col min="6" max="6" width="22.28515625" style="245" customWidth="1"/>
    <col min="7" max="7" width="13.5703125" style="245" bestFit="1" customWidth="1"/>
    <col min="8" max="8" width="10.42578125" style="245" customWidth="1"/>
    <col min="9" max="9" width="9.5703125" style="245" customWidth="1"/>
    <col min="10" max="10" width="13.85546875" style="245" customWidth="1"/>
    <col min="11" max="11" width="17.28515625" style="245" customWidth="1"/>
    <col min="12" max="12" width="17.140625" style="38" customWidth="1"/>
    <col min="13" max="13" width="41.5703125" style="38" customWidth="1"/>
    <col min="14" max="14" width="19" style="38" customWidth="1"/>
    <col min="15" max="15" width="17.42578125" style="245" customWidth="1"/>
    <col min="16" max="16" width="14.28515625" style="38" customWidth="1"/>
    <col min="17" max="17" width="16.5703125" style="38" customWidth="1"/>
    <col min="18" max="18" width="8.42578125" style="38" customWidth="1"/>
    <col min="19" max="19" width="9.85546875" style="38" customWidth="1"/>
    <col min="20" max="20" width="12.42578125" style="38" customWidth="1"/>
    <col min="21" max="21" width="19" style="38" customWidth="1"/>
    <col min="22" max="22" width="36.42578125" style="38" customWidth="1"/>
    <col min="23" max="23" width="19" style="38" customWidth="1"/>
    <col min="24" max="24" width="18.5703125" style="245" customWidth="1"/>
    <col min="25" max="26" width="19" style="38" customWidth="1"/>
    <col min="27" max="27" width="7" style="38" customWidth="1"/>
    <col min="28" max="28" width="8.28515625" style="38" customWidth="1"/>
    <col min="29" max="29" width="10" style="38" customWidth="1"/>
    <col min="30" max="30" width="14.85546875" style="38" customWidth="1"/>
    <col min="31" max="31" width="12.42578125" style="38" customWidth="1"/>
    <col min="32" max="32" width="25.5703125" style="38" customWidth="1"/>
    <col min="33" max="33" width="24.5703125" style="38" customWidth="1"/>
    <col min="34" max="16384" width="11.42578125" style="38"/>
  </cols>
  <sheetData>
    <row r="1" spans="1:36" ht="36.75" customHeight="1" thickBot="1" x14ac:dyDescent="0.25">
      <c r="A1" s="417" t="str">
        <f>+TECNICA!A1</f>
        <v>“INTERVENTORÍA TÉCNICA, ADMINISTRATIVA Y FINANCIERA PARA EL PLANTEAMIENTO Y EVALUACIÓN DE ALTERNATIVAS DE MITIGACIÓN DEL RIESGO PARA EL BARRIO LA GRAN COLOMBIA DE LA LOCALIDAD DE SAN CRISTÓBAL”</v>
      </c>
      <c r="B1" s="417"/>
      <c r="C1" s="417"/>
      <c r="D1" s="417"/>
      <c r="E1" s="417"/>
      <c r="F1" s="417"/>
      <c r="G1" s="417"/>
      <c r="H1" s="417"/>
      <c r="I1" s="417"/>
      <c r="J1" s="417"/>
      <c r="K1" s="417"/>
      <c r="L1" s="417"/>
      <c r="M1" s="417"/>
      <c r="N1" s="417"/>
      <c r="O1" s="417"/>
      <c r="P1" s="417"/>
      <c r="Q1" s="417"/>
      <c r="R1" s="417"/>
      <c r="S1" s="417"/>
      <c r="T1" s="417"/>
      <c r="U1" s="417"/>
      <c r="V1" s="417"/>
      <c r="W1" s="417"/>
      <c r="X1" s="417"/>
      <c r="Y1" s="417"/>
      <c r="Z1" s="417"/>
      <c r="AA1" s="417"/>
      <c r="AB1" s="417"/>
      <c r="AC1" s="417"/>
      <c r="AD1" s="417"/>
      <c r="AE1" s="417"/>
      <c r="AF1" s="417"/>
      <c r="AG1" s="417"/>
      <c r="AH1" s="137"/>
      <c r="AI1" s="244"/>
      <c r="AJ1" s="39"/>
    </row>
    <row r="2" spans="1:36" ht="36.75" customHeight="1" thickBot="1" x14ac:dyDescent="0.25">
      <c r="A2" s="418" t="s">
        <v>249</v>
      </c>
      <c r="B2" s="419"/>
      <c r="C2" s="419"/>
      <c r="D2" s="419"/>
      <c r="E2" s="419"/>
      <c r="F2" s="419"/>
      <c r="G2" s="419"/>
      <c r="H2" s="419"/>
      <c r="I2" s="419"/>
      <c r="J2" s="419"/>
      <c r="K2" s="419"/>
      <c r="L2" s="419"/>
      <c r="M2" s="419"/>
      <c r="N2" s="419"/>
      <c r="O2" s="419"/>
      <c r="P2" s="419"/>
      <c r="Q2" s="419"/>
      <c r="R2" s="419"/>
      <c r="S2" s="419"/>
      <c r="T2" s="419"/>
      <c r="U2" s="419"/>
      <c r="V2" s="419"/>
      <c r="W2" s="419"/>
      <c r="X2" s="419"/>
      <c r="Y2" s="419"/>
      <c r="Z2" s="419"/>
      <c r="AA2" s="419"/>
      <c r="AB2" s="419"/>
      <c r="AC2" s="419"/>
      <c r="AD2" s="419"/>
      <c r="AE2" s="419"/>
      <c r="AF2" s="419"/>
      <c r="AG2" s="420"/>
      <c r="AI2" s="244"/>
      <c r="AJ2" s="39"/>
    </row>
    <row r="3" spans="1:36" ht="12.75" customHeight="1" x14ac:dyDescent="0.2">
      <c r="B3" s="78"/>
      <c r="C3" s="78"/>
      <c r="D3" s="78"/>
      <c r="E3" s="78"/>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I3" s="244"/>
      <c r="AJ3" s="39"/>
    </row>
    <row r="4" spans="1:36" ht="31.5" x14ac:dyDescent="0.25">
      <c r="A4" s="83"/>
      <c r="B4" s="84" t="s">
        <v>53</v>
      </c>
      <c r="C4" s="85">
        <v>109658130</v>
      </c>
      <c r="D4" s="86">
        <f>+C4/828116</f>
        <v>132.41880364586603</v>
      </c>
      <c r="E4" s="86" t="s">
        <v>11</v>
      </c>
      <c r="F4" s="185"/>
      <c r="G4" s="86"/>
      <c r="H4" s="86"/>
      <c r="I4" s="86"/>
      <c r="J4" s="40"/>
      <c r="K4" s="40"/>
      <c r="L4" s="78"/>
      <c r="M4" s="78"/>
      <c r="N4" s="78"/>
      <c r="O4" s="185"/>
      <c r="P4" s="78"/>
      <c r="Q4" s="78"/>
      <c r="R4" s="78"/>
      <c r="S4" s="78"/>
      <c r="T4" s="78"/>
      <c r="U4" s="78"/>
      <c r="V4" s="78"/>
      <c r="W4" s="78"/>
      <c r="X4" s="185"/>
      <c r="Y4" s="78"/>
      <c r="Z4" s="78"/>
      <c r="AA4" s="78"/>
      <c r="AB4" s="78"/>
      <c r="AC4" s="78"/>
      <c r="AD4" s="78"/>
      <c r="AE4" s="78"/>
      <c r="AF4" s="78"/>
      <c r="AG4" s="78"/>
      <c r="AI4" s="244"/>
      <c r="AJ4" s="39"/>
    </row>
    <row r="5" spans="1:36" x14ac:dyDescent="0.2">
      <c r="B5" s="78"/>
      <c r="C5" s="78"/>
      <c r="D5" s="78"/>
      <c r="E5" s="185"/>
      <c r="F5" s="78"/>
      <c r="G5" s="78"/>
      <c r="H5" s="78"/>
      <c r="I5" s="78"/>
      <c r="J5" s="78"/>
      <c r="K5" s="78"/>
      <c r="L5" s="78"/>
      <c r="M5" s="78"/>
      <c r="N5" s="78"/>
      <c r="O5" s="78"/>
      <c r="P5" s="78"/>
      <c r="Q5" s="78"/>
      <c r="R5" s="78"/>
      <c r="S5" s="78"/>
      <c r="T5" s="78"/>
      <c r="U5" s="78"/>
      <c r="V5" s="78"/>
      <c r="W5" s="78"/>
      <c r="X5" s="78"/>
      <c r="Y5" s="78"/>
      <c r="Z5" s="78"/>
      <c r="AA5" s="78"/>
      <c r="AB5" s="78"/>
      <c r="AC5" s="78"/>
      <c r="AD5" s="78"/>
      <c r="AE5" s="78"/>
      <c r="AF5" s="78"/>
      <c r="AG5" s="78"/>
      <c r="AI5" s="244"/>
      <c r="AJ5" s="39"/>
    </row>
    <row r="6" spans="1:36" ht="17.25" customHeight="1" x14ac:dyDescent="0.2">
      <c r="B6" s="78"/>
      <c r="C6" s="82"/>
      <c r="D6" s="78"/>
      <c r="E6" s="78"/>
      <c r="F6" s="78"/>
      <c r="G6" s="78"/>
      <c r="H6" s="78"/>
      <c r="I6" s="78"/>
      <c r="J6" s="78"/>
      <c r="K6" s="78"/>
      <c r="L6" s="14"/>
      <c r="M6" s="14"/>
      <c r="N6" s="14"/>
      <c r="O6" s="78"/>
      <c r="P6" s="14"/>
      <c r="Q6" s="14"/>
      <c r="R6" s="14"/>
      <c r="S6" s="14"/>
      <c r="T6" s="14"/>
      <c r="U6" s="14"/>
      <c r="V6" s="14"/>
      <c r="W6" s="14"/>
      <c r="X6" s="78"/>
      <c r="Y6" s="14"/>
      <c r="Z6" s="14"/>
      <c r="AA6" s="14"/>
      <c r="AB6" s="14"/>
      <c r="AC6" s="14"/>
      <c r="AD6" s="14"/>
      <c r="AE6" s="14"/>
      <c r="AF6" s="78"/>
      <c r="AG6" s="78"/>
    </row>
    <row r="7" spans="1:36" ht="21" customHeight="1" thickBot="1" x14ac:dyDescent="0.25">
      <c r="H7" s="186" t="s">
        <v>75</v>
      </c>
    </row>
    <row r="8" spans="1:36" ht="51.95" customHeight="1" x14ac:dyDescent="0.2">
      <c r="A8" s="421" t="s">
        <v>0</v>
      </c>
      <c r="B8" s="422"/>
      <c r="C8" s="87" t="s">
        <v>67</v>
      </c>
      <c r="D8" s="408" t="s">
        <v>12</v>
      </c>
      <c r="E8" s="106"/>
      <c r="F8" s="408" t="s">
        <v>54</v>
      </c>
      <c r="G8" s="408" t="s">
        <v>55</v>
      </c>
      <c r="H8" s="410" t="s">
        <v>68</v>
      </c>
      <c r="I8" s="411"/>
      <c r="J8" s="408" t="s">
        <v>65</v>
      </c>
      <c r="K8" s="408" t="s">
        <v>113</v>
      </c>
      <c r="L8" s="404" t="s">
        <v>69</v>
      </c>
      <c r="M8" s="406" t="s">
        <v>60</v>
      </c>
      <c r="N8" s="243"/>
      <c r="O8" s="406" t="s">
        <v>54</v>
      </c>
      <c r="P8" s="406" t="s">
        <v>55</v>
      </c>
      <c r="Q8" s="408" t="s">
        <v>113</v>
      </c>
      <c r="R8" s="410" t="s">
        <v>68</v>
      </c>
      <c r="S8" s="411"/>
      <c r="T8" s="406" t="s">
        <v>65</v>
      </c>
      <c r="U8" s="404" t="s">
        <v>69</v>
      </c>
      <c r="V8" s="405" t="s">
        <v>64</v>
      </c>
      <c r="W8" s="243"/>
      <c r="X8" s="405" t="s">
        <v>54</v>
      </c>
      <c r="Y8" s="405" t="s">
        <v>55</v>
      </c>
      <c r="Z8" s="408" t="s">
        <v>114</v>
      </c>
      <c r="AA8" s="404" t="s">
        <v>68</v>
      </c>
      <c r="AB8" s="404"/>
      <c r="AC8" s="405" t="str">
        <f>$T$8</f>
        <v>% Consorcio o UT</v>
      </c>
      <c r="AD8" s="404" t="s">
        <v>69</v>
      </c>
      <c r="AE8" s="425" t="s">
        <v>58</v>
      </c>
      <c r="AF8" s="41" t="s">
        <v>9</v>
      </c>
      <c r="AG8" s="427" t="s">
        <v>10</v>
      </c>
    </row>
    <row r="9" spans="1:36" ht="403.5" customHeight="1" thickBot="1" x14ac:dyDescent="0.25">
      <c r="A9" s="423"/>
      <c r="B9" s="424"/>
      <c r="C9" s="107" t="s">
        <v>128</v>
      </c>
      <c r="D9" s="409"/>
      <c r="E9" s="106" t="s">
        <v>62</v>
      </c>
      <c r="F9" s="409"/>
      <c r="G9" s="409"/>
      <c r="H9" s="106" t="s">
        <v>56</v>
      </c>
      <c r="I9" s="106" t="s">
        <v>57</v>
      </c>
      <c r="J9" s="409"/>
      <c r="K9" s="409"/>
      <c r="L9" s="404"/>
      <c r="M9" s="407"/>
      <c r="N9" s="106" t="s">
        <v>62</v>
      </c>
      <c r="O9" s="407"/>
      <c r="P9" s="407"/>
      <c r="Q9" s="409"/>
      <c r="R9" s="106" t="s">
        <v>56</v>
      </c>
      <c r="S9" s="106" t="s">
        <v>57</v>
      </c>
      <c r="T9" s="407"/>
      <c r="U9" s="404"/>
      <c r="V9" s="405"/>
      <c r="W9" s="106" t="s">
        <v>61</v>
      </c>
      <c r="X9" s="405"/>
      <c r="Y9" s="405"/>
      <c r="Z9" s="409"/>
      <c r="AA9" s="106" t="s">
        <v>56</v>
      </c>
      <c r="AB9" s="106" t="s">
        <v>57</v>
      </c>
      <c r="AC9" s="405"/>
      <c r="AD9" s="404"/>
      <c r="AE9" s="426"/>
      <c r="AF9" s="42" t="s">
        <v>39</v>
      </c>
      <c r="AG9" s="428"/>
    </row>
    <row r="10" spans="1:36" s="109" customFormat="1" ht="185.45" customHeight="1" x14ac:dyDescent="0.2">
      <c r="A10" s="110">
        <v>1</v>
      </c>
      <c r="B10" s="111" t="str">
        <f>+TECNICA!B8</f>
        <v xml:space="preserve">GEODINAMICA INGENIERIA SA </v>
      </c>
      <c r="C10" s="171"/>
      <c r="D10" s="112" t="s">
        <v>131</v>
      </c>
      <c r="E10" s="112" t="s">
        <v>132</v>
      </c>
      <c r="F10" s="112" t="s">
        <v>133</v>
      </c>
      <c r="G10" s="112" t="s">
        <v>134</v>
      </c>
      <c r="H10" s="112" t="s">
        <v>135</v>
      </c>
      <c r="I10" s="113"/>
      <c r="J10" s="114"/>
      <c r="K10" s="115" t="s">
        <v>136</v>
      </c>
      <c r="L10" s="317">
        <v>92.7</v>
      </c>
      <c r="M10" s="112" t="s">
        <v>137</v>
      </c>
      <c r="N10" s="112" t="s">
        <v>132</v>
      </c>
      <c r="O10" s="112" t="s">
        <v>138</v>
      </c>
      <c r="P10" s="117" t="s">
        <v>139</v>
      </c>
      <c r="Q10" s="117" t="s">
        <v>136</v>
      </c>
      <c r="R10" s="116" t="s">
        <v>135</v>
      </c>
      <c r="S10" s="116"/>
      <c r="T10" s="118"/>
      <c r="U10" s="116">
        <v>23.63</v>
      </c>
      <c r="V10" s="112" t="s">
        <v>140</v>
      </c>
      <c r="W10" s="112" t="s">
        <v>132</v>
      </c>
      <c r="X10" s="112" t="s">
        <v>141</v>
      </c>
      <c r="Y10" s="318" t="s">
        <v>142</v>
      </c>
      <c r="Z10" s="117" t="s">
        <v>136</v>
      </c>
      <c r="AA10" s="116" t="s">
        <v>135</v>
      </c>
      <c r="AB10" s="116"/>
      <c r="AC10" s="118"/>
      <c r="AD10" s="116">
        <v>62.02</v>
      </c>
      <c r="AE10" s="116">
        <f>+U10+L10+AD10</f>
        <v>178.35</v>
      </c>
      <c r="AF10" s="131" t="str">
        <f t="shared" ref="AF10:AF12" si="0">IF(AE10&gt;$D$4, "HABILITADO", "NO HABILITADO")</f>
        <v>HABILITADO</v>
      </c>
      <c r="AG10" s="187"/>
    </row>
    <row r="11" spans="1:36" s="109" customFormat="1" ht="165.75" customHeight="1" x14ac:dyDescent="0.2">
      <c r="A11" s="110">
        <v>2</v>
      </c>
      <c r="B11" s="111" t="str">
        <f>+TECNICA!B9</f>
        <v>JAM</v>
      </c>
      <c r="C11" s="112"/>
      <c r="D11" s="329" t="s">
        <v>216</v>
      </c>
      <c r="E11" s="329" t="s">
        <v>215</v>
      </c>
      <c r="F11" s="329" t="s">
        <v>214</v>
      </c>
      <c r="G11" s="329" t="s">
        <v>213</v>
      </c>
      <c r="H11" s="329" t="s">
        <v>135</v>
      </c>
      <c r="I11" s="113"/>
      <c r="J11" s="113"/>
      <c r="K11" s="330" t="s">
        <v>136</v>
      </c>
      <c r="L11" s="328">
        <v>498.38</v>
      </c>
      <c r="M11" s="329"/>
      <c r="N11" s="112"/>
      <c r="O11" s="112"/>
      <c r="P11" s="116"/>
      <c r="Q11" s="117"/>
      <c r="R11" s="116"/>
      <c r="S11" s="116"/>
      <c r="T11" s="118"/>
      <c r="U11" s="116"/>
      <c r="V11" s="112"/>
      <c r="W11" s="112"/>
      <c r="X11" s="112"/>
      <c r="Y11" s="116"/>
      <c r="Z11" s="117"/>
      <c r="AA11" s="116"/>
      <c r="AB11" s="116"/>
      <c r="AC11" s="118"/>
      <c r="AD11" s="116"/>
      <c r="AE11" s="116">
        <f>+U11+L11+AD11</f>
        <v>498.38</v>
      </c>
      <c r="AF11" s="131" t="str">
        <f t="shared" si="0"/>
        <v>HABILITADO</v>
      </c>
      <c r="AG11" s="119"/>
    </row>
    <row r="12" spans="1:36" s="109" customFormat="1" ht="183.75" customHeight="1" x14ac:dyDescent="0.2">
      <c r="A12" s="110">
        <v>3</v>
      </c>
      <c r="B12" s="111" t="str">
        <f>+TECNICA!B10</f>
        <v>CONSORCIO INTERVENTORÍA LA GRAN COLOMBIA</v>
      </c>
      <c r="C12" s="112"/>
      <c r="D12" s="112" t="s">
        <v>157</v>
      </c>
      <c r="E12" s="112" t="s">
        <v>159</v>
      </c>
      <c r="F12" s="112" t="s">
        <v>158</v>
      </c>
      <c r="G12" s="112" t="s">
        <v>188</v>
      </c>
      <c r="H12" s="112"/>
      <c r="I12" s="113" t="s">
        <v>160</v>
      </c>
      <c r="J12" s="114">
        <v>0.5</v>
      </c>
      <c r="K12" s="115" t="s">
        <v>136</v>
      </c>
      <c r="L12" s="116">
        <f>1752.53*J12</f>
        <v>876.26499999999999</v>
      </c>
      <c r="M12" s="112"/>
      <c r="N12" s="112"/>
      <c r="O12" s="112"/>
      <c r="P12" s="116"/>
      <c r="Q12" s="117"/>
      <c r="R12" s="116"/>
      <c r="S12" s="116"/>
      <c r="T12" s="118"/>
      <c r="U12" s="116"/>
      <c r="V12" s="112"/>
      <c r="W12" s="112"/>
      <c r="X12" s="112"/>
      <c r="Y12" s="116"/>
      <c r="Z12" s="117"/>
      <c r="AA12" s="116"/>
      <c r="AB12" s="116"/>
      <c r="AC12" s="118"/>
      <c r="AD12" s="116"/>
      <c r="AE12" s="116">
        <f>+U12+L12+AD12</f>
        <v>876.26499999999999</v>
      </c>
      <c r="AF12" s="131" t="str">
        <f t="shared" si="0"/>
        <v>HABILITADO</v>
      </c>
      <c r="AG12" s="119"/>
    </row>
    <row r="13" spans="1:36" s="63" customFormat="1" ht="18.75" customHeight="1" thickBot="1" x14ac:dyDescent="0.3">
      <c r="B13" s="103"/>
      <c r="C13" s="62"/>
      <c r="D13" s="62"/>
      <c r="E13" s="62"/>
      <c r="F13" s="62"/>
      <c r="G13" s="62"/>
      <c r="H13" s="62"/>
      <c r="I13" s="62"/>
      <c r="J13" s="62"/>
      <c r="K13" s="62"/>
      <c r="L13" s="60"/>
      <c r="M13" s="60"/>
      <c r="N13" s="60"/>
      <c r="O13" s="62"/>
      <c r="P13" s="60"/>
      <c r="Q13" s="60"/>
      <c r="R13" s="60"/>
      <c r="S13" s="60"/>
      <c r="T13" s="60"/>
      <c r="U13" s="60"/>
      <c r="V13" s="60"/>
      <c r="W13" s="60"/>
      <c r="X13" s="62"/>
      <c r="Y13" s="60"/>
      <c r="Z13" s="60"/>
      <c r="AA13" s="60"/>
      <c r="AB13" s="60"/>
      <c r="AC13" s="60"/>
      <c r="AD13" s="60"/>
      <c r="AE13" s="60"/>
    </row>
    <row r="14" spans="1:36" s="63" customFormat="1" ht="18.75" customHeight="1" x14ac:dyDescent="0.25">
      <c r="B14" s="402" t="s">
        <v>91</v>
      </c>
      <c r="C14" s="403"/>
      <c r="D14" s="144" t="str">
        <f>+TECNICA!C13</f>
        <v>21 de agosto de 2019</v>
      </c>
      <c r="E14" s="144"/>
      <c r="F14" s="144"/>
      <c r="G14" s="144"/>
      <c r="H14" s="144"/>
      <c r="I14" s="155"/>
      <c r="J14" s="155"/>
      <c r="K14" s="155"/>
      <c r="L14" s="156"/>
      <c r="M14" s="157"/>
      <c r="N14" s="60"/>
      <c r="O14" s="62"/>
      <c r="P14" s="60"/>
      <c r="Q14" s="60"/>
      <c r="R14" s="60"/>
      <c r="S14" s="60"/>
      <c r="T14" s="60"/>
      <c r="U14" s="60"/>
      <c r="V14" s="60"/>
      <c r="W14" s="60"/>
      <c r="X14" s="62"/>
      <c r="Y14" s="60"/>
      <c r="Z14" s="60"/>
      <c r="AA14" s="60"/>
      <c r="AB14" s="60"/>
      <c r="AC14" s="60"/>
      <c r="AD14" s="60"/>
      <c r="AE14" s="60"/>
    </row>
    <row r="15" spans="1:36" s="63" customFormat="1" ht="18.75" customHeight="1" x14ac:dyDescent="0.25">
      <c r="B15" s="146"/>
      <c r="C15" s="126"/>
      <c r="D15" s="126"/>
      <c r="E15" s="142"/>
      <c r="F15" s="60"/>
      <c r="G15" s="60"/>
      <c r="H15" s="62"/>
      <c r="I15" s="62"/>
      <c r="J15" s="62"/>
      <c r="K15" s="62"/>
      <c r="L15" s="60"/>
      <c r="M15" s="158"/>
      <c r="N15" s="60"/>
      <c r="O15" s="62"/>
      <c r="P15" s="60"/>
      <c r="Q15" s="60"/>
      <c r="R15" s="60"/>
      <c r="S15" s="60"/>
      <c r="T15" s="60"/>
      <c r="U15" s="60"/>
      <c r="V15" s="60"/>
      <c r="W15" s="60"/>
      <c r="X15" s="62"/>
      <c r="Y15" s="60"/>
      <c r="Z15" s="60"/>
      <c r="AA15" s="60"/>
      <c r="AB15" s="60"/>
      <c r="AC15" s="60"/>
      <c r="AD15" s="60"/>
      <c r="AE15" s="60"/>
    </row>
    <row r="16" spans="1:36" s="63" customFormat="1" ht="18.75" customHeight="1" x14ac:dyDescent="0.25">
      <c r="B16" s="146"/>
      <c r="C16" s="126"/>
      <c r="D16" s="126"/>
      <c r="E16" s="142"/>
      <c r="F16" s="60"/>
      <c r="G16" s="60"/>
      <c r="H16" s="62"/>
      <c r="I16" s="62"/>
      <c r="J16" s="62"/>
      <c r="K16" s="62"/>
      <c r="L16" s="60"/>
      <c r="M16" s="158"/>
      <c r="N16" s="60"/>
      <c r="O16" s="62"/>
      <c r="P16" s="60"/>
      <c r="Q16" s="60"/>
      <c r="R16" s="60"/>
      <c r="S16" s="60"/>
      <c r="T16" s="60"/>
      <c r="U16" s="60"/>
      <c r="V16" s="60"/>
      <c r="W16" s="60"/>
      <c r="X16" s="62"/>
      <c r="Y16" s="60"/>
      <c r="Z16" s="60"/>
      <c r="AA16" s="60"/>
      <c r="AB16" s="60"/>
      <c r="AC16" s="60"/>
      <c r="AD16" s="60"/>
      <c r="AE16" s="60"/>
    </row>
    <row r="17" spans="2:33" s="63" customFormat="1" ht="18.75" customHeight="1" thickBot="1" x14ac:dyDescent="0.3">
      <c r="B17" s="152"/>
      <c r="C17" s="159"/>
      <c r="D17" s="412" t="s">
        <v>93</v>
      </c>
      <c r="E17" s="412"/>
      <c r="F17" s="413" t="s">
        <v>94</v>
      </c>
      <c r="G17" s="413"/>
      <c r="H17" s="413"/>
      <c r="I17" s="413"/>
      <c r="J17" s="414"/>
      <c r="K17" s="415" t="s">
        <v>95</v>
      </c>
      <c r="L17" s="415"/>
      <c r="M17" s="416"/>
      <c r="N17" s="387"/>
      <c r="O17" s="387"/>
      <c r="P17" s="387"/>
      <c r="Q17" s="387"/>
      <c r="R17" s="242"/>
      <c r="S17" s="242"/>
      <c r="T17" s="242"/>
      <c r="U17" s="242"/>
      <c r="V17" s="60"/>
      <c r="W17" s="387"/>
      <c r="X17" s="387"/>
      <c r="Y17" s="387"/>
      <c r="Z17" s="387"/>
      <c r="AA17" s="242"/>
      <c r="AB17" s="242"/>
      <c r="AC17" s="242"/>
      <c r="AD17" s="242"/>
      <c r="AE17" s="60"/>
    </row>
    <row r="18" spans="2:33" s="64" customFormat="1" ht="32.25" customHeight="1" x14ac:dyDescent="0.25">
      <c r="B18" s="63"/>
      <c r="C18" s="63"/>
      <c r="D18" s="63"/>
      <c r="E18" s="63"/>
      <c r="F18" s="63"/>
      <c r="G18" s="63"/>
      <c r="H18" s="63"/>
      <c r="I18" s="63"/>
      <c r="J18" s="63"/>
      <c r="K18" s="63"/>
      <c r="N18" s="63"/>
      <c r="O18" s="63"/>
      <c r="P18" s="63"/>
      <c r="Q18" s="63"/>
      <c r="R18" s="142"/>
      <c r="S18" s="142"/>
      <c r="T18" s="142"/>
      <c r="U18" s="142"/>
      <c r="W18" s="63"/>
      <c r="X18" s="63"/>
      <c r="Y18" s="63"/>
      <c r="Z18" s="63"/>
      <c r="AA18" s="142"/>
      <c r="AB18" s="142"/>
      <c r="AC18" s="142"/>
      <c r="AD18" s="142"/>
      <c r="AE18" s="242"/>
      <c r="AF18" s="242"/>
      <c r="AG18" s="81"/>
    </row>
    <row r="19" spans="2:33" s="64" customFormat="1" ht="23.45" customHeight="1" x14ac:dyDescent="0.25">
      <c r="B19" s="63"/>
      <c r="C19" s="63"/>
      <c r="D19" s="63"/>
      <c r="E19" s="63"/>
      <c r="F19" s="63"/>
      <c r="G19" s="63"/>
      <c r="H19" s="63"/>
      <c r="I19" s="63"/>
      <c r="J19" s="63"/>
      <c r="K19" s="242"/>
      <c r="L19" s="61"/>
      <c r="M19" s="61"/>
      <c r="N19" s="61"/>
      <c r="O19" s="242"/>
      <c r="P19" s="61"/>
      <c r="Q19" s="61"/>
      <c r="R19" s="61"/>
      <c r="S19" s="61"/>
      <c r="T19" s="61"/>
      <c r="U19" s="61"/>
      <c r="V19" s="61"/>
      <c r="W19" s="61"/>
      <c r="X19" s="242"/>
      <c r="Y19" s="61"/>
      <c r="Z19" s="61"/>
      <c r="AA19" s="61"/>
      <c r="AB19" s="61"/>
      <c r="AC19" s="61"/>
      <c r="AD19" s="61"/>
      <c r="AE19" s="61"/>
    </row>
    <row r="20" spans="2:33" s="64" customFormat="1" ht="9.75" customHeight="1" x14ac:dyDescent="0.25">
      <c r="B20" s="242"/>
      <c r="C20" s="62"/>
      <c r="D20" s="242"/>
      <c r="E20" s="242"/>
      <c r="F20" s="242"/>
      <c r="G20" s="242"/>
      <c r="H20" s="242"/>
      <c r="I20" s="242"/>
      <c r="J20" s="242"/>
      <c r="K20" s="242"/>
      <c r="L20" s="61"/>
      <c r="M20" s="61"/>
      <c r="N20" s="61"/>
      <c r="O20" s="242"/>
      <c r="P20" s="61"/>
      <c r="Q20" s="61"/>
      <c r="R20" s="61"/>
      <c r="S20" s="61"/>
      <c r="T20" s="61"/>
      <c r="U20" s="61"/>
      <c r="V20" s="61"/>
      <c r="W20" s="61"/>
      <c r="X20" s="242"/>
      <c r="Y20" s="61"/>
      <c r="Z20" s="61"/>
      <c r="AA20" s="61"/>
      <c r="AB20" s="61"/>
      <c r="AC20" s="61"/>
      <c r="AD20" s="61"/>
      <c r="AE20" s="61"/>
    </row>
    <row r="21" spans="2:33" s="64" customFormat="1" ht="9.75" customHeight="1" thickBot="1" x14ac:dyDescent="0.3">
      <c r="B21" s="242"/>
      <c r="C21" s="62"/>
      <c r="D21" s="242"/>
      <c r="E21" s="242"/>
      <c r="F21" s="242"/>
      <c r="G21" s="242"/>
      <c r="H21" s="242"/>
      <c r="I21" s="242"/>
      <c r="J21" s="242"/>
      <c r="K21" s="242"/>
      <c r="L21" s="61"/>
      <c r="M21" s="61"/>
      <c r="N21" s="61"/>
      <c r="O21" s="242"/>
      <c r="P21" s="61"/>
      <c r="Q21" s="61"/>
      <c r="R21" s="61"/>
      <c r="S21" s="61"/>
      <c r="T21" s="61"/>
      <c r="U21" s="61"/>
      <c r="V21" s="61"/>
      <c r="W21" s="61"/>
      <c r="X21" s="242"/>
      <c r="Y21" s="61"/>
      <c r="Z21" s="61"/>
      <c r="AA21" s="61"/>
      <c r="AB21" s="61"/>
      <c r="AC21" s="61"/>
      <c r="AD21" s="61"/>
      <c r="AE21" s="61"/>
    </row>
    <row r="22" spans="2:33" ht="13.5" thickBot="1" x14ac:dyDescent="0.25">
      <c r="C22" s="72" t="s">
        <v>11</v>
      </c>
    </row>
    <row r="23" spans="2:33" ht="16.5" x14ac:dyDescent="0.3">
      <c r="B23" s="38">
        <v>2017</v>
      </c>
      <c r="C23" s="74">
        <v>737717</v>
      </c>
      <c r="H23" s="186"/>
    </row>
    <row r="24" spans="2:33" x14ac:dyDescent="0.2">
      <c r="B24" s="38">
        <v>16</v>
      </c>
      <c r="C24" s="74">
        <v>689455</v>
      </c>
    </row>
    <row r="25" spans="2:33" x14ac:dyDescent="0.2">
      <c r="B25" s="38">
        <v>15</v>
      </c>
      <c r="C25" s="74">
        <v>644350</v>
      </c>
      <c r="F25" s="38"/>
    </row>
    <row r="26" spans="2:33" x14ac:dyDescent="0.2">
      <c r="B26" s="38">
        <v>14</v>
      </c>
      <c r="C26" s="74">
        <v>616000</v>
      </c>
      <c r="F26" s="38"/>
    </row>
    <row r="27" spans="2:33" x14ac:dyDescent="0.2">
      <c r="B27" s="38">
        <v>13</v>
      </c>
      <c r="C27" s="74">
        <v>589500</v>
      </c>
      <c r="F27" s="38"/>
    </row>
    <row r="28" spans="2:33" ht="16.5" x14ac:dyDescent="0.3">
      <c r="B28" s="38">
        <v>12</v>
      </c>
      <c r="C28" s="74">
        <v>566700</v>
      </c>
      <c r="F28" s="38"/>
      <c r="H28" s="188"/>
    </row>
    <row r="29" spans="2:33" x14ac:dyDescent="0.2">
      <c r="B29" s="38">
        <v>11</v>
      </c>
      <c r="C29" s="74">
        <v>535600</v>
      </c>
      <c r="F29" s="38"/>
    </row>
    <row r="30" spans="2:33" x14ac:dyDescent="0.2">
      <c r="B30" s="38">
        <v>10</v>
      </c>
      <c r="C30" s="74">
        <v>515000</v>
      </c>
      <c r="F30" s="38"/>
    </row>
    <row r="31" spans="2:33" x14ac:dyDescent="0.2">
      <c r="B31" s="38">
        <v>9</v>
      </c>
      <c r="C31" s="74">
        <v>496900</v>
      </c>
      <c r="F31" s="38"/>
    </row>
    <row r="32" spans="2:33" x14ac:dyDescent="0.2">
      <c r="B32" s="38">
        <v>8</v>
      </c>
      <c r="C32" s="75">
        <v>461500</v>
      </c>
      <c r="F32" s="38"/>
    </row>
    <row r="33" spans="2:6" x14ac:dyDescent="0.2">
      <c r="B33" s="38">
        <v>7</v>
      </c>
      <c r="C33" s="75">
        <v>433700</v>
      </c>
      <c r="F33" s="38"/>
    </row>
    <row r="34" spans="2:6" x14ac:dyDescent="0.2">
      <c r="B34" s="38">
        <v>6</v>
      </c>
      <c r="C34" s="75">
        <v>408000</v>
      </c>
      <c r="F34" s="38"/>
    </row>
    <row r="35" spans="2:6" x14ac:dyDescent="0.2">
      <c r="B35" s="38">
        <v>5</v>
      </c>
      <c r="C35" s="75">
        <v>381500</v>
      </c>
      <c r="F35" s="38"/>
    </row>
    <row r="36" spans="2:6" x14ac:dyDescent="0.2">
      <c r="B36" s="38">
        <v>4</v>
      </c>
      <c r="C36" s="75">
        <v>358000</v>
      </c>
      <c r="F36" s="38"/>
    </row>
    <row r="37" spans="2:6" x14ac:dyDescent="0.2">
      <c r="B37" s="38">
        <v>3</v>
      </c>
      <c r="C37" s="75">
        <v>332000</v>
      </c>
      <c r="F37" s="38"/>
    </row>
    <row r="38" spans="2:6" x14ac:dyDescent="0.2">
      <c r="B38" s="38">
        <v>2</v>
      </c>
      <c r="C38" s="93">
        <v>309000</v>
      </c>
      <c r="F38" s="38"/>
    </row>
    <row r="39" spans="2:6" x14ac:dyDescent="0.2">
      <c r="B39" s="38">
        <v>1</v>
      </c>
      <c r="C39" s="75">
        <v>286000</v>
      </c>
      <c r="F39" s="38"/>
    </row>
    <row r="40" spans="2:6" x14ac:dyDescent="0.2">
      <c r="F40" s="38"/>
    </row>
    <row r="41" spans="2:6" x14ac:dyDescent="0.2">
      <c r="F41" s="38"/>
    </row>
    <row r="42" spans="2:6" x14ac:dyDescent="0.2">
      <c r="F42" s="38"/>
    </row>
    <row r="564" spans="31:31" x14ac:dyDescent="0.2">
      <c r="AE564" s="38">
        <v>0</v>
      </c>
    </row>
  </sheetData>
  <mergeCells count="32">
    <mergeCell ref="A1:AG1"/>
    <mergeCell ref="A2:AG2"/>
    <mergeCell ref="A8:B9"/>
    <mergeCell ref="D8:D9"/>
    <mergeCell ref="F8:F9"/>
    <mergeCell ref="G8:G9"/>
    <mergeCell ref="H8:I8"/>
    <mergeCell ref="J8:J9"/>
    <mergeCell ref="K8:K9"/>
    <mergeCell ref="L8:L9"/>
    <mergeCell ref="AC8:AC9"/>
    <mergeCell ref="AD8:AD9"/>
    <mergeCell ref="AE8:AE9"/>
    <mergeCell ref="AG8:AG9"/>
    <mergeCell ref="Z8:Z9"/>
    <mergeCell ref="AA8:AB8"/>
    <mergeCell ref="D17:E17"/>
    <mergeCell ref="F17:J17"/>
    <mergeCell ref="K17:M17"/>
    <mergeCell ref="N17:Q17"/>
    <mergeCell ref="W17:Z17"/>
    <mergeCell ref="B14:C14"/>
    <mergeCell ref="U8:U9"/>
    <mergeCell ref="V8:V9"/>
    <mergeCell ref="X8:X9"/>
    <mergeCell ref="Y8:Y9"/>
    <mergeCell ref="T8:T9"/>
    <mergeCell ref="M8:M9"/>
    <mergeCell ref="O8:O9"/>
    <mergeCell ref="P8:P9"/>
    <mergeCell ref="Q8:Q9"/>
    <mergeCell ref="R8:S8"/>
  </mergeCells>
  <printOptions horizontalCentered="1"/>
  <pageMargins left="0.39370078740157483" right="0.39370078740157483" top="0.9055118110236221" bottom="0.59055118110236227" header="0" footer="0.59055118110236227"/>
  <pageSetup scale="20" orientation="landscape" r:id="rId1"/>
  <headerFooter alignWithMargins="0">
    <oddFooter>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565"/>
  <sheetViews>
    <sheetView showGridLines="0" view="pageBreakPreview" zoomScale="50" zoomScaleNormal="80" zoomScaleSheetLayoutView="50" workbookViewId="0">
      <pane xSplit="1" ySplit="10" topLeftCell="B14" activePane="bottomRight" state="frozen"/>
      <selection pane="topRight" activeCell="B1" sqref="B1"/>
      <selection pane="bottomLeft" activeCell="A11" sqref="A11"/>
      <selection pane="bottomRight" activeCell="A4" sqref="A4"/>
    </sheetView>
  </sheetViews>
  <sheetFormatPr baseColWidth="10" defaultColWidth="11.42578125" defaultRowHeight="12.75" x14ac:dyDescent="0.2"/>
  <cols>
    <col min="1" max="1" width="4" style="38" customWidth="1"/>
    <col min="2" max="2" width="26.7109375" style="38" customWidth="1"/>
    <col min="3" max="3" width="51.42578125" style="38" customWidth="1"/>
    <col min="4" max="4" width="50.5703125" style="178" customWidth="1"/>
    <col min="5" max="5" width="20" style="178" customWidth="1"/>
    <col min="6" max="6" width="19" style="178" customWidth="1"/>
    <col min="7" max="7" width="13.5703125" style="178" bestFit="1" customWidth="1"/>
    <col min="8" max="8" width="10.42578125" style="178" customWidth="1"/>
    <col min="9" max="9" width="7.5703125" style="178" customWidth="1"/>
    <col min="10" max="10" width="11" style="178" customWidth="1"/>
    <col min="11" max="11" width="17.28515625" style="178" customWidth="1"/>
    <col min="12" max="12" width="17.85546875" style="38" customWidth="1"/>
    <col min="13" max="13" width="41.5703125" style="38" customWidth="1"/>
    <col min="14" max="14" width="19" style="38" customWidth="1"/>
    <col min="15" max="15" width="16.42578125" style="178" customWidth="1"/>
    <col min="16" max="16" width="14.28515625" style="38" customWidth="1"/>
    <col min="17" max="17" width="15.5703125" style="38" customWidth="1"/>
    <col min="18" max="18" width="6.28515625" style="38" customWidth="1"/>
    <col min="19" max="19" width="9.85546875" style="38" customWidth="1"/>
    <col min="20" max="20" width="12.42578125" style="38" customWidth="1"/>
    <col min="21" max="21" width="19" style="38" customWidth="1"/>
    <col min="22" max="22" width="36.42578125" style="38" customWidth="1"/>
    <col min="23" max="23" width="19" style="38" customWidth="1"/>
    <col min="24" max="24" width="18.5703125" style="178" customWidth="1"/>
    <col min="25" max="26" width="19" style="38" customWidth="1"/>
    <col min="27" max="27" width="7" style="38" customWidth="1"/>
    <col min="28" max="28" width="8.28515625" style="38" customWidth="1"/>
    <col min="29" max="29" width="10" style="38" customWidth="1"/>
    <col min="30" max="30" width="14.85546875" style="38" customWidth="1"/>
    <col min="31" max="31" width="12.42578125" style="38" customWidth="1"/>
    <col min="32" max="32" width="25.5703125" style="38" customWidth="1"/>
    <col min="33" max="33" width="24.5703125" style="38" customWidth="1"/>
    <col min="34" max="16384" width="11.42578125" style="38"/>
  </cols>
  <sheetData>
    <row r="1" spans="1:36" ht="99.75" customHeight="1" x14ac:dyDescent="0.2">
      <c r="A1" s="417" t="str">
        <f>+TECNICA!A1</f>
        <v>“INTERVENTORÍA TÉCNICA, ADMINISTRATIVA Y FINANCIERA PARA EL PLANTEAMIENTO Y EVALUACIÓN DE ALTERNATIVAS DE MITIGACIÓN DEL RIESGO PARA EL BARRIO LA GRAN COLOMBIA DE LA LOCALIDAD DE SAN CRISTÓBAL”</v>
      </c>
      <c r="B1" s="417"/>
      <c r="C1" s="417"/>
      <c r="D1" s="417"/>
      <c r="E1" s="417"/>
      <c r="F1" s="417"/>
      <c r="G1" s="417"/>
      <c r="H1" s="417"/>
      <c r="I1" s="417"/>
      <c r="J1" s="417"/>
      <c r="K1" s="417"/>
      <c r="L1" s="417"/>
      <c r="M1" s="417"/>
      <c r="N1" s="417"/>
      <c r="O1" s="417"/>
      <c r="P1" s="417"/>
      <c r="Q1" s="417"/>
      <c r="R1" s="417"/>
      <c r="S1" s="417"/>
      <c r="T1" s="417"/>
      <c r="U1" s="417"/>
      <c r="V1" s="417"/>
      <c r="W1" s="417"/>
      <c r="X1" s="417"/>
      <c r="Y1" s="417"/>
      <c r="Z1" s="417"/>
      <c r="AA1" s="417"/>
      <c r="AB1" s="417"/>
      <c r="AC1" s="417"/>
      <c r="AD1" s="417"/>
      <c r="AE1" s="417"/>
      <c r="AF1" s="417"/>
      <c r="AG1" s="417"/>
      <c r="AH1" s="137"/>
      <c r="AI1" s="177"/>
      <c r="AJ1" s="39"/>
    </row>
    <row r="2" spans="1:36" ht="6" customHeight="1" thickBot="1" x14ac:dyDescent="0.25">
      <c r="B2" s="78"/>
      <c r="C2" s="78"/>
      <c r="D2" s="78"/>
      <c r="E2" s="78"/>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I2" s="177"/>
      <c r="AJ2" s="39"/>
    </row>
    <row r="3" spans="1:36" ht="45.75" customHeight="1" thickBot="1" x14ac:dyDescent="0.25">
      <c r="A3" s="418" t="s">
        <v>250</v>
      </c>
      <c r="B3" s="419"/>
      <c r="C3" s="419"/>
      <c r="D3" s="419"/>
      <c r="E3" s="419"/>
      <c r="F3" s="419"/>
      <c r="G3" s="419"/>
      <c r="H3" s="419"/>
      <c r="I3" s="419"/>
      <c r="J3" s="419"/>
      <c r="K3" s="419"/>
      <c r="L3" s="419"/>
      <c r="M3" s="419"/>
      <c r="N3" s="419"/>
      <c r="O3" s="419"/>
      <c r="P3" s="419"/>
      <c r="Q3" s="419"/>
      <c r="R3" s="419"/>
      <c r="S3" s="419"/>
      <c r="T3" s="419"/>
      <c r="U3" s="419"/>
      <c r="V3" s="419"/>
      <c r="W3" s="419"/>
      <c r="X3" s="419"/>
      <c r="Y3" s="419"/>
      <c r="Z3" s="419"/>
      <c r="AA3" s="419"/>
      <c r="AB3" s="419"/>
      <c r="AC3" s="419"/>
      <c r="AD3" s="419"/>
      <c r="AE3" s="419"/>
      <c r="AF3" s="419"/>
      <c r="AG3" s="420"/>
      <c r="AI3" s="177"/>
      <c r="AJ3" s="39"/>
    </row>
    <row r="4" spans="1:36" ht="12.75" customHeight="1" x14ac:dyDescent="0.2">
      <c r="B4" s="78"/>
      <c r="C4" s="78"/>
      <c r="D4" s="78"/>
      <c r="E4" s="78"/>
      <c r="F4" s="78"/>
      <c r="G4" s="78"/>
      <c r="H4" s="78"/>
      <c r="I4" s="78"/>
      <c r="J4" s="78"/>
      <c r="K4" s="78"/>
      <c r="L4" s="78"/>
      <c r="M4" s="78"/>
      <c r="N4" s="78"/>
      <c r="O4" s="78"/>
      <c r="P4" s="78"/>
      <c r="Q4" s="78"/>
      <c r="R4" s="78"/>
      <c r="S4" s="78"/>
      <c r="T4" s="78"/>
      <c r="U4" s="78"/>
      <c r="V4" s="78"/>
      <c r="W4" s="78"/>
      <c r="X4" s="78"/>
      <c r="Y4" s="78"/>
      <c r="Z4" s="78"/>
      <c r="AA4" s="78"/>
      <c r="AB4" s="78"/>
      <c r="AC4" s="78"/>
      <c r="AD4" s="78"/>
      <c r="AE4" s="78"/>
      <c r="AF4" s="78"/>
      <c r="AG4" s="78"/>
      <c r="AI4" s="177"/>
      <c r="AJ4" s="39"/>
    </row>
    <row r="5" spans="1:36" ht="15.75" x14ac:dyDescent="0.25">
      <c r="A5" s="83"/>
      <c r="B5" s="84" t="s">
        <v>53</v>
      </c>
      <c r="C5" s="85">
        <f>+'Exp General'!C4</f>
        <v>109658130</v>
      </c>
      <c r="D5" s="86">
        <f>+'Exp General'!D4</f>
        <v>132.41880364586603</v>
      </c>
      <c r="E5" s="86" t="s">
        <v>11</v>
      </c>
      <c r="F5" s="185">
        <f>D5*40%</f>
        <v>52.967521458346418</v>
      </c>
      <c r="G5" s="86"/>
      <c r="H5" s="86"/>
      <c r="I5" s="86"/>
      <c r="J5" s="40"/>
      <c r="K5" s="40"/>
      <c r="L5" s="78"/>
      <c r="M5" s="78"/>
      <c r="N5" s="78"/>
      <c r="O5" s="185"/>
      <c r="P5" s="78"/>
      <c r="Q5" s="78"/>
      <c r="R5" s="78"/>
      <c r="S5" s="78"/>
      <c r="T5" s="78"/>
      <c r="U5" s="78"/>
      <c r="V5" s="78"/>
      <c r="W5" s="78"/>
      <c r="X5" s="185"/>
      <c r="Y5" s="78"/>
      <c r="Z5" s="78"/>
      <c r="AA5" s="78"/>
      <c r="AB5" s="78"/>
      <c r="AC5" s="78"/>
      <c r="AD5" s="78"/>
      <c r="AE5" s="78"/>
      <c r="AF5" s="78"/>
      <c r="AG5" s="78"/>
      <c r="AI5" s="177"/>
      <c r="AJ5" s="39"/>
    </row>
    <row r="6" spans="1:36" x14ac:dyDescent="0.2">
      <c r="B6" s="78"/>
      <c r="C6" s="78"/>
      <c r="D6" s="78"/>
      <c r="E6" s="185"/>
      <c r="F6" s="78"/>
      <c r="G6" s="78"/>
      <c r="H6" s="78"/>
      <c r="I6" s="78"/>
      <c r="J6" s="78"/>
      <c r="K6" s="78"/>
      <c r="L6" s="78"/>
      <c r="M6" s="78"/>
      <c r="N6" s="78"/>
      <c r="O6" s="78"/>
      <c r="P6" s="78"/>
      <c r="Q6" s="78"/>
      <c r="R6" s="78"/>
      <c r="S6" s="78"/>
      <c r="T6" s="78"/>
      <c r="U6" s="78"/>
      <c r="V6" s="78"/>
      <c r="W6" s="78"/>
      <c r="X6" s="78"/>
      <c r="Y6" s="78"/>
      <c r="Z6" s="78"/>
      <c r="AA6" s="78"/>
      <c r="AB6" s="78"/>
      <c r="AC6" s="78"/>
      <c r="AD6" s="78"/>
      <c r="AE6" s="78"/>
      <c r="AF6" s="78"/>
      <c r="AG6" s="78"/>
      <c r="AI6" s="177"/>
      <c r="AJ6" s="39"/>
    </row>
    <row r="7" spans="1:36" ht="17.25" customHeight="1" x14ac:dyDescent="0.2">
      <c r="B7" s="78"/>
      <c r="C7" s="82"/>
      <c r="D7" s="78"/>
      <c r="E7" s="78"/>
      <c r="F7" s="78"/>
      <c r="G7" s="78"/>
      <c r="H7" s="78"/>
      <c r="I7" s="78"/>
      <c r="J7" s="78"/>
      <c r="K7" s="78"/>
      <c r="L7" s="14"/>
      <c r="M7" s="14"/>
      <c r="N7" s="14"/>
      <c r="O7" s="78"/>
      <c r="P7" s="14"/>
      <c r="Q7" s="14"/>
      <c r="R7" s="14"/>
      <c r="S7" s="14"/>
      <c r="T7" s="14"/>
      <c r="U7" s="14"/>
      <c r="V7" s="14"/>
      <c r="W7" s="14"/>
      <c r="X7" s="78"/>
      <c r="Y7" s="14"/>
      <c r="Z7" s="14"/>
      <c r="AA7" s="14"/>
      <c r="AB7" s="14"/>
      <c r="AC7" s="14"/>
      <c r="AD7" s="14"/>
      <c r="AE7" s="14"/>
      <c r="AF7" s="78"/>
      <c r="AG7" s="78"/>
    </row>
    <row r="8" spans="1:36" ht="21" customHeight="1" thickBot="1" x14ac:dyDescent="0.25">
      <c r="H8" s="186" t="s">
        <v>75</v>
      </c>
    </row>
    <row r="9" spans="1:36" ht="51.95" customHeight="1" x14ac:dyDescent="0.2">
      <c r="A9" s="421" t="s">
        <v>0</v>
      </c>
      <c r="B9" s="422"/>
      <c r="C9" s="87" t="s">
        <v>67</v>
      </c>
      <c r="D9" s="408" t="s">
        <v>12</v>
      </c>
      <c r="E9" s="106"/>
      <c r="F9" s="408" t="s">
        <v>54</v>
      </c>
      <c r="G9" s="408" t="s">
        <v>55</v>
      </c>
      <c r="H9" s="410" t="s">
        <v>68</v>
      </c>
      <c r="I9" s="411"/>
      <c r="J9" s="408" t="s">
        <v>65</v>
      </c>
      <c r="K9" s="408" t="s">
        <v>130</v>
      </c>
      <c r="L9" s="404" t="s">
        <v>69</v>
      </c>
      <c r="M9" s="406" t="s">
        <v>60</v>
      </c>
      <c r="N9" s="176"/>
      <c r="O9" s="406" t="s">
        <v>54</v>
      </c>
      <c r="P9" s="406" t="s">
        <v>55</v>
      </c>
      <c r="Q9" s="408" t="s">
        <v>130</v>
      </c>
      <c r="R9" s="410" t="s">
        <v>68</v>
      </c>
      <c r="S9" s="411"/>
      <c r="T9" s="406" t="s">
        <v>65</v>
      </c>
      <c r="U9" s="404" t="s">
        <v>69</v>
      </c>
      <c r="V9" s="405" t="s">
        <v>64</v>
      </c>
      <c r="W9" s="176"/>
      <c r="X9" s="405" t="s">
        <v>54</v>
      </c>
      <c r="Y9" s="405" t="s">
        <v>55</v>
      </c>
      <c r="Z9" s="408" t="s">
        <v>130</v>
      </c>
      <c r="AA9" s="404" t="s">
        <v>68</v>
      </c>
      <c r="AB9" s="404"/>
      <c r="AC9" s="405" t="str">
        <f>$T$9</f>
        <v>% Consorcio o UT</v>
      </c>
      <c r="AD9" s="404" t="s">
        <v>69</v>
      </c>
      <c r="AE9" s="425" t="s">
        <v>58</v>
      </c>
      <c r="AF9" s="41" t="s">
        <v>9</v>
      </c>
      <c r="AG9" s="427" t="s">
        <v>10</v>
      </c>
    </row>
    <row r="10" spans="1:36" ht="360.75" customHeight="1" thickBot="1" x14ac:dyDescent="0.25">
      <c r="A10" s="423"/>
      <c r="B10" s="424"/>
      <c r="C10" s="107" t="s">
        <v>129</v>
      </c>
      <c r="D10" s="409"/>
      <c r="E10" s="106" t="s">
        <v>62</v>
      </c>
      <c r="F10" s="409"/>
      <c r="G10" s="409"/>
      <c r="H10" s="106" t="s">
        <v>56</v>
      </c>
      <c r="I10" s="106" t="s">
        <v>57</v>
      </c>
      <c r="J10" s="409"/>
      <c r="K10" s="409"/>
      <c r="L10" s="404"/>
      <c r="M10" s="407"/>
      <c r="N10" s="106" t="s">
        <v>62</v>
      </c>
      <c r="O10" s="407"/>
      <c r="P10" s="407"/>
      <c r="Q10" s="409"/>
      <c r="R10" s="106" t="s">
        <v>56</v>
      </c>
      <c r="S10" s="106" t="s">
        <v>57</v>
      </c>
      <c r="T10" s="407"/>
      <c r="U10" s="404"/>
      <c r="V10" s="405"/>
      <c r="W10" s="106" t="s">
        <v>61</v>
      </c>
      <c r="X10" s="405"/>
      <c r="Y10" s="405"/>
      <c r="Z10" s="409"/>
      <c r="AA10" s="106" t="s">
        <v>56</v>
      </c>
      <c r="AB10" s="106" t="s">
        <v>57</v>
      </c>
      <c r="AC10" s="405"/>
      <c r="AD10" s="404"/>
      <c r="AE10" s="426"/>
      <c r="AF10" s="42" t="s">
        <v>39</v>
      </c>
      <c r="AG10" s="428"/>
    </row>
    <row r="11" spans="1:36" s="109" customFormat="1" ht="122.1" customHeight="1" x14ac:dyDescent="0.2">
      <c r="A11" s="110">
        <v>1</v>
      </c>
      <c r="B11" s="111" t="str">
        <f>+TECNICA!B8</f>
        <v xml:space="preserve">GEODINAMICA INGENIERIA SA </v>
      </c>
      <c r="C11" s="182"/>
      <c r="D11" s="105" t="s">
        <v>131</v>
      </c>
      <c r="E11" s="105" t="s">
        <v>132</v>
      </c>
      <c r="F11" s="105" t="s">
        <v>133</v>
      </c>
      <c r="G11" s="105" t="s">
        <v>134</v>
      </c>
      <c r="H11" s="105" t="s">
        <v>135</v>
      </c>
      <c r="I11" s="319"/>
      <c r="J11" s="319"/>
      <c r="K11" s="320" t="s">
        <v>136</v>
      </c>
      <c r="L11" s="317">
        <v>92.7</v>
      </c>
      <c r="M11" s="112" t="s">
        <v>137</v>
      </c>
      <c r="N11" s="112" t="s">
        <v>132</v>
      </c>
      <c r="O11" s="112" t="s">
        <v>138</v>
      </c>
      <c r="P11" s="117" t="s">
        <v>139</v>
      </c>
      <c r="Q11" s="318" t="s">
        <v>136</v>
      </c>
      <c r="R11" s="116" t="s">
        <v>135</v>
      </c>
      <c r="S11" s="116"/>
      <c r="T11" s="118"/>
      <c r="U11" s="116">
        <v>23.63</v>
      </c>
      <c r="V11" s="112" t="s">
        <v>140</v>
      </c>
      <c r="W11" s="112" t="s">
        <v>132</v>
      </c>
      <c r="X11" s="112" t="s">
        <v>141</v>
      </c>
      <c r="Y11" s="318" t="s">
        <v>142</v>
      </c>
      <c r="Z11" s="318" t="s">
        <v>136</v>
      </c>
      <c r="AA11" s="116" t="s">
        <v>135</v>
      </c>
      <c r="AB11" s="116"/>
      <c r="AC11" s="118"/>
      <c r="AD11" s="116">
        <v>62.02</v>
      </c>
      <c r="AE11" s="116">
        <f t="shared" ref="AE11:AE13" si="0">+U11+L11+AD11</f>
        <v>178.35</v>
      </c>
      <c r="AF11" s="131" t="str">
        <f t="shared" ref="AF11:AF13" si="1">IF(AE11&gt;$D$5, "HABILITADO", "NO HABILITADO")</f>
        <v>HABILITADO</v>
      </c>
      <c r="AG11" s="187"/>
    </row>
    <row r="12" spans="1:36" s="109" customFormat="1" ht="112.15" customHeight="1" x14ac:dyDescent="0.2">
      <c r="A12" s="110">
        <v>2</v>
      </c>
      <c r="B12" s="111" t="str">
        <f>+TECNICA!B9</f>
        <v>JAM</v>
      </c>
      <c r="C12" s="112"/>
      <c r="D12" s="331" t="s">
        <v>217</v>
      </c>
      <c r="E12" s="329" t="s">
        <v>215</v>
      </c>
      <c r="F12" s="332" t="s">
        <v>218</v>
      </c>
      <c r="G12" s="332" t="s">
        <v>219</v>
      </c>
      <c r="H12" s="333" t="s">
        <v>135</v>
      </c>
      <c r="I12" s="334"/>
      <c r="J12" s="334"/>
      <c r="K12" s="333" t="s">
        <v>136</v>
      </c>
      <c r="L12" s="328">
        <v>200.97</v>
      </c>
      <c r="M12" s="329"/>
      <c r="N12" s="329"/>
      <c r="O12" s="329"/>
      <c r="P12" s="116"/>
      <c r="Q12" s="117"/>
      <c r="R12" s="116"/>
      <c r="S12" s="116"/>
      <c r="T12" s="118"/>
      <c r="U12" s="116"/>
      <c r="V12" s="112"/>
      <c r="W12" s="112"/>
      <c r="X12" s="112"/>
      <c r="Y12" s="116"/>
      <c r="Z12" s="117"/>
      <c r="AA12" s="116"/>
      <c r="AB12" s="116"/>
      <c r="AC12" s="118"/>
      <c r="AD12" s="116"/>
      <c r="AE12" s="116">
        <f t="shared" si="0"/>
        <v>200.97</v>
      </c>
      <c r="AF12" s="131" t="str">
        <f t="shared" si="1"/>
        <v>HABILITADO</v>
      </c>
      <c r="AG12" s="119"/>
    </row>
    <row r="13" spans="1:36" s="109" customFormat="1" ht="103.5" customHeight="1" x14ac:dyDescent="0.2">
      <c r="A13" s="110">
        <v>3</v>
      </c>
      <c r="B13" s="111" t="str">
        <f>+TECNICA!B10</f>
        <v>CONSORCIO INTERVENTORÍA LA GRAN COLOMBIA</v>
      </c>
      <c r="C13" s="112"/>
      <c r="D13" s="105" t="s">
        <v>161</v>
      </c>
      <c r="E13" s="105" t="s">
        <v>164</v>
      </c>
      <c r="F13" s="105" t="s">
        <v>163</v>
      </c>
      <c r="G13" s="105" t="s">
        <v>165</v>
      </c>
      <c r="H13" s="105"/>
      <c r="I13" s="319" t="s">
        <v>160</v>
      </c>
      <c r="J13" s="321">
        <v>0.5</v>
      </c>
      <c r="K13" s="320"/>
      <c r="L13" s="116">
        <f>383.99*J13</f>
        <v>191.995</v>
      </c>
      <c r="M13" s="112"/>
      <c r="N13" s="112"/>
      <c r="O13" s="112"/>
      <c r="P13" s="116"/>
      <c r="Q13" s="117"/>
      <c r="R13" s="116"/>
      <c r="S13" s="116"/>
      <c r="T13" s="118"/>
      <c r="U13" s="116"/>
      <c r="V13" s="112"/>
      <c r="W13" s="112"/>
      <c r="X13" s="112"/>
      <c r="Y13" s="116"/>
      <c r="Z13" s="117"/>
      <c r="AA13" s="116"/>
      <c r="AB13" s="116"/>
      <c r="AC13" s="118"/>
      <c r="AD13" s="116"/>
      <c r="AE13" s="116">
        <f t="shared" si="0"/>
        <v>191.995</v>
      </c>
      <c r="AF13" s="131" t="str">
        <f t="shared" si="1"/>
        <v>HABILITADO</v>
      </c>
      <c r="AG13" s="119"/>
    </row>
    <row r="14" spans="1:36" s="63" customFormat="1" ht="18.75" customHeight="1" thickBot="1" x14ac:dyDescent="0.3">
      <c r="B14" s="103"/>
      <c r="C14" s="62"/>
      <c r="D14" s="62"/>
      <c r="E14" s="62"/>
      <c r="F14" s="62"/>
      <c r="G14" s="62"/>
      <c r="H14" s="62"/>
      <c r="I14" s="62"/>
      <c r="J14" s="62"/>
      <c r="K14" s="62"/>
      <c r="L14" s="60"/>
      <c r="M14" s="60"/>
      <c r="N14" s="60"/>
      <c r="O14" s="62"/>
      <c r="P14" s="60"/>
      <c r="Q14" s="60"/>
      <c r="R14" s="60"/>
      <c r="S14" s="60"/>
      <c r="T14" s="60"/>
      <c r="U14" s="60"/>
      <c r="V14" s="60"/>
      <c r="W14" s="60"/>
      <c r="X14" s="62"/>
      <c r="Y14" s="60"/>
      <c r="Z14" s="60"/>
      <c r="AA14" s="60"/>
      <c r="AB14" s="60"/>
      <c r="AC14" s="60"/>
      <c r="AD14" s="60"/>
      <c r="AE14" s="60"/>
    </row>
    <row r="15" spans="1:36" s="63" customFormat="1" ht="18.75" customHeight="1" x14ac:dyDescent="0.25">
      <c r="B15" s="402" t="s">
        <v>91</v>
      </c>
      <c r="C15" s="403"/>
      <c r="D15" s="144" t="str">
        <f>+TECNICA!C13</f>
        <v>21 de agosto de 2019</v>
      </c>
      <c r="E15" s="144"/>
      <c r="F15" s="144"/>
      <c r="G15" s="144"/>
      <c r="H15" s="144"/>
      <c r="I15" s="155"/>
      <c r="J15" s="155"/>
      <c r="K15" s="155"/>
      <c r="L15" s="156"/>
      <c r="M15" s="157"/>
      <c r="N15" s="60"/>
      <c r="O15" s="62"/>
      <c r="P15" s="60"/>
      <c r="Q15" s="60"/>
      <c r="R15" s="60"/>
      <c r="S15" s="60"/>
      <c r="T15" s="60"/>
      <c r="U15" s="60"/>
      <c r="V15" s="60"/>
      <c r="W15" s="60"/>
      <c r="X15" s="62"/>
      <c r="Y15" s="60"/>
      <c r="Z15" s="60"/>
      <c r="AA15" s="60"/>
      <c r="AB15" s="60"/>
      <c r="AC15" s="60"/>
      <c r="AD15" s="60"/>
      <c r="AE15" s="60"/>
    </row>
    <row r="16" spans="1:36" s="63" customFormat="1" ht="18.75" customHeight="1" x14ac:dyDescent="0.25">
      <c r="B16" s="146"/>
      <c r="C16" s="126"/>
      <c r="D16" s="126"/>
      <c r="E16" s="142"/>
      <c r="F16" s="60"/>
      <c r="G16" s="60"/>
      <c r="H16" s="62"/>
      <c r="I16" s="62"/>
      <c r="J16" s="62"/>
      <c r="K16" s="62"/>
      <c r="L16" s="60"/>
      <c r="M16" s="158"/>
      <c r="N16" s="60"/>
      <c r="O16" s="62"/>
      <c r="P16" s="60"/>
      <c r="Q16" s="60"/>
      <c r="R16" s="60"/>
      <c r="S16" s="60"/>
      <c r="T16" s="60"/>
      <c r="U16" s="60"/>
      <c r="V16" s="60"/>
      <c r="W16" s="60"/>
      <c r="X16" s="62"/>
      <c r="Y16" s="60"/>
      <c r="Z16" s="60"/>
      <c r="AA16" s="60"/>
      <c r="AB16" s="60"/>
      <c r="AC16" s="60"/>
      <c r="AD16" s="60"/>
      <c r="AE16" s="60"/>
    </row>
    <row r="17" spans="2:33" s="63" customFormat="1" ht="18.75" customHeight="1" x14ac:dyDescent="0.25">
      <c r="B17" s="146"/>
      <c r="C17" s="126"/>
      <c r="D17" s="126"/>
      <c r="E17" s="142"/>
      <c r="F17" s="60"/>
      <c r="G17" s="60"/>
      <c r="H17" s="62"/>
      <c r="I17" s="62"/>
      <c r="J17" s="62"/>
      <c r="K17" s="62"/>
      <c r="L17" s="60"/>
      <c r="M17" s="158"/>
      <c r="N17" s="60"/>
      <c r="O17" s="62"/>
      <c r="P17" s="60"/>
      <c r="Q17" s="60"/>
      <c r="R17" s="60"/>
      <c r="S17" s="60"/>
      <c r="T17" s="60"/>
      <c r="U17" s="60"/>
      <c r="V17" s="60"/>
      <c r="W17" s="60"/>
      <c r="X17" s="62"/>
      <c r="Y17" s="60"/>
      <c r="Z17" s="60"/>
      <c r="AA17" s="60"/>
      <c r="AB17" s="60"/>
      <c r="AC17" s="60"/>
      <c r="AD17" s="60"/>
      <c r="AE17" s="60"/>
    </row>
    <row r="18" spans="2:33" s="63" customFormat="1" ht="18.75" customHeight="1" thickBot="1" x14ac:dyDescent="0.3">
      <c r="B18" s="152"/>
      <c r="C18" s="159"/>
      <c r="D18" s="412" t="s">
        <v>93</v>
      </c>
      <c r="E18" s="412"/>
      <c r="F18" s="413" t="s">
        <v>94</v>
      </c>
      <c r="G18" s="413"/>
      <c r="H18" s="413"/>
      <c r="I18" s="413"/>
      <c r="J18" s="414"/>
      <c r="K18" s="415" t="s">
        <v>95</v>
      </c>
      <c r="L18" s="415"/>
      <c r="M18" s="416"/>
      <c r="N18" s="387"/>
      <c r="O18" s="387"/>
      <c r="P18" s="387"/>
      <c r="Q18" s="387"/>
      <c r="R18" s="175"/>
      <c r="S18" s="175"/>
      <c r="T18" s="175"/>
      <c r="U18" s="175"/>
      <c r="V18" s="60"/>
      <c r="W18" s="387"/>
      <c r="X18" s="387"/>
      <c r="Y18" s="387"/>
      <c r="Z18" s="387"/>
      <c r="AA18" s="175"/>
      <c r="AB18" s="175"/>
      <c r="AC18" s="175"/>
      <c r="AD18" s="175"/>
      <c r="AE18" s="60"/>
    </row>
    <row r="19" spans="2:33" s="64" customFormat="1" ht="32.25" customHeight="1" x14ac:dyDescent="0.25">
      <c r="B19" s="63"/>
      <c r="C19" s="63"/>
      <c r="D19" s="63"/>
      <c r="E19" s="63"/>
      <c r="F19" s="63"/>
      <c r="G19" s="63"/>
      <c r="H19" s="63"/>
      <c r="I19" s="63"/>
      <c r="J19" s="63"/>
      <c r="K19" s="63"/>
      <c r="N19" s="63"/>
      <c r="O19" s="63"/>
      <c r="P19" s="63"/>
      <c r="Q19" s="63"/>
      <c r="R19" s="142"/>
      <c r="S19" s="142"/>
      <c r="T19" s="142"/>
      <c r="U19" s="142"/>
      <c r="W19" s="63"/>
      <c r="X19" s="63"/>
      <c r="Y19" s="63"/>
      <c r="Z19" s="63"/>
      <c r="AA19" s="142"/>
      <c r="AB19" s="142"/>
      <c r="AC19" s="142"/>
      <c r="AD19" s="142"/>
      <c r="AE19" s="175"/>
      <c r="AF19" s="175"/>
      <c r="AG19" s="81"/>
    </row>
    <row r="20" spans="2:33" s="64" customFormat="1" ht="23.45" customHeight="1" x14ac:dyDescent="0.25">
      <c r="B20" s="63"/>
      <c r="C20" s="63"/>
      <c r="D20" s="63"/>
      <c r="E20" s="63"/>
      <c r="F20" s="63"/>
      <c r="G20" s="63"/>
      <c r="H20" s="63"/>
      <c r="I20" s="63"/>
      <c r="J20" s="63"/>
      <c r="K20" s="175"/>
      <c r="L20" s="61"/>
      <c r="M20" s="61"/>
      <c r="N20" s="61"/>
      <c r="O20" s="175"/>
      <c r="P20" s="61"/>
      <c r="Q20" s="61"/>
      <c r="R20" s="61"/>
      <c r="S20" s="61"/>
      <c r="T20" s="61"/>
      <c r="U20" s="61"/>
      <c r="V20" s="61"/>
      <c r="W20" s="61"/>
      <c r="X20" s="175"/>
      <c r="Y20" s="61"/>
      <c r="Z20" s="61"/>
      <c r="AA20" s="61"/>
      <c r="AB20" s="61"/>
      <c r="AC20" s="61"/>
      <c r="AD20" s="61"/>
      <c r="AE20" s="61"/>
    </row>
    <row r="21" spans="2:33" s="64" customFormat="1" ht="9.75" customHeight="1" x14ac:dyDescent="0.25">
      <c r="B21" s="175"/>
      <c r="C21" s="62"/>
      <c r="D21" s="175"/>
      <c r="E21" s="175"/>
      <c r="F21" s="175"/>
      <c r="G21" s="175"/>
      <c r="H21" s="175"/>
      <c r="I21" s="175"/>
      <c r="J21" s="175"/>
      <c r="K21" s="175"/>
      <c r="L21" s="61"/>
      <c r="M21" s="61"/>
      <c r="N21" s="61"/>
      <c r="O21" s="175"/>
      <c r="P21" s="61"/>
      <c r="Q21" s="61"/>
      <c r="R21" s="61"/>
      <c r="S21" s="61"/>
      <c r="T21" s="61"/>
      <c r="U21" s="61"/>
      <c r="V21" s="61"/>
      <c r="W21" s="61"/>
      <c r="X21" s="175"/>
      <c r="Y21" s="61"/>
      <c r="Z21" s="61"/>
      <c r="AA21" s="61"/>
      <c r="AB21" s="61"/>
      <c r="AC21" s="61"/>
      <c r="AD21" s="61"/>
      <c r="AE21" s="61"/>
    </row>
    <row r="22" spans="2:33" s="64" customFormat="1" ht="9.75" customHeight="1" thickBot="1" x14ac:dyDescent="0.3">
      <c r="B22" s="175"/>
      <c r="C22" s="62"/>
      <c r="D22" s="175"/>
      <c r="E22" s="175"/>
      <c r="F22" s="175"/>
      <c r="G22" s="175"/>
      <c r="H22" s="175"/>
      <c r="I22" s="175"/>
      <c r="J22" s="175"/>
      <c r="K22" s="175"/>
      <c r="L22" s="61"/>
      <c r="M22" s="61"/>
      <c r="N22" s="61"/>
      <c r="O22" s="175"/>
      <c r="P22" s="61"/>
      <c r="Q22" s="61"/>
      <c r="R22" s="61"/>
      <c r="S22" s="61"/>
      <c r="T22" s="61"/>
      <c r="U22" s="61"/>
      <c r="V22" s="61"/>
      <c r="W22" s="61"/>
      <c r="X22" s="175"/>
      <c r="Y22" s="61"/>
      <c r="Z22" s="61"/>
      <c r="AA22" s="61"/>
      <c r="AB22" s="61"/>
      <c r="AC22" s="61"/>
      <c r="AD22" s="61"/>
      <c r="AE22" s="61"/>
    </row>
    <row r="23" spans="2:33" ht="13.5" thickBot="1" x14ac:dyDescent="0.25">
      <c r="C23" s="72" t="s">
        <v>11</v>
      </c>
    </row>
    <row r="24" spans="2:33" ht="16.5" x14ac:dyDescent="0.3">
      <c r="B24" s="38">
        <v>2017</v>
      </c>
      <c r="C24" s="74">
        <v>737717</v>
      </c>
      <c r="H24" s="186"/>
    </row>
    <row r="25" spans="2:33" x14ac:dyDescent="0.2">
      <c r="B25" s="38">
        <v>16</v>
      </c>
      <c r="C25" s="74">
        <v>689455</v>
      </c>
    </row>
    <row r="26" spans="2:33" x14ac:dyDescent="0.2">
      <c r="B26" s="38">
        <v>15</v>
      </c>
      <c r="C26" s="74">
        <v>644350</v>
      </c>
      <c r="F26" s="38"/>
    </row>
    <row r="27" spans="2:33" x14ac:dyDescent="0.2">
      <c r="B27" s="38">
        <v>14</v>
      </c>
      <c r="C27" s="74">
        <v>616000</v>
      </c>
      <c r="F27" s="38"/>
    </row>
    <row r="28" spans="2:33" x14ac:dyDescent="0.2">
      <c r="B28" s="38">
        <v>13</v>
      </c>
      <c r="C28" s="74">
        <v>589500</v>
      </c>
      <c r="F28" s="38"/>
    </row>
    <row r="29" spans="2:33" ht="16.5" x14ac:dyDescent="0.3">
      <c r="B29" s="38">
        <v>12</v>
      </c>
      <c r="C29" s="74">
        <v>566700</v>
      </c>
      <c r="F29" s="38"/>
      <c r="H29" s="188"/>
    </row>
    <row r="30" spans="2:33" x14ac:dyDescent="0.2">
      <c r="B30" s="38">
        <v>11</v>
      </c>
      <c r="C30" s="74">
        <v>535600</v>
      </c>
      <c r="F30" s="38"/>
    </row>
    <row r="31" spans="2:33" x14ac:dyDescent="0.2">
      <c r="B31" s="38">
        <v>10</v>
      </c>
      <c r="C31" s="74">
        <v>515000</v>
      </c>
      <c r="F31" s="38"/>
    </row>
    <row r="32" spans="2:33" x14ac:dyDescent="0.2">
      <c r="B32" s="38">
        <v>9</v>
      </c>
      <c r="C32" s="74">
        <v>496900</v>
      </c>
      <c r="F32" s="38"/>
    </row>
    <row r="33" spans="2:6" x14ac:dyDescent="0.2">
      <c r="B33" s="38">
        <v>8</v>
      </c>
      <c r="C33" s="75">
        <v>461500</v>
      </c>
      <c r="F33" s="38"/>
    </row>
    <row r="34" spans="2:6" x14ac:dyDescent="0.2">
      <c r="B34" s="38">
        <v>7</v>
      </c>
      <c r="C34" s="75">
        <v>433700</v>
      </c>
      <c r="F34" s="38"/>
    </row>
    <row r="35" spans="2:6" x14ac:dyDescent="0.2">
      <c r="B35" s="38">
        <v>6</v>
      </c>
      <c r="C35" s="75">
        <v>408000</v>
      </c>
      <c r="F35" s="38"/>
    </row>
    <row r="36" spans="2:6" x14ac:dyDescent="0.2">
      <c r="B36" s="38">
        <v>5</v>
      </c>
      <c r="C36" s="75">
        <v>381500</v>
      </c>
      <c r="F36" s="38"/>
    </row>
    <row r="37" spans="2:6" x14ac:dyDescent="0.2">
      <c r="B37" s="38">
        <v>4</v>
      </c>
      <c r="C37" s="75">
        <v>358000</v>
      </c>
      <c r="F37" s="38"/>
    </row>
    <row r="38" spans="2:6" x14ac:dyDescent="0.2">
      <c r="B38" s="38">
        <v>3</v>
      </c>
      <c r="C38" s="75">
        <v>332000</v>
      </c>
      <c r="F38" s="38"/>
    </row>
    <row r="39" spans="2:6" x14ac:dyDescent="0.2">
      <c r="B39" s="38">
        <v>2</v>
      </c>
      <c r="C39" s="93">
        <v>309000</v>
      </c>
      <c r="F39" s="38"/>
    </row>
    <row r="40" spans="2:6" x14ac:dyDescent="0.2">
      <c r="B40" s="38">
        <v>1</v>
      </c>
      <c r="C40" s="75">
        <v>286000</v>
      </c>
      <c r="F40" s="38"/>
    </row>
    <row r="41" spans="2:6" x14ac:dyDescent="0.2">
      <c r="F41" s="38"/>
    </row>
    <row r="42" spans="2:6" x14ac:dyDescent="0.2">
      <c r="F42" s="38"/>
    </row>
    <row r="43" spans="2:6" x14ac:dyDescent="0.2">
      <c r="F43" s="38"/>
    </row>
    <row r="565" spans="31:31" x14ac:dyDescent="0.2">
      <c r="AE565" s="38">
        <v>0</v>
      </c>
    </row>
  </sheetData>
  <mergeCells count="32">
    <mergeCell ref="B15:C15"/>
    <mergeCell ref="A9:B10"/>
    <mergeCell ref="N18:Q18"/>
    <mergeCell ref="L9:L10"/>
    <mergeCell ref="G9:G10"/>
    <mergeCell ref="F9:F10"/>
    <mergeCell ref="M9:M10"/>
    <mergeCell ref="Q9:Q10"/>
    <mergeCell ref="H9:I9"/>
    <mergeCell ref="J9:J10"/>
    <mergeCell ref="K9:K10"/>
    <mergeCell ref="K18:M18"/>
    <mergeCell ref="W18:Z18"/>
    <mergeCell ref="V9:V10"/>
    <mergeCell ref="X9:X10"/>
    <mergeCell ref="R9:S9"/>
    <mergeCell ref="D9:D10"/>
    <mergeCell ref="O9:O10"/>
    <mergeCell ref="P9:P10"/>
    <mergeCell ref="Y9:Y10"/>
    <mergeCell ref="Z9:Z10"/>
    <mergeCell ref="F18:J18"/>
    <mergeCell ref="D18:E18"/>
    <mergeCell ref="A1:AG1"/>
    <mergeCell ref="A3:AG3"/>
    <mergeCell ref="AC9:AC10"/>
    <mergeCell ref="AD9:AD10"/>
    <mergeCell ref="AA9:AB9"/>
    <mergeCell ref="T9:T10"/>
    <mergeCell ref="AG9:AG10"/>
    <mergeCell ref="AE9:AE10"/>
    <mergeCell ref="U9:U10"/>
  </mergeCells>
  <phoneticPr fontId="22" type="noConversion"/>
  <printOptions horizontalCentered="1"/>
  <pageMargins left="0.39370078740157483" right="0.39370078740157483" top="0.9055118110236221" bottom="0.59055118110236227" header="0" footer="0.59055118110236227"/>
  <pageSetup scale="20" orientation="landscape" r:id="rId1"/>
  <headerFooter alignWithMargins="0">
    <oddFooter>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9"/>
  <sheetViews>
    <sheetView showGridLines="0" view="pageBreakPreview" zoomScale="50" zoomScaleNormal="70" zoomScaleSheetLayoutView="50" workbookViewId="0">
      <pane xSplit="1" ySplit="8" topLeftCell="B9" activePane="bottomRight" state="frozen"/>
      <selection pane="topRight" activeCell="B1" sqref="B1"/>
      <selection pane="bottomLeft" activeCell="A9" sqref="A9"/>
      <selection pane="bottomRight" activeCell="A4" sqref="A4:J4"/>
    </sheetView>
  </sheetViews>
  <sheetFormatPr baseColWidth="10" defaultColWidth="11.42578125" defaultRowHeight="12.75" x14ac:dyDescent="0.2"/>
  <cols>
    <col min="1" max="1" width="5.28515625" style="38" bestFit="1" customWidth="1"/>
    <col min="2" max="2" width="41.28515625" style="38" customWidth="1"/>
    <col min="3" max="3" width="37.28515625" style="38" customWidth="1"/>
    <col min="4" max="4" width="19.140625" style="38" customWidth="1"/>
    <col min="5" max="5" width="22.42578125" style="38" customWidth="1"/>
    <col min="6" max="6" width="18.7109375" style="38" customWidth="1"/>
    <col min="7" max="7" width="25.140625" style="38" customWidth="1"/>
    <col min="8" max="8" width="16.42578125" style="38" customWidth="1"/>
    <col min="9" max="9" width="17.28515625" style="38" customWidth="1"/>
    <col min="10" max="10" width="27.28515625" style="38" customWidth="1"/>
    <col min="11" max="19" width="11.42578125" style="38"/>
    <col min="20" max="20" width="28.7109375" style="38" customWidth="1"/>
    <col min="21" max="16384" width="11.42578125" style="38"/>
  </cols>
  <sheetData>
    <row r="1" spans="1:33" x14ac:dyDescent="0.2">
      <c r="L1" s="15"/>
      <c r="M1" s="39"/>
    </row>
    <row r="2" spans="1:33" ht="56.25" customHeight="1" x14ac:dyDescent="0.2">
      <c r="A2" s="431" t="str">
        <f>+'Exp Especifica'!A1:AG1</f>
        <v>“INTERVENTORÍA TÉCNICA, ADMINISTRATIVA Y FINANCIERA PARA EL PLANTEAMIENTO Y EVALUACIÓN DE ALTERNATIVAS DE MITIGACIÓN DEL RIESGO PARA EL BARRIO LA GRAN COLOMBIA DE LA LOCALIDAD DE SAN CRISTÓBAL”</v>
      </c>
      <c r="B2" s="431"/>
      <c r="C2" s="431"/>
      <c r="D2" s="431"/>
      <c r="E2" s="431"/>
      <c r="F2" s="431"/>
      <c r="G2" s="431"/>
      <c r="H2" s="431"/>
      <c r="I2" s="431"/>
      <c r="J2" s="431"/>
      <c r="L2" s="429"/>
      <c r="M2" s="429"/>
      <c r="N2" s="429"/>
      <c r="O2" s="429"/>
      <c r="P2" s="429"/>
      <c r="Q2" s="429"/>
      <c r="R2" s="429"/>
      <c r="S2" s="429"/>
      <c r="T2" s="429"/>
      <c r="U2" s="430">
        <f>+L2</f>
        <v>0</v>
      </c>
      <c r="V2" s="430"/>
      <c r="W2" s="430"/>
      <c r="X2" s="430"/>
      <c r="Y2" s="430"/>
      <c r="Z2" s="430"/>
      <c r="AA2" s="430"/>
      <c r="AB2" s="430"/>
      <c r="AC2" s="430"/>
      <c r="AD2" s="430"/>
      <c r="AE2" s="430"/>
      <c r="AF2" s="430"/>
      <c r="AG2" s="135"/>
    </row>
    <row r="3" spans="1:33" ht="6" customHeight="1" thickBot="1" x14ac:dyDescent="0.25">
      <c r="B3" s="8"/>
      <c r="C3" s="8"/>
      <c r="D3" s="78"/>
      <c r="E3" s="78"/>
      <c r="F3" s="78"/>
      <c r="G3" s="78"/>
      <c r="H3" s="8"/>
      <c r="I3" s="8"/>
      <c r="J3" s="8"/>
      <c r="L3" s="15"/>
      <c r="M3" s="39"/>
    </row>
    <row r="4" spans="1:33" ht="28.5" customHeight="1" thickBot="1" x14ac:dyDescent="0.35">
      <c r="A4" s="440" t="s">
        <v>251</v>
      </c>
      <c r="B4" s="441"/>
      <c r="C4" s="441"/>
      <c r="D4" s="441"/>
      <c r="E4" s="441"/>
      <c r="F4" s="441"/>
      <c r="G4" s="441"/>
      <c r="H4" s="441"/>
      <c r="I4" s="441"/>
      <c r="J4" s="442"/>
      <c r="L4" s="429"/>
      <c r="M4" s="429"/>
      <c r="N4" s="429"/>
      <c r="O4" s="429"/>
      <c r="P4" s="429"/>
      <c r="Q4" s="429"/>
      <c r="R4" s="429"/>
      <c r="S4" s="429"/>
      <c r="T4" s="429"/>
      <c r="U4" s="430">
        <f>+L4</f>
        <v>0</v>
      </c>
      <c r="V4" s="430"/>
      <c r="W4" s="430"/>
      <c r="X4" s="430"/>
      <c r="Y4" s="430"/>
      <c r="Z4" s="430"/>
      <c r="AA4" s="430"/>
      <c r="AB4" s="430"/>
      <c r="AC4" s="430"/>
      <c r="AD4" s="430"/>
      <c r="AE4" s="430"/>
      <c r="AF4" s="430"/>
    </row>
    <row r="5" spans="1:33" ht="6" customHeight="1" x14ac:dyDescent="0.2">
      <c r="B5" s="8"/>
      <c r="C5" s="8"/>
      <c r="D5" s="78"/>
      <c r="E5" s="78"/>
      <c r="F5" s="78"/>
      <c r="G5" s="78"/>
      <c r="H5" s="8"/>
      <c r="I5" s="8"/>
      <c r="J5" s="8"/>
      <c r="L5" s="15"/>
      <c r="M5" s="39"/>
    </row>
    <row r="6" spans="1:33" ht="21" customHeight="1" thickBot="1" x14ac:dyDescent="0.25"/>
    <row r="7" spans="1:33" ht="343.7" customHeight="1" thickBot="1" x14ac:dyDescent="0.25">
      <c r="A7" s="436" t="s">
        <v>0</v>
      </c>
      <c r="B7" s="437"/>
      <c r="C7" s="79" t="s">
        <v>143</v>
      </c>
      <c r="D7" s="432" t="s">
        <v>63</v>
      </c>
      <c r="E7" s="173" t="s">
        <v>62</v>
      </c>
      <c r="F7" s="173" t="s">
        <v>54</v>
      </c>
      <c r="G7" s="432" t="s">
        <v>144</v>
      </c>
      <c r="H7" s="432" t="s">
        <v>40</v>
      </c>
      <c r="I7" s="432" t="s">
        <v>98</v>
      </c>
      <c r="J7" s="434" t="s">
        <v>10</v>
      </c>
    </row>
    <row r="8" spans="1:33" ht="32.25" customHeight="1" thickBot="1" x14ac:dyDescent="0.25">
      <c r="A8" s="438"/>
      <c r="B8" s="439"/>
      <c r="C8" s="88" t="s">
        <v>41</v>
      </c>
      <c r="D8" s="433"/>
      <c r="E8" s="101"/>
      <c r="F8" s="101"/>
      <c r="G8" s="433"/>
      <c r="H8" s="433"/>
      <c r="I8" s="433"/>
      <c r="J8" s="435"/>
    </row>
    <row r="9" spans="1:33" ht="162.75" customHeight="1" x14ac:dyDescent="0.2">
      <c r="A9" s="179">
        <v>1</v>
      </c>
      <c r="B9" s="180" t="str">
        <f>+TECNICA!B8</f>
        <v xml:space="preserve">GEODINAMICA INGENIERIA SA </v>
      </c>
      <c r="C9" s="181" t="s">
        <v>137</v>
      </c>
      <c r="D9" s="181" t="s">
        <v>139</v>
      </c>
      <c r="E9" s="112" t="s">
        <v>132</v>
      </c>
      <c r="F9" s="112" t="s">
        <v>138</v>
      </c>
      <c r="G9" s="181" t="s">
        <v>136</v>
      </c>
      <c r="H9" s="182" t="s">
        <v>145</v>
      </c>
      <c r="I9" s="182">
        <f>IF(H9="CUMPLE",50,0)</f>
        <v>50</v>
      </c>
      <c r="J9" s="183"/>
    </row>
    <row r="10" spans="1:33" ht="151.5" customHeight="1" thickBot="1" x14ac:dyDescent="0.25">
      <c r="A10" s="184">
        <v>2</v>
      </c>
      <c r="B10" s="91" t="str">
        <f>+TECNICA!B9</f>
        <v>JAM</v>
      </c>
      <c r="C10" s="331" t="s">
        <v>220</v>
      </c>
      <c r="D10" s="332" t="s">
        <v>219</v>
      </c>
      <c r="E10" s="329" t="s">
        <v>215</v>
      </c>
      <c r="F10" s="332" t="s">
        <v>218</v>
      </c>
      <c r="G10" s="336" t="s">
        <v>136</v>
      </c>
      <c r="H10" s="108" t="s">
        <v>145</v>
      </c>
      <c r="I10" s="108">
        <f t="shared" ref="I10:I11" si="0">IF(H10="CUMPLE",50,0)</f>
        <v>50</v>
      </c>
      <c r="J10" s="291"/>
    </row>
    <row r="11" spans="1:33" ht="157.5" customHeight="1" x14ac:dyDescent="0.2">
      <c r="A11" s="184">
        <v>3</v>
      </c>
      <c r="B11" s="91" t="str">
        <f>+TECNICA!B10</f>
        <v>CONSORCIO INTERVENTORÍA LA GRAN COLOMBIA</v>
      </c>
      <c r="C11" s="89" t="s">
        <v>166</v>
      </c>
      <c r="D11" s="323" t="s">
        <v>167</v>
      </c>
      <c r="E11" s="172" t="s">
        <v>168</v>
      </c>
      <c r="F11" s="89" t="s">
        <v>162</v>
      </c>
      <c r="G11" s="89" t="s">
        <v>136</v>
      </c>
      <c r="H11" s="182" t="s">
        <v>145</v>
      </c>
      <c r="I11" s="108">
        <f t="shared" si="0"/>
        <v>50</v>
      </c>
      <c r="J11" s="292"/>
    </row>
    <row r="13" spans="1:33" ht="13.5" thickBot="1" x14ac:dyDescent="0.25"/>
    <row r="14" spans="1:33" s="63" customFormat="1" ht="18.75" customHeight="1" x14ac:dyDescent="0.25">
      <c r="B14" s="248" t="s">
        <v>96</v>
      </c>
      <c r="C14" s="144" t="str">
        <f>+TECNICA!C13</f>
        <v>21 de agosto de 2019</v>
      </c>
      <c r="D14" s="144"/>
      <c r="E14" s="144"/>
      <c r="F14" s="144"/>
      <c r="G14" s="144"/>
      <c r="H14" s="145"/>
      <c r="I14" s="60"/>
      <c r="J14" s="60"/>
      <c r="K14" s="60"/>
      <c r="N14" s="60"/>
      <c r="O14" s="60"/>
    </row>
    <row r="15" spans="1:33" s="63" customFormat="1" ht="17.25" customHeight="1" x14ac:dyDescent="0.25">
      <c r="B15" s="146"/>
      <c r="C15" s="126"/>
      <c r="D15" s="126"/>
      <c r="E15" s="142"/>
      <c r="F15" s="60"/>
      <c r="G15" s="60"/>
      <c r="H15" s="147"/>
      <c r="N15" s="60"/>
      <c r="O15" s="60"/>
    </row>
    <row r="16" spans="1:33" s="63" customFormat="1" ht="18.75" hidden="1" customHeight="1" x14ac:dyDescent="0.25">
      <c r="B16" s="146"/>
      <c r="C16" s="126"/>
      <c r="D16" s="126"/>
      <c r="E16" s="142"/>
      <c r="F16" s="60"/>
      <c r="G16" s="60"/>
      <c r="H16" s="147"/>
      <c r="N16" s="60"/>
      <c r="O16" s="60"/>
    </row>
    <row r="17" spans="2:15" s="63" customFormat="1" ht="18.75" customHeight="1" thickBot="1" x14ac:dyDescent="0.3">
      <c r="B17" s="150" t="s">
        <v>93</v>
      </c>
      <c r="C17" s="148"/>
      <c r="D17" s="397" t="s">
        <v>94</v>
      </c>
      <c r="E17" s="397"/>
      <c r="F17" s="149"/>
      <c r="G17" s="398" t="s">
        <v>95</v>
      </c>
      <c r="H17" s="398"/>
      <c r="N17" s="60"/>
      <c r="O17" s="60"/>
    </row>
    <row r="18" spans="2:15" s="64" customFormat="1" ht="18.75" customHeight="1" x14ac:dyDescent="0.2">
      <c r="B18" s="142"/>
      <c r="C18" s="102"/>
      <c r="D18" s="63"/>
      <c r="E18" s="102"/>
      <c r="F18" s="102"/>
      <c r="G18" s="63"/>
      <c r="H18" s="102"/>
      <c r="I18" s="63"/>
      <c r="J18" s="63"/>
      <c r="K18" s="63"/>
      <c r="L18" s="63"/>
      <c r="M18" s="63"/>
      <c r="N18" s="60"/>
      <c r="O18" s="61"/>
    </row>
    <row r="19" spans="2:15" x14ac:dyDescent="0.2">
      <c r="D19" s="15"/>
    </row>
  </sheetData>
  <mergeCells count="14">
    <mergeCell ref="D17:E17"/>
    <mergeCell ref="G17:H17"/>
    <mergeCell ref="L2:T2"/>
    <mergeCell ref="U2:AF2"/>
    <mergeCell ref="L4:T4"/>
    <mergeCell ref="U4:AF4"/>
    <mergeCell ref="A2:J2"/>
    <mergeCell ref="I7:I8"/>
    <mergeCell ref="J7:J8"/>
    <mergeCell ref="H7:H8"/>
    <mergeCell ref="A7:B8"/>
    <mergeCell ref="A4:J4"/>
    <mergeCell ref="G7:G8"/>
    <mergeCell ref="D7:D8"/>
  </mergeCells>
  <phoneticPr fontId="22" type="noConversion"/>
  <printOptions horizontalCentered="1" verticalCentered="1"/>
  <pageMargins left="0.23622047244094491" right="0.23622047244094491" top="0.74803149606299213" bottom="0.74803149606299213" header="0.31496062992125984" footer="0.31496062992125984"/>
  <pageSetup scale="35" orientation="portrait" r:id="rId1"/>
  <headerFooter alignWithMargins="0">
    <oddFooter>Página &amp;P de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H81"/>
  <sheetViews>
    <sheetView showWhiteSpace="0" view="pageBreakPreview" topLeftCell="A65" zoomScale="70" zoomScaleNormal="70" zoomScaleSheetLayoutView="70" zoomScalePageLayoutView="50" workbookViewId="0">
      <selection activeCell="J71" sqref="J71"/>
    </sheetView>
  </sheetViews>
  <sheetFormatPr baseColWidth="10" defaultColWidth="27" defaultRowHeight="16.5" x14ac:dyDescent="0.3"/>
  <cols>
    <col min="1" max="1" width="5.85546875" style="238" customWidth="1"/>
    <col min="2" max="2" width="47.42578125" style="238" customWidth="1"/>
    <col min="3" max="3" width="21.7109375" style="238" customWidth="1"/>
    <col min="4" max="4" width="17.85546875" style="238" customWidth="1"/>
    <col min="5" max="5" width="21" style="238" customWidth="1"/>
    <col min="6" max="6" width="19.7109375" style="238" customWidth="1"/>
    <col min="7" max="7" width="18" style="238" customWidth="1"/>
    <col min="8" max="8" width="63.42578125" style="238" customWidth="1"/>
    <col min="9" max="9" width="52.7109375" style="238" hidden="1" customWidth="1"/>
    <col min="10" max="10" width="22.42578125" style="238" customWidth="1"/>
    <col min="11" max="11" width="25.85546875" style="238" customWidth="1"/>
    <col min="12" max="12" width="15.85546875" style="238" customWidth="1"/>
    <col min="13" max="20" width="27" style="238"/>
    <col min="21" max="21" width="28.7109375" style="238" customWidth="1"/>
    <col min="22" max="16384" width="27" style="238"/>
  </cols>
  <sheetData>
    <row r="1" spans="1:34" s="189" customFormat="1" ht="89.25" customHeight="1" x14ac:dyDescent="0.3">
      <c r="A1" s="281"/>
      <c r="B1" s="461" t="s">
        <v>127</v>
      </c>
      <c r="C1" s="461"/>
      <c r="D1" s="461"/>
      <c r="E1" s="461"/>
      <c r="F1" s="461"/>
      <c r="G1" s="461"/>
      <c r="H1" s="461"/>
      <c r="I1" s="461"/>
    </row>
    <row r="2" spans="1:34" s="189" customFormat="1" ht="35.25" customHeight="1" x14ac:dyDescent="0.3">
      <c r="A2" s="281"/>
      <c r="B2" s="497" t="s">
        <v>92</v>
      </c>
      <c r="C2" s="497"/>
      <c r="D2" s="497"/>
      <c r="E2" s="497"/>
      <c r="F2" s="497"/>
      <c r="G2" s="497"/>
      <c r="H2" s="497"/>
      <c r="M2" s="498"/>
      <c r="N2" s="498"/>
      <c r="O2" s="498"/>
      <c r="P2" s="498"/>
      <c r="Q2" s="498"/>
      <c r="R2" s="498"/>
      <c r="S2" s="498"/>
      <c r="T2" s="498"/>
      <c r="U2" s="498"/>
      <c r="V2" s="498">
        <f>+M2</f>
        <v>0</v>
      </c>
      <c r="W2" s="498"/>
      <c r="X2" s="498"/>
      <c r="Y2" s="498"/>
      <c r="Z2" s="498"/>
      <c r="AA2" s="498"/>
      <c r="AB2" s="498"/>
      <c r="AC2" s="498"/>
      <c r="AD2" s="498"/>
      <c r="AE2" s="498"/>
      <c r="AF2" s="498"/>
      <c r="AG2" s="498"/>
      <c r="AH2" s="190"/>
    </row>
    <row r="3" spans="1:34" s="189" customFormat="1" ht="39.75" customHeight="1" thickBot="1" x14ac:dyDescent="0.45">
      <c r="A3" s="281"/>
      <c r="B3" s="191" t="s">
        <v>51</v>
      </c>
      <c r="C3" s="191" t="str">
        <f>+'Exp ADICI'!B9</f>
        <v xml:space="preserve">GEODINAMICA INGENIERIA SA </v>
      </c>
      <c r="D3" s="192"/>
    </row>
    <row r="4" spans="1:34" s="189" customFormat="1" ht="31.5" customHeight="1" thickBot="1" x14ac:dyDescent="0.35">
      <c r="A4" s="281"/>
      <c r="B4" s="499" t="s">
        <v>76</v>
      </c>
      <c r="C4" s="500"/>
      <c r="D4" s="500"/>
      <c r="E4" s="501"/>
      <c r="F4" s="501"/>
      <c r="G4" s="501"/>
      <c r="H4" s="502"/>
      <c r="I4" s="193"/>
      <c r="J4" s="193"/>
      <c r="K4" s="193"/>
      <c r="M4" s="498"/>
      <c r="N4" s="498"/>
      <c r="O4" s="498"/>
      <c r="P4" s="498"/>
      <c r="Q4" s="498"/>
      <c r="R4" s="498"/>
      <c r="S4" s="498"/>
      <c r="T4" s="498"/>
      <c r="U4" s="498"/>
      <c r="V4" s="498">
        <f>+M4</f>
        <v>0</v>
      </c>
      <c r="W4" s="498"/>
      <c r="X4" s="498"/>
      <c r="Y4" s="498"/>
      <c r="Z4" s="498"/>
      <c r="AA4" s="498"/>
      <c r="AB4" s="498"/>
      <c r="AC4" s="498"/>
      <c r="AD4" s="498"/>
      <c r="AE4" s="498"/>
      <c r="AF4" s="498"/>
      <c r="AG4" s="498"/>
    </row>
    <row r="5" spans="1:34" s="189" customFormat="1" ht="70.5" customHeight="1" x14ac:dyDescent="0.3">
      <c r="A5" s="281"/>
      <c r="B5" s="194" t="s">
        <v>30</v>
      </c>
      <c r="C5" s="195" t="s">
        <v>13</v>
      </c>
      <c r="D5" s="196">
        <v>6</v>
      </c>
      <c r="E5" s="197" t="s">
        <v>48</v>
      </c>
      <c r="F5" s="198">
        <v>32828</v>
      </c>
      <c r="G5" s="199" t="s">
        <v>50</v>
      </c>
      <c r="H5" s="197" t="str">
        <f>IF(G6&gt;=D5, "CUMPLE", "NO CUMPLE")</f>
        <v>CUMPLE</v>
      </c>
    </row>
    <row r="6" spans="1:34" s="189" customFormat="1" ht="118.5" customHeight="1" thickBot="1" x14ac:dyDescent="0.35">
      <c r="A6" s="281"/>
      <c r="B6" s="200" t="s">
        <v>38</v>
      </c>
      <c r="C6" s="473" t="s">
        <v>189</v>
      </c>
      <c r="D6" s="474"/>
      <c r="E6" s="197" t="s">
        <v>49</v>
      </c>
      <c r="F6" s="198">
        <v>43677</v>
      </c>
      <c r="G6" s="201">
        <f>+(F6-F5)/365</f>
        <v>29.723287671232878</v>
      </c>
      <c r="H6" s="277" t="s">
        <v>146</v>
      </c>
    </row>
    <row r="7" spans="1:34" s="189" customFormat="1" ht="35.25" customHeight="1" thickBot="1" x14ac:dyDescent="0.35">
      <c r="A7" s="281"/>
      <c r="B7" s="200" t="s">
        <v>42</v>
      </c>
      <c r="C7" s="484" t="s">
        <v>190</v>
      </c>
      <c r="D7" s="485"/>
      <c r="E7" s="202"/>
      <c r="F7" s="203"/>
      <c r="G7" s="204"/>
      <c r="H7" s="205"/>
    </row>
    <row r="8" spans="1:34" s="189" customFormat="1" ht="12.75" customHeight="1" thickBot="1" x14ac:dyDescent="0.35">
      <c r="A8" s="281"/>
      <c r="B8" s="200"/>
      <c r="C8" s="486"/>
      <c r="D8" s="487"/>
      <c r="E8" s="487"/>
      <c r="F8" s="205"/>
      <c r="G8" s="205"/>
      <c r="H8" s="205"/>
    </row>
    <row r="9" spans="1:34" s="189" customFormat="1" ht="32.25" customHeight="1" thickBot="1" x14ac:dyDescent="0.35">
      <c r="A9" s="281"/>
      <c r="B9" s="488" t="s">
        <v>71</v>
      </c>
      <c r="C9" s="489"/>
      <c r="D9" s="489"/>
      <c r="E9" s="489"/>
      <c r="F9" s="489"/>
      <c r="G9" s="489"/>
      <c r="H9" s="490" t="s">
        <v>147</v>
      </c>
      <c r="I9" s="205"/>
      <c r="J9" s="205"/>
      <c r="K9" s="205"/>
    </row>
    <row r="10" spans="1:34" s="189" customFormat="1" ht="59.45" customHeight="1" x14ac:dyDescent="0.3">
      <c r="A10" s="281"/>
      <c r="B10" s="206" t="s">
        <v>43</v>
      </c>
      <c r="C10" s="207" t="s">
        <v>44</v>
      </c>
      <c r="D10" s="208" t="s">
        <v>46</v>
      </c>
      <c r="E10" s="469" t="s">
        <v>116</v>
      </c>
      <c r="F10" s="470"/>
      <c r="G10" s="209" t="s">
        <v>70</v>
      </c>
      <c r="H10" s="491"/>
      <c r="I10" s="205"/>
      <c r="J10" s="205"/>
      <c r="K10" s="205"/>
    </row>
    <row r="11" spans="1:34" s="189" customFormat="1" ht="107.25" customHeight="1" x14ac:dyDescent="0.3">
      <c r="A11" s="281"/>
      <c r="B11" s="279" t="s">
        <v>140</v>
      </c>
      <c r="C11" s="322" t="s">
        <v>191</v>
      </c>
      <c r="D11" s="322" t="s">
        <v>84</v>
      </c>
      <c r="E11" s="492" t="s">
        <v>136</v>
      </c>
      <c r="F11" s="493"/>
      <c r="G11" s="210">
        <v>1</v>
      </c>
      <c r="H11" s="491"/>
      <c r="I11" s="205"/>
      <c r="J11" s="205"/>
      <c r="K11" s="205"/>
    </row>
    <row r="12" spans="1:34" s="189" customFormat="1" ht="108.75" customHeight="1" x14ac:dyDescent="0.3">
      <c r="A12" s="281"/>
      <c r="B12" s="279" t="s">
        <v>192</v>
      </c>
      <c r="C12" s="322" t="s">
        <v>193</v>
      </c>
      <c r="D12" s="322" t="s">
        <v>84</v>
      </c>
      <c r="E12" s="492" t="s">
        <v>136</v>
      </c>
      <c r="F12" s="493"/>
      <c r="G12" s="210">
        <v>1</v>
      </c>
      <c r="H12" s="491"/>
      <c r="I12" s="205"/>
      <c r="J12" s="205"/>
      <c r="K12" s="205"/>
    </row>
    <row r="13" spans="1:34" s="189" customFormat="1" ht="31.5" customHeight="1" thickBot="1" x14ac:dyDescent="0.35">
      <c r="A13" s="281"/>
      <c r="B13" s="494"/>
      <c r="C13" s="495"/>
      <c r="D13" s="495"/>
      <c r="E13" s="495"/>
      <c r="F13" s="496"/>
      <c r="G13" s="211">
        <f>SUM(G11:G12)</f>
        <v>2</v>
      </c>
      <c r="H13" s="491"/>
      <c r="I13" s="205">
        <f>+H13</f>
        <v>0</v>
      </c>
      <c r="J13" s="205"/>
      <c r="K13" s="162"/>
    </row>
    <row r="14" spans="1:34" s="189" customFormat="1" ht="32.25" customHeight="1" thickBot="1" x14ac:dyDescent="0.35">
      <c r="A14" s="281"/>
      <c r="B14" s="282"/>
      <c r="C14" s="282"/>
      <c r="D14" s="282"/>
      <c r="E14" s="282"/>
      <c r="F14" s="475" t="s">
        <v>22</v>
      </c>
      <c r="G14" s="475"/>
      <c r="H14" s="283" t="str">
        <f>IF(G13=2, "CUMPLE", "NO CUMPLE")</f>
        <v>CUMPLE</v>
      </c>
      <c r="I14" s="205"/>
      <c r="J14" s="205"/>
      <c r="K14" s="205"/>
    </row>
    <row r="15" spans="1:34" s="189" customFormat="1" ht="137.25" customHeight="1" thickBot="1" x14ac:dyDescent="0.35">
      <c r="A15" s="281"/>
      <c r="B15" s="476" t="s">
        <v>115</v>
      </c>
      <c r="C15" s="477"/>
      <c r="D15" s="477"/>
      <c r="E15" s="477"/>
      <c r="F15" s="477"/>
      <c r="G15" s="477"/>
      <c r="H15" s="305" t="s">
        <v>150</v>
      </c>
      <c r="I15" s="205"/>
      <c r="J15" s="205"/>
      <c r="K15" s="205"/>
      <c r="M15" s="163"/>
    </row>
    <row r="16" spans="1:34" s="189" customFormat="1" ht="73.7" customHeight="1" x14ac:dyDescent="0.3">
      <c r="A16" s="281"/>
      <c r="B16" s="214" t="s">
        <v>47</v>
      </c>
      <c r="C16" s="278" t="s">
        <v>44</v>
      </c>
      <c r="D16" s="294" t="s">
        <v>46</v>
      </c>
      <c r="E16" s="483" t="s">
        <v>117</v>
      </c>
      <c r="F16" s="483"/>
      <c r="G16" s="288" t="s">
        <v>70</v>
      </c>
      <c r="H16" s="284" t="s">
        <v>22</v>
      </c>
      <c r="I16" s="205"/>
      <c r="J16" s="205"/>
      <c r="K16" s="205"/>
    </row>
    <row r="17" spans="1:11" s="189" customFormat="1" ht="90" customHeight="1" x14ac:dyDescent="0.3">
      <c r="A17" s="281"/>
      <c r="B17" s="279" t="s">
        <v>194</v>
      </c>
      <c r="C17" s="322" t="s">
        <v>195</v>
      </c>
      <c r="D17" s="322" t="s">
        <v>84</v>
      </c>
      <c r="E17" s="448" t="s">
        <v>136</v>
      </c>
      <c r="F17" s="449"/>
      <c r="G17" s="322">
        <v>1</v>
      </c>
      <c r="H17" s="280" t="str">
        <f>IF(G17=1, "CUMPLE 10", "NO CUMPLE")</f>
        <v>CUMPLE 10</v>
      </c>
      <c r="I17" s="205"/>
      <c r="J17" s="205"/>
      <c r="K17" s="205"/>
    </row>
    <row r="18" spans="1:11" s="189" customFormat="1" ht="106.5" customHeight="1" x14ac:dyDescent="0.3">
      <c r="A18" s="281"/>
      <c r="B18" s="279" t="s">
        <v>196</v>
      </c>
      <c r="C18" s="322" t="s">
        <v>193</v>
      </c>
      <c r="D18" s="322" t="s">
        <v>84</v>
      </c>
      <c r="E18" s="448" t="s">
        <v>136</v>
      </c>
      <c r="F18" s="449"/>
      <c r="G18" s="216">
        <v>1</v>
      </c>
      <c r="H18" s="280" t="str">
        <f>IF(G18=1, "CUMPLE 10", "NO CUMPLE")</f>
        <v>CUMPLE 10</v>
      </c>
      <c r="I18" s="205"/>
      <c r="J18" s="205"/>
      <c r="K18" s="205"/>
    </row>
    <row r="19" spans="1:11" s="189" customFormat="1" ht="32.25" customHeight="1" thickBot="1" x14ac:dyDescent="0.35">
      <c r="A19" s="281"/>
      <c r="B19" s="478" t="s">
        <v>77</v>
      </c>
      <c r="C19" s="479"/>
      <c r="D19" s="479"/>
      <c r="E19" s="479"/>
      <c r="F19" s="479"/>
      <c r="G19" s="217">
        <f>G17+G18</f>
        <v>2</v>
      </c>
      <c r="H19" s="285"/>
      <c r="I19" s="205"/>
      <c r="J19" s="205"/>
      <c r="K19" s="205"/>
    </row>
    <row r="20" spans="1:11" s="189" customFormat="1" ht="32.25" customHeight="1" thickBot="1" x14ac:dyDescent="0.35">
      <c r="A20" s="281"/>
      <c r="B20" s="480" t="s">
        <v>78</v>
      </c>
      <c r="C20" s="481"/>
      <c r="D20" s="481"/>
      <c r="E20" s="481"/>
      <c r="F20" s="481"/>
      <c r="G20" s="460"/>
      <c r="H20" s="286" t="str">
        <f>IF(G19=2,"20",IF(G19=1,"10","0"))</f>
        <v>20</v>
      </c>
      <c r="I20" s="205"/>
      <c r="J20" s="205"/>
      <c r="K20" s="205"/>
    </row>
    <row r="21" spans="1:11" s="189" customFormat="1" ht="32.25" customHeight="1" thickBot="1" x14ac:dyDescent="0.35">
      <c r="A21" s="281"/>
      <c r="B21" s="218"/>
      <c r="C21" s="218"/>
      <c r="D21" s="218"/>
      <c r="E21" s="218"/>
      <c r="F21" s="218"/>
      <c r="G21" s="218"/>
      <c r="H21" s="218"/>
      <c r="I21" s="205"/>
      <c r="J21" s="205"/>
      <c r="K21" s="205"/>
    </row>
    <row r="22" spans="1:11" s="189" customFormat="1" ht="32.25" customHeight="1" x14ac:dyDescent="0.3">
      <c r="A22" s="281"/>
      <c r="B22" s="249" t="s">
        <v>97</v>
      </c>
      <c r="C22" s="156" t="str">
        <f>+'Exp ADICI'!C14</f>
        <v>21 de agosto de 2019</v>
      </c>
      <c r="D22" s="156"/>
      <c r="E22" s="156"/>
      <c r="F22" s="156"/>
      <c r="G22" s="156"/>
      <c r="H22" s="157"/>
      <c r="I22" s="205"/>
      <c r="J22" s="205"/>
      <c r="K22" s="205"/>
    </row>
    <row r="23" spans="1:11" s="189" customFormat="1" ht="27.2" customHeight="1" x14ac:dyDescent="0.3">
      <c r="A23" s="281"/>
      <c r="B23" s="164"/>
      <c r="C23" s="165"/>
      <c r="D23" s="165"/>
      <c r="E23" s="165"/>
      <c r="F23" s="60"/>
      <c r="G23" s="60"/>
      <c r="H23" s="166"/>
      <c r="I23" s="219"/>
    </row>
    <row r="24" spans="1:11" s="189" customFormat="1" ht="27.2" customHeight="1" x14ac:dyDescent="0.3">
      <c r="A24" s="281"/>
      <c r="B24" s="164"/>
      <c r="C24" s="165"/>
      <c r="D24" s="165"/>
      <c r="E24" s="165"/>
      <c r="F24" s="60"/>
      <c r="G24" s="60"/>
      <c r="H24" s="166"/>
      <c r="I24" s="219"/>
    </row>
    <row r="25" spans="1:11" s="189" customFormat="1" ht="27.2" customHeight="1" thickBot="1" x14ac:dyDescent="0.35">
      <c r="A25" s="281"/>
      <c r="B25" s="167" t="s">
        <v>93</v>
      </c>
      <c r="C25" s="168"/>
      <c r="D25" s="452" t="s">
        <v>94</v>
      </c>
      <c r="E25" s="452"/>
      <c r="F25" s="169"/>
      <c r="G25" s="452" t="s">
        <v>95</v>
      </c>
      <c r="H25" s="453"/>
      <c r="I25" s="219"/>
    </row>
    <row r="26" spans="1:11" s="189" customFormat="1" ht="27.2" customHeight="1" x14ac:dyDescent="0.3">
      <c r="A26" s="281"/>
    </row>
    <row r="27" spans="1:11" s="189" customFormat="1" ht="49.5" customHeight="1" x14ac:dyDescent="0.3">
      <c r="A27" s="281"/>
      <c r="B27" s="482" t="str">
        <f>+B1</f>
        <v>“INTERVENTORÍA TÉCNICA, ADMINISTRATIVA Y FINANCIERA PARA EL PLANTEAMIENTO Y EVALUACIÓN DE ALTERNATIVAS DE MITIGACIÓN DEL RIESGO PARA EL BARRIO LA GRAN COLOMBIA DE LA LOCALIDAD DE SAN CRISTÓBAL”</v>
      </c>
      <c r="C27" s="482"/>
      <c r="D27" s="482"/>
      <c r="E27" s="482"/>
      <c r="F27" s="482"/>
      <c r="G27" s="482"/>
      <c r="H27" s="482"/>
      <c r="I27" s="482"/>
    </row>
    <row r="28" spans="1:11" s="189" customFormat="1" ht="39.75" customHeight="1" x14ac:dyDescent="0.3">
      <c r="A28" s="281"/>
      <c r="B28" s="462" t="s">
        <v>86</v>
      </c>
      <c r="C28" s="462"/>
      <c r="D28" s="462"/>
      <c r="E28" s="462"/>
      <c r="F28" s="462"/>
      <c r="G28" s="462"/>
      <c r="H28" s="462"/>
    </row>
    <row r="29" spans="1:11" s="189" customFormat="1" ht="27.2" hidden="1" customHeight="1" x14ac:dyDescent="0.3">
      <c r="A29" s="281"/>
    </row>
    <row r="30" spans="1:11" s="189" customFormat="1" ht="27.75" customHeight="1" x14ac:dyDescent="0.3">
      <c r="A30" s="281"/>
      <c r="B30" s="220" t="s">
        <v>85</v>
      </c>
      <c r="C30" s="221" t="str">
        <f>C3</f>
        <v xml:space="preserve">GEODINAMICA INGENIERIA SA </v>
      </c>
    </row>
    <row r="31" spans="1:11" s="189" customFormat="1" ht="60.75" customHeight="1" x14ac:dyDescent="0.3">
      <c r="A31" s="281"/>
      <c r="B31" s="278" t="s">
        <v>30</v>
      </c>
      <c r="C31" s="222" t="s">
        <v>13</v>
      </c>
      <c r="D31" s="222">
        <v>4</v>
      </c>
      <c r="E31" s="278" t="s">
        <v>48</v>
      </c>
      <c r="F31" s="327">
        <v>37819</v>
      </c>
      <c r="G31" s="246" t="s">
        <v>50</v>
      </c>
      <c r="H31" s="197" t="str">
        <f>IF(G32&gt;=D31, "CUMPLE", "NO CUMPLE")</f>
        <v>CUMPLE</v>
      </c>
    </row>
    <row r="32" spans="1:11" s="189" customFormat="1" ht="104.25" customHeight="1" thickBot="1" x14ac:dyDescent="0.35">
      <c r="A32" s="281"/>
      <c r="B32" s="278" t="s">
        <v>38</v>
      </c>
      <c r="C32" s="473" t="s">
        <v>189</v>
      </c>
      <c r="D32" s="474"/>
      <c r="E32" s="278" t="s">
        <v>49</v>
      </c>
      <c r="F32" s="198">
        <v>43677</v>
      </c>
      <c r="G32" s="224">
        <f>+(F32-F31)/365</f>
        <v>16.049315068493151</v>
      </c>
      <c r="H32" s="277" t="s">
        <v>148</v>
      </c>
    </row>
    <row r="33" spans="1:11" s="189" customFormat="1" ht="42.75" customHeight="1" x14ac:dyDescent="0.3">
      <c r="A33" s="281"/>
      <c r="B33" s="278" t="s">
        <v>42</v>
      </c>
      <c r="C33" s="350" t="s">
        <v>197</v>
      </c>
      <c r="D33" s="347"/>
      <c r="E33" s="348"/>
      <c r="F33" s="203"/>
      <c r="G33" s="204"/>
      <c r="H33" s="205"/>
    </row>
    <row r="34" spans="1:11" s="189" customFormat="1" ht="27.2" customHeight="1" thickBot="1" x14ac:dyDescent="0.35">
      <c r="A34" s="281"/>
      <c r="B34" s="219"/>
      <c r="C34" s="225"/>
      <c r="D34" s="225"/>
      <c r="E34" s="225"/>
      <c r="F34" s="205"/>
      <c r="G34" s="205"/>
      <c r="H34" s="205"/>
    </row>
    <row r="35" spans="1:11" s="189" customFormat="1" ht="27.2" customHeight="1" thickBot="1" x14ac:dyDescent="0.35">
      <c r="A35" s="281"/>
      <c r="B35" s="464" t="s">
        <v>14</v>
      </c>
      <c r="C35" s="465"/>
      <c r="D35" s="465"/>
      <c r="E35" s="465"/>
      <c r="F35" s="465"/>
      <c r="G35" s="466"/>
      <c r="H35" s="467" t="s">
        <v>118</v>
      </c>
    </row>
    <row r="36" spans="1:11" s="189" customFormat="1" ht="75" customHeight="1" x14ac:dyDescent="0.3">
      <c r="A36" s="281"/>
      <c r="B36" s="206" t="s">
        <v>43</v>
      </c>
      <c r="C36" s="207" t="s">
        <v>44</v>
      </c>
      <c r="D36" s="226" t="s">
        <v>46</v>
      </c>
      <c r="E36" s="469" t="s">
        <v>116</v>
      </c>
      <c r="F36" s="470"/>
      <c r="G36" s="293" t="s">
        <v>45</v>
      </c>
      <c r="H36" s="468"/>
    </row>
    <row r="37" spans="1:11" s="189" customFormat="1" ht="66.75" customHeight="1" x14ac:dyDescent="0.3">
      <c r="A37" s="281"/>
      <c r="B37" s="279" t="s">
        <v>198</v>
      </c>
      <c r="C37" s="322" t="s">
        <v>199</v>
      </c>
      <c r="D37" s="322" t="s">
        <v>200</v>
      </c>
      <c r="E37" s="471" t="s">
        <v>136</v>
      </c>
      <c r="F37" s="472"/>
      <c r="G37" s="228">
        <v>1</v>
      </c>
      <c r="H37" s="468"/>
    </row>
    <row r="38" spans="1:11" s="189" customFormat="1" ht="94.5" customHeight="1" x14ac:dyDescent="0.3">
      <c r="A38" s="281"/>
      <c r="B38" s="279" t="s">
        <v>246</v>
      </c>
      <c r="C38" s="322" t="s">
        <v>202</v>
      </c>
      <c r="D38" s="322" t="s">
        <v>87</v>
      </c>
      <c r="E38" s="471" t="s">
        <v>136</v>
      </c>
      <c r="F38" s="472"/>
      <c r="G38" s="229">
        <v>1</v>
      </c>
      <c r="H38" s="468"/>
    </row>
    <row r="39" spans="1:11" s="189" customFormat="1" ht="27.2" customHeight="1" thickBot="1" x14ac:dyDescent="0.35">
      <c r="A39" s="281"/>
      <c r="B39" s="454" t="s">
        <v>59</v>
      </c>
      <c r="C39" s="455"/>
      <c r="D39" s="455"/>
      <c r="E39" s="455"/>
      <c r="F39" s="230"/>
      <c r="G39" s="231">
        <f>SUM(G37:G38)</f>
        <v>2</v>
      </c>
      <c r="H39" s="468"/>
      <c r="K39" s="189">
        <f>15/2</f>
        <v>7.5</v>
      </c>
    </row>
    <row r="40" spans="1:11" s="189" customFormat="1" ht="27.2" customHeight="1" thickBot="1" x14ac:dyDescent="0.35">
      <c r="A40" s="281"/>
      <c r="B40" s="232"/>
      <c r="C40" s="212"/>
      <c r="D40" s="212"/>
      <c r="E40" s="212"/>
      <c r="F40" s="456" t="s">
        <v>22</v>
      </c>
      <c r="G40" s="457"/>
      <c r="H40" s="213" t="str">
        <f>IF(G39=2, "CUMPLE", "NO CUMPLE")</f>
        <v>CUMPLE</v>
      </c>
    </row>
    <row r="41" spans="1:11" s="189" customFormat="1" ht="122.25" customHeight="1" x14ac:dyDescent="0.3">
      <c r="A41" s="281"/>
      <c r="B41" s="443" t="s">
        <v>122</v>
      </c>
      <c r="C41" s="444"/>
      <c r="D41" s="444"/>
      <c r="E41" s="444"/>
      <c r="F41" s="444"/>
      <c r="G41" s="445"/>
      <c r="H41" s="233" t="s">
        <v>151</v>
      </c>
    </row>
    <row r="42" spans="1:11" s="189" customFormat="1" ht="105.95" customHeight="1" x14ac:dyDescent="0.3">
      <c r="A42" s="281"/>
      <c r="B42" s="214" t="s">
        <v>47</v>
      </c>
      <c r="C42" s="278" t="s">
        <v>44</v>
      </c>
      <c r="D42" s="289" t="s">
        <v>46</v>
      </c>
      <c r="E42" s="446" t="s">
        <v>156</v>
      </c>
      <c r="F42" s="447"/>
      <c r="G42" s="289" t="s">
        <v>79</v>
      </c>
      <c r="H42" s="215" t="s">
        <v>22</v>
      </c>
    </row>
    <row r="43" spans="1:11" s="189" customFormat="1" ht="93.75" customHeight="1" x14ac:dyDescent="0.3">
      <c r="A43" s="281"/>
      <c r="B43" s="279" t="s">
        <v>201</v>
      </c>
      <c r="C43" s="322" t="s">
        <v>202</v>
      </c>
      <c r="D43" s="322" t="s">
        <v>87</v>
      </c>
      <c r="E43" s="448" t="s">
        <v>136</v>
      </c>
      <c r="F43" s="449"/>
      <c r="G43" s="306">
        <v>1</v>
      </c>
      <c r="H43" s="276" t="str">
        <f>IF(G43=1, "CUMPLE 5", "NO CUMPLE")</f>
        <v>CUMPLE 5</v>
      </c>
    </row>
    <row r="44" spans="1:11" s="189" customFormat="1" ht="82.5" customHeight="1" x14ac:dyDescent="0.3">
      <c r="A44" s="281"/>
      <c r="B44" s="279" t="s">
        <v>203</v>
      </c>
      <c r="C44" s="322" t="s">
        <v>202</v>
      </c>
      <c r="D44" s="322" t="s">
        <v>87</v>
      </c>
      <c r="E44" s="448" t="s">
        <v>136</v>
      </c>
      <c r="F44" s="449"/>
      <c r="G44" s="216">
        <v>1</v>
      </c>
      <c r="H44" s="276" t="str">
        <f>IF(G44=1, "CUMPLE 5", "NO CUMPLE")</f>
        <v>CUMPLE 5</v>
      </c>
    </row>
    <row r="45" spans="1:11" s="189" customFormat="1" ht="27.2" customHeight="1" thickBot="1" x14ac:dyDescent="0.35">
      <c r="A45" s="281"/>
      <c r="B45" s="450" t="s">
        <v>52</v>
      </c>
      <c r="C45" s="451"/>
      <c r="D45" s="451"/>
      <c r="E45" s="451"/>
      <c r="F45" s="451"/>
      <c r="G45" s="217">
        <f>G43+G44</f>
        <v>2</v>
      </c>
      <c r="H45" s="234"/>
    </row>
    <row r="46" spans="1:11" s="189" customFormat="1" ht="27.2" customHeight="1" thickBot="1" x14ac:dyDescent="0.35">
      <c r="A46" s="281"/>
      <c r="B46" s="458" t="s">
        <v>78</v>
      </c>
      <c r="C46" s="459"/>
      <c r="D46" s="459"/>
      <c r="E46" s="459"/>
      <c r="F46" s="459"/>
      <c r="G46" s="460"/>
      <c r="H46" s="235" t="str">
        <f>IF(G45=2,"10",IF(G45=1,"5","0"))</f>
        <v>10</v>
      </c>
    </row>
    <row r="47" spans="1:11" s="189" customFormat="1" ht="27.2" customHeight="1" thickBot="1" x14ac:dyDescent="0.35">
      <c r="A47" s="281"/>
      <c r="B47" s="218"/>
      <c r="C47" s="218"/>
      <c r="D47" s="218"/>
      <c r="E47" s="218"/>
      <c r="F47" s="218"/>
      <c r="G47" s="218"/>
      <c r="H47" s="218"/>
    </row>
    <row r="48" spans="1:11" s="189" customFormat="1" ht="27.2" customHeight="1" x14ac:dyDescent="0.3">
      <c r="A48" s="281"/>
      <c r="B48" s="249" t="s">
        <v>97</v>
      </c>
      <c r="C48" s="156" t="str">
        <f>C22</f>
        <v>21 de agosto de 2019</v>
      </c>
      <c r="D48" s="156"/>
      <c r="E48" s="156"/>
      <c r="F48" s="156"/>
      <c r="G48" s="156"/>
      <c r="H48" s="157"/>
    </row>
    <row r="49" spans="1:9" s="189" customFormat="1" ht="27.2" customHeight="1" x14ac:dyDescent="0.3">
      <c r="A49" s="281"/>
      <c r="B49" s="164"/>
      <c r="C49" s="165"/>
      <c r="D49" s="165"/>
      <c r="E49" s="165"/>
      <c r="F49" s="60"/>
      <c r="G49" s="60"/>
      <c r="H49" s="166"/>
    </row>
    <row r="50" spans="1:9" s="189" customFormat="1" ht="27.2" customHeight="1" x14ac:dyDescent="0.3">
      <c r="A50" s="281"/>
      <c r="B50" s="164"/>
      <c r="C50" s="165"/>
      <c r="D50" s="165"/>
      <c r="E50" s="165"/>
      <c r="F50" s="60"/>
      <c r="G50" s="60"/>
      <c r="H50" s="166"/>
    </row>
    <row r="51" spans="1:9" s="189" customFormat="1" ht="27.2" customHeight="1" thickBot="1" x14ac:dyDescent="0.35">
      <c r="A51" s="281"/>
      <c r="B51" s="167" t="s">
        <v>93</v>
      </c>
      <c r="C51" s="168"/>
      <c r="D51" s="452" t="s">
        <v>94</v>
      </c>
      <c r="E51" s="452"/>
      <c r="F51" s="169"/>
      <c r="G51" s="452" t="s">
        <v>95</v>
      </c>
      <c r="H51" s="453"/>
    </row>
    <row r="52" spans="1:9" s="189" customFormat="1" x14ac:dyDescent="0.3">
      <c r="A52" s="281"/>
    </row>
    <row r="53" spans="1:9" s="189" customFormat="1" ht="68.25" customHeight="1" x14ac:dyDescent="0.3">
      <c r="A53" s="281"/>
      <c r="B53" s="461" t="str">
        <f>+B1</f>
        <v>“INTERVENTORÍA TÉCNICA, ADMINISTRATIVA Y FINANCIERA PARA EL PLANTEAMIENTO Y EVALUACIÓN DE ALTERNATIVAS DE MITIGACIÓN DEL RIESGO PARA EL BARRIO LA GRAN COLOMBIA DE LA LOCALIDAD DE SAN CRISTÓBAL”</v>
      </c>
      <c r="C53" s="461"/>
      <c r="D53" s="461"/>
      <c r="E53" s="461"/>
      <c r="F53" s="461"/>
      <c r="G53" s="461"/>
      <c r="H53" s="461"/>
      <c r="I53" s="461"/>
    </row>
    <row r="54" spans="1:9" s="189" customFormat="1" ht="48" customHeight="1" x14ac:dyDescent="0.3">
      <c r="A54" s="281"/>
      <c r="B54" s="462" t="s">
        <v>82</v>
      </c>
      <c r="C54" s="462"/>
      <c r="D54" s="462"/>
      <c r="E54" s="462"/>
      <c r="F54" s="462"/>
      <c r="G54" s="462"/>
      <c r="H54" s="462"/>
    </row>
    <row r="55" spans="1:9" s="189" customFormat="1" ht="12" hidden="1" customHeight="1" thickBot="1" x14ac:dyDescent="0.35">
      <c r="A55" s="281"/>
    </row>
    <row r="56" spans="1:9" s="189" customFormat="1" ht="28.5" customHeight="1" x14ac:dyDescent="0.3">
      <c r="A56" s="281"/>
      <c r="B56" s="220" t="s">
        <v>85</v>
      </c>
      <c r="C56" s="221" t="str">
        <f>C3</f>
        <v xml:space="preserve">GEODINAMICA INGENIERIA SA </v>
      </c>
    </row>
    <row r="57" spans="1:9" s="189" customFormat="1" ht="61.5" customHeight="1" x14ac:dyDescent="0.3">
      <c r="A57" s="281"/>
      <c r="B57" s="278" t="s">
        <v>30</v>
      </c>
      <c r="C57" s="222" t="s">
        <v>13</v>
      </c>
      <c r="D57" s="222">
        <v>4</v>
      </c>
      <c r="E57" s="278" t="s">
        <v>48</v>
      </c>
      <c r="F57" s="223">
        <v>32742</v>
      </c>
      <c r="G57" s="246" t="s">
        <v>50</v>
      </c>
      <c r="H57" s="197" t="str">
        <f>IF(G58&gt;=D57, "CUMPLE", "NO CUMPLE")</f>
        <v>CUMPLE</v>
      </c>
    </row>
    <row r="58" spans="1:9" s="189" customFormat="1" ht="96.75" customHeight="1" x14ac:dyDescent="0.3">
      <c r="A58" s="281"/>
      <c r="B58" s="278" t="s">
        <v>38</v>
      </c>
      <c r="C58" s="463" t="s">
        <v>204</v>
      </c>
      <c r="D58" s="463"/>
      <c r="E58" s="278" t="s">
        <v>49</v>
      </c>
      <c r="F58" s="198">
        <v>43677</v>
      </c>
      <c r="G58" s="236">
        <f>+(F58-F57)/365</f>
        <v>29.958904109589042</v>
      </c>
      <c r="H58" s="277" t="s">
        <v>149</v>
      </c>
    </row>
    <row r="59" spans="1:9" s="189" customFormat="1" ht="30" customHeight="1" x14ac:dyDescent="0.3">
      <c r="A59" s="281"/>
      <c r="B59" s="278" t="s">
        <v>42</v>
      </c>
      <c r="C59" s="358" t="s">
        <v>205</v>
      </c>
      <c r="D59" s="358"/>
      <c r="E59" s="202"/>
      <c r="F59" s="203"/>
      <c r="G59" s="204"/>
      <c r="H59" s="205"/>
    </row>
    <row r="60" spans="1:9" s="189" customFormat="1" ht="15" customHeight="1" thickBot="1" x14ac:dyDescent="0.35">
      <c r="A60" s="281"/>
      <c r="B60" s="219"/>
      <c r="C60" s="225"/>
      <c r="D60" s="225"/>
      <c r="E60" s="225"/>
      <c r="F60" s="205"/>
      <c r="G60" s="205"/>
      <c r="H60" s="205"/>
    </row>
    <row r="61" spans="1:9" s="189" customFormat="1" ht="17.25" thickBot="1" x14ac:dyDescent="0.35">
      <c r="A61" s="281"/>
      <c r="B61" s="464" t="s">
        <v>14</v>
      </c>
      <c r="C61" s="465"/>
      <c r="D61" s="465"/>
      <c r="E61" s="465"/>
      <c r="F61" s="465"/>
      <c r="G61" s="466"/>
      <c r="H61" s="467" t="s">
        <v>120</v>
      </c>
    </row>
    <row r="62" spans="1:9" s="189" customFormat="1" ht="55.7" customHeight="1" x14ac:dyDescent="0.3">
      <c r="A62" s="281"/>
      <c r="B62" s="206" t="s">
        <v>43</v>
      </c>
      <c r="C62" s="207" t="s">
        <v>44</v>
      </c>
      <c r="D62" s="226" t="s">
        <v>46</v>
      </c>
      <c r="E62" s="469" t="s">
        <v>121</v>
      </c>
      <c r="F62" s="470"/>
      <c r="G62" s="227" t="s">
        <v>80</v>
      </c>
      <c r="H62" s="468"/>
    </row>
    <row r="63" spans="1:9" s="189" customFormat="1" ht="93" customHeight="1" x14ac:dyDescent="0.3">
      <c r="A63" s="281"/>
      <c r="B63" s="279" t="s">
        <v>206</v>
      </c>
      <c r="C63" s="322" t="s">
        <v>132</v>
      </c>
      <c r="D63" s="322" t="s">
        <v>204</v>
      </c>
      <c r="E63" s="471" t="s">
        <v>136</v>
      </c>
      <c r="F63" s="472"/>
      <c r="G63" s="307">
        <v>1</v>
      </c>
      <c r="H63" s="468"/>
    </row>
    <row r="64" spans="1:9" s="189" customFormat="1" ht="106.5" customHeight="1" x14ac:dyDescent="0.3">
      <c r="A64" s="281"/>
      <c r="B64" s="279" t="s">
        <v>207</v>
      </c>
      <c r="C64" s="322" t="s">
        <v>208</v>
      </c>
      <c r="D64" s="322" t="s">
        <v>204</v>
      </c>
      <c r="E64" s="471" t="s">
        <v>136</v>
      </c>
      <c r="F64" s="472"/>
      <c r="G64" s="307">
        <v>1</v>
      </c>
      <c r="H64" s="468"/>
    </row>
    <row r="65" spans="1:8" s="189" customFormat="1" ht="28.5" customHeight="1" thickBot="1" x14ac:dyDescent="0.35">
      <c r="A65" s="281"/>
      <c r="B65" s="454" t="s">
        <v>59</v>
      </c>
      <c r="C65" s="455"/>
      <c r="D65" s="455"/>
      <c r="E65" s="455"/>
      <c r="F65" s="230"/>
      <c r="G65" s="231">
        <f>SUM(G63:G64)</f>
        <v>2</v>
      </c>
      <c r="H65" s="468"/>
    </row>
    <row r="66" spans="1:8" s="189" customFormat="1" ht="18.75" thickBot="1" x14ac:dyDescent="0.35">
      <c r="A66" s="281"/>
      <c r="B66" s="232"/>
      <c r="C66" s="212"/>
      <c r="D66" s="212"/>
      <c r="E66" s="212"/>
      <c r="F66" s="456" t="s">
        <v>22</v>
      </c>
      <c r="G66" s="457"/>
      <c r="H66" s="213" t="str">
        <f>IF(G65=2, "CUMPLE", "NO CUMPLE")</f>
        <v>CUMPLE</v>
      </c>
    </row>
    <row r="67" spans="1:8" s="189" customFormat="1" ht="18.75" thickBot="1" x14ac:dyDescent="0.35">
      <c r="A67" s="281"/>
      <c r="B67" s="282"/>
      <c r="C67" s="282"/>
      <c r="D67" s="282"/>
      <c r="E67" s="282"/>
      <c r="F67" s="219"/>
      <c r="G67" s="219"/>
      <c r="H67" s="282"/>
    </row>
    <row r="68" spans="1:8" s="189" customFormat="1" ht="132" x14ac:dyDescent="0.3">
      <c r="A68" s="281"/>
      <c r="B68" s="443" t="s">
        <v>153</v>
      </c>
      <c r="C68" s="444"/>
      <c r="D68" s="444"/>
      <c r="E68" s="444"/>
      <c r="F68" s="444"/>
      <c r="G68" s="445"/>
      <c r="H68" s="233" t="s">
        <v>154</v>
      </c>
    </row>
    <row r="69" spans="1:8" s="189" customFormat="1" ht="72.75" customHeight="1" x14ac:dyDescent="0.3">
      <c r="A69" s="281"/>
      <c r="B69" s="214" t="s">
        <v>47</v>
      </c>
      <c r="C69" s="304" t="s">
        <v>44</v>
      </c>
      <c r="D69" s="304" t="s">
        <v>46</v>
      </c>
      <c r="E69" s="446" t="s">
        <v>155</v>
      </c>
      <c r="F69" s="447"/>
      <c r="G69" s="304" t="s">
        <v>79</v>
      </c>
      <c r="H69" s="215" t="s">
        <v>22</v>
      </c>
    </row>
    <row r="70" spans="1:8" s="189" customFormat="1" ht="168.75" customHeight="1" x14ac:dyDescent="0.3">
      <c r="A70" s="281"/>
      <c r="B70" s="279" t="s">
        <v>209</v>
      </c>
      <c r="C70" s="322" t="s">
        <v>132</v>
      </c>
      <c r="D70" s="322" t="s">
        <v>204</v>
      </c>
      <c r="E70" s="448" t="s">
        <v>210</v>
      </c>
      <c r="F70" s="449"/>
      <c r="G70" s="306">
        <v>0</v>
      </c>
      <c r="H70" s="303" t="str">
        <f>IF(G70=1, "CUMPLE 4,5", "NO CUMPLE")</f>
        <v>NO CUMPLE</v>
      </c>
    </row>
    <row r="71" spans="1:8" s="189" customFormat="1" ht="164.25" customHeight="1" x14ac:dyDescent="0.3">
      <c r="A71" s="281"/>
      <c r="B71" s="279" t="s">
        <v>211</v>
      </c>
      <c r="C71" s="322" t="s">
        <v>132</v>
      </c>
      <c r="D71" s="322" t="s">
        <v>204</v>
      </c>
      <c r="E71" s="448" t="s">
        <v>210</v>
      </c>
      <c r="F71" s="449"/>
      <c r="G71" s="216">
        <v>0</v>
      </c>
      <c r="H71" s="303" t="str">
        <f>IF(G71=1, "CUMPLE 4,5", "NO CUMPLE")</f>
        <v>NO CUMPLE</v>
      </c>
    </row>
    <row r="72" spans="1:8" s="189" customFormat="1" ht="22.5" customHeight="1" thickBot="1" x14ac:dyDescent="0.35">
      <c r="A72" s="281"/>
      <c r="B72" s="450" t="s">
        <v>52</v>
      </c>
      <c r="C72" s="451"/>
      <c r="D72" s="451"/>
      <c r="E72" s="451"/>
      <c r="F72" s="451"/>
      <c r="G72" s="217">
        <f>G70+G71</f>
        <v>0</v>
      </c>
      <c r="H72" s="234"/>
    </row>
    <row r="73" spans="1:8" s="189" customFormat="1" ht="32.25" customHeight="1" thickBot="1" x14ac:dyDescent="0.35">
      <c r="A73" s="281"/>
      <c r="B73" s="458" t="s">
        <v>78</v>
      </c>
      <c r="C73" s="459"/>
      <c r="D73" s="459"/>
      <c r="E73" s="459"/>
      <c r="F73" s="459"/>
      <c r="G73" s="460"/>
      <c r="H73" s="235" t="str">
        <f>IF(G72=2,"9",IF(G72=1,"4,5","0"))</f>
        <v>0</v>
      </c>
    </row>
    <row r="74" spans="1:8" s="189" customFormat="1" ht="18" x14ac:dyDescent="0.3">
      <c r="A74" s="281"/>
      <c r="B74" s="282"/>
      <c r="C74" s="282"/>
      <c r="D74" s="282"/>
      <c r="E74" s="282"/>
      <c r="F74" s="219"/>
      <c r="G74" s="219"/>
      <c r="H74" s="282"/>
    </row>
    <row r="75" spans="1:8" s="189" customFormat="1" ht="17.25" thickBot="1" x14ac:dyDescent="0.35">
      <c r="A75" s="281"/>
      <c r="B75" s="237"/>
      <c r="C75" s="237"/>
      <c r="D75" s="237"/>
      <c r="E75" s="237"/>
      <c r="F75" s="237"/>
      <c r="G75" s="237"/>
      <c r="H75" s="237"/>
    </row>
    <row r="76" spans="1:8" s="189" customFormat="1" x14ac:dyDescent="0.3">
      <c r="A76" s="281"/>
      <c r="B76" s="249" t="s">
        <v>96</v>
      </c>
      <c r="C76" s="156" t="str">
        <f>C48</f>
        <v>21 de agosto de 2019</v>
      </c>
      <c r="D76" s="156"/>
      <c r="E76" s="156"/>
      <c r="F76" s="156"/>
      <c r="G76" s="156"/>
      <c r="H76" s="157"/>
    </row>
    <row r="77" spans="1:8" s="189" customFormat="1" x14ac:dyDescent="0.3">
      <c r="A77" s="281"/>
      <c r="B77" s="164"/>
      <c r="C77" s="165"/>
      <c r="D77" s="165"/>
      <c r="E77" s="165"/>
      <c r="F77" s="60"/>
      <c r="G77" s="60"/>
      <c r="H77" s="166"/>
    </row>
    <row r="78" spans="1:8" s="189" customFormat="1" x14ac:dyDescent="0.3">
      <c r="A78" s="281"/>
      <c r="B78" s="164"/>
      <c r="C78" s="165"/>
      <c r="D78" s="165"/>
      <c r="E78" s="165"/>
      <c r="F78" s="60"/>
      <c r="G78" s="60"/>
      <c r="H78" s="166"/>
    </row>
    <row r="79" spans="1:8" s="189" customFormat="1" ht="17.25" thickBot="1" x14ac:dyDescent="0.35">
      <c r="A79" s="281"/>
      <c r="B79" s="167" t="s">
        <v>93</v>
      </c>
      <c r="C79" s="168"/>
      <c r="D79" s="452" t="s">
        <v>94</v>
      </c>
      <c r="E79" s="452"/>
      <c r="F79" s="169"/>
      <c r="G79" s="452" t="s">
        <v>95</v>
      </c>
      <c r="H79" s="453"/>
    </row>
    <row r="80" spans="1:8" s="189" customFormat="1" x14ac:dyDescent="0.3">
      <c r="B80" s="237"/>
      <c r="C80" s="237"/>
      <c r="D80" s="237"/>
      <c r="E80" s="237"/>
      <c r="F80" s="237"/>
      <c r="G80" s="237"/>
      <c r="H80" s="237"/>
    </row>
    <row r="81" s="189" customFormat="1" x14ac:dyDescent="0.3"/>
  </sheetData>
  <mergeCells count="61">
    <mergeCell ref="B1:I1"/>
    <mergeCell ref="B2:H2"/>
    <mergeCell ref="M2:U2"/>
    <mergeCell ref="V2:AG2"/>
    <mergeCell ref="B4:H4"/>
    <mergeCell ref="M4:U4"/>
    <mergeCell ref="V4:AG4"/>
    <mergeCell ref="C6:D6"/>
    <mergeCell ref="C7:D7"/>
    <mergeCell ref="C8:E8"/>
    <mergeCell ref="B9:G9"/>
    <mergeCell ref="H9:H13"/>
    <mergeCell ref="E10:F10"/>
    <mergeCell ref="E11:F11"/>
    <mergeCell ref="E12:F12"/>
    <mergeCell ref="B13:F13"/>
    <mergeCell ref="B28:H28"/>
    <mergeCell ref="F14:G14"/>
    <mergeCell ref="B15:G15"/>
    <mergeCell ref="B19:F19"/>
    <mergeCell ref="B20:G20"/>
    <mergeCell ref="B27:I27"/>
    <mergeCell ref="D25:E25"/>
    <mergeCell ref="G25:H25"/>
    <mergeCell ref="E16:F16"/>
    <mergeCell ref="E17:F17"/>
    <mergeCell ref="E18:F18"/>
    <mergeCell ref="B45:F45"/>
    <mergeCell ref="C32:D32"/>
    <mergeCell ref="B35:G35"/>
    <mergeCell ref="H35:H39"/>
    <mergeCell ref="E36:F36"/>
    <mergeCell ref="E37:F37"/>
    <mergeCell ref="E38:F38"/>
    <mergeCell ref="B39:E39"/>
    <mergeCell ref="F40:G40"/>
    <mergeCell ref="B41:G41"/>
    <mergeCell ref="E42:F42"/>
    <mergeCell ref="E43:F43"/>
    <mergeCell ref="E44:F44"/>
    <mergeCell ref="G79:H79"/>
    <mergeCell ref="D79:E79"/>
    <mergeCell ref="B65:E65"/>
    <mergeCell ref="F66:G66"/>
    <mergeCell ref="B46:G46"/>
    <mergeCell ref="B53:I53"/>
    <mergeCell ref="B54:H54"/>
    <mergeCell ref="C58:D58"/>
    <mergeCell ref="B61:G61"/>
    <mergeCell ref="H61:H65"/>
    <mergeCell ref="E62:F62"/>
    <mergeCell ref="E63:F63"/>
    <mergeCell ref="E64:F64"/>
    <mergeCell ref="D51:E51"/>
    <mergeCell ref="G51:H51"/>
    <mergeCell ref="B73:G73"/>
    <mergeCell ref="B68:G68"/>
    <mergeCell ref="E69:F69"/>
    <mergeCell ref="E70:F70"/>
    <mergeCell ref="E71:F71"/>
    <mergeCell ref="B72:F72"/>
  </mergeCells>
  <printOptions horizontalCentered="1" verticalCentered="1"/>
  <pageMargins left="0.23622047244094491" right="0.23622047244094491" top="0.74803149606299213" bottom="0.74803149606299213" header="0.31496062992125984" footer="0.31496062992125984"/>
  <pageSetup scale="45" fitToHeight="5" orientation="portrait" r:id="rId1"/>
  <headerFooter alignWithMargins="0"/>
  <rowBreaks count="2" manualBreakCount="2">
    <brk id="26" max="7" man="1"/>
    <brk id="52" max="7"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H81"/>
  <sheetViews>
    <sheetView showWhiteSpace="0" view="pageBreakPreview" topLeftCell="A17" zoomScale="70" zoomScaleNormal="70" zoomScaleSheetLayoutView="70" zoomScalePageLayoutView="50" workbookViewId="0">
      <selection activeCell="B18" sqref="B18"/>
    </sheetView>
  </sheetViews>
  <sheetFormatPr baseColWidth="10" defaultColWidth="27" defaultRowHeight="16.5" x14ac:dyDescent="0.3"/>
  <cols>
    <col min="1" max="1" width="5.85546875" style="238" customWidth="1"/>
    <col min="2" max="2" width="47.42578125" style="238" customWidth="1"/>
    <col min="3" max="3" width="21.7109375" style="238" customWidth="1"/>
    <col min="4" max="4" width="17.85546875" style="238" customWidth="1"/>
    <col min="5" max="5" width="21" style="238" customWidth="1"/>
    <col min="6" max="6" width="19.7109375" style="238" customWidth="1"/>
    <col min="7" max="7" width="18" style="238" customWidth="1"/>
    <col min="8" max="8" width="63.42578125" style="238" customWidth="1"/>
    <col min="9" max="9" width="52.7109375" style="238" hidden="1" customWidth="1"/>
    <col min="10" max="10" width="22.42578125" style="238" customWidth="1"/>
    <col min="11" max="11" width="25.85546875" style="238" customWidth="1"/>
    <col min="12" max="12" width="15.85546875" style="238" customWidth="1"/>
    <col min="13" max="20" width="27" style="238"/>
    <col min="21" max="21" width="28.7109375" style="238" customWidth="1"/>
    <col min="22" max="16384" width="27" style="238"/>
  </cols>
  <sheetData>
    <row r="1" spans="1:34" s="189" customFormat="1" ht="89.25" customHeight="1" x14ac:dyDescent="0.3">
      <c r="A1" s="281"/>
      <c r="B1" s="461" t="s">
        <v>127</v>
      </c>
      <c r="C1" s="461"/>
      <c r="D1" s="461"/>
      <c r="E1" s="461"/>
      <c r="F1" s="461"/>
      <c r="G1" s="461"/>
      <c r="H1" s="461"/>
      <c r="I1" s="461"/>
    </row>
    <row r="2" spans="1:34" s="189" customFormat="1" ht="35.25" customHeight="1" x14ac:dyDescent="0.3">
      <c r="A2" s="281"/>
      <c r="B2" s="497" t="s">
        <v>92</v>
      </c>
      <c r="C2" s="497"/>
      <c r="D2" s="497"/>
      <c r="E2" s="497"/>
      <c r="F2" s="497"/>
      <c r="G2" s="497"/>
      <c r="H2" s="497"/>
      <c r="M2" s="498"/>
      <c r="N2" s="498"/>
      <c r="O2" s="498"/>
      <c r="P2" s="498"/>
      <c r="Q2" s="498"/>
      <c r="R2" s="498"/>
      <c r="S2" s="498"/>
      <c r="T2" s="498"/>
      <c r="U2" s="498"/>
      <c r="V2" s="498">
        <f>+M2</f>
        <v>0</v>
      </c>
      <c r="W2" s="498"/>
      <c r="X2" s="498"/>
      <c r="Y2" s="498"/>
      <c r="Z2" s="498"/>
      <c r="AA2" s="498"/>
      <c r="AB2" s="498"/>
      <c r="AC2" s="498"/>
      <c r="AD2" s="498"/>
      <c r="AE2" s="498"/>
      <c r="AF2" s="498"/>
      <c r="AG2" s="498"/>
      <c r="AH2" s="190"/>
    </row>
    <row r="3" spans="1:34" s="189" customFormat="1" ht="39.75" customHeight="1" thickBot="1" x14ac:dyDescent="0.45">
      <c r="A3" s="281"/>
      <c r="B3" s="191" t="s">
        <v>51</v>
      </c>
      <c r="C3" s="191" t="str">
        <f>+TECNICA!B9</f>
        <v>JAM</v>
      </c>
      <c r="D3" s="192"/>
    </row>
    <row r="4" spans="1:34" s="189" customFormat="1" ht="31.5" customHeight="1" thickBot="1" x14ac:dyDescent="0.35">
      <c r="A4" s="281"/>
      <c r="B4" s="499" t="s">
        <v>76</v>
      </c>
      <c r="C4" s="500"/>
      <c r="D4" s="500"/>
      <c r="E4" s="501"/>
      <c r="F4" s="501"/>
      <c r="G4" s="501"/>
      <c r="H4" s="502"/>
      <c r="I4" s="193"/>
      <c r="J4" s="193"/>
      <c r="K4" s="193"/>
      <c r="M4" s="498"/>
      <c r="N4" s="498"/>
      <c r="O4" s="498"/>
      <c r="P4" s="498"/>
      <c r="Q4" s="498"/>
      <c r="R4" s="498"/>
      <c r="S4" s="498"/>
      <c r="T4" s="498"/>
      <c r="U4" s="498"/>
      <c r="V4" s="498">
        <f>+M4</f>
        <v>0</v>
      </c>
      <c r="W4" s="498"/>
      <c r="X4" s="498"/>
      <c r="Y4" s="498"/>
      <c r="Z4" s="498"/>
      <c r="AA4" s="498"/>
      <c r="AB4" s="498"/>
      <c r="AC4" s="498"/>
      <c r="AD4" s="498"/>
      <c r="AE4" s="498"/>
      <c r="AF4" s="498"/>
      <c r="AG4" s="498"/>
    </row>
    <row r="5" spans="1:34" s="189" customFormat="1" ht="70.5" customHeight="1" x14ac:dyDescent="0.3">
      <c r="A5" s="281"/>
      <c r="B5" s="194" t="s">
        <v>30</v>
      </c>
      <c r="C5" s="195" t="s">
        <v>13</v>
      </c>
      <c r="D5" s="196">
        <v>6</v>
      </c>
      <c r="E5" s="197" t="s">
        <v>48</v>
      </c>
      <c r="F5" s="337">
        <v>32744</v>
      </c>
      <c r="G5" s="199" t="s">
        <v>50</v>
      </c>
      <c r="H5" s="197" t="str">
        <f>IF(G6&gt;=D5, "CUMPLE", "NO CUMPLE")</f>
        <v>CUMPLE</v>
      </c>
    </row>
    <row r="6" spans="1:34" s="189" customFormat="1" ht="118.5" customHeight="1" thickBot="1" x14ac:dyDescent="0.35">
      <c r="A6" s="281"/>
      <c r="B6" s="200" t="s">
        <v>38</v>
      </c>
      <c r="C6" s="503" t="s">
        <v>228</v>
      </c>
      <c r="D6" s="504"/>
      <c r="E6" s="197" t="s">
        <v>49</v>
      </c>
      <c r="F6" s="337">
        <v>43677</v>
      </c>
      <c r="G6" s="201">
        <f>+(F6-F5)/365</f>
        <v>29.953424657534246</v>
      </c>
      <c r="H6" s="316" t="s">
        <v>146</v>
      </c>
    </row>
    <row r="7" spans="1:34" s="189" customFormat="1" ht="35.25" customHeight="1" thickBot="1" x14ac:dyDescent="0.35">
      <c r="A7" s="281"/>
      <c r="B7" s="200" t="s">
        <v>42</v>
      </c>
      <c r="C7" s="503" t="s">
        <v>229</v>
      </c>
      <c r="D7" s="504"/>
      <c r="E7" s="202"/>
      <c r="F7" s="203"/>
      <c r="G7" s="204"/>
      <c r="H7" s="205"/>
    </row>
    <row r="8" spans="1:34" s="189" customFormat="1" ht="12.75" customHeight="1" thickBot="1" x14ac:dyDescent="0.35">
      <c r="A8" s="281"/>
      <c r="B8" s="200"/>
      <c r="C8" s="486"/>
      <c r="D8" s="487"/>
      <c r="E8" s="487"/>
      <c r="F8" s="205"/>
      <c r="G8" s="205"/>
      <c r="H8" s="205"/>
    </row>
    <row r="9" spans="1:34" s="189" customFormat="1" ht="32.25" customHeight="1" thickBot="1" x14ac:dyDescent="0.35">
      <c r="A9" s="281"/>
      <c r="B9" s="488" t="s">
        <v>71</v>
      </c>
      <c r="C9" s="489"/>
      <c r="D9" s="489"/>
      <c r="E9" s="489"/>
      <c r="F9" s="489"/>
      <c r="G9" s="489"/>
      <c r="H9" s="490" t="s">
        <v>147</v>
      </c>
      <c r="I9" s="205"/>
      <c r="J9" s="205"/>
      <c r="K9" s="205"/>
    </row>
    <row r="10" spans="1:34" s="189" customFormat="1" ht="59.45" customHeight="1" x14ac:dyDescent="0.3">
      <c r="A10" s="281"/>
      <c r="B10" s="206" t="s">
        <v>43</v>
      </c>
      <c r="C10" s="207" t="s">
        <v>44</v>
      </c>
      <c r="D10" s="208" t="s">
        <v>46</v>
      </c>
      <c r="E10" s="469" t="s">
        <v>116</v>
      </c>
      <c r="F10" s="470"/>
      <c r="G10" s="209" t="s">
        <v>70</v>
      </c>
      <c r="H10" s="491"/>
      <c r="I10" s="205"/>
      <c r="J10" s="205"/>
      <c r="K10" s="205"/>
    </row>
    <row r="11" spans="1:34" s="189" customFormat="1" ht="107.25" customHeight="1" x14ac:dyDescent="0.3">
      <c r="A11" s="281"/>
      <c r="B11" s="343" t="s">
        <v>230</v>
      </c>
      <c r="C11" s="339" t="s">
        <v>125</v>
      </c>
      <c r="D11" s="339" t="s">
        <v>84</v>
      </c>
      <c r="E11" s="505" t="s">
        <v>231</v>
      </c>
      <c r="F11" s="506"/>
      <c r="G11" s="210"/>
      <c r="H11" s="491"/>
      <c r="I11" s="205"/>
      <c r="J11" s="205"/>
      <c r="K11" s="205"/>
    </row>
    <row r="12" spans="1:34" s="189" customFormat="1" ht="122.25" customHeight="1" x14ac:dyDescent="0.3">
      <c r="A12" s="281"/>
      <c r="B12" s="343" t="s">
        <v>232</v>
      </c>
      <c r="C12" s="339" t="s">
        <v>125</v>
      </c>
      <c r="D12" s="339" t="s">
        <v>84</v>
      </c>
      <c r="E12" s="505" t="s">
        <v>231</v>
      </c>
      <c r="F12" s="506"/>
      <c r="G12" s="210"/>
      <c r="H12" s="491"/>
      <c r="I12" s="205"/>
      <c r="J12" s="205"/>
      <c r="K12" s="205"/>
    </row>
    <row r="13" spans="1:34" s="189" customFormat="1" ht="31.5" customHeight="1" thickBot="1" x14ac:dyDescent="0.35">
      <c r="A13" s="281"/>
      <c r="B13" s="494"/>
      <c r="C13" s="495"/>
      <c r="D13" s="495"/>
      <c r="E13" s="495"/>
      <c r="F13" s="496"/>
      <c r="G13" s="211">
        <f>SUM(G11:G12)</f>
        <v>0</v>
      </c>
      <c r="H13" s="491"/>
      <c r="I13" s="205">
        <f>+H13</f>
        <v>0</v>
      </c>
      <c r="J13" s="205"/>
      <c r="K13" s="162"/>
    </row>
    <row r="14" spans="1:34" s="189" customFormat="1" ht="32.25" customHeight="1" thickBot="1" x14ac:dyDescent="0.35">
      <c r="A14" s="281"/>
      <c r="B14" s="282"/>
      <c r="C14" s="282"/>
      <c r="D14" s="282"/>
      <c r="E14" s="282"/>
      <c r="F14" s="475" t="s">
        <v>22</v>
      </c>
      <c r="G14" s="475"/>
      <c r="H14" s="283" t="str">
        <f>IF(G13=2, "CUMPLE", "NO CUMPLE")</f>
        <v>NO CUMPLE</v>
      </c>
      <c r="I14" s="205"/>
      <c r="J14" s="205"/>
      <c r="K14" s="205"/>
    </row>
    <row r="15" spans="1:34" s="189" customFormat="1" ht="137.25" customHeight="1" thickBot="1" x14ac:dyDescent="0.35">
      <c r="A15" s="281"/>
      <c r="B15" s="476" t="s">
        <v>115</v>
      </c>
      <c r="C15" s="477"/>
      <c r="D15" s="477"/>
      <c r="E15" s="477"/>
      <c r="F15" s="477"/>
      <c r="G15" s="477"/>
      <c r="H15" s="305" t="s">
        <v>150</v>
      </c>
      <c r="I15" s="205"/>
      <c r="J15" s="205"/>
      <c r="K15" s="205"/>
      <c r="M15" s="163"/>
    </row>
    <row r="16" spans="1:34" s="189" customFormat="1" ht="73.7" customHeight="1" x14ac:dyDescent="0.3">
      <c r="A16" s="281"/>
      <c r="B16" s="214" t="s">
        <v>47</v>
      </c>
      <c r="C16" s="304" t="s">
        <v>44</v>
      </c>
      <c r="D16" s="294" t="s">
        <v>46</v>
      </c>
      <c r="E16" s="483" t="s">
        <v>117</v>
      </c>
      <c r="F16" s="483"/>
      <c r="G16" s="314" t="s">
        <v>70</v>
      </c>
      <c r="H16" s="284" t="s">
        <v>22</v>
      </c>
      <c r="I16" s="205"/>
      <c r="J16" s="205"/>
      <c r="K16" s="205"/>
    </row>
    <row r="17" spans="1:11" s="189" customFormat="1" ht="117.2" customHeight="1" x14ac:dyDescent="0.3">
      <c r="A17" s="281"/>
      <c r="B17" s="338" t="s">
        <v>233</v>
      </c>
      <c r="C17" s="339" t="s">
        <v>125</v>
      </c>
      <c r="D17" s="339" t="s">
        <v>84</v>
      </c>
      <c r="E17" s="505" t="s">
        <v>234</v>
      </c>
      <c r="F17" s="506"/>
      <c r="G17" s="325"/>
      <c r="H17" s="280" t="str">
        <f>IF(G17=1, "CUMPLE 10", "NO CUMPLE")</f>
        <v>NO CUMPLE</v>
      </c>
      <c r="I17" s="205"/>
      <c r="J17" s="205"/>
      <c r="K17" s="205"/>
    </row>
    <row r="18" spans="1:11" s="189" customFormat="1" ht="106.5" customHeight="1" x14ac:dyDescent="0.3">
      <c r="A18" s="281"/>
      <c r="B18" s="338" t="s">
        <v>235</v>
      </c>
      <c r="C18" s="339" t="s">
        <v>125</v>
      </c>
      <c r="D18" s="339" t="s">
        <v>84</v>
      </c>
      <c r="E18" s="505" t="s">
        <v>231</v>
      </c>
      <c r="F18" s="506"/>
      <c r="G18" s="216"/>
      <c r="H18" s="280" t="str">
        <f>IF(G18=1, "CUMPLE 10", "NO CUMPLE")</f>
        <v>NO CUMPLE</v>
      </c>
      <c r="I18" s="205"/>
      <c r="J18" s="205"/>
      <c r="K18" s="205"/>
    </row>
    <row r="19" spans="1:11" s="189" customFormat="1" ht="32.25" customHeight="1" thickBot="1" x14ac:dyDescent="0.35">
      <c r="A19" s="281"/>
      <c r="B19" s="478" t="s">
        <v>77</v>
      </c>
      <c r="C19" s="479"/>
      <c r="D19" s="479"/>
      <c r="E19" s="479"/>
      <c r="F19" s="479"/>
      <c r="G19" s="217">
        <f>G17+G18</f>
        <v>0</v>
      </c>
      <c r="H19" s="285"/>
      <c r="I19" s="205"/>
      <c r="J19" s="205"/>
      <c r="K19" s="205"/>
    </row>
    <row r="20" spans="1:11" s="189" customFormat="1" ht="32.25" customHeight="1" thickBot="1" x14ac:dyDescent="0.35">
      <c r="A20" s="281"/>
      <c r="B20" s="480" t="s">
        <v>78</v>
      </c>
      <c r="C20" s="481"/>
      <c r="D20" s="481"/>
      <c r="E20" s="481"/>
      <c r="F20" s="481"/>
      <c r="G20" s="460"/>
      <c r="H20" s="286" t="str">
        <f>IF(G19=2,"20",IF(G19=1,"10","0"))</f>
        <v>0</v>
      </c>
      <c r="I20" s="205"/>
      <c r="J20" s="205"/>
      <c r="K20" s="205"/>
    </row>
    <row r="21" spans="1:11" s="189" customFormat="1" ht="32.25" customHeight="1" thickBot="1" x14ac:dyDescent="0.35">
      <c r="A21" s="281"/>
      <c r="B21" s="218"/>
      <c r="C21" s="218"/>
      <c r="D21" s="218"/>
      <c r="E21" s="218"/>
      <c r="F21" s="218"/>
      <c r="G21" s="218"/>
      <c r="H21" s="218"/>
      <c r="I21" s="205"/>
      <c r="J21" s="205"/>
      <c r="K21" s="205"/>
    </row>
    <row r="22" spans="1:11" s="189" customFormat="1" ht="32.25" customHeight="1" x14ac:dyDescent="0.3">
      <c r="A22" s="281"/>
      <c r="B22" s="249" t="s">
        <v>97</v>
      </c>
      <c r="C22" s="156" t="str">
        <f>+'Exp ADICI'!C14</f>
        <v>21 de agosto de 2019</v>
      </c>
      <c r="D22" s="156"/>
      <c r="E22" s="156"/>
      <c r="F22" s="156"/>
      <c r="G22" s="156"/>
      <c r="H22" s="157"/>
      <c r="I22" s="205"/>
      <c r="J22" s="205"/>
      <c r="K22" s="205"/>
    </row>
    <row r="23" spans="1:11" s="189" customFormat="1" ht="27.2" customHeight="1" x14ac:dyDescent="0.3">
      <c r="A23" s="281"/>
      <c r="B23" s="164"/>
      <c r="C23" s="165"/>
      <c r="D23" s="165"/>
      <c r="E23" s="165"/>
      <c r="F23" s="60"/>
      <c r="G23" s="60"/>
      <c r="H23" s="166"/>
      <c r="I23" s="219"/>
    </row>
    <row r="24" spans="1:11" s="189" customFormat="1" ht="27.2" customHeight="1" x14ac:dyDescent="0.3">
      <c r="A24" s="281"/>
      <c r="B24" s="164"/>
      <c r="C24" s="165"/>
      <c r="D24" s="165"/>
      <c r="E24" s="165"/>
      <c r="F24" s="60"/>
      <c r="G24" s="60"/>
      <c r="H24" s="166"/>
      <c r="I24" s="219"/>
    </row>
    <row r="25" spans="1:11" s="189" customFormat="1" ht="27.2" customHeight="1" thickBot="1" x14ac:dyDescent="0.35">
      <c r="A25" s="281"/>
      <c r="B25" s="167" t="s">
        <v>93</v>
      </c>
      <c r="C25" s="168"/>
      <c r="D25" s="452" t="s">
        <v>94</v>
      </c>
      <c r="E25" s="452"/>
      <c r="F25" s="169"/>
      <c r="G25" s="452" t="s">
        <v>95</v>
      </c>
      <c r="H25" s="453"/>
      <c r="I25" s="219"/>
    </row>
    <row r="26" spans="1:11" s="189" customFormat="1" ht="27.2" customHeight="1" x14ac:dyDescent="0.3">
      <c r="A26" s="281"/>
    </row>
    <row r="27" spans="1:11" s="189" customFormat="1" ht="49.5" customHeight="1" x14ac:dyDescent="0.3">
      <c r="A27" s="281"/>
      <c r="B27" s="482" t="str">
        <f>+B1</f>
        <v>“INTERVENTORÍA TÉCNICA, ADMINISTRATIVA Y FINANCIERA PARA EL PLANTEAMIENTO Y EVALUACIÓN DE ALTERNATIVAS DE MITIGACIÓN DEL RIESGO PARA EL BARRIO LA GRAN COLOMBIA DE LA LOCALIDAD DE SAN CRISTÓBAL”</v>
      </c>
      <c r="C27" s="482"/>
      <c r="D27" s="482"/>
      <c r="E27" s="482"/>
      <c r="F27" s="482"/>
      <c r="G27" s="482"/>
      <c r="H27" s="482"/>
      <c r="I27" s="482"/>
    </row>
    <row r="28" spans="1:11" s="189" customFormat="1" ht="39.75" customHeight="1" x14ac:dyDescent="0.3">
      <c r="A28" s="281"/>
      <c r="B28" s="462" t="s">
        <v>86</v>
      </c>
      <c r="C28" s="462"/>
      <c r="D28" s="462"/>
      <c r="E28" s="462"/>
      <c r="F28" s="462"/>
      <c r="G28" s="462"/>
      <c r="H28" s="462"/>
    </row>
    <row r="29" spans="1:11" s="189" customFormat="1" ht="27.2" hidden="1" customHeight="1" x14ac:dyDescent="0.3">
      <c r="A29" s="281"/>
    </row>
    <row r="30" spans="1:11" s="189" customFormat="1" ht="27.75" customHeight="1" x14ac:dyDescent="0.3">
      <c r="A30" s="281"/>
      <c r="B30" s="220" t="s">
        <v>85</v>
      </c>
      <c r="C30" s="221" t="str">
        <f>C3</f>
        <v>JAM</v>
      </c>
    </row>
    <row r="31" spans="1:11" s="189" customFormat="1" ht="60.75" customHeight="1" x14ac:dyDescent="0.3">
      <c r="A31" s="281"/>
      <c r="B31" s="304" t="s">
        <v>30</v>
      </c>
      <c r="C31" s="222" t="s">
        <v>13</v>
      </c>
      <c r="D31" s="222">
        <v>4</v>
      </c>
      <c r="E31" s="304" t="s">
        <v>48</v>
      </c>
      <c r="F31" s="344">
        <v>36186</v>
      </c>
      <c r="G31" s="246" t="s">
        <v>50</v>
      </c>
      <c r="H31" s="197" t="str">
        <f>IF(G32&gt;=D31, "CUMPLE", "NO CUMPLE")</f>
        <v>CUMPLE</v>
      </c>
    </row>
    <row r="32" spans="1:11" s="189" customFormat="1" ht="104.25" customHeight="1" thickBot="1" x14ac:dyDescent="0.35">
      <c r="A32" s="281"/>
      <c r="B32" s="304" t="s">
        <v>38</v>
      </c>
      <c r="C32" s="503" t="s">
        <v>228</v>
      </c>
      <c r="D32" s="504"/>
      <c r="E32" s="304" t="s">
        <v>49</v>
      </c>
      <c r="F32" s="345">
        <v>43677</v>
      </c>
      <c r="G32" s="224">
        <f>+(F32-F31)/365</f>
        <v>20.523287671232875</v>
      </c>
      <c r="H32" s="316" t="s">
        <v>148</v>
      </c>
    </row>
    <row r="33" spans="1:11" s="189" customFormat="1" ht="42.75" customHeight="1" x14ac:dyDescent="0.3">
      <c r="A33" s="281"/>
      <c r="B33" s="304" t="s">
        <v>42</v>
      </c>
      <c r="C33" s="353" t="s">
        <v>236</v>
      </c>
      <c r="D33" s="354"/>
      <c r="E33" s="202"/>
      <c r="F33" s="203"/>
      <c r="G33" s="204"/>
      <c r="H33" s="205"/>
    </row>
    <row r="34" spans="1:11" s="189" customFormat="1" ht="27.2" customHeight="1" thickBot="1" x14ac:dyDescent="0.35">
      <c r="A34" s="281"/>
      <c r="B34" s="219"/>
      <c r="C34" s="225"/>
      <c r="D34" s="225"/>
      <c r="E34" s="225"/>
      <c r="F34" s="205"/>
      <c r="G34" s="205"/>
      <c r="H34" s="205"/>
    </row>
    <row r="35" spans="1:11" s="189" customFormat="1" ht="27.2" customHeight="1" thickBot="1" x14ac:dyDescent="0.35">
      <c r="A35" s="281"/>
      <c r="B35" s="464" t="s">
        <v>14</v>
      </c>
      <c r="C35" s="465"/>
      <c r="D35" s="465"/>
      <c r="E35" s="465"/>
      <c r="F35" s="465"/>
      <c r="G35" s="466"/>
      <c r="H35" s="467" t="s">
        <v>118</v>
      </c>
    </row>
    <row r="36" spans="1:11" s="189" customFormat="1" ht="75" customHeight="1" x14ac:dyDescent="0.3">
      <c r="A36" s="281"/>
      <c r="B36" s="206" t="s">
        <v>43</v>
      </c>
      <c r="C36" s="207" t="s">
        <v>44</v>
      </c>
      <c r="D36" s="226" t="s">
        <v>46</v>
      </c>
      <c r="E36" s="469" t="s">
        <v>116</v>
      </c>
      <c r="F36" s="470"/>
      <c r="G36" s="293" t="s">
        <v>45</v>
      </c>
      <c r="H36" s="468"/>
    </row>
    <row r="37" spans="1:11" s="189" customFormat="1" ht="108.95" customHeight="1" x14ac:dyDescent="0.3">
      <c r="A37" s="281"/>
      <c r="B37" s="338" t="s">
        <v>237</v>
      </c>
      <c r="C37" s="339" t="s">
        <v>125</v>
      </c>
      <c r="D37" s="339" t="s">
        <v>238</v>
      </c>
      <c r="E37" s="505" t="s">
        <v>239</v>
      </c>
      <c r="F37" s="506"/>
      <c r="G37" s="228">
        <v>0</v>
      </c>
      <c r="H37" s="468"/>
    </row>
    <row r="38" spans="1:11" s="189" customFormat="1" ht="191.65" customHeight="1" x14ac:dyDescent="0.3">
      <c r="A38" s="281"/>
      <c r="B38" s="346" t="s">
        <v>240</v>
      </c>
      <c r="C38" s="339" t="s">
        <v>241</v>
      </c>
      <c r="D38" s="339" t="s">
        <v>238</v>
      </c>
      <c r="E38" s="505" t="s">
        <v>231</v>
      </c>
      <c r="F38" s="506"/>
      <c r="G38" s="229">
        <v>0</v>
      </c>
      <c r="H38" s="468"/>
    </row>
    <row r="39" spans="1:11" s="189" customFormat="1" ht="27.2" customHeight="1" thickBot="1" x14ac:dyDescent="0.35">
      <c r="A39" s="281"/>
      <c r="B39" s="454" t="s">
        <v>59</v>
      </c>
      <c r="C39" s="455"/>
      <c r="D39" s="455"/>
      <c r="E39" s="455"/>
      <c r="F39" s="230"/>
      <c r="G39" s="231">
        <f>SUM(G37:G38)</f>
        <v>0</v>
      </c>
      <c r="H39" s="468"/>
      <c r="K39" s="189">
        <f>15/2</f>
        <v>7.5</v>
      </c>
    </row>
    <row r="40" spans="1:11" s="189" customFormat="1" ht="27.2" customHeight="1" thickBot="1" x14ac:dyDescent="0.35">
      <c r="A40" s="281"/>
      <c r="B40" s="232"/>
      <c r="C40" s="212"/>
      <c r="D40" s="212"/>
      <c r="E40" s="212"/>
      <c r="F40" s="456" t="s">
        <v>22</v>
      </c>
      <c r="G40" s="457"/>
      <c r="H40" s="213" t="str">
        <f>IF(G39=2, "CUMPLE", "NO CUMPLE")</f>
        <v>NO CUMPLE</v>
      </c>
    </row>
    <row r="41" spans="1:11" s="189" customFormat="1" ht="122.25" customHeight="1" x14ac:dyDescent="0.3">
      <c r="A41" s="281"/>
      <c r="B41" s="443" t="s">
        <v>122</v>
      </c>
      <c r="C41" s="444"/>
      <c r="D41" s="444"/>
      <c r="E41" s="444"/>
      <c r="F41" s="444"/>
      <c r="G41" s="445"/>
      <c r="H41" s="233" t="s">
        <v>151</v>
      </c>
    </row>
    <row r="42" spans="1:11" s="189" customFormat="1" ht="105.95" customHeight="1" x14ac:dyDescent="0.3">
      <c r="A42" s="281"/>
      <c r="B42" s="214" t="s">
        <v>47</v>
      </c>
      <c r="C42" s="304" t="s">
        <v>44</v>
      </c>
      <c r="D42" s="304" t="s">
        <v>46</v>
      </c>
      <c r="E42" s="446" t="s">
        <v>119</v>
      </c>
      <c r="F42" s="447"/>
      <c r="G42" s="304" t="s">
        <v>79</v>
      </c>
      <c r="H42" s="215" t="s">
        <v>22</v>
      </c>
    </row>
    <row r="43" spans="1:11" s="189" customFormat="1" ht="149.1" customHeight="1" x14ac:dyDescent="0.3">
      <c r="A43" s="281"/>
      <c r="B43" s="341" t="s">
        <v>233</v>
      </c>
      <c r="C43" s="339" t="s">
        <v>125</v>
      </c>
      <c r="D43" s="339" t="s">
        <v>238</v>
      </c>
      <c r="E43" s="505" t="s">
        <v>234</v>
      </c>
      <c r="F43" s="506"/>
      <c r="G43" s="306"/>
      <c r="H43" s="315" t="str">
        <f>IF(G43=1, "CUMPLE 5", "NO CUMPLE")</f>
        <v>NO CUMPLE</v>
      </c>
    </row>
    <row r="44" spans="1:11" s="189" customFormat="1" ht="127.7" customHeight="1" x14ac:dyDescent="0.3">
      <c r="A44" s="281"/>
      <c r="B44" s="338" t="s">
        <v>242</v>
      </c>
      <c r="C44" s="339" t="s">
        <v>125</v>
      </c>
      <c r="D44" s="339" t="s">
        <v>238</v>
      </c>
      <c r="E44" s="505" t="s">
        <v>243</v>
      </c>
      <c r="F44" s="506"/>
      <c r="G44" s="216"/>
      <c r="H44" s="315" t="str">
        <f>IF(G44=1, "CUMPLE 5", "NO CUMPLE")</f>
        <v>NO CUMPLE</v>
      </c>
    </row>
    <row r="45" spans="1:11" s="189" customFormat="1" ht="27.2" customHeight="1" thickBot="1" x14ac:dyDescent="0.35">
      <c r="A45" s="281"/>
      <c r="B45" s="450" t="s">
        <v>52</v>
      </c>
      <c r="C45" s="451"/>
      <c r="D45" s="451"/>
      <c r="E45" s="451"/>
      <c r="F45" s="451"/>
      <c r="G45" s="217">
        <f>G43+G44</f>
        <v>0</v>
      </c>
      <c r="H45" s="234"/>
    </row>
    <row r="46" spans="1:11" s="189" customFormat="1" ht="27.2" customHeight="1" thickBot="1" x14ac:dyDescent="0.35">
      <c r="A46" s="281"/>
      <c r="B46" s="458" t="s">
        <v>78</v>
      </c>
      <c r="C46" s="459"/>
      <c r="D46" s="459"/>
      <c r="E46" s="459"/>
      <c r="F46" s="459"/>
      <c r="G46" s="460"/>
      <c r="H46" s="235" t="str">
        <f>IF(G45=2,"10",IF(G45=1,"5","0"))</f>
        <v>0</v>
      </c>
    </row>
    <row r="47" spans="1:11" s="189" customFormat="1" ht="27.2" customHeight="1" thickBot="1" x14ac:dyDescent="0.35">
      <c r="A47" s="281"/>
      <c r="B47" s="218"/>
      <c r="C47" s="218"/>
      <c r="D47" s="218"/>
      <c r="E47" s="218"/>
      <c r="F47" s="218"/>
      <c r="G47" s="218"/>
      <c r="H47" s="218"/>
    </row>
    <row r="48" spans="1:11" s="189" customFormat="1" ht="27.2" customHeight="1" x14ac:dyDescent="0.3">
      <c r="A48" s="281"/>
      <c r="B48" s="249" t="s">
        <v>97</v>
      </c>
      <c r="C48" s="156" t="str">
        <f>C22</f>
        <v>21 de agosto de 2019</v>
      </c>
      <c r="D48" s="156"/>
      <c r="E48" s="156"/>
      <c r="F48" s="156"/>
      <c r="G48" s="156"/>
      <c r="H48" s="157"/>
    </row>
    <row r="49" spans="1:9" s="189" customFormat="1" ht="27.2" customHeight="1" x14ac:dyDescent="0.3">
      <c r="A49" s="281"/>
      <c r="B49" s="164"/>
      <c r="C49" s="165"/>
      <c r="D49" s="165"/>
      <c r="E49" s="165"/>
      <c r="F49" s="60"/>
      <c r="G49" s="60"/>
      <c r="H49" s="166"/>
    </row>
    <row r="50" spans="1:9" s="189" customFormat="1" ht="27.2" customHeight="1" x14ac:dyDescent="0.3">
      <c r="A50" s="281"/>
      <c r="B50" s="164"/>
      <c r="C50" s="165"/>
      <c r="D50" s="165"/>
      <c r="E50" s="165"/>
      <c r="F50" s="60"/>
      <c r="G50" s="60"/>
      <c r="H50" s="166"/>
    </row>
    <row r="51" spans="1:9" s="189" customFormat="1" ht="27.2" customHeight="1" thickBot="1" x14ac:dyDescent="0.35">
      <c r="A51" s="281"/>
      <c r="B51" s="167" t="s">
        <v>93</v>
      </c>
      <c r="C51" s="168"/>
      <c r="D51" s="452" t="s">
        <v>94</v>
      </c>
      <c r="E51" s="452"/>
      <c r="F51" s="169"/>
      <c r="G51" s="452" t="s">
        <v>95</v>
      </c>
      <c r="H51" s="453"/>
    </row>
    <row r="52" spans="1:9" s="189" customFormat="1" x14ac:dyDescent="0.3">
      <c r="A52" s="281"/>
    </row>
    <row r="53" spans="1:9" s="189" customFormat="1" ht="68.25" customHeight="1" x14ac:dyDescent="0.3">
      <c r="A53" s="281"/>
      <c r="B53" s="461" t="str">
        <f>+B1</f>
        <v>“INTERVENTORÍA TÉCNICA, ADMINISTRATIVA Y FINANCIERA PARA EL PLANTEAMIENTO Y EVALUACIÓN DE ALTERNATIVAS DE MITIGACIÓN DEL RIESGO PARA EL BARRIO LA GRAN COLOMBIA DE LA LOCALIDAD DE SAN CRISTÓBAL”</v>
      </c>
      <c r="C53" s="461"/>
      <c r="D53" s="461"/>
      <c r="E53" s="461"/>
      <c r="F53" s="461"/>
      <c r="G53" s="461"/>
      <c r="H53" s="461"/>
      <c r="I53" s="461"/>
    </row>
    <row r="54" spans="1:9" s="189" customFormat="1" ht="48" customHeight="1" x14ac:dyDescent="0.3">
      <c r="A54" s="281"/>
      <c r="B54" s="462" t="s">
        <v>82</v>
      </c>
      <c r="C54" s="462"/>
      <c r="D54" s="462"/>
      <c r="E54" s="462"/>
      <c r="F54" s="462"/>
      <c r="G54" s="462"/>
      <c r="H54" s="462"/>
    </row>
    <row r="55" spans="1:9" s="189" customFormat="1" ht="12" hidden="1" customHeight="1" thickBot="1" x14ac:dyDescent="0.35">
      <c r="A55" s="281"/>
    </row>
    <row r="56" spans="1:9" s="189" customFormat="1" ht="28.5" customHeight="1" x14ac:dyDescent="0.3">
      <c r="A56" s="281"/>
      <c r="B56" s="220" t="s">
        <v>85</v>
      </c>
      <c r="C56" s="221" t="str">
        <f>C3</f>
        <v>JAM</v>
      </c>
    </row>
    <row r="57" spans="1:9" s="189" customFormat="1" ht="61.5" customHeight="1" x14ac:dyDescent="0.3">
      <c r="A57" s="281"/>
      <c r="B57" s="304" t="s">
        <v>30</v>
      </c>
      <c r="C57" s="222" t="s">
        <v>13</v>
      </c>
      <c r="D57" s="222">
        <v>4</v>
      </c>
      <c r="E57" s="304" t="s">
        <v>48</v>
      </c>
      <c r="F57" s="337">
        <v>36441</v>
      </c>
      <c r="G57" s="246" t="s">
        <v>50</v>
      </c>
      <c r="H57" s="197" t="str">
        <f>IF(G58&gt;=D57, "CUMPLE", "NO CUMPLE")</f>
        <v>CUMPLE</v>
      </c>
    </row>
    <row r="58" spans="1:9" s="189" customFormat="1" ht="96.75" customHeight="1" x14ac:dyDescent="0.3">
      <c r="A58" s="281"/>
      <c r="B58" s="304" t="s">
        <v>38</v>
      </c>
      <c r="C58" s="507" t="s">
        <v>83</v>
      </c>
      <c r="D58" s="507"/>
      <c r="E58" s="304" t="s">
        <v>49</v>
      </c>
      <c r="F58" s="337">
        <v>43677</v>
      </c>
      <c r="G58" s="236">
        <f>+(F58-F57)/365</f>
        <v>19.824657534246576</v>
      </c>
      <c r="H58" s="316" t="s">
        <v>149</v>
      </c>
    </row>
    <row r="59" spans="1:9" s="189" customFormat="1" ht="30" customHeight="1" x14ac:dyDescent="0.3">
      <c r="A59" s="281"/>
      <c r="B59" s="304" t="s">
        <v>42</v>
      </c>
      <c r="C59" s="359" t="s">
        <v>221</v>
      </c>
      <c r="D59" s="359"/>
      <c r="E59" s="202"/>
      <c r="F59" s="203"/>
      <c r="G59" s="204"/>
      <c r="H59" s="205"/>
    </row>
    <row r="60" spans="1:9" s="189" customFormat="1" ht="15" customHeight="1" thickBot="1" x14ac:dyDescent="0.35">
      <c r="A60" s="281"/>
      <c r="B60" s="219"/>
      <c r="C60" s="225"/>
      <c r="D60" s="225"/>
      <c r="E60" s="225"/>
      <c r="F60" s="205"/>
      <c r="G60" s="205"/>
      <c r="H60" s="205"/>
    </row>
    <row r="61" spans="1:9" s="189" customFormat="1" ht="17.25" thickBot="1" x14ac:dyDescent="0.35">
      <c r="A61" s="281"/>
      <c r="B61" s="464" t="s">
        <v>14</v>
      </c>
      <c r="C61" s="465"/>
      <c r="D61" s="465"/>
      <c r="E61" s="465"/>
      <c r="F61" s="465"/>
      <c r="G61" s="466"/>
      <c r="H61" s="467" t="s">
        <v>120</v>
      </c>
    </row>
    <row r="62" spans="1:9" s="189" customFormat="1" ht="55.7" customHeight="1" x14ac:dyDescent="0.3">
      <c r="A62" s="281"/>
      <c r="B62" s="206" t="s">
        <v>43</v>
      </c>
      <c r="C62" s="207" t="s">
        <v>44</v>
      </c>
      <c r="D62" s="226" t="s">
        <v>46</v>
      </c>
      <c r="E62" s="469" t="s">
        <v>121</v>
      </c>
      <c r="F62" s="470"/>
      <c r="G62" s="227" t="s">
        <v>80</v>
      </c>
      <c r="H62" s="468"/>
    </row>
    <row r="63" spans="1:9" s="189" customFormat="1" ht="63.2" customHeight="1" x14ac:dyDescent="0.3">
      <c r="A63" s="281"/>
      <c r="B63" s="338" t="s">
        <v>222</v>
      </c>
      <c r="C63" s="339" t="s">
        <v>223</v>
      </c>
      <c r="D63" s="339" t="s">
        <v>181</v>
      </c>
      <c r="E63" s="508" t="s">
        <v>136</v>
      </c>
      <c r="F63" s="509"/>
      <c r="G63" s="340">
        <v>1</v>
      </c>
      <c r="H63" s="468"/>
    </row>
    <row r="64" spans="1:9" s="189" customFormat="1" ht="80.099999999999994" customHeight="1" x14ac:dyDescent="0.3">
      <c r="A64" s="281"/>
      <c r="B64" s="338" t="s">
        <v>224</v>
      </c>
      <c r="C64" s="339" t="s">
        <v>223</v>
      </c>
      <c r="D64" s="339" t="s">
        <v>181</v>
      </c>
      <c r="E64" s="508" t="s">
        <v>136</v>
      </c>
      <c r="F64" s="509"/>
      <c r="G64" s="340">
        <v>1</v>
      </c>
      <c r="H64" s="468"/>
    </row>
    <row r="65" spans="1:8" s="189" customFormat="1" ht="28.5" customHeight="1" thickBot="1" x14ac:dyDescent="0.35">
      <c r="A65" s="281"/>
      <c r="B65" s="454" t="s">
        <v>59</v>
      </c>
      <c r="C65" s="455"/>
      <c r="D65" s="455"/>
      <c r="E65" s="455"/>
      <c r="F65" s="230"/>
      <c r="G65" s="231">
        <f>SUM(G63:G64)</f>
        <v>2</v>
      </c>
      <c r="H65" s="468"/>
    </row>
    <row r="66" spans="1:8" s="189" customFormat="1" ht="18.75" thickBot="1" x14ac:dyDescent="0.35">
      <c r="A66" s="281"/>
      <c r="B66" s="232"/>
      <c r="C66" s="212"/>
      <c r="D66" s="212"/>
      <c r="E66" s="212"/>
      <c r="F66" s="456" t="s">
        <v>22</v>
      </c>
      <c r="G66" s="457"/>
      <c r="H66" s="213" t="str">
        <f>IF(G65=2, "CUMPLE", "NO CUMPLE")</f>
        <v>CUMPLE</v>
      </c>
    </row>
    <row r="67" spans="1:8" s="189" customFormat="1" ht="18.75" thickBot="1" x14ac:dyDescent="0.35">
      <c r="A67" s="281"/>
      <c r="B67" s="282"/>
      <c r="C67" s="282"/>
      <c r="D67" s="282"/>
      <c r="E67" s="282"/>
      <c r="F67" s="219"/>
      <c r="G67" s="219"/>
      <c r="H67" s="282"/>
    </row>
    <row r="68" spans="1:8" s="189" customFormat="1" ht="132" x14ac:dyDescent="0.3">
      <c r="A68" s="281"/>
      <c r="B68" s="443" t="s">
        <v>153</v>
      </c>
      <c r="C68" s="444"/>
      <c r="D68" s="444"/>
      <c r="E68" s="444"/>
      <c r="F68" s="444"/>
      <c r="G68" s="445"/>
      <c r="H68" s="233" t="s">
        <v>152</v>
      </c>
    </row>
    <row r="69" spans="1:8" s="189" customFormat="1" ht="72.75" customHeight="1" x14ac:dyDescent="0.3">
      <c r="A69" s="281"/>
      <c r="B69" s="214" t="s">
        <v>47</v>
      </c>
      <c r="C69" s="304" t="s">
        <v>44</v>
      </c>
      <c r="D69" s="304" t="s">
        <v>46</v>
      </c>
      <c r="E69" s="446" t="s">
        <v>123</v>
      </c>
      <c r="F69" s="447"/>
      <c r="G69" s="304" t="s">
        <v>79</v>
      </c>
      <c r="H69" s="215" t="s">
        <v>22</v>
      </c>
    </row>
    <row r="70" spans="1:8" s="189" customFormat="1" ht="76.349999999999994" customHeight="1" x14ac:dyDescent="0.3">
      <c r="A70" s="281"/>
      <c r="B70" s="341" t="s">
        <v>225</v>
      </c>
      <c r="C70" s="339" t="s">
        <v>168</v>
      </c>
      <c r="D70" s="339" t="s">
        <v>83</v>
      </c>
      <c r="E70" s="510" t="s">
        <v>226</v>
      </c>
      <c r="F70" s="511"/>
      <c r="G70" s="342">
        <v>1</v>
      </c>
      <c r="H70" s="315" t="str">
        <f>IF(G70=1, "CUMPLE 4,5", "NO CUMPLE")</f>
        <v>CUMPLE 4,5</v>
      </c>
    </row>
    <row r="71" spans="1:8" s="189" customFormat="1" ht="72.599999999999994" customHeight="1" x14ac:dyDescent="0.3">
      <c r="A71" s="281"/>
      <c r="B71" s="338" t="s">
        <v>227</v>
      </c>
      <c r="C71" s="339" t="s">
        <v>168</v>
      </c>
      <c r="D71" s="339" t="s">
        <v>83</v>
      </c>
      <c r="E71" s="510" t="s">
        <v>226</v>
      </c>
      <c r="F71" s="511"/>
      <c r="G71" s="342">
        <v>1</v>
      </c>
      <c r="H71" s="315" t="str">
        <f>IF(G71=1, "CUMPLE 4,5", "NO CUMPLE")</f>
        <v>CUMPLE 4,5</v>
      </c>
    </row>
    <row r="72" spans="1:8" s="189" customFormat="1" ht="22.5" customHeight="1" thickBot="1" x14ac:dyDescent="0.35">
      <c r="A72" s="281"/>
      <c r="B72" s="450" t="s">
        <v>52</v>
      </c>
      <c r="C72" s="451"/>
      <c r="D72" s="451"/>
      <c r="E72" s="451"/>
      <c r="F72" s="451"/>
      <c r="G72" s="217">
        <f>G70+G71</f>
        <v>2</v>
      </c>
      <c r="H72" s="234"/>
    </row>
    <row r="73" spans="1:8" s="189" customFormat="1" ht="32.25" customHeight="1" thickBot="1" x14ac:dyDescent="0.35">
      <c r="A73" s="281"/>
      <c r="B73" s="458" t="s">
        <v>78</v>
      </c>
      <c r="C73" s="459"/>
      <c r="D73" s="459"/>
      <c r="E73" s="459"/>
      <c r="F73" s="459"/>
      <c r="G73" s="460"/>
      <c r="H73" s="235" t="str">
        <f>IF(G72=2,"9",IF(G72=1,"4,5","0"))</f>
        <v>9</v>
      </c>
    </row>
    <row r="74" spans="1:8" s="189" customFormat="1" ht="18" x14ac:dyDescent="0.3">
      <c r="A74" s="281"/>
      <c r="B74" s="282"/>
      <c r="C74" s="282"/>
      <c r="D74" s="282"/>
      <c r="E74" s="282"/>
      <c r="F74" s="219"/>
      <c r="G74" s="219"/>
      <c r="H74" s="282"/>
    </row>
    <row r="75" spans="1:8" s="189" customFormat="1" ht="17.25" thickBot="1" x14ac:dyDescent="0.35">
      <c r="A75" s="281"/>
      <c r="B75" s="237"/>
      <c r="C75" s="237"/>
      <c r="D75" s="237"/>
      <c r="E75" s="237"/>
      <c r="F75" s="237"/>
      <c r="G75" s="237"/>
      <c r="H75" s="237"/>
    </row>
    <row r="76" spans="1:8" s="189" customFormat="1" x14ac:dyDescent="0.3">
      <c r="A76" s="281"/>
      <c r="B76" s="249" t="s">
        <v>96</v>
      </c>
      <c r="C76" s="156" t="str">
        <f>C48</f>
        <v>21 de agosto de 2019</v>
      </c>
      <c r="D76" s="156"/>
      <c r="E76" s="156"/>
      <c r="F76" s="156"/>
      <c r="G76" s="156"/>
      <c r="H76" s="157"/>
    </row>
    <row r="77" spans="1:8" s="189" customFormat="1" x14ac:dyDescent="0.3">
      <c r="A77" s="281"/>
      <c r="B77" s="164"/>
      <c r="C77" s="165"/>
      <c r="D77" s="165"/>
      <c r="E77" s="165"/>
      <c r="F77" s="60"/>
      <c r="G77" s="60"/>
      <c r="H77" s="166"/>
    </row>
    <row r="78" spans="1:8" s="189" customFormat="1" x14ac:dyDescent="0.3">
      <c r="A78" s="281"/>
      <c r="B78" s="164"/>
      <c r="C78" s="165"/>
      <c r="D78" s="165"/>
      <c r="E78" s="165"/>
      <c r="F78" s="60"/>
      <c r="G78" s="60"/>
      <c r="H78" s="166"/>
    </row>
    <row r="79" spans="1:8" s="189" customFormat="1" ht="17.25" thickBot="1" x14ac:dyDescent="0.35">
      <c r="A79" s="281"/>
      <c r="B79" s="167" t="s">
        <v>93</v>
      </c>
      <c r="C79" s="168"/>
      <c r="D79" s="452" t="s">
        <v>94</v>
      </c>
      <c r="E79" s="452"/>
      <c r="F79" s="169"/>
      <c r="G79" s="452" t="s">
        <v>95</v>
      </c>
      <c r="H79" s="453"/>
    </row>
    <row r="80" spans="1:8" s="189" customFormat="1" x14ac:dyDescent="0.3">
      <c r="B80" s="237"/>
      <c r="C80" s="237"/>
      <c r="D80" s="237"/>
      <c r="E80" s="237"/>
      <c r="F80" s="237"/>
      <c r="G80" s="237"/>
      <c r="H80" s="237"/>
    </row>
    <row r="81" s="189" customFormat="1" x14ac:dyDescent="0.3"/>
  </sheetData>
  <mergeCells count="61">
    <mergeCell ref="B73:G73"/>
    <mergeCell ref="D79:E79"/>
    <mergeCell ref="G79:H79"/>
    <mergeCell ref="F66:G66"/>
    <mergeCell ref="B68:G68"/>
    <mergeCell ref="E69:F69"/>
    <mergeCell ref="E70:F70"/>
    <mergeCell ref="E71:F71"/>
    <mergeCell ref="B72:F72"/>
    <mergeCell ref="B61:G61"/>
    <mergeCell ref="H61:H65"/>
    <mergeCell ref="E62:F62"/>
    <mergeCell ref="E63:F63"/>
    <mergeCell ref="E64:F64"/>
    <mergeCell ref="B65:E65"/>
    <mergeCell ref="C58:D58"/>
    <mergeCell ref="F40:G40"/>
    <mergeCell ref="B41:G41"/>
    <mergeCell ref="E42:F42"/>
    <mergeCell ref="E43:F43"/>
    <mergeCell ref="E44:F44"/>
    <mergeCell ref="B45:F45"/>
    <mergeCell ref="B46:G46"/>
    <mergeCell ref="D51:E51"/>
    <mergeCell ref="G51:H51"/>
    <mergeCell ref="B53:I53"/>
    <mergeCell ref="B54:H54"/>
    <mergeCell ref="B35:G35"/>
    <mergeCell ref="H35:H39"/>
    <mergeCell ref="E36:F36"/>
    <mergeCell ref="E37:F37"/>
    <mergeCell ref="E38:F38"/>
    <mergeCell ref="B39:E39"/>
    <mergeCell ref="C32:D32"/>
    <mergeCell ref="F14:G14"/>
    <mergeCell ref="B15:G15"/>
    <mergeCell ref="E16:F16"/>
    <mergeCell ref="E17:F17"/>
    <mergeCell ref="E18:F18"/>
    <mergeCell ref="B19:F19"/>
    <mergeCell ref="B20:G20"/>
    <mergeCell ref="D25:E25"/>
    <mergeCell ref="G25:H25"/>
    <mergeCell ref="B27:I27"/>
    <mergeCell ref="B28:H28"/>
    <mergeCell ref="C6:D6"/>
    <mergeCell ref="C7:D7"/>
    <mergeCell ref="C8:E8"/>
    <mergeCell ref="B9:G9"/>
    <mergeCell ref="H9:H13"/>
    <mergeCell ref="E10:F10"/>
    <mergeCell ref="E11:F11"/>
    <mergeCell ref="E12:F12"/>
    <mergeCell ref="B13:F13"/>
    <mergeCell ref="B1:I1"/>
    <mergeCell ref="B2:H2"/>
    <mergeCell ref="M2:U2"/>
    <mergeCell ref="V2:AG2"/>
    <mergeCell ref="B4:H4"/>
    <mergeCell ref="M4:U4"/>
    <mergeCell ref="V4:AG4"/>
  </mergeCells>
  <printOptions horizontalCentered="1" verticalCentered="1"/>
  <pageMargins left="0.23622047244094491" right="0.23622047244094491" top="0.74803149606299213" bottom="0.74803149606299213" header="0.31496062992125984" footer="0.31496062992125984"/>
  <pageSetup scale="45" fitToHeight="5" orientation="portrait" r:id="rId1"/>
  <headerFooter alignWithMargins="0"/>
  <rowBreaks count="2" manualBreakCount="2">
    <brk id="26" max="7" man="1"/>
    <brk id="52" max="7"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H81"/>
  <sheetViews>
    <sheetView showWhiteSpace="0" view="pageBreakPreview" topLeftCell="A65" zoomScale="70" zoomScaleNormal="70" zoomScaleSheetLayoutView="70" zoomScalePageLayoutView="50" workbookViewId="0">
      <selection activeCell="C23" sqref="C23"/>
    </sheetView>
  </sheetViews>
  <sheetFormatPr baseColWidth="10" defaultColWidth="27" defaultRowHeight="16.5" x14ac:dyDescent="0.3"/>
  <cols>
    <col min="1" max="1" width="5.85546875" style="238" customWidth="1"/>
    <col min="2" max="2" width="47.42578125" style="238" customWidth="1"/>
    <col min="3" max="3" width="21.7109375" style="238" customWidth="1"/>
    <col min="4" max="4" width="17.85546875" style="238" customWidth="1"/>
    <col min="5" max="5" width="21" style="238" customWidth="1"/>
    <col min="6" max="6" width="19.7109375" style="238" customWidth="1"/>
    <col min="7" max="7" width="18" style="238" customWidth="1"/>
    <col min="8" max="8" width="63.42578125" style="238" customWidth="1"/>
    <col min="9" max="9" width="52.7109375" style="238" hidden="1" customWidth="1"/>
    <col min="10" max="10" width="22.42578125" style="238" customWidth="1"/>
    <col min="11" max="11" width="25.85546875" style="238" customWidth="1"/>
    <col min="12" max="12" width="15.85546875" style="238" customWidth="1"/>
    <col min="13" max="20" width="27" style="238"/>
    <col min="21" max="21" width="28.7109375" style="238" customWidth="1"/>
    <col min="22" max="16384" width="27" style="238"/>
  </cols>
  <sheetData>
    <row r="1" spans="1:34" s="189" customFormat="1" ht="89.25" customHeight="1" x14ac:dyDescent="0.3">
      <c r="A1" s="281"/>
      <c r="B1" s="461" t="s">
        <v>127</v>
      </c>
      <c r="C1" s="461"/>
      <c r="D1" s="461"/>
      <c r="E1" s="461"/>
      <c r="F1" s="461"/>
      <c r="G1" s="461"/>
      <c r="H1" s="461"/>
      <c r="I1" s="461"/>
    </row>
    <row r="2" spans="1:34" s="189" customFormat="1" ht="35.25" customHeight="1" x14ac:dyDescent="0.3">
      <c r="A2" s="281"/>
      <c r="B2" s="497" t="s">
        <v>92</v>
      </c>
      <c r="C2" s="497"/>
      <c r="D2" s="497"/>
      <c r="E2" s="497"/>
      <c r="F2" s="497"/>
      <c r="G2" s="497"/>
      <c r="H2" s="497"/>
      <c r="M2" s="498"/>
      <c r="N2" s="498"/>
      <c r="O2" s="498"/>
      <c r="P2" s="498"/>
      <c r="Q2" s="498"/>
      <c r="R2" s="498"/>
      <c r="S2" s="498"/>
      <c r="T2" s="498"/>
      <c r="U2" s="498"/>
      <c r="V2" s="498">
        <f>+M2</f>
        <v>0</v>
      </c>
      <c r="W2" s="498"/>
      <c r="X2" s="498"/>
      <c r="Y2" s="498"/>
      <c r="Z2" s="498"/>
      <c r="AA2" s="498"/>
      <c r="AB2" s="498"/>
      <c r="AC2" s="498"/>
      <c r="AD2" s="498"/>
      <c r="AE2" s="498"/>
      <c r="AF2" s="498"/>
      <c r="AG2" s="498"/>
      <c r="AH2" s="190"/>
    </row>
    <row r="3" spans="1:34" s="189" customFormat="1" ht="39.75" customHeight="1" thickBot="1" x14ac:dyDescent="0.45">
      <c r="A3" s="281"/>
      <c r="B3" s="191" t="s">
        <v>51</v>
      </c>
      <c r="C3" s="191" t="str">
        <f>+TECNICA!B10</f>
        <v>CONSORCIO INTERVENTORÍA LA GRAN COLOMBIA</v>
      </c>
      <c r="D3" s="192"/>
    </row>
    <row r="4" spans="1:34" s="189" customFormat="1" ht="31.5" customHeight="1" thickBot="1" x14ac:dyDescent="0.35">
      <c r="A4" s="281"/>
      <c r="B4" s="499" t="s">
        <v>76</v>
      </c>
      <c r="C4" s="500"/>
      <c r="D4" s="500"/>
      <c r="E4" s="501"/>
      <c r="F4" s="501"/>
      <c r="G4" s="501"/>
      <c r="H4" s="502"/>
      <c r="I4" s="193"/>
      <c r="J4" s="193"/>
      <c r="K4" s="193"/>
      <c r="M4" s="498"/>
      <c r="N4" s="498"/>
      <c r="O4" s="498"/>
      <c r="P4" s="498"/>
      <c r="Q4" s="498"/>
      <c r="R4" s="498"/>
      <c r="S4" s="498"/>
      <c r="T4" s="498"/>
      <c r="U4" s="498"/>
      <c r="V4" s="498">
        <f>+M4</f>
        <v>0</v>
      </c>
      <c r="W4" s="498"/>
      <c r="X4" s="498"/>
      <c r="Y4" s="498"/>
      <c r="Z4" s="498"/>
      <c r="AA4" s="498"/>
      <c r="AB4" s="498"/>
      <c r="AC4" s="498"/>
      <c r="AD4" s="498"/>
      <c r="AE4" s="498"/>
      <c r="AF4" s="498"/>
      <c r="AG4" s="498"/>
    </row>
    <row r="5" spans="1:34" s="189" customFormat="1" ht="70.5" customHeight="1" x14ac:dyDescent="0.3">
      <c r="A5" s="281"/>
      <c r="B5" s="194" t="s">
        <v>30</v>
      </c>
      <c r="C5" s="195" t="s">
        <v>13</v>
      </c>
      <c r="D5" s="196">
        <v>6</v>
      </c>
      <c r="E5" s="197" t="s">
        <v>48</v>
      </c>
      <c r="F5" s="198">
        <v>34200</v>
      </c>
      <c r="G5" s="199" t="s">
        <v>50</v>
      </c>
      <c r="H5" s="197" t="str">
        <f>IF(G6&gt;=D5, "CUMPLE", "NO CUMPLE")</f>
        <v>CUMPLE</v>
      </c>
    </row>
    <row r="6" spans="1:34" s="189" customFormat="1" ht="118.5" customHeight="1" thickBot="1" x14ac:dyDescent="0.35">
      <c r="A6" s="281"/>
      <c r="B6" s="200" t="s">
        <v>38</v>
      </c>
      <c r="C6" s="473" t="s">
        <v>175</v>
      </c>
      <c r="D6" s="474"/>
      <c r="E6" s="197" t="s">
        <v>49</v>
      </c>
      <c r="F6" s="223">
        <v>43677</v>
      </c>
      <c r="G6" s="201">
        <f>+(F6-F5)/365</f>
        <v>25.964383561643835</v>
      </c>
      <c r="H6" s="316" t="s">
        <v>146</v>
      </c>
    </row>
    <row r="7" spans="1:34" s="189" customFormat="1" ht="35.25" customHeight="1" thickBot="1" x14ac:dyDescent="0.35">
      <c r="A7" s="281"/>
      <c r="B7" s="200" t="s">
        <v>42</v>
      </c>
      <c r="C7" s="484" t="s">
        <v>170</v>
      </c>
      <c r="D7" s="485"/>
      <c r="E7" s="202"/>
      <c r="F7" s="203"/>
      <c r="G7" s="204"/>
      <c r="H7" s="205"/>
    </row>
    <row r="8" spans="1:34" s="189" customFormat="1" ht="12.75" customHeight="1" thickBot="1" x14ac:dyDescent="0.35">
      <c r="A8" s="281"/>
      <c r="B8" s="200"/>
      <c r="C8" s="486"/>
      <c r="D8" s="487"/>
      <c r="E8" s="487"/>
      <c r="F8" s="205"/>
      <c r="G8" s="205"/>
      <c r="H8" s="205"/>
    </row>
    <row r="9" spans="1:34" s="189" customFormat="1" ht="32.25" customHeight="1" thickBot="1" x14ac:dyDescent="0.35">
      <c r="A9" s="281"/>
      <c r="B9" s="488" t="s">
        <v>71</v>
      </c>
      <c r="C9" s="489"/>
      <c r="D9" s="489"/>
      <c r="E9" s="489"/>
      <c r="F9" s="489"/>
      <c r="G9" s="489"/>
      <c r="H9" s="490" t="s">
        <v>147</v>
      </c>
      <c r="I9" s="205"/>
      <c r="J9" s="205"/>
      <c r="K9" s="205"/>
    </row>
    <row r="10" spans="1:34" s="189" customFormat="1" ht="59.45" customHeight="1" x14ac:dyDescent="0.3">
      <c r="A10" s="281"/>
      <c r="B10" s="206" t="s">
        <v>43</v>
      </c>
      <c r="C10" s="207" t="s">
        <v>44</v>
      </c>
      <c r="D10" s="208" t="s">
        <v>46</v>
      </c>
      <c r="E10" s="469" t="s">
        <v>116</v>
      </c>
      <c r="F10" s="470"/>
      <c r="G10" s="209" t="s">
        <v>70</v>
      </c>
      <c r="H10" s="491"/>
      <c r="I10" s="205"/>
      <c r="J10" s="205"/>
      <c r="K10" s="205"/>
    </row>
    <row r="11" spans="1:34" s="189" customFormat="1" ht="73.7" customHeight="1" x14ac:dyDescent="0.3">
      <c r="A11" s="281"/>
      <c r="B11" s="104" t="s">
        <v>161</v>
      </c>
      <c r="C11" s="316" t="s">
        <v>176</v>
      </c>
      <c r="D11" s="316" t="s">
        <v>84</v>
      </c>
      <c r="E11" s="492" t="s">
        <v>136</v>
      </c>
      <c r="F11" s="493"/>
      <c r="G11" s="322">
        <v>1</v>
      </c>
      <c r="H11" s="491"/>
      <c r="I11" s="205"/>
      <c r="J11" s="205"/>
      <c r="K11" s="205"/>
    </row>
    <row r="12" spans="1:34" s="189" customFormat="1" ht="70.5" customHeight="1" x14ac:dyDescent="0.3">
      <c r="A12" s="281"/>
      <c r="B12" s="104" t="s">
        <v>169</v>
      </c>
      <c r="C12" s="316" t="s">
        <v>176</v>
      </c>
      <c r="D12" s="316" t="s">
        <v>84</v>
      </c>
      <c r="E12" s="492" t="s">
        <v>136</v>
      </c>
      <c r="F12" s="493"/>
      <c r="G12" s="322">
        <v>1</v>
      </c>
      <c r="H12" s="491"/>
      <c r="I12" s="205"/>
      <c r="J12" s="205"/>
      <c r="K12" s="205"/>
    </row>
    <row r="13" spans="1:34" s="189" customFormat="1" ht="31.5" customHeight="1" thickBot="1" x14ac:dyDescent="0.35">
      <c r="A13" s="281"/>
      <c r="B13" s="494"/>
      <c r="C13" s="495"/>
      <c r="D13" s="495"/>
      <c r="E13" s="495"/>
      <c r="F13" s="496"/>
      <c r="G13" s="211">
        <f>SUM(G11:G12)</f>
        <v>2</v>
      </c>
      <c r="H13" s="491"/>
      <c r="I13" s="205">
        <f>+H13</f>
        <v>0</v>
      </c>
      <c r="J13" s="205"/>
      <c r="K13" s="162"/>
    </row>
    <row r="14" spans="1:34" s="189" customFormat="1" ht="32.25" customHeight="1" thickBot="1" x14ac:dyDescent="0.35">
      <c r="A14" s="281"/>
      <c r="B14" s="282"/>
      <c r="C14" s="282"/>
      <c r="D14" s="282"/>
      <c r="E14" s="282"/>
      <c r="F14" s="475" t="s">
        <v>22</v>
      </c>
      <c r="G14" s="475"/>
      <c r="H14" s="283" t="str">
        <f>IF(G13=2, "CUMPLE", "NO CUMPLE")</f>
        <v>CUMPLE</v>
      </c>
      <c r="I14" s="205"/>
      <c r="J14" s="205"/>
      <c r="K14" s="205"/>
    </row>
    <row r="15" spans="1:34" s="189" customFormat="1" ht="137.25" customHeight="1" thickBot="1" x14ac:dyDescent="0.35">
      <c r="A15" s="281"/>
      <c r="B15" s="476" t="s">
        <v>115</v>
      </c>
      <c r="C15" s="477"/>
      <c r="D15" s="477"/>
      <c r="E15" s="477"/>
      <c r="F15" s="477"/>
      <c r="G15" s="477"/>
      <c r="H15" s="305" t="s">
        <v>150</v>
      </c>
      <c r="I15" s="205"/>
      <c r="J15" s="205"/>
      <c r="K15" s="205"/>
      <c r="M15" s="163"/>
    </row>
    <row r="16" spans="1:34" s="189" customFormat="1" ht="73.7" customHeight="1" x14ac:dyDescent="0.3">
      <c r="A16" s="281"/>
      <c r="B16" s="214" t="s">
        <v>47</v>
      </c>
      <c r="C16" s="304" t="s">
        <v>44</v>
      </c>
      <c r="D16" s="294" t="s">
        <v>46</v>
      </c>
      <c r="E16" s="483" t="s">
        <v>117</v>
      </c>
      <c r="F16" s="483"/>
      <c r="G16" s="314" t="s">
        <v>70</v>
      </c>
      <c r="H16" s="284" t="s">
        <v>22</v>
      </c>
      <c r="I16" s="205"/>
      <c r="J16" s="205"/>
      <c r="K16" s="205"/>
    </row>
    <row r="17" spans="1:11" s="189" customFormat="1" ht="98.25" customHeight="1" x14ac:dyDescent="0.3">
      <c r="A17" s="281"/>
      <c r="B17" s="279" t="s">
        <v>182</v>
      </c>
      <c r="C17" s="316" t="s">
        <v>176</v>
      </c>
      <c r="D17" s="316" t="s">
        <v>84</v>
      </c>
      <c r="E17" s="448" t="s">
        <v>136</v>
      </c>
      <c r="F17" s="449"/>
      <c r="G17" s="316">
        <v>1</v>
      </c>
      <c r="H17" s="280" t="str">
        <f>IF(G17=1, "CUMPLE 10", "NO CUMPLE")</f>
        <v>CUMPLE 10</v>
      </c>
      <c r="I17" s="205"/>
      <c r="J17" s="205"/>
      <c r="K17" s="205"/>
    </row>
    <row r="18" spans="1:11" s="189" customFormat="1" ht="78.75" customHeight="1" x14ac:dyDescent="0.3">
      <c r="A18" s="281"/>
      <c r="B18" s="279" t="s">
        <v>174</v>
      </c>
      <c r="C18" s="316" t="s">
        <v>176</v>
      </c>
      <c r="D18" s="316" t="s">
        <v>84</v>
      </c>
      <c r="E18" s="448" t="s">
        <v>136</v>
      </c>
      <c r="F18" s="449"/>
      <c r="G18" s="216">
        <v>1</v>
      </c>
      <c r="H18" s="280" t="str">
        <f>IF(G18=1, "CUMPLE 10", "NO CUMPLE")</f>
        <v>CUMPLE 10</v>
      </c>
      <c r="I18" s="205"/>
      <c r="J18" s="205"/>
      <c r="K18" s="205"/>
    </row>
    <row r="19" spans="1:11" s="189" customFormat="1" ht="32.25" customHeight="1" thickBot="1" x14ac:dyDescent="0.35">
      <c r="A19" s="281"/>
      <c r="B19" s="478" t="s">
        <v>77</v>
      </c>
      <c r="C19" s="479"/>
      <c r="D19" s="479"/>
      <c r="E19" s="479"/>
      <c r="F19" s="479"/>
      <c r="G19" s="217">
        <f>G17+G18</f>
        <v>2</v>
      </c>
      <c r="H19" s="285"/>
      <c r="I19" s="205"/>
      <c r="J19" s="205"/>
      <c r="K19" s="205"/>
    </row>
    <row r="20" spans="1:11" s="189" customFormat="1" ht="32.25" customHeight="1" thickBot="1" x14ac:dyDescent="0.35">
      <c r="A20" s="281"/>
      <c r="B20" s="480" t="s">
        <v>78</v>
      </c>
      <c r="C20" s="481"/>
      <c r="D20" s="481"/>
      <c r="E20" s="481"/>
      <c r="F20" s="481"/>
      <c r="G20" s="460"/>
      <c r="H20" s="286" t="str">
        <f>IF(G19=2,"20",IF(G19=1,"10","0"))</f>
        <v>20</v>
      </c>
      <c r="I20" s="205"/>
      <c r="J20" s="205"/>
      <c r="K20" s="205"/>
    </row>
    <row r="21" spans="1:11" s="189" customFormat="1" ht="32.25" customHeight="1" thickBot="1" x14ac:dyDescent="0.35">
      <c r="A21" s="281"/>
      <c r="B21" s="218"/>
      <c r="C21" s="218"/>
      <c r="D21" s="218"/>
      <c r="E21" s="218"/>
      <c r="F21" s="218"/>
      <c r="G21" s="218"/>
      <c r="H21" s="218"/>
      <c r="I21" s="205"/>
      <c r="J21" s="205"/>
      <c r="K21" s="205"/>
    </row>
    <row r="22" spans="1:11" s="189" customFormat="1" ht="32.25" customHeight="1" x14ac:dyDescent="0.3">
      <c r="A22" s="281"/>
      <c r="B22" s="249" t="s">
        <v>97</v>
      </c>
      <c r="C22" s="156" t="str">
        <f>+'Exp ADICI'!C14</f>
        <v>21 de agosto de 2019</v>
      </c>
      <c r="D22" s="156"/>
      <c r="E22" s="156"/>
      <c r="F22" s="156"/>
      <c r="G22" s="156"/>
      <c r="H22" s="157"/>
      <c r="I22" s="205"/>
      <c r="J22" s="205"/>
      <c r="K22" s="205"/>
    </row>
    <row r="23" spans="1:11" s="189" customFormat="1" ht="27.2" customHeight="1" x14ac:dyDescent="0.3">
      <c r="A23" s="281"/>
      <c r="B23" s="164"/>
      <c r="C23" s="165"/>
      <c r="D23" s="165"/>
      <c r="E23" s="165"/>
      <c r="F23" s="60"/>
      <c r="G23" s="60"/>
      <c r="H23" s="166"/>
      <c r="I23" s="219"/>
    </row>
    <row r="24" spans="1:11" s="189" customFormat="1" ht="27.2" customHeight="1" x14ac:dyDescent="0.3">
      <c r="A24" s="281"/>
      <c r="B24" s="164"/>
      <c r="C24" s="165"/>
      <c r="D24" s="165"/>
      <c r="E24" s="165"/>
      <c r="F24" s="60"/>
      <c r="G24" s="60"/>
      <c r="H24" s="166"/>
      <c r="I24" s="219"/>
    </row>
    <row r="25" spans="1:11" s="189" customFormat="1" ht="27.2" customHeight="1" thickBot="1" x14ac:dyDescent="0.35">
      <c r="A25" s="281"/>
      <c r="B25" s="167" t="s">
        <v>93</v>
      </c>
      <c r="C25" s="168"/>
      <c r="D25" s="452" t="s">
        <v>94</v>
      </c>
      <c r="E25" s="452"/>
      <c r="F25" s="169"/>
      <c r="G25" s="452" t="s">
        <v>95</v>
      </c>
      <c r="H25" s="453"/>
      <c r="I25" s="219"/>
    </row>
    <row r="26" spans="1:11" s="189" customFormat="1" ht="27.2" customHeight="1" x14ac:dyDescent="0.3">
      <c r="A26" s="281"/>
    </row>
    <row r="27" spans="1:11" s="189" customFormat="1" ht="49.5" customHeight="1" x14ac:dyDescent="0.3">
      <c r="A27" s="281"/>
      <c r="B27" s="482" t="str">
        <f>+B1</f>
        <v>“INTERVENTORÍA TÉCNICA, ADMINISTRATIVA Y FINANCIERA PARA EL PLANTEAMIENTO Y EVALUACIÓN DE ALTERNATIVAS DE MITIGACIÓN DEL RIESGO PARA EL BARRIO LA GRAN COLOMBIA DE LA LOCALIDAD DE SAN CRISTÓBAL”</v>
      </c>
      <c r="C27" s="482"/>
      <c r="D27" s="482"/>
      <c r="E27" s="482"/>
      <c r="F27" s="482"/>
      <c r="G27" s="482"/>
      <c r="H27" s="482"/>
      <c r="I27" s="482"/>
    </row>
    <row r="28" spans="1:11" s="189" customFormat="1" ht="39.75" customHeight="1" x14ac:dyDescent="0.3">
      <c r="A28" s="281"/>
      <c r="B28" s="462" t="s">
        <v>86</v>
      </c>
      <c r="C28" s="462"/>
      <c r="D28" s="462"/>
      <c r="E28" s="462"/>
      <c r="F28" s="462"/>
      <c r="G28" s="462"/>
      <c r="H28" s="462"/>
    </row>
    <row r="29" spans="1:11" s="189" customFormat="1" ht="27.2" hidden="1" customHeight="1" x14ac:dyDescent="0.3">
      <c r="A29" s="281"/>
    </row>
    <row r="30" spans="1:11" s="189" customFormat="1" ht="27.75" customHeight="1" x14ac:dyDescent="0.3">
      <c r="A30" s="281"/>
      <c r="B30" s="220" t="s">
        <v>85</v>
      </c>
      <c r="C30" s="221" t="str">
        <f>C3</f>
        <v>CONSORCIO INTERVENTORÍA LA GRAN COLOMBIA</v>
      </c>
    </row>
    <row r="31" spans="1:11" s="189" customFormat="1" ht="60.75" customHeight="1" x14ac:dyDescent="0.3">
      <c r="A31" s="281"/>
      <c r="B31" s="304" t="s">
        <v>30</v>
      </c>
      <c r="C31" s="222" t="s">
        <v>13</v>
      </c>
      <c r="D31" s="222">
        <v>6</v>
      </c>
      <c r="E31" s="304" t="s">
        <v>48</v>
      </c>
      <c r="F31" s="223">
        <v>37944</v>
      </c>
      <c r="G31" s="246" t="s">
        <v>50</v>
      </c>
      <c r="H31" s="197" t="str">
        <f>IF(G32&gt;=D31, "CUMPLE", "NO CUMPLE")</f>
        <v>CUMPLE</v>
      </c>
    </row>
    <row r="32" spans="1:11" s="189" customFormat="1" ht="104.25" customHeight="1" thickBot="1" x14ac:dyDescent="0.35">
      <c r="A32" s="281"/>
      <c r="B32" s="304" t="s">
        <v>38</v>
      </c>
      <c r="C32" s="473" t="s">
        <v>178</v>
      </c>
      <c r="D32" s="474"/>
      <c r="E32" s="304" t="s">
        <v>49</v>
      </c>
      <c r="F32" s="223">
        <v>43677</v>
      </c>
      <c r="G32" s="224">
        <f>+(F32-F31)/365</f>
        <v>15.706849315068494</v>
      </c>
      <c r="H32" s="316" t="s">
        <v>148</v>
      </c>
    </row>
    <row r="33" spans="1:11" s="189" customFormat="1" ht="42.75" customHeight="1" x14ac:dyDescent="0.3">
      <c r="A33" s="281"/>
      <c r="B33" s="304" t="s">
        <v>42</v>
      </c>
      <c r="C33" s="349" t="s">
        <v>177</v>
      </c>
      <c r="D33" s="356"/>
      <c r="E33" s="202"/>
      <c r="F33" s="203"/>
      <c r="G33" s="204"/>
      <c r="H33" s="205"/>
    </row>
    <row r="34" spans="1:11" s="189" customFormat="1" ht="27.2" customHeight="1" thickBot="1" x14ac:dyDescent="0.35">
      <c r="A34" s="281"/>
      <c r="B34" s="219"/>
      <c r="C34" s="225"/>
      <c r="D34" s="225"/>
      <c r="E34" s="225"/>
      <c r="F34" s="205"/>
      <c r="G34" s="205"/>
      <c r="H34" s="205"/>
    </row>
    <row r="35" spans="1:11" s="189" customFormat="1" ht="27.2" customHeight="1" thickBot="1" x14ac:dyDescent="0.35">
      <c r="A35" s="281"/>
      <c r="B35" s="464" t="s">
        <v>14</v>
      </c>
      <c r="C35" s="465"/>
      <c r="D35" s="465"/>
      <c r="E35" s="465"/>
      <c r="F35" s="465"/>
      <c r="G35" s="466"/>
      <c r="H35" s="467" t="s">
        <v>118</v>
      </c>
    </row>
    <row r="36" spans="1:11" s="189" customFormat="1" ht="75" customHeight="1" x14ac:dyDescent="0.3">
      <c r="A36" s="281"/>
      <c r="B36" s="206" t="s">
        <v>43</v>
      </c>
      <c r="C36" s="207" t="s">
        <v>44</v>
      </c>
      <c r="D36" s="226" t="s">
        <v>46</v>
      </c>
      <c r="E36" s="469" t="s">
        <v>116</v>
      </c>
      <c r="F36" s="470"/>
      <c r="G36" s="293" t="s">
        <v>45</v>
      </c>
      <c r="H36" s="468"/>
    </row>
    <row r="37" spans="1:11" s="189" customFormat="1" ht="239.45" customHeight="1" x14ac:dyDescent="0.3">
      <c r="A37" s="281"/>
      <c r="B37" s="279" t="s">
        <v>171</v>
      </c>
      <c r="C37" s="316" t="s">
        <v>176</v>
      </c>
      <c r="D37" s="316" t="s">
        <v>179</v>
      </c>
      <c r="E37" s="471" t="s">
        <v>136</v>
      </c>
      <c r="F37" s="472"/>
      <c r="G37" s="228">
        <v>1</v>
      </c>
      <c r="H37" s="468"/>
    </row>
    <row r="38" spans="1:11" s="189" customFormat="1" ht="102" customHeight="1" x14ac:dyDescent="0.3">
      <c r="A38" s="281"/>
      <c r="B38" s="279" t="s">
        <v>172</v>
      </c>
      <c r="C38" s="316" t="s">
        <v>176</v>
      </c>
      <c r="D38" s="316" t="s">
        <v>179</v>
      </c>
      <c r="E38" s="471" t="s">
        <v>136</v>
      </c>
      <c r="F38" s="472"/>
      <c r="G38" s="229">
        <v>1</v>
      </c>
      <c r="H38" s="468"/>
    </row>
    <row r="39" spans="1:11" s="189" customFormat="1" ht="27.2" customHeight="1" thickBot="1" x14ac:dyDescent="0.35">
      <c r="A39" s="281"/>
      <c r="B39" s="454" t="s">
        <v>59</v>
      </c>
      <c r="C39" s="455"/>
      <c r="D39" s="455"/>
      <c r="E39" s="455"/>
      <c r="F39" s="230"/>
      <c r="G39" s="231">
        <f>SUM(G37:G38)</f>
        <v>2</v>
      </c>
      <c r="H39" s="468"/>
      <c r="K39" s="189">
        <f>15/2</f>
        <v>7.5</v>
      </c>
    </row>
    <row r="40" spans="1:11" s="189" customFormat="1" ht="27.2" customHeight="1" thickBot="1" x14ac:dyDescent="0.35">
      <c r="A40" s="281"/>
      <c r="B40" s="232"/>
      <c r="C40" s="212"/>
      <c r="D40" s="212"/>
      <c r="E40" s="212"/>
      <c r="F40" s="456" t="s">
        <v>22</v>
      </c>
      <c r="G40" s="457"/>
      <c r="H40" s="213" t="str">
        <f>IF(G39=2, "CUMPLE", "NO CUMPLE")</f>
        <v>CUMPLE</v>
      </c>
    </row>
    <row r="41" spans="1:11" s="189" customFormat="1" ht="122.25" customHeight="1" x14ac:dyDescent="0.3">
      <c r="A41" s="281"/>
      <c r="B41" s="443" t="s">
        <v>122</v>
      </c>
      <c r="C41" s="444"/>
      <c r="D41" s="444"/>
      <c r="E41" s="444"/>
      <c r="F41" s="444"/>
      <c r="G41" s="445"/>
      <c r="H41" s="233" t="s">
        <v>151</v>
      </c>
    </row>
    <row r="42" spans="1:11" s="189" customFormat="1" ht="105.95" customHeight="1" x14ac:dyDescent="0.3">
      <c r="A42" s="281"/>
      <c r="B42" s="214" t="s">
        <v>47</v>
      </c>
      <c r="C42" s="304" t="s">
        <v>44</v>
      </c>
      <c r="D42" s="304" t="s">
        <v>46</v>
      </c>
      <c r="E42" s="446" t="s">
        <v>119</v>
      </c>
      <c r="F42" s="447"/>
      <c r="G42" s="304" t="s">
        <v>79</v>
      </c>
      <c r="H42" s="215" t="s">
        <v>22</v>
      </c>
    </row>
    <row r="43" spans="1:11" s="189" customFormat="1" ht="108.75" customHeight="1" x14ac:dyDescent="0.3">
      <c r="A43" s="281"/>
      <c r="B43" s="279" t="s">
        <v>183</v>
      </c>
      <c r="C43" s="316" t="s">
        <v>176</v>
      </c>
      <c r="D43" s="316" t="s">
        <v>179</v>
      </c>
      <c r="E43" s="448" t="s">
        <v>185</v>
      </c>
      <c r="F43" s="449"/>
      <c r="G43" s="306"/>
      <c r="H43" s="315" t="str">
        <f>IF(G43=1, "CUMPLE 5", "NO CUMPLE")</f>
        <v>NO CUMPLE</v>
      </c>
    </row>
    <row r="44" spans="1:11" s="189" customFormat="1" ht="92.25" customHeight="1" x14ac:dyDescent="0.3">
      <c r="A44" s="281"/>
      <c r="B44" s="279" t="s">
        <v>184</v>
      </c>
      <c r="C44" s="316" t="s">
        <v>176</v>
      </c>
      <c r="D44" s="316" t="s">
        <v>179</v>
      </c>
      <c r="E44" s="448" t="s">
        <v>185</v>
      </c>
      <c r="F44" s="449"/>
      <c r="G44" s="216"/>
      <c r="H44" s="315" t="str">
        <f>IF(G44=1, "CUMPLE 5", "NO CUMPLE")</f>
        <v>NO CUMPLE</v>
      </c>
    </row>
    <row r="45" spans="1:11" s="189" customFormat="1" ht="27.2" customHeight="1" thickBot="1" x14ac:dyDescent="0.35">
      <c r="A45" s="281"/>
      <c r="B45" s="450" t="s">
        <v>52</v>
      </c>
      <c r="C45" s="451"/>
      <c r="D45" s="451"/>
      <c r="E45" s="451"/>
      <c r="F45" s="451"/>
      <c r="G45" s="217">
        <f>G43+G44</f>
        <v>0</v>
      </c>
      <c r="H45" s="234"/>
    </row>
    <row r="46" spans="1:11" s="189" customFormat="1" ht="27.2" customHeight="1" thickBot="1" x14ac:dyDescent="0.35">
      <c r="A46" s="281"/>
      <c r="B46" s="458" t="s">
        <v>78</v>
      </c>
      <c r="C46" s="459"/>
      <c r="D46" s="459"/>
      <c r="E46" s="459"/>
      <c r="F46" s="459"/>
      <c r="G46" s="460"/>
      <c r="H46" s="235" t="str">
        <f>IF(G45=2,"10",IF(G45=1,"5","0"))</f>
        <v>0</v>
      </c>
    </row>
    <row r="47" spans="1:11" s="189" customFormat="1" ht="27.2" customHeight="1" thickBot="1" x14ac:dyDescent="0.35">
      <c r="A47" s="281"/>
      <c r="B47" s="218"/>
      <c r="C47" s="218"/>
      <c r="D47" s="218"/>
      <c r="E47" s="218"/>
      <c r="F47" s="218"/>
      <c r="G47" s="218"/>
      <c r="H47" s="218"/>
    </row>
    <row r="48" spans="1:11" s="189" customFormat="1" ht="27.2" customHeight="1" x14ac:dyDescent="0.3">
      <c r="A48" s="281"/>
      <c r="B48" s="249" t="s">
        <v>97</v>
      </c>
      <c r="C48" s="156" t="str">
        <f>C22</f>
        <v>21 de agosto de 2019</v>
      </c>
      <c r="D48" s="156"/>
      <c r="E48" s="156"/>
      <c r="F48" s="156"/>
      <c r="G48" s="156"/>
      <c r="H48" s="157"/>
    </row>
    <row r="49" spans="1:9" s="189" customFormat="1" ht="27.2" customHeight="1" x14ac:dyDescent="0.3">
      <c r="A49" s="281"/>
      <c r="B49" s="164"/>
      <c r="C49" s="165"/>
      <c r="D49" s="165"/>
      <c r="E49" s="165"/>
      <c r="F49" s="60"/>
      <c r="G49" s="60"/>
      <c r="H49" s="166"/>
    </row>
    <row r="50" spans="1:9" s="189" customFormat="1" ht="27.2" customHeight="1" x14ac:dyDescent="0.3">
      <c r="A50" s="281"/>
      <c r="B50" s="164"/>
      <c r="C50" s="165"/>
      <c r="D50" s="165"/>
      <c r="E50" s="165"/>
      <c r="F50" s="60"/>
      <c r="G50" s="60"/>
      <c r="H50" s="166"/>
    </row>
    <row r="51" spans="1:9" s="189" customFormat="1" ht="27.2" customHeight="1" thickBot="1" x14ac:dyDescent="0.35">
      <c r="A51" s="281"/>
      <c r="B51" s="167" t="s">
        <v>93</v>
      </c>
      <c r="C51" s="168"/>
      <c r="D51" s="452" t="s">
        <v>94</v>
      </c>
      <c r="E51" s="452"/>
      <c r="F51" s="169"/>
      <c r="G51" s="452" t="s">
        <v>95</v>
      </c>
      <c r="H51" s="453"/>
    </row>
    <row r="52" spans="1:9" s="189" customFormat="1" x14ac:dyDescent="0.3">
      <c r="A52" s="281"/>
    </row>
    <row r="53" spans="1:9" s="189" customFormat="1" ht="68.25" customHeight="1" x14ac:dyDescent="0.3">
      <c r="A53" s="281"/>
      <c r="B53" s="461" t="str">
        <f>+B1</f>
        <v>“INTERVENTORÍA TÉCNICA, ADMINISTRATIVA Y FINANCIERA PARA EL PLANTEAMIENTO Y EVALUACIÓN DE ALTERNATIVAS DE MITIGACIÓN DEL RIESGO PARA EL BARRIO LA GRAN COLOMBIA DE LA LOCALIDAD DE SAN CRISTÓBAL”</v>
      </c>
      <c r="C53" s="461"/>
      <c r="D53" s="461"/>
      <c r="E53" s="461"/>
      <c r="F53" s="461"/>
      <c r="G53" s="461"/>
      <c r="H53" s="461"/>
      <c r="I53" s="461"/>
    </row>
    <row r="54" spans="1:9" s="189" customFormat="1" ht="48" customHeight="1" x14ac:dyDescent="0.3">
      <c r="A54" s="281"/>
      <c r="B54" s="462" t="s">
        <v>82</v>
      </c>
      <c r="C54" s="462"/>
      <c r="D54" s="462"/>
      <c r="E54" s="462"/>
      <c r="F54" s="462"/>
      <c r="G54" s="462"/>
      <c r="H54" s="462"/>
    </row>
    <row r="55" spans="1:9" s="189" customFormat="1" ht="12" hidden="1" customHeight="1" thickBot="1" x14ac:dyDescent="0.35">
      <c r="A55" s="281"/>
    </row>
    <row r="56" spans="1:9" s="189" customFormat="1" ht="28.5" customHeight="1" x14ac:dyDescent="0.3">
      <c r="A56" s="281"/>
      <c r="B56" s="220" t="s">
        <v>85</v>
      </c>
      <c r="C56" s="221" t="str">
        <f>C3</f>
        <v>CONSORCIO INTERVENTORÍA LA GRAN COLOMBIA</v>
      </c>
    </row>
    <row r="57" spans="1:9" s="189" customFormat="1" ht="61.5" customHeight="1" x14ac:dyDescent="0.3">
      <c r="A57" s="281"/>
      <c r="B57" s="304" t="s">
        <v>30</v>
      </c>
      <c r="C57" s="222" t="s">
        <v>13</v>
      </c>
      <c r="D57" s="222">
        <v>6</v>
      </c>
      <c r="E57" s="304" t="s">
        <v>48</v>
      </c>
      <c r="F57" s="223">
        <v>38835</v>
      </c>
      <c r="G57" s="246" t="s">
        <v>50</v>
      </c>
      <c r="H57" s="197" t="str">
        <f>IF(G58&gt;=D57, "CUMPLE", "NO CUMPLE")</f>
        <v>CUMPLE</v>
      </c>
    </row>
    <row r="58" spans="1:9" s="189" customFormat="1" ht="96.75" customHeight="1" x14ac:dyDescent="0.3">
      <c r="A58" s="281"/>
      <c r="B58" s="304" t="s">
        <v>38</v>
      </c>
      <c r="C58" s="463" t="s">
        <v>181</v>
      </c>
      <c r="D58" s="463"/>
      <c r="E58" s="304" t="s">
        <v>49</v>
      </c>
      <c r="F58" s="223">
        <v>43677</v>
      </c>
      <c r="G58" s="236">
        <f>+(F58-F57)/365</f>
        <v>13.265753424657534</v>
      </c>
      <c r="H58" s="316" t="s">
        <v>149</v>
      </c>
    </row>
    <row r="59" spans="1:9" s="189" customFormat="1" ht="35.25" customHeight="1" x14ac:dyDescent="0.3">
      <c r="A59" s="281"/>
      <c r="B59" s="304" t="s">
        <v>42</v>
      </c>
      <c r="C59" s="360" t="s">
        <v>180</v>
      </c>
      <c r="D59" s="360"/>
      <c r="E59" s="202"/>
      <c r="F59" s="203"/>
      <c r="G59" s="204"/>
      <c r="H59" s="205"/>
    </row>
    <row r="60" spans="1:9" s="189" customFormat="1" ht="15" customHeight="1" thickBot="1" x14ac:dyDescent="0.35">
      <c r="A60" s="281"/>
      <c r="B60" s="219"/>
      <c r="C60" s="225"/>
      <c r="D60" s="225"/>
      <c r="E60" s="225"/>
      <c r="F60" s="205"/>
      <c r="G60" s="205"/>
      <c r="H60" s="205"/>
    </row>
    <row r="61" spans="1:9" s="189" customFormat="1" ht="17.25" thickBot="1" x14ac:dyDescent="0.35">
      <c r="A61" s="281"/>
      <c r="B61" s="464" t="s">
        <v>14</v>
      </c>
      <c r="C61" s="465"/>
      <c r="D61" s="465"/>
      <c r="E61" s="465"/>
      <c r="F61" s="465"/>
      <c r="G61" s="466"/>
      <c r="H61" s="467" t="s">
        <v>120</v>
      </c>
    </row>
    <row r="62" spans="1:9" s="189" customFormat="1" ht="55.7" customHeight="1" x14ac:dyDescent="0.3">
      <c r="A62" s="281"/>
      <c r="B62" s="206" t="s">
        <v>43</v>
      </c>
      <c r="C62" s="207" t="s">
        <v>44</v>
      </c>
      <c r="D62" s="226" t="s">
        <v>46</v>
      </c>
      <c r="E62" s="469" t="s">
        <v>121</v>
      </c>
      <c r="F62" s="470"/>
      <c r="G62" s="227" t="s">
        <v>80</v>
      </c>
      <c r="H62" s="468"/>
    </row>
    <row r="63" spans="1:9" s="189" customFormat="1" ht="94.5" customHeight="1" x14ac:dyDescent="0.3">
      <c r="A63" s="281"/>
      <c r="B63" s="279" t="s">
        <v>173</v>
      </c>
      <c r="C63" s="316" t="s">
        <v>176</v>
      </c>
      <c r="D63" s="316" t="s">
        <v>83</v>
      </c>
      <c r="E63" s="471" t="s">
        <v>136</v>
      </c>
      <c r="F63" s="472"/>
      <c r="G63" s="307">
        <v>1</v>
      </c>
      <c r="H63" s="468"/>
    </row>
    <row r="64" spans="1:9" s="189" customFormat="1" ht="84" customHeight="1" x14ac:dyDescent="0.3">
      <c r="A64" s="281"/>
      <c r="B64" s="279" t="s">
        <v>174</v>
      </c>
      <c r="C64" s="316" t="s">
        <v>176</v>
      </c>
      <c r="D64" s="316" t="s">
        <v>83</v>
      </c>
      <c r="E64" s="471" t="s">
        <v>136</v>
      </c>
      <c r="F64" s="472"/>
      <c r="G64" s="307">
        <v>1</v>
      </c>
      <c r="H64" s="468"/>
    </row>
    <row r="65" spans="1:8" s="189" customFormat="1" ht="28.5" customHeight="1" thickBot="1" x14ac:dyDescent="0.35">
      <c r="A65" s="281"/>
      <c r="B65" s="454" t="s">
        <v>59</v>
      </c>
      <c r="C65" s="455"/>
      <c r="D65" s="455"/>
      <c r="E65" s="455"/>
      <c r="F65" s="230"/>
      <c r="G65" s="231">
        <f>SUM(G63:G64)</f>
        <v>2</v>
      </c>
      <c r="H65" s="468"/>
    </row>
    <row r="66" spans="1:8" s="189" customFormat="1" ht="18.75" thickBot="1" x14ac:dyDescent="0.35">
      <c r="A66" s="281"/>
      <c r="B66" s="232"/>
      <c r="C66" s="212"/>
      <c r="D66" s="212"/>
      <c r="E66" s="212"/>
      <c r="F66" s="456" t="s">
        <v>22</v>
      </c>
      <c r="G66" s="457"/>
      <c r="H66" s="213" t="str">
        <f>IF(G65=2, "CUMPLE", "NO CUMPLE")</f>
        <v>CUMPLE</v>
      </c>
    </row>
    <row r="67" spans="1:8" s="189" customFormat="1" ht="18.75" thickBot="1" x14ac:dyDescent="0.35">
      <c r="A67" s="281"/>
      <c r="B67" s="282"/>
      <c r="C67" s="282"/>
      <c r="D67" s="282"/>
      <c r="E67" s="282"/>
      <c r="F67" s="219"/>
      <c r="G67" s="219"/>
      <c r="H67" s="282"/>
    </row>
    <row r="68" spans="1:8" s="189" customFormat="1" ht="132" x14ac:dyDescent="0.3">
      <c r="A68" s="281"/>
      <c r="B68" s="443" t="s">
        <v>153</v>
      </c>
      <c r="C68" s="444"/>
      <c r="D68" s="444"/>
      <c r="E68" s="444"/>
      <c r="F68" s="444"/>
      <c r="G68" s="445"/>
      <c r="H68" s="233" t="s">
        <v>154</v>
      </c>
    </row>
    <row r="69" spans="1:8" s="189" customFormat="1" ht="72.75" customHeight="1" x14ac:dyDescent="0.3">
      <c r="A69" s="281"/>
      <c r="B69" s="214" t="s">
        <v>47</v>
      </c>
      <c r="C69" s="304" t="s">
        <v>44</v>
      </c>
      <c r="D69" s="304" t="s">
        <v>46</v>
      </c>
      <c r="E69" s="446" t="s">
        <v>155</v>
      </c>
      <c r="F69" s="447"/>
      <c r="G69" s="304" t="s">
        <v>79</v>
      </c>
      <c r="H69" s="215" t="s">
        <v>22</v>
      </c>
    </row>
    <row r="70" spans="1:8" s="189" customFormat="1" ht="119.25" customHeight="1" x14ac:dyDescent="0.3">
      <c r="A70" s="281"/>
      <c r="B70" s="279" t="s">
        <v>186</v>
      </c>
      <c r="C70" s="316" t="s">
        <v>176</v>
      </c>
      <c r="D70" s="316" t="s">
        <v>83</v>
      </c>
      <c r="E70" s="448" t="s">
        <v>136</v>
      </c>
      <c r="F70" s="449"/>
      <c r="G70" s="306">
        <v>1</v>
      </c>
      <c r="H70" s="315" t="str">
        <f>IF(G70=1, "CUMPLE 4,5", "NO CUMPLE")</f>
        <v>CUMPLE 4,5</v>
      </c>
    </row>
    <row r="71" spans="1:8" s="189" customFormat="1" ht="125.25" customHeight="1" x14ac:dyDescent="0.3">
      <c r="A71" s="281"/>
      <c r="B71" s="279" t="s">
        <v>187</v>
      </c>
      <c r="C71" s="316" t="s">
        <v>176</v>
      </c>
      <c r="D71" s="316" t="s">
        <v>83</v>
      </c>
      <c r="E71" s="448" t="s">
        <v>185</v>
      </c>
      <c r="F71" s="449"/>
      <c r="G71" s="216">
        <v>0</v>
      </c>
      <c r="H71" s="315" t="str">
        <f>IF(G71=1, "CUMPLE 4,5", "NO CUMPLE")</f>
        <v>NO CUMPLE</v>
      </c>
    </row>
    <row r="72" spans="1:8" s="189" customFormat="1" ht="22.5" customHeight="1" thickBot="1" x14ac:dyDescent="0.35">
      <c r="A72" s="281"/>
      <c r="B72" s="450" t="s">
        <v>52</v>
      </c>
      <c r="C72" s="451"/>
      <c r="D72" s="451"/>
      <c r="E72" s="451"/>
      <c r="F72" s="451"/>
      <c r="G72" s="217">
        <f>G70+G71</f>
        <v>1</v>
      </c>
      <c r="H72" s="234"/>
    </row>
    <row r="73" spans="1:8" s="189" customFormat="1" ht="32.25" customHeight="1" thickBot="1" x14ac:dyDescent="0.35">
      <c r="A73" s="281"/>
      <c r="B73" s="458" t="s">
        <v>78</v>
      </c>
      <c r="C73" s="459"/>
      <c r="D73" s="459"/>
      <c r="E73" s="459"/>
      <c r="F73" s="459"/>
      <c r="G73" s="460"/>
      <c r="H73" s="235" t="str">
        <f>IF(G72=2,"9",IF(G72=1,"4,5","0"))</f>
        <v>4,5</v>
      </c>
    </row>
    <row r="74" spans="1:8" s="189" customFormat="1" ht="18" x14ac:dyDescent="0.3">
      <c r="A74" s="281"/>
      <c r="B74" s="282"/>
      <c r="C74" s="282"/>
      <c r="D74" s="282"/>
      <c r="E74" s="282"/>
      <c r="F74" s="219"/>
      <c r="G74" s="219"/>
      <c r="H74" s="282"/>
    </row>
    <row r="75" spans="1:8" s="189" customFormat="1" ht="17.25" thickBot="1" x14ac:dyDescent="0.35">
      <c r="A75" s="281"/>
      <c r="B75" s="237"/>
      <c r="C75" s="237"/>
      <c r="D75" s="237"/>
      <c r="E75" s="237"/>
      <c r="F75" s="237"/>
      <c r="G75" s="237"/>
      <c r="H75" s="237"/>
    </row>
    <row r="76" spans="1:8" s="189" customFormat="1" x14ac:dyDescent="0.3">
      <c r="A76" s="281"/>
      <c r="B76" s="249" t="s">
        <v>96</v>
      </c>
      <c r="C76" s="156" t="str">
        <f>C48</f>
        <v>21 de agosto de 2019</v>
      </c>
      <c r="D76" s="156"/>
      <c r="E76" s="156"/>
      <c r="F76" s="156"/>
      <c r="G76" s="156"/>
      <c r="H76" s="157"/>
    </row>
    <row r="77" spans="1:8" s="189" customFormat="1" x14ac:dyDescent="0.3">
      <c r="A77" s="281"/>
      <c r="B77" s="164"/>
      <c r="C77" s="165"/>
      <c r="D77" s="165"/>
      <c r="E77" s="165"/>
      <c r="F77" s="60"/>
      <c r="G77" s="60"/>
      <c r="H77" s="166"/>
    </row>
    <row r="78" spans="1:8" s="189" customFormat="1" x14ac:dyDescent="0.3">
      <c r="A78" s="281"/>
      <c r="B78" s="164"/>
      <c r="C78" s="165"/>
      <c r="D78" s="165"/>
      <c r="E78" s="165"/>
      <c r="F78" s="60"/>
      <c r="G78" s="60"/>
      <c r="H78" s="166"/>
    </row>
    <row r="79" spans="1:8" s="189" customFormat="1" ht="17.25" thickBot="1" x14ac:dyDescent="0.35">
      <c r="A79" s="281"/>
      <c r="B79" s="167" t="s">
        <v>93</v>
      </c>
      <c r="C79" s="168"/>
      <c r="D79" s="452" t="s">
        <v>94</v>
      </c>
      <c r="E79" s="452"/>
      <c r="F79" s="169"/>
      <c r="G79" s="452" t="s">
        <v>95</v>
      </c>
      <c r="H79" s="453"/>
    </row>
    <row r="80" spans="1:8" s="189" customFormat="1" x14ac:dyDescent="0.3">
      <c r="B80" s="237"/>
      <c r="C80" s="237"/>
      <c r="D80" s="237"/>
      <c r="E80" s="237"/>
      <c r="F80" s="237"/>
      <c r="G80" s="237"/>
      <c r="H80" s="237"/>
    </row>
    <row r="81" s="189" customFormat="1" x14ac:dyDescent="0.3"/>
  </sheetData>
  <mergeCells count="61">
    <mergeCell ref="B73:G73"/>
    <mergeCell ref="D79:E79"/>
    <mergeCell ref="G79:H79"/>
    <mergeCell ref="F66:G66"/>
    <mergeCell ref="B68:G68"/>
    <mergeCell ref="E69:F69"/>
    <mergeCell ref="E70:F70"/>
    <mergeCell ref="E71:F71"/>
    <mergeCell ref="B72:F72"/>
    <mergeCell ref="B61:G61"/>
    <mergeCell ref="H61:H65"/>
    <mergeCell ref="E62:F62"/>
    <mergeCell ref="E63:F63"/>
    <mergeCell ref="E64:F64"/>
    <mergeCell ref="B65:E65"/>
    <mergeCell ref="C58:D58"/>
    <mergeCell ref="F40:G40"/>
    <mergeCell ref="B41:G41"/>
    <mergeCell ref="E42:F42"/>
    <mergeCell ref="E43:F43"/>
    <mergeCell ref="E44:F44"/>
    <mergeCell ref="B45:F45"/>
    <mergeCell ref="B46:G46"/>
    <mergeCell ref="D51:E51"/>
    <mergeCell ref="G51:H51"/>
    <mergeCell ref="B53:I53"/>
    <mergeCell ref="B54:H54"/>
    <mergeCell ref="B35:G35"/>
    <mergeCell ref="H35:H39"/>
    <mergeCell ref="E36:F36"/>
    <mergeCell ref="E37:F37"/>
    <mergeCell ref="E38:F38"/>
    <mergeCell ref="B39:E39"/>
    <mergeCell ref="C32:D32"/>
    <mergeCell ref="F14:G14"/>
    <mergeCell ref="B15:G15"/>
    <mergeCell ref="E16:F16"/>
    <mergeCell ref="E17:F17"/>
    <mergeCell ref="E18:F18"/>
    <mergeCell ref="B19:F19"/>
    <mergeCell ref="B20:G20"/>
    <mergeCell ref="D25:E25"/>
    <mergeCell ref="G25:H25"/>
    <mergeCell ref="B27:I27"/>
    <mergeCell ref="B28:H28"/>
    <mergeCell ref="C6:D6"/>
    <mergeCell ref="C7:D7"/>
    <mergeCell ref="C8:E8"/>
    <mergeCell ref="B9:G9"/>
    <mergeCell ref="H9:H13"/>
    <mergeCell ref="E10:F10"/>
    <mergeCell ref="E11:F11"/>
    <mergeCell ref="E12:F12"/>
    <mergeCell ref="B13:F13"/>
    <mergeCell ref="B1:I1"/>
    <mergeCell ref="B2:H2"/>
    <mergeCell ref="M2:U2"/>
    <mergeCell ref="V2:AG2"/>
    <mergeCell ref="B4:H4"/>
    <mergeCell ref="M4:U4"/>
    <mergeCell ref="V4:AG4"/>
  </mergeCells>
  <printOptions horizontalCentered="1" verticalCentered="1"/>
  <pageMargins left="0.23622047244094491" right="0.23622047244094491" top="0.74803149606299213" bottom="0.74803149606299213" header="0.31496062992125984" footer="0.31496062992125984"/>
  <pageSetup scale="45" fitToHeight="5" orientation="portrait" r:id="rId1"/>
  <headerFooter alignWithMargins="0"/>
  <rowBreaks count="2" manualBreakCount="2">
    <brk id="26" max="7" man="1"/>
    <brk id="52" max="7"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28"/>
  <sheetViews>
    <sheetView view="pageBreakPreview" zoomScale="75" zoomScaleNormal="80" zoomScaleSheetLayoutView="75" workbookViewId="0">
      <selection activeCell="E10" sqref="E10"/>
    </sheetView>
  </sheetViews>
  <sheetFormatPr baseColWidth="10" defaultColWidth="11.42578125" defaultRowHeight="12.75" x14ac:dyDescent="0.2"/>
  <cols>
    <col min="1" max="1" width="4.28515625" style="11" customWidth="1"/>
    <col min="2" max="2" width="52.7109375" style="11" customWidth="1"/>
    <col min="3" max="3" width="19.85546875" style="11" bestFit="1" customWidth="1"/>
    <col min="4" max="4" width="39.42578125" style="11" bestFit="1" customWidth="1"/>
    <col min="5" max="5" width="44.28515625" style="16" customWidth="1"/>
    <col min="6" max="11" width="11.42578125" style="1"/>
    <col min="12" max="20" width="11.42578125" style="11"/>
    <col min="21" max="21" width="28.7109375" style="11" customWidth="1"/>
    <col min="22" max="16384" width="11.42578125" style="11"/>
  </cols>
  <sheetData>
    <row r="1" spans="1:34" ht="83.25" customHeight="1" x14ac:dyDescent="0.2">
      <c r="A1" s="514" t="str">
        <f>+TECNICA!A1</f>
        <v>“INTERVENTORÍA TÉCNICA, ADMINISTRATIVA Y FINANCIERA PARA EL PLANTEAMIENTO Y EVALUACIÓN DE ALTERNATIVAS DE MITIGACIÓN DEL RIESGO PARA EL BARRIO LA GRAN COLOMBIA DE LA LOCALIDAD DE SAN CRISTÓBAL”</v>
      </c>
      <c r="B1" s="515"/>
      <c r="C1" s="515"/>
      <c r="D1" s="515"/>
      <c r="E1" s="516"/>
    </row>
    <row r="2" spans="1:34" s="1" customFormat="1" ht="12.75" customHeight="1" x14ac:dyDescent="0.2">
      <c r="A2" s="2"/>
      <c r="B2" s="2"/>
      <c r="C2" s="2"/>
      <c r="D2" s="2"/>
      <c r="E2" s="16"/>
      <c r="L2" s="11"/>
      <c r="M2" s="512"/>
      <c r="N2" s="512"/>
      <c r="O2" s="512"/>
      <c r="P2" s="512"/>
      <c r="Q2" s="512"/>
      <c r="R2" s="512"/>
      <c r="S2" s="512"/>
      <c r="T2" s="512"/>
      <c r="U2" s="512"/>
      <c r="V2" s="513">
        <f>+M2</f>
        <v>0</v>
      </c>
      <c r="W2" s="513"/>
      <c r="X2" s="513"/>
      <c r="Y2" s="513"/>
      <c r="Z2" s="513"/>
      <c r="AA2" s="513"/>
      <c r="AB2" s="513"/>
      <c r="AC2" s="513"/>
      <c r="AD2" s="513"/>
      <c r="AE2" s="513"/>
      <c r="AF2" s="513"/>
      <c r="AG2" s="513"/>
      <c r="AH2" s="134"/>
    </row>
    <row r="3" spans="1:34" s="1" customFormat="1" ht="12.75" customHeight="1" x14ac:dyDescent="0.2">
      <c r="A3" s="517" t="s">
        <v>104</v>
      </c>
      <c r="B3" s="517"/>
      <c r="C3" s="517"/>
      <c r="D3" s="517"/>
      <c r="E3" s="517"/>
      <c r="L3" s="11"/>
      <c r="M3" s="11"/>
      <c r="N3" s="11"/>
      <c r="O3" s="11"/>
      <c r="P3" s="11"/>
      <c r="Q3" s="11"/>
      <c r="R3" s="11"/>
      <c r="S3" s="11"/>
      <c r="T3" s="11"/>
      <c r="U3" s="11"/>
    </row>
    <row r="4" spans="1:34" ht="13.5" thickBot="1" x14ac:dyDescent="0.25">
      <c r="M4" s="512"/>
      <c r="N4" s="512"/>
      <c r="O4" s="512"/>
      <c r="P4" s="512"/>
      <c r="Q4" s="512"/>
      <c r="R4" s="512"/>
      <c r="S4" s="512"/>
      <c r="T4" s="512"/>
      <c r="U4" s="512"/>
      <c r="V4" s="512">
        <f>+M4</f>
        <v>0</v>
      </c>
      <c r="W4" s="512"/>
      <c r="X4" s="512"/>
      <c r="Y4" s="512"/>
      <c r="Z4" s="512"/>
      <c r="AA4" s="512"/>
      <c r="AB4" s="512"/>
      <c r="AC4" s="512"/>
      <c r="AD4" s="512"/>
      <c r="AE4" s="512"/>
      <c r="AF4" s="512"/>
      <c r="AG4" s="512"/>
    </row>
    <row r="5" spans="1:34" s="1" customFormat="1" x14ac:dyDescent="0.2">
      <c r="A5" s="523" t="s">
        <v>0</v>
      </c>
      <c r="B5" s="524"/>
      <c r="C5" s="521" t="s">
        <v>16</v>
      </c>
      <c r="D5" s="527" t="s">
        <v>103</v>
      </c>
      <c r="E5" s="518" t="s">
        <v>10</v>
      </c>
      <c r="L5" s="11"/>
      <c r="M5" s="11"/>
      <c r="N5" s="11"/>
      <c r="O5" s="11"/>
      <c r="P5" s="11"/>
      <c r="Q5" s="11"/>
      <c r="R5" s="11"/>
      <c r="S5" s="11"/>
      <c r="T5" s="11"/>
      <c r="U5" s="11"/>
    </row>
    <row r="6" spans="1:34" s="1" customFormat="1" x14ac:dyDescent="0.2">
      <c r="A6" s="525"/>
      <c r="B6" s="526"/>
      <c r="C6" s="522"/>
      <c r="D6" s="528"/>
      <c r="E6" s="519"/>
      <c r="L6" s="11"/>
      <c r="M6" s="11"/>
      <c r="N6" s="11"/>
      <c r="O6" s="11"/>
      <c r="P6" s="11"/>
      <c r="Q6" s="11"/>
      <c r="R6" s="11"/>
      <c r="S6" s="11"/>
      <c r="T6" s="11"/>
      <c r="U6" s="11"/>
    </row>
    <row r="7" spans="1:34" s="1" customFormat="1" x14ac:dyDescent="0.2">
      <c r="A7" s="525"/>
      <c r="B7" s="526"/>
      <c r="C7" s="522"/>
      <c r="D7" s="528"/>
      <c r="E7" s="519"/>
      <c r="L7" s="11"/>
      <c r="M7" s="11"/>
      <c r="N7" s="11"/>
      <c r="O7" s="11"/>
      <c r="P7" s="11"/>
      <c r="Q7" s="11"/>
      <c r="R7" s="11"/>
      <c r="S7" s="11"/>
      <c r="T7" s="11"/>
      <c r="U7" s="11"/>
    </row>
    <row r="8" spans="1:34" s="1" customFormat="1" ht="18" customHeight="1" x14ac:dyDescent="0.2">
      <c r="A8" s="525"/>
      <c r="B8" s="526"/>
      <c r="C8" s="94" t="s">
        <v>19</v>
      </c>
      <c r="D8" s="529"/>
      <c r="E8" s="520"/>
      <c r="L8" s="11"/>
      <c r="M8" s="11"/>
      <c r="N8" s="11"/>
      <c r="O8" s="11"/>
      <c r="P8" s="11"/>
      <c r="Q8" s="11"/>
      <c r="R8" s="11"/>
      <c r="S8" s="11"/>
      <c r="T8" s="11"/>
      <c r="U8" s="11"/>
    </row>
    <row r="9" spans="1:34" s="1" customFormat="1" ht="30" customHeight="1" x14ac:dyDescent="0.3">
      <c r="A9" s="95">
        <v>1</v>
      </c>
      <c r="B9" s="96" t="str">
        <f>+TECNICA!B8</f>
        <v xml:space="preserve">GEODINAMICA INGENIERIA SA </v>
      </c>
      <c r="C9" s="21" t="s">
        <v>212</v>
      </c>
      <c r="D9" s="73">
        <v>10</v>
      </c>
      <c r="E9" s="97"/>
      <c r="H9" s="138"/>
      <c r="L9" s="11"/>
      <c r="M9" s="11"/>
      <c r="N9" s="11"/>
      <c r="O9" s="11"/>
      <c r="P9" s="11"/>
      <c r="Q9" s="11"/>
      <c r="R9" s="11"/>
      <c r="S9" s="11"/>
      <c r="T9" s="11"/>
      <c r="U9" s="11"/>
    </row>
    <row r="10" spans="1:34" s="1" customFormat="1" ht="30" customHeight="1" x14ac:dyDescent="0.2">
      <c r="A10" s="95">
        <v>2</v>
      </c>
      <c r="B10" s="96" t="str">
        <f>+TECNICA!B9</f>
        <v>JAM</v>
      </c>
      <c r="C10" s="21" t="s">
        <v>136</v>
      </c>
      <c r="D10" s="73">
        <v>10</v>
      </c>
      <c r="E10" s="97"/>
      <c r="L10" s="11"/>
      <c r="M10" s="11"/>
      <c r="N10" s="11"/>
      <c r="O10" s="11"/>
      <c r="P10" s="11"/>
      <c r="Q10" s="11"/>
      <c r="R10" s="11"/>
      <c r="S10" s="11"/>
      <c r="T10" s="11"/>
      <c r="U10" s="11"/>
    </row>
    <row r="11" spans="1:34" s="1" customFormat="1" ht="30" customHeight="1" x14ac:dyDescent="0.2">
      <c r="A11" s="95">
        <v>3</v>
      </c>
      <c r="B11" s="96" t="str">
        <f>+TECNICA!B10</f>
        <v>CONSORCIO INTERVENTORÍA LA GRAN COLOMBIA</v>
      </c>
      <c r="C11" s="21" t="s">
        <v>136</v>
      </c>
      <c r="D11" s="73">
        <v>10</v>
      </c>
      <c r="E11" s="97"/>
      <c r="L11" s="11"/>
      <c r="M11" s="11"/>
      <c r="N11" s="11"/>
      <c r="O11" s="11"/>
      <c r="P11" s="11"/>
      <c r="Q11" s="11"/>
      <c r="R11" s="11"/>
      <c r="S11" s="11"/>
      <c r="T11" s="11"/>
      <c r="U11" s="11"/>
    </row>
    <row r="12" spans="1:34" s="6" customFormat="1" ht="18.75" customHeight="1" thickBot="1" x14ac:dyDescent="0.3">
      <c r="A12" s="9"/>
      <c r="B12" s="4"/>
      <c r="C12" s="10"/>
      <c r="D12" s="10"/>
      <c r="E12" s="18"/>
    </row>
    <row r="13" spans="1:34" s="63" customFormat="1" ht="18.75" customHeight="1" x14ac:dyDescent="0.25">
      <c r="B13" s="248" t="s">
        <v>97</v>
      </c>
      <c r="C13" s="144" t="str">
        <f>+'Exp ADICI'!C14</f>
        <v>21 de agosto de 2019</v>
      </c>
      <c r="D13" s="144"/>
      <c r="E13" s="160"/>
      <c r="F13" s="62"/>
      <c r="G13" s="62"/>
      <c r="H13" s="62"/>
      <c r="I13" s="62"/>
      <c r="J13" s="62"/>
      <c r="K13" s="62"/>
      <c r="L13" s="60"/>
      <c r="M13" s="60"/>
      <c r="N13" s="60"/>
      <c r="Q13" s="60"/>
      <c r="R13" s="60"/>
    </row>
    <row r="14" spans="1:34" s="63" customFormat="1" ht="30.75" customHeight="1" x14ac:dyDescent="0.25">
      <c r="B14" s="161"/>
      <c r="E14" s="147"/>
      <c r="F14" s="62"/>
      <c r="G14" s="62"/>
      <c r="H14" s="62"/>
      <c r="I14" s="62"/>
      <c r="J14" s="62"/>
      <c r="K14" s="62"/>
      <c r="Q14" s="60"/>
      <c r="R14" s="60"/>
    </row>
    <row r="15" spans="1:34" s="63" customFormat="1" ht="18.75" customHeight="1" thickBot="1" x14ac:dyDescent="0.3">
      <c r="B15" s="150" t="s">
        <v>93</v>
      </c>
      <c r="C15" s="397" t="s">
        <v>94</v>
      </c>
      <c r="D15" s="397"/>
      <c r="E15" s="154" t="s">
        <v>95</v>
      </c>
      <c r="G15" s="62"/>
      <c r="H15" s="62"/>
      <c r="I15" s="62"/>
      <c r="O15" s="60"/>
      <c r="P15" s="60"/>
    </row>
    <row r="16" spans="1:34" s="64" customFormat="1" ht="18.75" customHeight="1" x14ac:dyDescent="0.25">
      <c r="B16" s="63"/>
      <c r="C16" s="63"/>
      <c r="D16" s="63"/>
      <c r="E16" s="63"/>
      <c r="F16" s="63"/>
      <c r="G16" s="63"/>
      <c r="H16" s="62"/>
      <c r="I16" s="62"/>
      <c r="J16" s="63"/>
      <c r="K16" s="63"/>
      <c r="L16" s="63"/>
      <c r="M16" s="63"/>
      <c r="N16" s="63"/>
      <c r="O16" s="60"/>
      <c r="P16" s="61"/>
    </row>
    <row r="17" spans="1:33" s="7" customFormat="1" ht="18.75" customHeight="1" x14ac:dyDescent="0.25">
      <c r="A17" s="5"/>
      <c r="B17" s="4"/>
      <c r="C17" s="10"/>
      <c r="D17" s="10"/>
      <c r="E17" s="18"/>
      <c r="F17" s="6"/>
      <c r="G17" s="6"/>
      <c r="H17" s="6"/>
      <c r="I17" s="6"/>
      <c r="J17" s="6"/>
      <c r="K17" s="6"/>
    </row>
    <row r="18" spans="1:33" s="7" customFormat="1" ht="18.75" customHeight="1" x14ac:dyDescent="0.25">
      <c r="A18" s="5"/>
      <c r="B18" s="4"/>
      <c r="C18" s="10"/>
      <c r="D18" s="10"/>
      <c r="E18" s="18"/>
      <c r="F18" s="6"/>
      <c r="G18" s="6"/>
      <c r="H18" s="6"/>
      <c r="I18" s="6"/>
      <c r="J18" s="6"/>
      <c r="K18" s="6"/>
    </row>
    <row r="19" spans="1:33" s="7" customFormat="1" ht="18.75" customHeight="1" x14ac:dyDescent="0.25">
      <c r="A19" s="5"/>
      <c r="B19" s="4"/>
      <c r="C19" s="10"/>
      <c r="D19" s="10"/>
      <c r="E19" s="18"/>
      <c r="F19" s="6"/>
      <c r="G19" s="6"/>
      <c r="H19" s="6"/>
      <c r="I19" s="6"/>
      <c r="J19" s="6"/>
      <c r="K19" s="6"/>
    </row>
    <row r="20" spans="1:33" s="7" customFormat="1" ht="18.75" customHeight="1" x14ac:dyDescent="0.25">
      <c r="A20" s="5"/>
      <c r="B20" s="4"/>
      <c r="C20" s="10"/>
      <c r="D20" s="10"/>
      <c r="E20" s="18"/>
      <c r="F20" s="6"/>
      <c r="G20" s="6"/>
      <c r="H20" s="6"/>
      <c r="I20" s="6"/>
      <c r="J20" s="6"/>
      <c r="K20" s="6"/>
    </row>
    <row r="21" spans="1:33" x14ac:dyDescent="0.2">
      <c r="A21" s="5"/>
      <c r="B21" s="1"/>
      <c r="C21" s="1"/>
      <c r="D21" s="1"/>
    </row>
    <row r="22" spans="1:33" x14ac:dyDescent="0.2">
      <c r="A22" s="1"/>
      <c r="B22" s="1"/>
      <c r="C22" s="1"/>
      <c r="D22" s="1"/>
    </row>
    <row r="23" spans="1:33" ht="16.5" x14ac:dyDescent="0.3">
      <c r="A23" s="1"/>
      <c r="B23" s="1"/>
      <c r="C23" s="1"/>
      <c r="D23" s="1"/>
      <c r="H23" s="138"/>
    </row>
    <row r="24" spans="1:33" x14ac:dyDescent="0.2">
      <c r="A24" s="1"/>
      <c r="B24" s="1"/>
      <c r="C24" s="1"/>
      <c r="D24" s="1"/>
    </row>
    <row r="25" spans="1:33" s="1" customFormat="1" x14ac:dyDescent="0.2">
      <c r="E25" s="16"/>
      <c r="L25" s="11"/>
      <c r="M25" s="11"/>
      <c r="N25" s="11"/>
      <c r="O25" s="11"/>
      <c r="P25" s="11"/>
      <c r="Q25" s="11"/>
      <c r="R25" s="11"/>
      <c r="S25" s="11"/>
      <c r="T25" s="11"/>
      <c r="U25" s="11"/>
      <c r="V25" s="11"/>
      <c r="W25" s="11"/>
      <c r="X25" s="11"/>
      <c r="Y25" s="11"/>
      <c r="Z25" s="11"/>
      <c r="AA25" s="11"/>
      <c r="AB25" s="11"/>
      <c r="AC25" s="11"/>
      <c r="AD25" s="11"/>
      <c r="AE25" s="11"/>
      <c r="AF25" s="11"/>
      <c r="AG25" s="11"/>
    </row>
    <row r="26" spans="1:33" s="1" customFormat="1" x14ac:dyDescent="0.2">
      <c r="E26" s="16"/>
      <c r="L26" s="11"/>
      <c r="M26" s="11"/>
      <c r="N26" s="11"/>
      <c r="O26" s="11"/>
      <c r="P26" s="11"/>
      <c r="Q26" s="11"/>
      <c r="R26" s="11"/>
      <c r="S26" s="11"/>
      <c r="T26" s="11"/>
      <c r="U26" s="11"/>
      <c r="V26" s="11"/>
      <c r="W26" s="11"/>
      <c r="X26" s="11"/>
      <c r="Y26" s="11"/>
      <c r="Z26" s="11"/>
      <c r="AA26" s="11"/>
      <c r="AB26" s="11"/>
      <c r="AC26" s="11"/>
      <c r="AD26" s="11"/>
      <c r="AE26" s="11"/>
      <c r="AF26" s="11"/>
      <c r="AG26" s="11"/>
    </row>
    <row r="27" spans="1:33" s="1" customFormat="1" x14ac:dyDescent="0.2">
      <c r="B27" s="11"/>
      <c r="C27" s="11"/>
      <c r="D27" s="11"/>
      <c r="E27" s="16"/>
      <c r="L27" s="11"/>
      <c r="M27" s="11"/>
      <c r="N27" s="11"/>
      <c r="O27" s="11"/>
      <c r="P27" s="11"/>
      <c r="Q27" s="11"/>
      <c r="R27" s="11"/>
      <c r="S27" s="11"/>
      <c r="T27" s="11"/>
      <c r="U27" s="11"/>
      <c r="V27" s="11"/>
      <c r="W27" s="11"/>
      <c r="X27" s="11"/>
      <c r="Y27" s="11"/>
      <c r="Z27" s="11"/>
      <c r="AA27" s="11"/>
      <c r="AB27" s="11"/>
      <c r="AC27" s="11"/>
      <c r="AD27" s="11"/>
      <c r="AE27" s="11"/>
      <c r="AF27" s="11"/>
      <c r="AG27" s="11"/>
    </row>
    <row r="28" spans="1:33" ht="16.5" x14ac:dyDescent="0.3">
      <c r="H28" s="140"/>
    </row>
  </sheetData>
  <mergeCells count="11">
    <mergeCell ref="C15:D15"/>
    <mergeCell ref="E5:E8"/>
    <mergeCell ref="C5:C7"/>
    <mergeCell ref="A5:B8"/>
    <mergeCell ref="D5:D8"/>
    <mergeCell ref="M2:U2"/>
    <mergeCell ref="V2:AG2"/>
    <mergeCell ref="M4:U4"/>
    <mergeCell ref="V4:AG4"/>
    <mergeCell ref="A1:E1"/>
    <mergeCell ref="A3:E3"/>
  </mergeCells>
  <phoneticPr fontId="22" type="noConversion"/>
  <printOptions horizontalCentered="1" verticalCentered="1"/>
  <pageMargins left="0.74803149606299213" right="0.74803149606299213" top="0.98425196850393704" bottom="0.98425196850393704" header="0" footer="0"/>
  <pageSetup scale="75"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view="pageBreakPreview" zoomScale="110" zoomScaleNormal="100" zoomScaleSheetLayoutView="110" workbookViewId="0">
      <selection activeCell="D11" sqref="D11"/>
    </sheetView>
  </sheetViews>
  <sheetFormatPr baseColWidth="10" defaultRowHeight="15" x14ac:dyDescent="0.25"/>
  <cols>
    <col min="1" max="1" width="2" bestFit="1" customWidth="1"/>
    <col min="2" max="2" width="38" customWidth="1"/>
    <col min="3" max="3" width="31" customWidth="1"/>
    <col min="4" max="4" width="29.42578125" bestFit="1" customWidth="1"/>
    <col min="5" max="5" width="25.140625" bestFit="1" customWidth="1"/>
  </cols>
  <sheetData>
    <row r="1" spans="1:5" ht="39.75" customHeight="1" thickBot="1" x14ac:dyDescent="0.3">
      <c r="A1" s="531" t="str">
        <f>'IND NACIONAL'!A1:E1</f>
        <v>“INTERVENTORÍA TÉCNICA, ADMINISTRATIVA Y FINANCIERA PARA EL PLANTEAMIENTO Y EVALUACIÓN DE ALTERNATIVAS DE MITIGACIÓN DEL RIESGO PARA EL BARRIO LA GRAN COLOMBIA DE LA LOCALIDAD DE SAN CRISTÓBAL”</v>
      </c>
      <c r="B1" s="532"/>
      <c r="C1" s="532"/>
      <c r="D1" s="532"/>
      <c r="E1" s="533"/>
    </row>
    <row r="2" spans="1:5" x14ac:dyDescent="0.25">
      <c r="A2" s="254"/>
      <c r="B2" s="255"/>
      <c r="C2" s="255"/>
      <c r="D2" s="255"/>
      <c r="E2" s="253"/>
    </row>
    <row r="3" spans="1:5" x14ac:dyDescent="0.25">
      <c r="A3" s="534" t="s">
        <v>105</v>
      </c>
      <c r="B3" s="535"/>
      <c r="C3" s="535"/>
      <c r="D3" s="535"/>
      <c r="E3" s="536"/>
    </row>
    <row r="4" spans="1:5" ht="15.75" thickBot="1" x14ac:dyDescent="0.3">
      <c r="A4" s="256"/>
      <c r="B4" s="257"/>
      <c r="C4" s="257"/>
      <c r="D4" s="257"/>
      <c r="E4" s="253"/>
    </row>
    <row r="5" spans="1:5" x14ac:dyDescent="0.25">
      <c r="A5" s="537" t="s">
        <v>0</v>
      </c>
      <c r="B5" s="538"/>
      <c r="C5" s="541" t="s">
        <v>106</v>
      </c>
      <c r="D5" s="543" t="s">
        <v>107</v>
      </c>
      <c r="E5" s="546" t="s">
        <v>10</v>
      </c>
    </row>
    <row r="6" spans="1:5" x14ac:dyDescent="0.25">
      <c r="A6" s="539"/>
      <c r="B6" s="540"/>
      <c r="C6" s="542"/>
      <c r="D6" s="544"/>
      <c r="E6" s="547"/>
    </row>
    <row r="7" spans="1:5" x14ac:dyDescent="0.25">
      <c r="A7" s="539"/>
      <c r="B7" s="540"/>
      <c r="C7" s="542"/>
      <c r="D7" s="544"/>
      <c r="E7" s="547"/>
    </row>
    <row r="8" spans="1:5" ht="15.75" thickBot="1" x14ac:dyDescent="0.3">
      <c r="A8" s="539"/>
      <c r="B8" s="540"/>
      <c r="C8" s="258" t="s">
        <v>19</v>
      </c>
      <c r="D8" s="545"/>
      <c r="E8" s="548"/>
    </row>
    <row r="9" spans="1:5" x14ac:dyDescent="0.25">
      <c r="A9" s="270">
        <v>1</v>
      </c>
      <c r="B9" s="272" t="str">
        <f>TECNICA!B8</f>
        <v xml:space="preserve">GEODINAMICA INGENIERIA SA </v>
      </c>
      <c r="C9" s="267" t="s">
        <v>136</v>
      </c>
      <c r="D9" s="268">
        <v>1</v>
      </c>
      <c r="E9" s="269"/>
    </row>
    <row r="10" spans="1:5" x14ac:dyDescent="0.25">
      <c r="A10" s="271">
        <v>2</v>
      </c>
      <c r="B10" s="273" t="str">
        <f>TECNICA!B9</f>
        <v>JAM</v>
      </c>
      <c r="C10" s="21" t="s">
        <v>136</v>
      </c>
      <c r="D10" s="73">
        <v>1</v>
      </c>
      <c r="E10" s="251"/>
    </row>
    <row r="11" spans="1:5" ht="25.5" customHeight="1" x14ac:dyDescent="0.25">
      <c r="A11" s="271">
        <v>3</v>
      </c>
      <c r="B11" s="273" t="str">
        <f>TECNICA!B10</f>
        <v>CONSORCIO INTERVENTORÍA LA GRAN COLOMBIA</v>
      </c>
      <c r="C11" s="21" t="s">
        <v>136</v>
      </c>
      <c r="D11" s="73">
        <v>1</v>
      </c>
      <c r="E11" s="252"/>
    </row>
    <row r="12" spans="1:5" ht="15.75" thickBot="1" x14ac:dyDescent="0.3">
      <c r="A12" s="259"/>
      <c r="B12" s="13"/>
      <c r="C12" s="260"/>
      <c r="D12" s="260"/>
      <c r="E12" s="261"/>
    </row>
    <row r="13" spans="1:5" x14ac:dyDescent="0.25">
      <c r="A13" s="262"/>
      <c r="B13" s="265" t="s">
        <v>108</v>
      </c>
      <c r="C13" s="266" t="str">
        <f>'IND NACIONAL'!C13</f>
        <v>21 de agosto de 2019</v>
      </c>
      <c r="D13" s="156"/>
      <c r="E13" s="263"/>
    </row>
    <row r="14" spans="1:5" x14ac:dyDescent="0.25">
      <c r="A14" s="262"/>
      <c r="B14" s="164"/>
      <c r="C14" s="60"/>
      <c r="D14" s="60"/>
      <c r="E14" s="166"/>
    </row>
    <row r="15" spans="1:5" ht="32.25" customHeight="1" thickBot="1" x14ac:dyDescent="0.3">
      <c r="A15" s="264"/>
      <c r="B15" s="275" t="s">
        <v>109</v>
      </c>
      <c r="C15" s="530" t="s">
        <v>110</v>
      </c>
      <c r="D15" s="530"/>
      <c r="E15" s="274" t="s">
        <v>95</v>
      </c>
    </row>
    <row r="19" spans="4:4" x14ac:dyDescent="0.25">
      <c r="D19">
        <f>6966000/30*22</f>
        <v>5108400</v>
      </c>
    </row>
  </sheetData>
  <mergeCells count="7">
    <mergeCell ref="C15:D15"/>
    <mergeCell ref="A1:E1"/>
    <mergeCell ref="A3:E3"/>
    <mergeCell ref="A5:B8"/>
    <mergeCell ref="C5:C7"/>
    <mergeCell ref="D5:D8"/>
    <mergeCell ref="E5:E8"/>
  </mergeCells>
  <printOptions horizontalCentered="1" verticalCentered="1"/>
  <pageMargins left="0.70866141732283472" right="0.70866141732283472" top="0.74803149606299213" bottom="0.74803149606299213" header="0.31496062992125984" footer="0.31496062992125984"/>
  <pageSetup scale="9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E12"/>
  <sheetViews>
    <sheetView workbookViewId="0">
      <selection activeCell="B16" sqref="B16"/>
    </sheetView>
  </sheetViews>
  <sheetFormatPr baseColWidth="10" defaultRowHeight="15" x14ac:dyDescent="0.25"/>
  <cols>
    <col min="1" max="1" width="6" customWidth="1"/>
    <col min="2" max="2" width="43.42578125" customWidth="1"/>
    <col min="3" max="3" width="38.5703125" style="239" customWidth="1"/>
    <col min="4" max="4" width="41" style="239" customWidth="1"/>
    <col min="5" max="5" width="39.85546875" style="239" customWidth="1"/>
    <col min="6" max="7" width="11.42578125" customWidth="1"/>
  </cols>
  <sheetData>
    <row r="1" spans="1:5" ht="42.75" customHeight="1" thickBot="1" x14ac:dyDescent="0.3">
      <c r="A1" s="549" t="str">
        <f>+TECNICA!A1</f>
        <v>“INTERVENTORÍA TÉCNICA, ADMINISTRATIVA Y FINANCIERA PARA EL PLANTEAMIENTO Y EVALUACIÓN DE ALTERNATIVAS DE MITIGACIÓN DEL RIESGO PARA EL BARRIO LA GRAN COLOMBIA DE LA LOCALIDAD DE SAN CRISTÓBAL”</v>
      </c>
      <c r="B1" s="550"/>
      <c r="C1" s="550"/>
      <c r="D1" s="550"/>
      <c r="E1" s="551"/>
    </row>
    <row r="2" spans="1:5" ht="18.75" customHeight="1" x14ac:dyDescent="0.25">
      <c r="A2" s="300"/>
      <c r="B2" s="301"/>
      <c r="C2" s="301"/>
      <c r="D2" s="301"/>
      <c r="E2" s="302"/>
    </row>
    <row r="3" spans="1:5" x14ac:dyDescent="0.25">
      <c r="A3" s="290"/>
      <c r="B3" s="174"/>
      <c r="C3" s="552" t="s">
        <v>112</v>
      </c>
      <c r="D3" s="552"/>
      <c r="E3" s="296"/>
    </row>
    <row r="4" spans="1:5" ht="15.75" thickBot="1" x14ac:dyDescent="0.3">
      <c r="A4" s="290"/>
      <c r="B4" s="174"/>
      <c r="C4" s="240"/>
      <c r="D4" s="240"/>
      <c r="E4" s="296"/>
    </row>
    <row r="5" spans="1:5" ht="15.75" thickBot="1" x14ac:dyDescent="0.3">
      <c r="A5" s="241"/>
      <c r="B5" s="362" t="s">
        <v>0</v>
      </c>
      <c r="C5" s="363" t="s">
        <v>84</v>
      </c>
      <c r="D5" s="363" t="s">
        <v>87</v>
      </c>
      <c r="E5" s="364" t="s">
        <v>83</v>
      </c>
    </row>
    <row r="6" spans="1:5" ht="16.5" x14ac:dyDescent="0.25">
      <c r="A6" s="365">
        <v>1</v>
      </c>
      <c r="B6" s="310" t="str">
        <f>TECNICA!B8</f>
        <v xml:space="preserve">GEODINAMICA INGENIERIA SA </v>
      </c>
      <c r="C6" s="311" t="str">
        <f>+'1'!C7:D7</f>
        <v>MAURICIO HERNÁN CAMARGO CHÁVEZ</v>
      </c>
      <c r="D6" s="351" t="str">
        <f>'1'!C33</f>
        <v>EDGAR OSORIO</v>
      </c>
      <c r="E6" s="357" t="str">
        <f>+'1'!C59</f>
        <v>LUIS GUILLERMO RUBIANO</v>
      </c>
    </row>
    <row r="7" spans="1:5" x14ac:dyDescent="0.25">
      <c r="A7" s="365">
        <v>2</v>
      </c>
      <c r="B7" s="170" t="str">
        <f>TECNICA!B9</f>
        <v>JAM</v>
      </c>
      <c r="C7" s="309" t="str">
        <f>+'2'!C7:D7</f>
        <v>JAVIER ANTONIO MILLAN LOPEZ</v>
      </c>
      <c r="D7" s="352" t="str">
        <f>+'2'!C33</f>
        <v xml:space="preserve"> DIEGO ALEXANDER  REYES VELANDIA </v>
      </c>
      <c r="E7" s="312" t="str">
        <f>+'2'!C59</f>
        <v>VICTOR HUGO DIAZ HERRERA</v>
      </c>
    </row>
    <row r="8" spans="1:5" x14ac:dyDescent="0.25">
      <c r="A8" s="365">
        <v>3</v>
      </c>
      <c r="B8" s="170" t="str">
        <f>TECNICA!B10</f>
        <v>CONSORCIO INTERVENTORÍA LA GRAN COLOMBIA</v>
      </c>
      <c r="C8" s="308" t="str">
        <f>+'3'!C7:D7</f>
        <v>FLABIO FEDERICO SOLER SIERRA</v>
      </c>
      <c r="D8" s="355" t="str">
        <f>+'3'!C33</f>
        <v>GONZALEZ MORANTES LUIS ALFREDO</v>
      </c>
      <c r="E8" s="361" t="str">
        <f>+'3'!C59</f>
        <v>HENIO MELITON PINZON BURGOS</v>
      </c>
    </row>
    <row r="9" spans="1:5" ht="15.75" thickBot="1" x14ac:dyDescent="0.3">
      <c r="A9" s="297"/>
      <c r="B9" s="297"/>
      <c r="C9" s="298"/>
      <c r="D9" s="298"/>
      <c r="E9" s="299"/>
    </row>
    <row r="10" spans="1:5" x14ac:dyDescent="0.25">
      <c r="A10" s="290"/>
      <c r="B10" s="295" t="s">
        <v>96</v>
      </c>
      <c r="C10" s="63" t="str">
        <f>'Inc Discapacidad'!C13</f>
        <v>21 de agosto de 2019</v>
      </c>
      <c r="D10" s="63"/>
      <c r="E10" s="147"/>
    </row>
    <row r="11" spans="1:5" ht="42.75" customHeight="1" x14ac:dyDescent="0.25">
      <c r="A11" s="290"/>
      <c r="B11" s="161"/>
      <c r="C11" s="63"/>
      <c r="D11" s="63"/>
      <c r="E11" s="147"/>
    </row>
    <row r="12" spans="1:5" ht="15.75" thickBot="1" x14ac:dyDescent="0.3">
      <c r="A12" s="297"/>
      <c r="B12" s="150" t="str">
        <f>'Inc Discapacidad'!B15</f>
        <v>Diana Moreno Moreno</v>
      </c>
      <c r="C12" s="397" t="str">
        <f>'Inc Discapacidad'!C15:D15</f>
        <v xml:space="preserve">Leidy Katherine Rodriguez </v>
      </c>
      <c r="D12" s="397"/>
      <c r="E12" s="287" t="str">
        <f>'Inc Discapacidad'!E15</f>
        <v xml:space="preserve">Victor Javier Barrantes </v>
      </c>
    </row>
  </sheetData>
  <mergeCells count="3">
    <mergeCell ref="C12:D12"/>
    <mergeCell ref="A1:E1"/>
    <mergeCell ref="C3:D3"/>
  </mergeCells>
  <printOptions horizontalCentered="1" verticalCentered="1"/>
  <pageMargins left="0.23622047244094491" right="0.23622047244094491" top="0.74803149606299213" bottom="0.74803149606299213" header="0.31496062992125984" footer="0.31496062992125984"/>
  <pageSetup scale="7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15</vt:i4>
      </vt:variant>
    </vt:vector>
  </HeadingPairs>
  <TitlesOfParts>
    <vt:vector size="27" baseType="lpstr">
      <vt:lpstr>VERIFICACIÓN DOC PUBLICADOS </vt:lpstr>
      <vt:lpstr>CONSOLIDADO </vt:lpstr>
      <vt:lpstr>TECNICA</vt:lpstr>
      <vt:lpstr>Exp General</vt:lpstr>
      <vt:lpstr>Exp Especifica</vt:lpstr>
      <vt:lpstr>Exp ADICI</vt:lpstr>
      <vt:lpstr>1</vt:lpstr>
      <vt:lpstr>2</vt:lpstr>
      <vt:lpstr>3</vt:lpstr>
      <vt:lpstr>IND NACIONAL</vt:lpstr>
      <vt:lpstr>Inc Discapacidad</vt:lpstr>
      <vt:lpstr>PROFESIONALES</vt:lpstr>
      <vt:lpstr>'1'!Área_de_impresión</vt:lpstr>
      <vt:lpstr>'2'!Área_de_impresión</vt:lpstr>
      <vt:lpstr>'3'!Área_de_impresión</vt:lpstr>
      <vt:lpstr>'CONSOLIDADO '!Área_de_impresión</vt:lpstr>
      <vt:lpstr>'Exp ADICI'!Área_de_impresión</vt:lpstr>
      <vt:lpstr>'Exp Especifica'!Área_de_impresión</vt:lpstr>
      <vt:lpstr>'Exp General'!Área_de_impresión</vt:lpstr>
      <vt:lpstr>'IND NACIONAL'!Área_de_impresión</vt:lpstr>
      <vt:lpstr>PROFESIONALES!Área_de_impresión</vt:lpstr>
      <vt:lpstr>TECNICA!Área_de_impresión</vt:lpstr>
      <vt:lpstr>'VERIFICACIÓN DOC PUBLICADOS '!Área_de_impresión</vt:lpstr>
      <vt:lpstr>'Exp ADICI'!Títulos_a_imprimir</vt:lpstr>
      <vt:lpstr>'Exp Especifica'!Títulos_a_imprimir</vt:lpstr>
      <vt:lpstr>'Exp General'!Títulos_a_imprimir</vt:lpstr>
      <vt:lpstr>'VERIFICACIÓN DOC PUBLICADOS '!Títulos_a_imprimir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gasierra</dc:creator>
  <cp:lastModifiedBy>Victor Barrantes</cp:lastModifiedBy>
  <cp:lastPrinted>2019-08-21T13:50:20Z</cp:lastPrinted>
  <dcterms:created xsi:type="dcterms:W3CDTF">2010-08-18T14:13:01Z</dcterms:created>
  <dcterms:modified xsi:type="dcterms:W3CDTF">2019-08-21T14:14:01Z</dcterms:modified>
</cp:coreProperties>
</file>