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sena4-my.sharepoint.com/personal/rodominguez_sena_edu_co/Documents/Escritorio/2023/PROCESOS DE CONTRATACIÓN/SAMC-ANT-CTAPT-001-2023 MATENIMIENTO DE CUBIERTAS/"/>
    </mc:Choice>
  </mc:AlternateContent>
  <xr:revisionPtr revIDLastSave="0" documentId="8_{2BEE736C-EC7B-4443-A50A-B4F46C681B67}" xr6:coauthVersionLast="47" xr6:coauthVersionMax="47" xr10:uidLastSave="{00000000-0000-0000-0000-000000000000}"/>
  <bookViews>
    <workbookView xWindow="-120" yWindow="-120" windowWidth="29040" windowHeight="15720" activeTab="1" xr2:uid="{34DDF949-7B9B-4794-8B27-35A9A93BFCF6}"/>
  </bookViews>
  <sheets>
    <sheet name="Cotizacion 2023" sheetId="2" r:id="rId1"/>
    <sheet name="Precio promedio del mercado" sheetId="5"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0" i="5" l="1"/>
  <c r="O21" i="5"/>
  <c r="J21" i="5"/>
  <c r="D4" i="5"/>
  <c r="D10" i="5" s="1"/>
  <c r="O9" i="5"/>
  <c r="O16" i="5"/>
  <c r="O18" i="5"/>
  <c r="N9" i="5"/>
  <c r="N12" i="5"/>
  <c r="O12" i="5" s="1"/>
  <c r="N16" i="5"/>
  <c r="N18" i="5"/>
  <c r="M17" i="5"/>
  <c r="N17" i="5" s="1"/>
  <c r="O17" i="5" s="1"/>
  <c r="D11" i="5"/>
  <c r="L11" i="5" s="1"/>
  <c r="D14" i="5"/>
  <c r="J14" i="5" s="1"/>
  <c r="D15" i="5"/>
  <c r="A20" i="5"/>
  <c r="M19" i="5"/>
  <c r="N19" i="5" s="1"/>
  <c r="O19" i="5" s="1"/>
  <c r="L19" i="5"/>
  <c r="J19" i="5"/>
  <c r="H19" i="5"/>
  <c r="F19" i="5"/>
  <c r="M18" i="5"/>
  <c r="L18" i="5"/>
  <c r="J18" i="5"/>
  <c r="H18" i="5"/>
  <c r="F18" i="5"/>
  <c r="L17" i="5"/>
  <c r="J17" i="5"/>
  <c r="H17" i="5"/>
  <c r="F17" i="5"/>
  <c r="L16" i="5"/>
  <c r="J16" i="5"/>
  <c r="M15" i="5"/>
  <c r="N15" i="5" s="1"/>
  <c r="O15" i="5" s="1"/>
  <c r="L15" i="5"/>
  <c r="J15" i="5"/>
  <c r="H15" i="5"/>
  <c r="F15" i="5"/>
  <c r="M14" i="5"/>
  <c r="N14" i="5" s="1"/>
  <c r="O14" i="5" s="1"/>
  <c r="M13" i="5"/>
  <c r="N13" i="5" s="1"/>
  <c r="O13" i="5" s="1"/>
  <c r="L13" i="5"/>
  <c r="J13" i="5"/>
  <c r="H13" i="5"/>
  <c r="F13" i="5"/>
  <c r="M12" i="5"/>
  <c r="L12" i="5"/>
  <c r="J12" i="5"/>
  <c r="H12" i="5"/>
  <c r="F12" i="5"/>
  <c r="M11" i="5"/>
  <c r="N11" i="5" s="1"/>
  <c r="O11" i="5" s="1"/>
  <c r="M10" i="5"/>
  <c r="N10" i="5" s="1"/>
  <c r="M9" i="5"/>
  <c r="L9" i="5"/>
  <c r="J9" i="5"/>
  <c r="H9" i="5"/>
  <c r="F9" i="5"/>
  <c r="M8" i="5"/>
  <c r="N8" i="5" s="1"/>
  <c r="O8" i="5" s="1"/>
  <c r="L8" i="5"/>
  <c r="J8" i="5"/>
  <c r="H8" i="5"/>
  <c r="F8" i="5"/>
  <c r="M7" i="5"/>
  <c r="N7" i="5" s="1"/>
  <c r="O7" i="5" s="1"/>
  <c r="L7" i="5"/>
  <c r="J7" i="5"/>
  <c r="H7" i="5"/>
  <c r="F7" i="5"/>
  <c r="M6" i="5"/>
  <c r="N6" i="5" s="1"/>
  <c r="O6" i="5" s="1"/>
  <c r="L6" i="5"/>
  <c r="J6" i="5"/>
  <c r="H6" i="5"/>
  <c r="F6" i="5"/>
  <c r="M5" i="5"/>
  <c r="N5" i="5" s="1"/>
  <c r="O5" i="5" s="1"/>
  <c r="D5" i="5"/>
  <c r="L5" i="5" s="1"/>
  <c r="M4" i="5"/>
  <c r="N4" i="5" s="1"/>
  <c r="O10" i="5" l="1"/>
  <c r="O4" i="5"/>
  <c r="L4" i="5"/>
  <c r="F11" i="5"/>
  <c r="F14" i="5"/>
  <c r="L14" i="5"/>
  <c r="H11" i="5"/>
  <c r="J11" i="5"/>
  <c r="H14" i="5"/>
  <c r="F5" i="5"/>
  <c r="F4" i="5"/>
  <c r="H5" i="5"/>
  <c r="J5" i="5"/>
  <c r="H4" i="5"/>
  <c r="J4" i="5"/>
  <c r="L10" i="5" l="1"/>
  <c r="L20" i="5" s="1"/>
  <c r="J10" i="5"/>
  <c r="J20" i="5" s="1"/>
  <c r="F10" i="5"/>
  <c r="F20" i="5" s="1"/>
  <c r="H10" i="5"/>
  <c r="H20" i="5" s="1"/>
  <c r="L17" i="2"/>
  <c r="L9" i="2"/>
  <c r="L10" i="2"/>
  <c r="L11" i="2"/>
  <c r="L12" i="2"/>
  <c r="L13" i="2"/>
  <c r="L14" i="2"/>
  <c r="L16" i="2"/>
  <c r="L18" i="2"/>
  <c r="L19" i="2"/>
  <c r="L20" i="2"/>
  <c r="L21" i="2"/>
  <c r="L22" i="2"/>
  <c r="L23" i="2"/>
  <c r="L24" i="2"/>
  <c r="O22" i="5" l="1"/>
  <c r="O23" i="5" s="1"/>
  <c r="H21" i="5"/>
  <c r="H22" i="5"/>
  <c r="H23" i="5" s="1"/>
  <c r="F22" i="5"/>
  <c r="F23" i="5" s="1"/>
  <c r="F21" i="5"/>
  <c r="J22" i="5"/>
  <c r="J23" i="5" s="1"/>
  <c r="L21" i="5"/>
  <c r="L22" i="5"/>
  <c r="L23" i="5" s="1"/>
  <c r="F24" i="5" l="1"/>
  <c r="J24" i="5"/>
  <c r="H24" i="5"/>
  <c r="L24" i="5"/>
  <c r="O24" i="5"/>
  <c r="J9" i="2"/>
  <c r="J10" i="2"/>
  <c r="J11" i="2"/>
  <c r="J12" i="2"/>
  <c r="J13" i="2"/>
  <c r="J14" i="2"/>
  <c r="J16" i="2"/>
  <c r="J17" i="2"/>
  <c r="J18" i="2"/>
  <c r="J19" i="2"/>
  <c r="J20" i="2"/>
  <c r="J22" i="2"/>
  <c r="J23" i="2"/>
  <c r="J24" i="2"/>
  <c r="D8" i="2"/>
  <c r="A28" i="2"/>
  <c r="A27" i="2"/>
  <c r="A26" i="2"/>
  <c r="A25" i="2"/>
  <c r="H24" i="2"/>
  <c r="F24" i="2"/>
  <c r="H23" i="2"/>
  <c r="F23" i="2"/>
  <c r="M23" i="2" s="1"/>
  <c r="H22" i="2"/>
  <c r="F22" i="2"/>
  <c r="M22" i="2" s="1"/>
  <c r="H20" i="2"/>
  <c r="F20" i="2"/>
  <c r="H19" i="2"/>
  <c r="F19" i="2"/>
  <c r="H18" i="2"/>
  <c r="F18" i="2"/>
  <c r="M18" i="2" s="1"/>
  <c r="H17" i="2"/>
  <c r="F17" i="2"/>
  <c r="M17" i="2" s="1"/>
  <c r="H16" i="2"/>
  <c r="F16" i="2"/>
  <c r="M16" i="2" s="1"/>
  <c r="H14" i="2"/>
  <c r="F14" i="2"/>
  <c r="M14" i="2" s="1"/>
  <c r="H13" i="2"/>
  <c r="F13" i="2"/>
  <c r="M13" i="2" s="1"/>
  <c r="H12" i="2"/>
  <c r="F12" i="2"/>
  <c r="M12" i="2" s="1"/>
  <c r="H11" i="2"/>
  <c r="F11" i="2"/>
  <c r="M11" i="2" s="1"/>
  <c r="H10" i="2"/>
  <c r="F10" i="2"/>
  <c r="M10" i="2" s="1"/>
  <c r="H9" i="2"/>
  <c r="F9" i="2"/>
  <c r="M9" i="2" s="1"/>
  <c r="J8" i="2" l="1"/>
  <c r="L8" i="2"/>
  <c r="M19" i="2"/>
  <c r="M24" i="2"/>
  <c r="M20" i="2"/>
  <c r="D15" i="2"/>
  <c r="L15" i="2" s="1"/>
  <c r="F8" i="2"/>
  <c r="H8" i="2"/>
  <c r="M8" i="2" l="1"/>
  <c r="L25" i="2"/>
  <c r="F15" i="2"/>
  <c r="J15" i="2"/>
  <c r="H15" i="2"/>
  <c r="H25" i="2" s="1"/>
  <c r="F25" i="2"/>
  <c r="L26" i="2" l="1"/>
  <c r="L29" i="2" s="1"/>
  <c r="L27" i="2"/>
  <c r="L28" i="2" s="1"/>
  <c r="M15" i="2"/>
  <c r="H27" i="2"/>
  <c r="H28" i="2" s="1"/>
  <c r="H26" i="2"/>
  <c r="J25" i="2"/>
  <c r="M25" i="2" s="1"/>
  <c r="F26" i="2"/>
  <c r="F27" i="2"/>
  <c r="F28" i="2" s="1"/>
  <c r="F29" i="2" l="1"/>
  <c r="H29" i="2"/>
  <c r="J27" i="2"/>
  <c r="J28" i="2" s="1"/>
  <c r="J26" i="2"/>
  <c r="M27" i="2"/>
  <c r="M28" i="2" s="1"/>
  <c r="M26" i="2"/>
  <c r="M29" i="2" l="1"/>
  <c r="J29" i="2"/>
</calcChain>
</file>

<file path=xl/sharedStrings.xml><?xml version="1.0" encoding="utf-8"?>
<sst xmlns="http://schemas.openxmlformats.org/spreadsheetml/2006/main" count="111" uniqueCount="42">
  <si>
    <t>CONSTRUCTORA GILSEN PEREZ S.A.S.</t>
  </si>
  <si>
    <t>VALOR PROMEDIO TOTAL</t>
  </si>
  <si>
    <t>ACTIVIDADES BASICAS  A EJECUTAR</t>
  </si>
  <si>
    <t>UNIDAD</t>
  </si>
  <si>
    <t>CANTIDAD</t>
  </si>
  <si>
    <t>VALOR  PROMEDIO UNIDAD</t>
  </si>
  <si>
    <t>VALOR TOTAL</t>
  </si>
  <si>
    <t>M2</t>
  </si>
  <si>
    <t>Desmonte De Cubierta En Mal Estado, para Mantenimiento, localizadas en ambientes de formación. - se hace el desmonte de tejas en mal estado para reemplazar por tejas nuevas.</t>
  </si>
  <si>
    <t>Desmonte Cubierta en teja Swingle, Estructura Cielo Falso en Machimbre, existente en los Kioscos de la Cafetería, en mal estado, para cambio por teja trapezoidal.</t>
  </si>
  <si>
    <t>Acondicionamiento de estructura en madera, para reubicación y cambio de pendiente sobre cubierta, ubicada en ambiente de motos.</t>
  </si>
  <si>
    <t>Mantenimiento y/o reconstrucción De Estructura Metálica, Consiste En la construcción, Reemplazo De Partes Oxidadas, Pintura De Las Cerchas y Correas antes del montaje de las tejas, se debe utilizar material de igual calibre l existente, pintar con wahsprimer, anticorrosivo y acabado final de igual color al existente, contratita garantiza que los operarios tengan certificado de trabajo en alturas vigente.</t>
  </si>
  <si>
    <t>ML</t>
  </si>
  <si>
    <t>Demolición Muro para cambio pendiente de cubierta existente. - Se hace la demolición de muros existentes utilizando las herramientas idóneas para corte de secciones, con el fin de modificar la pendiente de la respectiva cubierta a intervenir, contratista garantiza la utilización de equipos específicos para la ejecución de la labor, de igual forma los operarios deben estar certificado para realizar trabajos en alturas, documento vigente.</t>
  </si>
  <si>
    <t>Mampostería. -Pega ladrillo Rayado de 15 o 10 x 20 x 40, según el muro actual, para modificación de la pendiente en la cuchilla, en los ambientes a intervenir, contratista debe cumplir todas las especificaciones técnicas según la norma sismorresistente NSR 210, vigente y especificaciones técnicas generales, garantizando la tenencia del certificado para trabajo en alturas de os operarios que realicen la actividad.</t>
  </si>
  <si>
    <t>Suministro E Instalación De Tejas Trapezoidal, en acero estructural grado 40, espesor de 0,45 mm calibre 26, galvanizada pintada, fijadas con tornillos autoperforantes de 2” con su respectivo empaque para evitar el acceso del agua al interior, para su instalación se deben cumplir los requisitos del código sismo resistente NSR. 10, capitulo E-9 y demás especificaciones técnicas generales, garantizando que los operarios durante la ejecución de la actividad deben estar debidamente seguros y certificados para el trabajo en alturas.</t>
  </si>
  <si>
    <t>Suministro E Instalación De Caballeteras Para Cubierta Teja Trapezoidal En Acero Estructural Grado 40 Con Dimensiones De 0.60m Y 1.0m De Ancho, Con Longitud De 3.0m Y Espesor De 0.45mm (Cal.26), Presentación Galvanizado Y/Pre Pintado. Fijados A Las Tejas Por Medio De Tornillos Fijadores De Ala, este montaje se hace en los ambientes intervenidos para cambio o mantenimiento de cubierta, garantizando que los operarios durante la ejecución de la actividad deben estar debidamente seguros y certificados para el trabajo en alturas.</t>
  </si>
  <si>
    <t>Montaje Teja Trapezoidal reutilizada, consiste en el montaje de las tejas trapezoidales retiradas, seleccionadas como actas para su reutilización en espacios específicos, se debe hacer el respectivo mantenimiento previo antes del montaje, el cual consiste en el taponamiento de los orificios o goteras existentes, cumpliendo los mismos requerimientos que se hacen para el montaje de teja y caballeteras descrito en las especificaciones técnicas.</t>
  </si>
  <si>
    <t>Suministro e instalación de cielo Falso en lamina Drywall, panel tipo yeso RH de 1/2 o Pvc, incluye estructura, viguetas, ángulos, omega, macilla, yeso, malla, estuco, pintura, perforaciones para lámparas, ventiladores y mano de obra en general.</t>
  </si>
  <si>
    <t>Suministro y montaje de Canoa En Lámina Galvanizada. - construidas con lámina galvanizada Calibre 18. Con desarrollo de 1.30, Incluye: suministro, transporte, pintura con wahsprimer antes de aplicar el Anticorrosivo, acabado con pintura tipo esmalte color naranjado, bajantes o tragantes para tubería de desagüe de 4 pulgadas, malla para hojas, durante el montaje el operario debe cumplir los requerimientos de certificación para trabajo en alturas, cumplir las especificaciones técnicas según el caso, impartidas por el supervisor y norma sismo resistente NSR 10, capitulo E9 vigente.</t>
  </si>
  <si>
    <t>Suministro y Montaje De Bajantes Para Aguas Lluvias Se Utilizará Tuberia De Ventilación Calibre De 4 Pulgadas, Incluye: suministro, transporte, pintura con wahsprimer antes de aplicar el Anticorrosivo, acabado con pintura tipo esmalte color naranjado, bajantes o tragantes para tubería de desagüe de 4 pulgadas, malla para hojas, durante el montaje el operario debe cumplir los requerimientos de certificación para trabajo en alturas, cumplir las especificaciones técnicas según el caso, impartidas por el supervisor y norma sismo resistente NSR 10, capitulo E9  vigente.</t>
  </si>
  <si>
    <t>OBRAS COMPLEMENTARIAS</t>
  </si>
  <si>
    <t>2.1</t>
  </si>
  <si>
    <t>Adecuación De Cableado Eléctrico en mal estado existente sobre el cielo falso de Los Ambientes A Intervenir, antes de montar la nueva cubierta, Incluye Desmonte, Suministro De Cables, Aparatos Eléctricos como toma corrientes o interruptores Requeridos y Demas Accesorios Con Su Respectiva Mano De Obra.</t>
  </si>
  <si>
    <t>Unidad</t>
  </si>
  <si>
    <t>2.2</t>
  </si>
  <si>
    <t>2.3</t>
  </si>
  <si>
    <t>Suministro e Instalación de perfil Rectangular de acero inoxidable 3 X 1 1/2 Pulgadas X 6mts/cal 18, incluye lámina 3Cr12 ASTM-A240 de 4mm  las dimensiones 5” x 10” , incluye Pintura de acero inoxidable Esmalte sintético</t>
  </si>
  <si>
    <t>ITEM</t>
  </si>
  <si>
    <t>TOTAL PROPUESTA</t>
  </si>
  <si>
    <t>Labsuelos E Ingeniería S.A.S</t>
  </si>
  <si>
    <r>
      <t>Desmonte De Cubierta En Mal Estado, para cambio, Edificio uno 400M2, Ambiente de Motos 250 M2, de Electricidad 180M2, Laboratorio Vegetal 170 M2, Gimnasio 6,7,8,9,10.200 M2, ebanistería 300 M2, Ambiente 5, 100 M2,Antiguo ministerio, 1372</t>
    </r>
    <r>
      <rPr>
        <sz val="12"/>
        <color rgb="FFFF0000"/>
        <rFont val="Calibri"/>
        <family val="2"/>
        <scheme val="minor"/>
      </rPr>
      <t xml:space="preserve"> </t>
    </r>
    <r>
      <rPr>
        <sz val="12"/>
        <color theme="1"/>
        <rFont val="Calibri"/>
        <family val="2"/>
        <scheme val="minor"/>
      </rPr>
      <t>M2.Biblioteca,228,31, Bloque 2</t>
    </r>
  </si>
  <si>
    <r>
      <t>Suministro, Transporte e Instalación de Lámparas tipo Panel LED 120x60 cm 60w Luz Fría</t>
    </r>
    <r>
      <rPr>
        <sz val="12"/>
        <color theme="1"/>
        <rFont val="Calibri"/>
        <family val="2"/>
        <scheme val="minor"/>
      </rPr>
      <t>, se hace el montaje de lámparas tipo panel con las siguientes especificaciones, Ancho 60 cm, Tubos 1, Rosca Led integrado, con Voltaje de 110 V;220 V, Color Referencial Blanco, Material De La Lámpara Plástico con una potencia máxima de 60W.</t>
    </r>
  </si>
  <si>
    <t>DISEÑOS ARQUITECTONICOS URBANISTICOS – INTERVENTORIA – ASESORIA- CONSTRUCCION Y TODO LO RELACIONADO CON OBRAS CIVILES</t>
  </si>
  <si>
    <t>VALOR PROMEDIO UNIDAD</t>
  </si>
  <si>
    <t>PROVIMAS S.A.S</t>
  </si>
  <si>
    <t>valor promedio unitario</t>
  </si>
  <si>
    <t>Suministro y adecuación de Cableado electrico, toma corrientes o interruptores Requeridos y demas Accesorios existentes sobre el cielo falso que se encuentren en mal estado de las mismas, incluido mano de obra y desmonte.</t>
  </si>
  <si>
    <t xml:space="preserve">Desmonte De Cubierta En Mal Estado, para cambio: 
Edificio uno 311,9M2 
Ambiente de Motos 114,42 M2
Ambiente de Electricidad 252,47M2 
Laboratorio Vegetal 202,18 M2 
Gimnasio 6,7,8,9 y 10 290,53 M2
Ebanistería 329,92 M2 
Ambiente 4 y 5, 124,53 M2 
Biblioteca,136,04M2
Ambiente 1, 2 y 3 160,93 m2
Ambiente motores diesel 198,04 M2
Ambiente 17 y 18 236 M2                                                                                     Pasillo de 2do bloque 17,08 M2 </t>
  </si>
  <si>
    <t>ADMINISTRACION</t>
  </si>
  <si>
    <t>UTILIDAD</t>
  </si>
  <si>
    <t>IVA SOBRE 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</si>
</sst>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8" x14ac:knownFonts="1">
    <font>
      <sz val="11"/>
      <color theme="1"/>
      <name val="Calibri"/>
      <family val="2"/>
      <scheme val="minor"/>
    </font>
    <font>
      <sz val="11"/>
      <color theme="1"/>
      <name val="Calibri"/>
      <family val="2"/>
      <scheme val="minor"/>
    </font>
    <font>
      <sz val="12"/>
      <color theme="1"/>
      <name val="Calibri"/>
      <family val="2"/>
      <scheme val="minor"/>
    </font>
    <font>
      <sz val="12"/>
      <color rgb="FFFF0000"/>
      <name val="Calibri"/>
      <family val="2"/>
      <scheme val="minor"/>
    </font>
    <font>
      <b/>
      <sz val="12"/>
      <color theme="1"/>
      <name val="Calibri"/>
      <family val="2"/>
      <scheme val="minor"/>
    </font>
    <font>
      <b/>
      <sz val="12"/>
      <color rgb="FF000000"/>
      <name val="Calibri"/>
      <family val="2"/>
      <scheme val="minor"/>
    </font>
    <font>
      <sz val="12"/>
      <color rgb="FF000000"/>
      <name val="Calibri"/>
      <family val="2"/>
      <scheme val="minor"/>
    </font>
    <font>
      <sz val="12"/>
      <color rgb="FF152935"/>
      <name val="Calibri"/>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7">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3" fontId="2" fillId="2" borderId="1" xfId="0" applyNumberFormat="1" applyFont="1" applyFill="1" applyBorder="1" applyAlignment="1">
      <alignment horizontal="center" vertical="center" wrapText="1"/>
    </xf>
    <xf numFmtId="43" fontId="2" fillId="2"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xf>
    <xf numFmtId="43" fontId="2" fillId="4" borderId="1" xfId="0" applyNumberFormat="1" applyFont="1" applyFill="1" applyBorder="1" applyAlignment="1">
      <alignment horizontal="center" vertical="center" wrapText="1"/>
    </xf>
    <xf numFmtId="43" fontId="2" fillId="4" borderId="1" xfId="0" applyNumberFormat="1" applyFont="1" applyFill="1" applyBorder="1" applyAlignment="1">
      <alignment horizontal="center" vertical="center"/>
    </xf>
    <xf numFmtId="2" fontId="2" fillId="0" borderId="1" xfId="0" applyNumberFormat="1" applyFont="1" applyBorder="1" applyAlignment="1">
      <alignment horizontal="center" vertical="center"/>
    </xf>
    <xf numFmtId="0" fontId="2" fillId="0" borderId="1" xfId="0" applyFont="1" applyBorder="1" applyAlignment="1">
      <alignment horizontal="justify" vertical="center"/>
    </xf>
    <xf numFmtId="44" fontId="2" fillId="0" borderId="1" xfId="1" applyFont="1" applyBorder="1" applyAlignment="1">
      <alignment horizontal="center" vertical="center" wrapText="1"/>
    </xf>
    <xf numFmtId="165" fontId="2" fillId="0" borderId="1" xfId="0" applyNumberFormat="1" applyFont="1" applyBorder="1" applyAlignment="1">
      <alignment vertical="center"/>
    </xf>
    <xf numFmtId="165" fontId="2" fillId="0" borderId="1" xfId="0" applyNumberFormat="1" applyFont="1" applyBorder="1" applyAlignment="1">
      <alignment horizontal="center" vertical="center" wrapText="1"/>
    </xf>
    <xf numFmtId="44" fontId="2" fillId="0" borderId="0" xfId="0" applyNumberFormat="1" applyFont="1"/>
    <xf numFmtId="0" fontId="4" fillId="0" borderId="1" xfId="0" applyFont="1" applyBorder="1" applyAlignment="1">
      <alignment horizontal="center" vertical="center"/>
    </xf>
    <xf numFmtId="0" fontId="5" fillId="0" borderId="1" xfId="0" applyFont="1" applyBorder="1" applyAlignment="1">
      <alignment vertical="center" wrapText="1"/>
    </xf>
    <xf numFmtId="44" fontId="4" fillId="0" borderId="1" xfId="1" applyFont="1" applyBorder="1" applyAlignment="1">
      <alignment vertical="center"/>
    </xf>
    <xf numFmtId="165" fontId="4" fillId="0" borderId="1" xfId="0" applyNumberFormat="1" applyFont="1" applyBorder="1" applyAlignment="1">
      <alignment vertical="center"/>
    </xf>
    <xf numFmtId="0" fontId="6" fillId="0" borderId="1" xfId="0" applyFont="1" applyBorder="1" applyAlignment="1">
      <alignment vertical="center" wrapText="1"/>
    </xf>
    <xf numFmtId="0" fontId="7" fillId="0" borderId="1" xfId="0" applyFont="1" applyBorder="1" applyAlignment="1">
      <alignment horizontal="justify" vertical="center"/>
    </xf>
    <xf numFmtId="0" fontId="2" fillId="0" borderId="3" xfId="0" applyFont="1" applyBorder="1" applyAlignment="1">
      <alignment horizontal="center" vertical="center"/>
    </xf>
    <xf numFmtId="0" fontId="7" fillId="0" borderId="3" xfId="0" applyFont="1" applyBorder="1" applyAlignment="1">
      <alignment horizontal="justify" vertical="center"/>
    </xf>
    <xf numFmtId="44" fontId="2" fillId="0" borderId="3" xfId="1" applyFont="1" applyFill="1" applyBorder="1" applyAlignment="1">
      <alignment horizontal="center" vertical="center" wrapText="1"/>
    </xf>
    <xf numFmtId="165" fontId="2" fillId="0" borderId="3" xfId="0" applyNumberFormat="1" applyFont="1" applyBorder="1" applyAlignment="1">
      <alignment vertical="center"/>
    </xf>
    <xf numFmtId="165" fontId="2" fillId="0" borderId="3" xfId="0" applyNumberFormat="1" applyFont="1" applyBorder="1" applyAlignment="1">
      <alignment horizontal="center" vertical="center" wrapText="1"/>
    </xf>
    <xf numFmtId="0" fontId="2" fillId="0" borderId="1" xfId="0" applyFont="1" applyBorder="1"/>
    <xf numFmtId="165" fontId="2" fillId="0" borderId="1" xfId="0" applyNumberFormat="1" applyFont="1" applyBorder="1"/>
    <xf numFmtId="44" fontId="2" fillId="0" borderId="1" xfId="1" applyFont="1" applyBorder="1" applyAlignment="1"/>
    <xf numFmtId="44" fontId="2" fillId="0" borderId="1" xfId="0" applyNumberFormat="1" applyFont="1" applyBorder="1"/>
    <xf numFmtId="44" fontId="2" fillId="6" borderId="1" xfId="0" applyNumberFormat="1" applyFont="1" applyFill="1" applyBorder="1"/>
    <xf numFmtId="165" fontId="2" fillId="0" borderId="1" xfId="1" applyNumberFormat="1" applyFont="1" applyFill="1" applyBorder="1" applyAlignment="1">
      <alignment horizontal="center" vertical="center" wrapText="1"/>
    </xf>
    <xf numFmtId="165" fontId="2" fillId="0" borderId="3" xfId="1" applyNumberFormat="1" applyFont="1" applyFill="1" applyBorder="1" applyAlignment="1">
      <alignment horizontal="center" vertical="center" wrapText="1"/>
    </xf>
    <xf numFmtId="43" fontId="2" fillId="5" borderId="1" xfId="0" applyNumberFormat="1" applyFont="1" applyFill="1" applyBorder="1" applyAlignment="1">
      <alignment horizontal="center" vertical="center" wrapText="1"/>
    </xf>
    <xf numFmtId="43" fontId="2" fillId="5" borderId="1" xfId="0" applyNumberFormat="1" applyFont="1" applyFill="1" applyBorder="1" applyAlignment="1">
      <alignment horizontal="center" vertical="center"/>
    </xf>
    <xf numFmtId="165" fontId="2" fillId="5" borderId="1" xfId="0" applyNumberFormat="1" applyFont="1" applyFill="1" applyBorder="1" applyAlignment="1">
      <alignment vertical="center"/>
    </xf>
    <xf numFmtId="44" fontId="2" fillId="0" borderId="1" xfId="1" applyFont="1" applyFill="1" applyBorder="1" applyAlignment="1">
      <alignment horizontal="center" vertical="center" wrapText="1"/>
    </xf>
    <xf numFmtId="0" fontId="2" fillId="0" borderId="0" xfId="0" applyFont="1" applyAlignment="1">
      <alignment horizontal="center" vertical="center"/>
    </xf>
    <xf numFmtId="4" fontId="0" fillId="0" borderId="0" xfId="0" applyNumberFormat="1"/>
    <xf numFmtId="0" fontId="2" fillId="0" borderId="1" xfId="0" applyFont="1" applyBorder="1" applyAlignment="1">
      <alignment vertical="center" wrapText="1"/>
    </xf>
    <xf numFmtId="44" fontId="2" fillId="5" borderId="1" xfId="0" applyNumberFormat="1" applyFont="1" applyFill="1" applyBorder="1" applyAlignment="1">
      <alignment vertical="center"/>
    </xf>
    <xf numFmtId="0" fontId="2" fillId="0" borderId="1" xfId="0" applyFont="1" applyBorder="1" applyAlignment="1">
      <alignment horizontal="left" vertical="center" wrapText="1"/>
    </xf>
    <xf numFmtId="165" fontId="2" fillId="6" borderId="1" xfId="0" applyNumberFormat="1" applyFont="1" applyFill="1" applyBorder="1"/>
    <xf numFmtId="43" fontId="2" fillId="0" borderId="1" xfId="0" applyNumberFormat="1" applyFont="1" applyBorder="1" applyAlignment="1">
      <alignment horizontal="center" vertical="center" wrapText="1"/>
    </xf>
    <xf numFmtId="0" fontId="2" fillId="0" borderId="4" xfId="0" applyFont="1" applyBorder="1" applyAlignment="1">
      <alignment horizontal="center"/>
    </xf>
    <xf numFmtId="0" fontId="2" fillId="0" borderId="6" xfId="0" applyFont="1" applyBorder="1" applyAlignment="1">
      <alignment horizontal="center"/>
    </xf>
    <xf numFmtId="0" fontId="2" fillId="0" borderId="4" xfId="0" applyFont="1" applyBorder="1" applyAlignment="1">
      <alignment horizontal="left"/>
    </xf>
    <xf numFmtId="0" fontId="2" fillId="0" borderId="6" xfId="0" applyFont="1" applyBorder="1" applyAlignment="1">
      <alignment horizontal="left"/>
    </xf>
    <xf numFmtId="0" fontId="2" fillId="0" borderId="5" xfId="0" applyFont="1" applyBorder="1" applyAlignment="1">
      <alignment horizontal="center"/>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wrapText="1"/>
    </xf>
    <xf numFmtId="0" fontId="4" fillId="5" borderId="4" xfId="0" applyFont="1" applyFill="1" applyBorder="1" applyAlignment="1">
      <alignment horizontal="center" wrapText="1"/>
    </xf>
    <xf numFmtId="0" fontId="4" fillId="5" borderId="6" xfId="0" applyFont="1" applyFill="1" applyBorder="1" applyAlignment="1">
      <alignment horizontal="center" wrapText="1"/>
    </xf>
    <xf numFmtId="0" fontId="4" fillId="5" borderId="3" xfId="0" applyFont="1" applyFill="1" applyBorder="1" applyAlignment="1">
      <alignment horizontal="center" wrapText="1"/>
    </xf>
    <xf numFmtId="0" fontId="4" fillId="5" borderId="2" xfId="0" applyFont="1" applyFill="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mlopezl/Desktop/ANGELICA/SENA/ESTUDIOS%20PREVIOS/Analisis%20de%20cotizaciones%20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PUESTO GENERAL"/>
      <sheetName val="APU"/>
      <sheetName val="Hoja2"/>
      <sheetName val="Hoja4"/>
      <sheetName val="Hoja3"/>
    </sheetNames>
    <sheetDataSet>
      <sheetData sheetId="0" refreshError="1">
        <row r="20">
          <cell r="B20" t="str">
            <v>SOLADO PARA ZAPATAS.- Se aplica concreto para solado en excavación de zapats de 10 cms - 1.40 x 1.40 x 0.10 x 45</v>
          </cell>
        </row>
        <row r="26">
          <cell r="B26" t="str">
            <v xml:space="preserve">TOTAL </v>
          </cell>
        </row>
        <row r="27">
          <cell r="B27" t="str">
            <v>ADMINISTRACION 15%</v>
          </cell>
        </row>
        <row r="28">
          <cell r="B28" t="str">
            <v>UTILIDAD 5%</v>
          </cell>
        </row>
        <row r="29">
          <cell r="B29" t="str">
            <v>IVA SOBRE UTILIDAD 19%</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A84DD-BF80-47FD-AF87-A18B2BB6B19F}">
  <dimension ref="A6:O29"/>
  <sheetViews>
    <sheetView workbookViewId="0">
      <selection activeCell="M29" sqref="M29"/>
    </sheetView>
  </sheetViews>
  <sheetFormatPr baseColWidth="10" defaultRowHeight="15.75" x14ac:dyDescent="0.25"/>
  <cols>
    <col min="1" max="1" width="11.5703125" style="1" bestFit="1" customWidth="1"/>
    <col min="2" max="2" width="57.85546875" style="1" customWidth="1"/>
    <col min="3" max="3" width="11.42578125" style="1"/>
    <col min="4" max="4" width="11.5703125" style="1" bestFit="1" customWidth="1"/>
    <col min="5" max="5" width="14.140625" style="1" bestFit="1" customWidth="1"/>
    <col min="6" max="6" width="15.5703125" style="1" bestFit="1" customWidth="1"/>
    <col min="7" max="7" width="14.140625" style="1" bestFit="1" customWidth="1"/>
    <col min="8" max="8" width="17.85546875" style="1" bestFit="1" customWidth="1"/>
    <col min="9" max="9" width="13" style="1" bestFit="1" customWidth="1"/>
    <col min="10" max="10" width="17.42578125" style="1" bestFit="1" customWidth="1"/>
    <col min="11" max="12" width="17.42578125" style="1" customWidth="1"/>
    <col min="13" max="13" width="24" style="1" bestFit="1" customWidth="1"/>
    <col min="14" max="14" width="11.42578125" style="1"/>
    <col min="15" max="15" width="14.42578125" style="1" bestFit="1" customWidth="1"/>
    <col min="16" max="16384" width="11.42578125" style="1"/>
  </cols>
  <sheetData>
    <row r="6" spans="1:15" x14ac:dyDescent="0.25">
      <c r="A6" s="45"/>
      <c r="B6" s="49"/>
      <c r="C6" s="49"/>
      <c r="D6" s="46"/>
      <c r="E6" s="50" t="s">
        <v>0</v>
      </c>
      <c r="F6" s="50"/>
      <c r="G6" s="51" t="s">
        <v>30</v>
      </c>
      <c r="H6" s="51"/>
      <c r="I6" s="52" t="s">
        <v>33</v>
      </c>
      <c r="J6" s="52"/>
      <c r="K6" s="53" t="s">
        <v>35</v>
      </c>
      <c r="L6" s="54"/>
      <c r="M6" s="44" t="s">
        <v>1</v>
      </c>
    </row>
    <row r="7" spans="1:15" ht="47.25" x14ac:dyDescent="0.25">
      <c r="A7" s="2" t="s">
        <v>28</v>
      </c>
      <c r="B7" s="3" t="s">
        <v>2</v>
      </c>
      <c r="C7" s="3" t="s">
        <v>3</v>
      </c>
      <c r="D7" s="3" t="s">
        <v>4</v>
      </c>
      <c r="E7" s="4" t="s">
        <v>5</v>
      </c>
      <c r="F7" s="5" t="s">
        <v>6</v>
      </c>
      <c r="G7" s="6" t="s">
        <v>5</v>
      </c>
      <c r="H7" s="7" t="s">
        <v>6</v>
      </c>
      <c r="I7" s="8" t="s">
        <v>34</v>
      </c>
      <c r="J7" s="9" t="s">
        <v>6</v>
      </c>
      <c r="K7" s="34" t="s">
        <v>34</v>
      </c>
      <c r="L7" s="35" t="s">
        <v>6</v>
      </c>
      <c r="M7" s="44"/>
    </row>
    <row r="8" spans="1:15" ht="94.5" x14ac:dyDescent="0.25">
      <c r="A8" s="10">
        <v>1</v>
      </c>
      <c r="B8" s="11" t="s">
        <v>31</v>
      </c>
      <c r="C8" s="3" t="s">
        <v>7</v>
      </c>
      <c r="D8" s="3">
        <f>400+250+180+170+200+300+100+136.03+1372</f>
        <v>3108.0299999999997</v>
      </c>
      <c r="E8" s="12">
        <v>15000</v>
      </c>
      <c r="F8" s="13">
        <f>D8*E8</f>
        <v>46620449.999999993</v>
      </c>
      <c r="G8" s="14">
        <v>11324</v>
      </c>
      <c r="H8" s="13">
        <f>D8*G8</f>
        <v>35195331.719999999</v>
      </c>
      <c r="I8" s="32">
        <v>35000</v>
      </c>
      <c r="J8" s="13">
        <f>I8*D8</f>
        <v>108781049.99999999</v>
      </c>
      <c r="K8" s="13">
        <v>21667</v>
      </c>
      <c r="L8" s="13">
        <f>K8*D8</f>
        <v>67341686.00999999</v>
      </c>
      <c r="M8" s="13">
        <f t="shared" ref="M8:M19" si="0">AVERAGE(F8,H8,J8,L8)</f>
        <v>64484629.43249999</v>
      </c>
      <c r="O8" s="15"/>
    </row>
    <row r="9" spans="1:15" ht="63" x14ac:dyDescent="0.25">
      <c r="A9" s="2">
        <v>1.1000000000000001</v>
      </c>
      <c r="B9" s="11" t="s">
        <v>8</v>
      </c>
      <c r="C9" s="3" t="s">
        <v>7</v>
      </c>
      <c r="D9" s="3">
        <v>350</v>
      </c>
      <c r="E9" s="12">
        <v>15000</v>
      </c>
      <c r="F9" s="13">
        <f t="shared" ref="F9:F24" si="1">D9*E9</f>
        <v>5250000</v>
      </c>
      <c r="G9" s="14">
        <v>11324</v>
      </c>
      <c r="H9" s="13">
        <f t="shared" ref="H9:H20" si="2">D9*G9</f>
        <v>3963400</v>
      </c>
      <c r="I9" s="32">
        <v>35000</v>
      </c>
      <c r="J9" s="13">
        <f t="shared" ref="J9:J24" si="3">I9*D9</f>
        <v>12250000</v>
      </c>
      <c r="K9" s="13">
        <v>21667</v>
      </c>
      <c r="L9" s="13">
        <f t="shared" ref="L9:L24" si="4">K9*D9</f>
        <v>7583450</v>
      </c>
      <c r="M9" s="13">
        <f t="shared" si="0"/>
        <v>7261712.5</v>
      </c>
      <c r="O9" s="15"/>
    </row>
    <row r="10" spans="1:15" ht="47.25" x14ac:dyDescent="0.25">
      <c r="A10" s="10">
        <v>1.2</v>
      </c>
      <c r="B10" s="11" t="s">
        <v>9</v>
      </c>
      <c r="C10" s="3" t="s">
        <v>7</v>
      </c>
      <c r="D10" s="3">
        <v>150</v>
      </c>
      <c r="E10" s="12">
        <v>22000</v>
      </c>
      <c r="F10" s="13">
        <f t="shared" si="1"/>
        <v>3300000</v>
      </c>
      <c r="G10" s="14">
        <v>20501</v>
      </c>
      <c r="H10" s="13">
        <f t="shared" si="2"/>
        <v>3075150</v>
      </c>
      <c r="I10" s="32">
        <v>35000</v>
      </c>
      <c r="J10" s="13">
        <f t="shared" si="3"/>
        <v>5250000</v>
      </c>
      <c r="K10" s="13">
        <v>25667</v>
      </c>
      <c r="L10" s="13">
        <f t="shared" si="4"/>
        <v>3850050</v>
      </c>
      <c r="M10" s="13">
        <f t="shared" si="0"/>
        <v>3868800</v>
      </c>
      <c r="O10" s="15"/>
    </row>
    <row r="11" spans="1:15" ht="47.25" x14ac:dyDescent="0.25">
      <c r="A11" s="2">
        <v>1.3</v>
      </c>
      <c r="B11" s="11" t="s">
        <v>10</v>
      </c>
      <c r="C11" s="3" t="s">
        <v>7</v>
      </c>
      <c r="D11" s="3">
        <v>80</v>
      </c>
      <c r="E11" s="12">
        <v>38000</v>
      </c>
      <c r="F11" s="13">
        <f t="shared" si="1"/>
        <v>3040000</v>
      </c>
      <c r="G11" s="14">
        <v>36019</v>
      </c>
      <c r="H11" s="13">
        <f t="shared" si="2"/>
        <v>2881520</v>
      </c>
      <c r="I11" s="32">
        <v>60000</v>
      </c>
      <c r="J11" s="13">
        <f t="shared" si="3"/>
        <v>4800000</v>
      </c>
      <c r="K11" s="13">
        <v>76560</v>
      </c>
      <c r="L11" s="13">
        <f t="shared" si="4"/>
        <v>6124800</v>
      </c>
      <c r="M11" s="13">
        <f t="shared" si="0"/>
        <v>4211580</v>
      </c>
      <c r="O11" s="15"/>
    </row>
    <row r="12" spans="1:15" ht="126" x14ac:dyDescent="0.25">
      <c r="A12" s="10">
        <v>1.4</v>
      </c>
      <c r="B12" s="11" t="s">
        <v>11</v>
      </c>
      <c r="C12" s="3" t="s">
        <v>12</v>
      </c>
      <c r="D12" s="3">
        <v>500</v>
      </c>
      <c r="E12" s="12">
        <v>25000</v>
      </c>
      <c r="F12" s="13">
        <f t="shared" si="1"/>
        <v>12500000</v>
      </c>
      <c r="G12" s="14">
        <v>39606</v>
      </c>
      <c r="H12" s="13">
        <f t="shared" si="2"/>
        <v>19803000</v>
      </c>
      <c r="I12" s="32">
        <v>55000</v>
      </c>
      <c r="J12" s="13">
        <f t="shared" si="3"/>
        <v>27500000</v>
      </c>
      <c r="K12" s="13">
        <v>54567</v>
      </c>
      <c r="L12" s="13">
        <f t="shared" si="4"/>
        <v>27283500</v>
      </c>
      <c r="M12" s="13">
        <f t="shared" si="0"/>
        <v>21771625</v>
      </c>
      <c r="O12" s="15"/>
    </row>
    <row r="13" spans="1:15" ht="126" x14ac:dyDescent="0.25">
      <c r="A13" s="2">
        <v>1.5</v>
      </c>
      <c r="B13" s="11" t="s">
        <v>13</v>
      </c>
      <c r="C13" s="2" t="s">
        <v>7</v>
      </c>
      <c r="D13" s="3">
        <v>120</v>
      </c>
      <c r="E13" s="12">
        <v>9500</v>
      </c>
      <c r="F13" s="13">
        <f t="shared" si="1"/>
        <v>1140000</v>
      </c>
      <c r="G13" s="14">
        <v>18234</v>
      </c>
      <c r="H13" s="13">
        <f t="shared" si="2"/>
        <v>2188080</v>
      </c>
      <c r="I13" s="32">
        <v>25000</v>
      </c>
      <c r="J13" s="13">
        <f t="shared" si="3"/>
        <v>3000000</v>
      </c>
      <c r="K13" s="13">
        <v>25678</v>
      </c>
      <c r="L13" s="13">
        <f t="shared" si="4"/>
        <v>3081360</v>
      </c>
      <c r="M13" s="13">
        <f t="shared" si="0"/>
        <v>2352360</v>
      </c>
      <c r="O13" s="15"/>
    </row>
    <row r="14" spans="1:15" ht="126" x14ac:dyDescent="0.25">
      <c r="A14" s="10">
        <v>1.6</v>
      </c>
      <c r="B14" s="11" t="s">
        <v>14</v>
      </c>
      <c r="C14" s="2" t="s">
        <v>7</v>
      </c>
      <c r="D14" s="3">
        <v>200</v>
      </c>
      <c r="E14" s="12">
        <v>18000</v>
      </c>
      <c r="F14" s="13">
        <f t="shared" si="1"/>
        <v>3600000</v>
      </c>
      <c r="G14" s="14">
        <v>66949</v>
      </c>
      <c r="H14" s="13">
        <f t="shared" si="2"/>
        <v>13389800</v>
      </c>
      <c r="I14" s="32">
        <v>85000</v>
      </c>
      <c r="J14" s="13">
        <f t="shared" si="3"/>
        <v>17000000</v>
      </c>
      <c r="K14" s="13">
        <v>142000</v>
      </c>
      <c r="L14" s="13">
        <f t="shared" si="4"/>
        <v>28400000</v>
      </c>
      <c r="M14" s="13">
        <f t="shared" si="0"/>
        <v>15597450</v>
      </c>
      <c r="O14" s="15"/>
    </row>
    <row r="15" spans="1:15" ht="157.5" x14ac:dyDescent="0.25">
      <c r="A15" s="2">
        <v>1.7</v>
      </c>
      <c r="B15" s="11" t="s">
        <v>15</v>
      </c>
      <c r="C15" s="3" t="s">
        <v>7</v>
      </c>
      <c r="D15" s="3">
        <f>+D8</f>
        <v>3108.0299999999997</v>
      </c>
      <c r="E15" s="12">
        <v>85000</v>
      </c>
      <c r="F15" s="13">
        <f t="shared" si="1"/>
        <v>264182549.99999997</v>
      </c>
      <c r="G15" s="14">
        <v>67402</v>
      </c>
      <c r="H15" s="13">
        <f t="shared" si="2"/>
        <v>209487438.05999997</v>
      </c>
      <c r="I15" s="32">
        <v>155000</v>
      </c>
      <c r="J15" s="13">
        <f t="shared" si="3"/>
        <v>481744649.99999994</v>
      </c>
      <c r="K15" s="13">
        <v>94567</v>
      </c>
      <c r="L15" s="13">
        <f t="shared" si="4"/>
        <v>293917073.00999999</v>
      </c>
      <c r="M15" s="13">
        <f t="shared" si="0"/>
        <v>312332927.76749998</v>
      </c>
      <c r="O15" s="15"/>
    </row>
    <row r="16" spans="1:15" ht="157.5" x14ac:dyDescent="0.25">
      <c r="A16" s="10">
        <v>1.8</v>
      </c>
      <c r="B16" s="11" t="s">
        <v>16</v>
      </c>
      <c r="C16" s="3" t="s">
        <v>12</v>
      </c>
      <c r="D16" s="3">
        <v>430</v>
      </c>
      <c r="E16" s="12">
        <v>28500</v>
      </c>
      <c r="F16" s="13">
        <f t="shared" si="1"/>
        <v>12255000</v>
      </c>
      <c r="G16" s="14">
        <v>42370</v>
      </c>
      <c r="H16" s="13">
        <f t="shared" si="2"/>
        <v>18219100</v>
      </c>
      <c r="I16" s="32">
        <v>105000</v>
      </c>
      <c r="J16" s="13">
        <f t="shared" si="3"/>
        <v>45150000</v>
      </c>
      <c r="K16" s="13">
        <v>92798</v>
      </c>
      <c r="L16" s="13">
        <f t="shared" si="4"/>
        <v>39903140</v>
      </c>
      <c r="M16" s="13">
        <f t="shared" si="0"/>
        <v>28881810</v>
      </c>
      <c r="O16" s="15"/>
    </row>
    <row r="17" spans="1:15" ht="126" x14ac:dyDescent="0.25">
      <c r="A17" s="2">
        <v>1.9</v>
      </c>
      <c r="B17" s="11" t="s">
        <v>17</v>
      </c>
      <c r="C17" s="3" t="s">
        <v>7</v>
      </c>
      <c r="D17" s="3">
        <v>880</v>
      </c>
      <c r="E17" s="12">
        <v>45000</v>
      </c>
      <c r="F17" s="13">
        <f t="shared" si="1"/>
        <v>39600000</v>
      </c>
      <c r="G17" s="14">
        <v>20497</v>
      </c>
      <c r="H17" s="13">
        <f t="shared" si="2"/>
        <v>18037360</v>
      </c>
      <c r="I17" s="32">
        <v>85000</v>
      </c>
      <c r="J17" s="13">
        <f t="shared" si="3"/>
        <v>74800000</v>
      </c>
      <c r="K17" s="13">
        <v>39880</v>
      </c>
      <c r="L17" s="13">
        <f t="shared" si="4"/>
        <v>35094400</v>
      </c>
      <c r="M17" s="13">
        <f t="shared" si="0"/>
        <v>41882940</v>
      </c>
      <c r="O17" s="15"/>
    </row>
    <row r="18" spans="1:15" ht="78.75" x14ac:dyDescent="0.25">
      <c r="A18" s="10">
        <v>1.1000000000000001</v>
      </c>
      <c r="B18" s="11" t="s">
        <v>18</v>
      </c>
      <c r="C18" s="3" t="s">
        <v>7</v>
      </c>
      <c r="D18" s="3">
        <v>1255</v>
      </c>
      <c r="E18" s="12">
        <v>102000</v>
      </c>
      <c r="F18" s="13">
        <f t="shared" si="1"/>
        <v>128010000</v>
      </c>
      <c r="G18" s="14">
        <v>80754</v>
      </c>
      <c r="H18" s="13">
        <f t="shared" si="2"/>
        <v>101346270</v>
      </c>
      <c r="I18" s="32">
        <v>98000</v>
      </c>
      <c r="J18" s="13">
        <f t="shared" si="3"/>
        <v>122990000</v>
      </c>
      <c r="K18" s="13">
        <v>98780</v>
      </c>
      <c r="L18" s="13">
        <f t="shared" si="4"/>
        <v>123968900</v>
      </c>
      <c r="M18" s="13">
        <f t="shared" si="0"/>
        <v>119078792.5</v>
      </c>
      <c r="O18" s="15"/>
    </row>
    <row r="19" spans="1:15" ht="173.25" x14ac:dyDescent="0.25">
      <c r="A19" s="2">
        <v>1.1100000000000001</v>
      </c>
      <c r="B19" s="11" t="s">
        <v>19</v>
      </c>
      <c r="C19" s="3" t="s">
        <v>12</v>
      </c>
      <c r="D19" s="3">
        <v>500</v>
      </c>
      <c r="E19" s="12">
        <v>125000</v>
      </c>
      <c r="F19" s="13">
        <f t="shared" si="1"/>
        <v>62500000</v>
      </c>
      <c r="G19" s="14">
        <v>73366</v>
      </c>
      <c r="H19" s="13">
        <f t="shared" si="2"/>
        <v>36683000</v>
      </c>
      <c r="I19" s="32">
        <v>150000</v>
      </c>
      <c r="J19" s="13">
        <f t="shared" si="3"/>
        <v>75000000</v>
      </c>
      <c r="K19" s="13">
        <v>127560</v>
      </c>
      <c r="L19" s="13">
        <f t="shared" si="4"/>
        <v>63780000</v>
      </c>
      <c r="M19" s="13">
        <f t="shared" si="0"/>
        <v>59490750</v>
      </c>
      <c r="O19" s="15"/>
    </row>
    <row r="20" spans="1:15" ht="173.25" x14ac:dyDescent="0.25">
      <c r="A20" s="10">
        <v>1.1200000000000001</v>
      </c>
      <c r="B20" s="11" t="s">
        <v>20</v>
      </c>
      <c r="C20" s="3" t="s">
        <v>12</v>
      </c>
      <c r="D20" s="3">
        <v>300</v>
      </c>
      <c r="E20" s="12">
        <v>42500</v>
      </c>
      <c r="F20" s="13">
        <f t="shared" si="1"/>
        <v>12750000</v>
      </c>
      <c r="G20" s="14">
        <v>47000</v>
      </c>
      <c r="H20" s="13">
        <f t="shared" si="2"/>
        <v>14100000</v>
      </c>
      <c r="I20" s="32">
        <v>80000</v>
      </c>
      <c r="J20" s="13">
        <f t="shared" si="3"/>
        <v>24000000</v>
      </c>
      <c r="K20" s="13">
        <v>54670</v>
      </c>
      <c r="L20" s="13">
        <f t="shared" si="4"/>
        <v>16401000</v>
      </c>
      <c r="M20" s="13">
        <f t="shared" ref="M20" si="5">AVERAGE(F20,H20,J20)</f>
        <v>16950000</v>
      </c>
      <c r="O20" s="15"/>
    </row>
    <row r="21" spans="1:15" x14ac:dyDescent="0.25">
      <c r="A21" s="16">
        <v>2</v>
      </c>
      <c r="B21" s="17" t="s">
        <v>21</v>
      </c>
      <c r="C21" s="16"/>
      <c r="D21" s="16"/>
      <c r="E21" s="18"/>
      <c r="F21" s="19"/>
      <c r="G21" s="19"/>
      <c r="H21" s="19"/>
      <c r="I21" s="19"/>
      <c r="J21" s="13"/>
      <c r="K21" s="13"/>
      <c r="L21" s="13">
        <f t="shared" si="4"/>
        <v>0</v>
      </c>
      <c r="M21" s="19"/>
      <c r="O21" s="15"/>
    </row>
    <row r="22" spans="1:15" ht="94.5" x14ac:dyDescent="0.25">
      <c r="A22" s="2" t="s">
        <v>22</v>
      </c>
      <c r="B22" s="20" t="s">
        <v>23</v>
      </c>
      <c r="C22" s="3" t="s">
        <v>24</v>
      </c>
      <c r="D22" s="2">
        <v>2</v>
      </c>
      <c r="E22" s="12">
        <v>950000</v>
      </c>
      <c r="F22" s="13">
        <f t="shared" si="1"/>
        <v>1900000</v>
      </c>
      <c r="G22" s="14">
        <v>15000000</v>
      </c>
      <c r="H22" s="13">
        <f>D22*G22</f>
        <v>30000000</v>
      </c>
      <c r="I22" s="32">
        <v>1245000</v>
      </c>
      <c r="J22" s="13">
        <f t="shared" si="3"/>
        <v>2490000</v>
      </c>
      <c r="K22" s="13">
        <v>14500000</v>
      </c>
      <c r="L22" s="13">
        <f t="shared" si="4"/>
        <v>29000000</v>
      </c>
      <c r="M22" s="13">
        <f>AVERAGE(F22,H22,J22,L22)</f>
        <v>15847500</v>
      </c>
      <c r="O22" s="15"/>
    </row>
    <row r="23" spans="1:15" ht="94.5" x14ac:dyDescent="0.25">
      <c r="A23" s="2" t="s">
        <v>25</v>
      </c>
      <c r="B23" s="21" t="s">
        <v>32</v>
      </c>
      <c r="C23" s="2" t="s">
        <v>24</v>
      </c>
      <c r="D23" s="2">
        <v>175</v>
      </c>
      <c r="E23" s="12">
        <v>185000</v>
      </c>
      <c r="F23" s="13">
        <f t="shared" si="1"/>
        <v>32375000</v>
      </c>
      <c r="G23" s="14">
        <v>499916</v>
      </c>
      <c r="H23" s="13">
        <f t="shared" ref="H23:H24" si="6">D23*G23</f>
        <v>87485300</v>
      </c>
      <c r="I23" s="32">
        <v>180000</v>
      </c>
      <c r="J23" s="13">
        <f t="shared" si="3"/>
        <v>31500000</v>
      </c>
      <c r="K23" s="13">
        <v>125670</v>
      </c>
      <c r="L23" s="13">
        <f t="shared" si="4"/>
        <v>21992250</v>
      </c>
      <c r="M23" s="13">
        <f>AVERAGE(F23,H23,J23,L23)</f>
        <v>43338137.5</v>
      </c>
      <c r="O23" s="15"/>
    </row>
    <row r="24" spans="1:15" ht="63" x14ac:dyDescent="0.25">
      <c r="A24" s="22" t="s">
        <v>26</v>
      </c>
      <c r="B24" s="23" t="s">
        <v>27</v>
      </c>
      <c r="C24" s="22" t="s">
        <v>24</v>
      </c>
      <c r="D24" s="22">
        <v>15</v>
      </c>
      <c r="E24" s="24">
        <v>115000</v>
      </c>
      <c r="F24" s="25">
        <f t="shared" si="1"/>
        <v>1725000</v>
      </c>
      <c r="G24" s="26">
        <v>1937516</v>
      </c>
      <c r="H24" s="25">
        <f t="shared" si="6"/>
        <v>29062740</v>
      </c>
      <c r="I24" s="33">
        <v>120000</v>
      </c>
      <c r="J24" s="13">
        <f t="shared" si="3"/>
        <v>1800000</v>
      </c>
      <c r="K24" s="25">
        <v>124500</v>
      </c>
      <c r="L24" s="13">
        <f t="shared" si="4"/>
        <v>1867500</v>
      </c>
      <c r="M24" s="25">
        <f>AVERAGE(F24,H24,J24,L24)</f>
        <v>8613810</v>
      </c>
      <c r="O24" s="15"/>
    </row>
    <row r="25" spans="1:15" x14ac:dyDescent="0.25">
      <c r="A25" s="45" t="str">
        <f>[1]Hoja1!B26</f>
        <v xml:space="preserve">TOTAL </v>
      </c>
      <c r="B25" s="46"/>
      <c r="C25" s="27"/>
      <c r="D25" s="27"/>
      <c r="E25" s="27"/>
      <c r="F25" s="28">
        <f>SUM(F8:F24)</f>
        <v>630748000</v>
      </c>
      <c r="G25" s="27"/>
      <c r="H25" s="28">
        <f>SUM(H8:H24)</f>
        <v>624917489.77999997</v>
      </c>
      <c r="I25" s="27"/>
      <c r="J25" s="28">
        <f>SUM(J8:J24)</f>
        <v>1038055700</v>
      </c>
      <c r="K25" s="28"/>
      <c r="L25" s="28">
        <f>SUM(L8:L24)</f>
        <v>769589109.01999998</v>
      </c>
      <c r="M25" s="29">
        <f>AVERAGE(F25,H25,J25,L25)</f>
        <v>765827574.69999993</v>
      </c>
    </row>
    <row r="26" spans="1:15" x14ac:dyDescent="0.25">
      <c r="A26" s="27" t="str">
        <f>[1]Hoja1!B27</f>
        <v>ADMINISTRACION 15%</v>
      </c>
      <c r="B26" s="27"/>
      <c r="C26" s="27"/>
      <c r="D26" s="27"/>
      <c r="E26" s="27"/>
      <c r="F26" s="28">
        <f>F25*0.15</f>
        <v>94612200</v>
      </c>
      <c r="G26" s="27"/>
      <c r="H26" s="28">
        <f>H25*0.15</f>
        <v>93737623.466999993</v>
      </c>
      <c r="I26" s="27"/>
      <c r="J26" s="28">
        <f>J25*0.15</f>
        <v>155708355</v>
      </c>
      <c r="K26" s="28"/>
      <c r="L26" s="28">
        <f>L25*0.15</f>
        <v>115438366.353</v>
      </c>
      <c r="M26" s="29">
        <f>M25*0.15</f>
        <v>114874136.20499998</v>
      </c>
    </row>
    <row r="27" spans="1:15" x14ac:dyDescent="0.25">
      <c r="A27" s="27" t="str">
        <f>[1]Hoja1!B28</f>
        <v>UTILIDAD 5%</v>
      </c>
      <c r="B27" s="27"/>
      <c r="C27" s="27"/>
      <c r="D27" s="27"/>
      <c r="E27" s="27"/>
      <c r="F27" s="28">
        <f>F25*0.05</f>
        <v>31537400</v>
      </c>
      <c r="G27" s="27"/>
      <c r="H27" s="28">
        <f>H25*0.05</f>
        <v>31245874.489</v>
      </c>
      <c r="I27" s="27"/>
      <c r="J27" s="28">
        <f>J25*0.05</f>
        <v>51902785</v>
      </c>
      <c r="K27" s="28"/>
      <c r="L27" s="28">
        <f>L25*0.05</f>
        <v>38479455.450999998</v>
      </c>
      <c r="M27" s="29">
        <f>M25*0.05</f>
        <v>38291378.734999999</v>
      </c>
    </row>
    <row r="28" spans="1:15" x14ac:dyDescent="0.25">
      <c r="A28" s="27" t="str">
        <f>[1]Hoja1!B29</f>
        <v>IVA SOBRE UTILIDAD 19%</v>
      </c>
      <c r="B28" s="27"/>
      <c r="C28" s="27"/>
      <c r="D28" s="27"/>
      <c r="E28" s="27"/>
      <c r="F28" s="28">
        <f>F27*0.19</f>
        <v>5992106</v>
      </c>
      <c r="G28" s="27"/>
      <c r="H28" s="28">
        <f>H27*0.19</f>
        <v>5936716.1529099997</v>
      </c>
      <c r="I28" s="27"/>
      <c r="J28" s="28">
        <f>J27*0.19</f>
        <v>9861529.1500000004</v>
      </c>
      <c r="K28" s="28"/>
      <c r="L28" s="28">
        <f>L27*0.19</f>
        <v>7311096.5356899993</v>
      </c>
      <c r="M28" s="30">
        <f>M27*0.19</f>
        <v>7275361.9596499996</v>
      </c>
    </row>
    <row r="29" spans="1:15" x14ac:dyDescent="0.25">
      <c r="A29" s="47" t="s">
        <v>29</v>
      </c>
      <c r="B29" s="48"/>
      <c r="C29" s="27"/>
      <c r="D29" s="27"/>
      <c r="E29" s="27"/>
      <c r="F29" s="28">
        <f>SUM(F25:F28)</f>
        <v>762889706</v>
      </c>
      <c r="G29" s="27"/>
      <c r="H29" s="28">
        <f>SUM(H25:H28)</f>
        <v>755837703.88890994</v>
      </c>
      <c r="I29" s="27"/>
      <c r="J29" s="28">
        <f>SUM(J25:J28)</f>
        <v>1255528369.1500001</v>
      </c>
      <c r="K29" s="28"/>
      <c r="L29" s="28">
        <f>SUM(L25:L28)</f>
        <v>930818027.35968995</v>
      </c>
      <c r="M29" s="31">
        <f>SUM(M25:M28)</f>
        <v>926268451.59965003</v>
      </c>
    </row>
  </sheetData>
  <mergeCells count="8">
    <mergeCell ref="M6:M7"/>
    <mergeCell ref="A25:B25"/>
    <mergeCell ref="A29:B29"/>
    <mergeCell ref="A6:D6"/>
    <mergeCell ref="E6:F6"/>
    <mergeCell ref="G6:H6"/>
    <mergeCell ref="I6:J6"/>
    <mergeCell ref="K6:L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23C08-E93B-4B68-8001-B7433F439B83}">
  <dimension ref="A2:R27"/>
  <sheetViews>
    <sheetView tabSelected="1" topLeftCell="A14" zoomScale="90" zoomScaleNormal="90" workbookViewId="0">
      <selection activeCell="O24" sqref="O24"/>
    </sheetView>
  </sheetViews>
  <sheetFormatPr baseColWidth="10" defaultRowHeight="15.75" x14ac:dyDescent="0.25"/>
  <cols>
    <col min="1" max="1" width="11.5703125" style="1" bestFit="1" customWidth="1"/>
    <col min="2" max="2" width="57.85546875" style="1" customWidth="1"/>
    <col min="3" max="3" width="11.42578125" style="1"/>
    <col min="4" max="4" width="11.5703125" style="1" bestFit="1" customWidth="1"/>
    <col min="5" max="5" width="14.7109375" style="1" bestFit="1" customWidth="1"/>
    <col min="6" max="6" width="18.5703125" style="1" bestFit="1" customWidth="1"/>
    <col min="7" max="7" width="14.140625" style="1" bestFit="1" customWidth="1"/>
    <col min="8" max="8" width="17.85546875" style="1" bestFit="1" customWidth="1"/>
    <col min="9" max="10" width="17.42578125" style="1" customWidth="1"/>
    <col min="11" max="11" width="13" style="1" bestFit="1" customWidth="1"/>
    <col min="12" max="12" width="23.85546875" style="1" bestFit="1" customWidth="1"/>
    <col min="13" max="13" width="17.42578125" style="1" hidden="1" customWidth="1"/>
    <col min="14" max="14" width="17.42578125" style="1" customWidth="1"/>
    <col min="15" max="15" width="24" style="1" bestFit="1" customWidth="1"/>
    <col min="16" max="16" width="11.42578125" style="1"/>
    <col min="19" max="16384" width="11.42578125" style="1"/>
  </cols>
  <sheetData>
    <row r="2" spans="1:15" x14ac:dyDescent="0.25">
      <c r="A2" s="45"/>
      <c r="B2" s="49"/>
      <c r="C2" s="49"/>
      <c r="D2" s="46"/>
      <c r="E2" s="50" t="s">
        <v>0</v>
      </c>
      <c r="F2" s="50"/>
      <c r="G2" s="51" t="s">
        <v>30</v>
      </c>
      <c r="H2" s="51"/>
      <c r="I2" s="53" t="s">
        <v>35</v>
      </c>
      <c r="J2" s="54"/>
      <c r="K2" s="52" t="s">
        <v>33</v>
      </c>
      <c r="L2" s="52"/>
      <c r="M2" s="55" t="s">
        <v>36</v>
      </c>
      <c r="N2" s="55" t="s">
        <v>36</v>
      </c>
      <c r="O2" s="44" t="s">
        <v>1</v>
      </c>
    </row>
    <row r="3" spans="1:15" ht="47.25" x14ac:dyDescent="0.25">
      <c r="A3" s="2" t="s">
        <v>28</v>
      </c>
      <c r="B3" s="3" t="s">
        <v>2</v>
      </c>
      <c r="C3" s="3" t="s">
        <v>3</v>
      </c>
      <c r="D3" s="3" t="s">
        <v>4</v>
      </c>
      <c r="E3" s="4" t="s">
        <v>5</v>
      </c>
      <c r="F3" s="5" t="s">
        <v>6</v>
      </c>
      <c r="G3" s="6" t="s">
        <v>5</v>
      </c>
      <c r="H3" s="7" t="s">
        <v>6</v>
      </c>
      <c r="I3" s="34" t="s">
        <v>34</v>
      </c>
      <c r="J3" s="35" t="s">
        <v>6</v>
      </c>
      <c r="K3" s="8" t="s">
        <v>34</v>
      </c>
      <c r="L3" s="9" t="s">
        <v>6</v>
      </c>
      <c r="M3" s="56"/>
      <c r="N3" s="56"/>
      <c r="O3" s="44"/>
    </row>
    <row r="4" spans="1:15" ht="204.75" x14ac:dyDescent="0.25">
      <c r="A4" s="10">
        <v>1</v>
      </c>
      <c r="B4" s="42" t="s">
        <v>38</v>
      </c>
      <c r="C4" s="38" t="s">
        <v>7</v>
      </c>
      <c r="D4" s="3">
        <f>311.9+114.42+252.47+202.18+290.53+329.92+124.53+136.04+198.04+160.93+236+17.08</f>
        <v>2374.04</v>
      </c>
      <c r="E4" s="37">
        <v>15000</v>
      </c>
      <c r="F4" s="13">
        <f>D4*E4</f>
        <v>35610600</v>
      </c>
      <c r="G4" s="14">
        <v>11324</v>
      </c>
      <c r="H4" s="13">
        <f>D4*G4</f>
        <v>26883628.960000001</v>
      </c>
      <c r="I4" s="13">
        <v>21667</v>
      </c>
      <c r="J4" s="13">
        <f>I4*D4</f>
        <v>51438324.68</v>
      </c>
      <c r="K4" s="32">
        <v>35000</v>
      </c>
      <c r="L4" s="13">
        <f>K4*D4</f>
        <v>83091400</v>
      </c>
      <c r="M4" s="41">
        <f>AVERAGE(E4,G4,I4,K4)</f>
        <v>20747.75</v>
      </c>
      <c r="N4" s="41">
        <f>ROUND(M4,0)</f>
        <v>20748</v>
      </c>
      <c r="O4" s="13">
        <f>N4*D4</f>
        <v>49256581.920000002</v>
      </c>
    </row>
    <row r="5" spans="1:15" ht="47.25" x14ac:dyDescent="0.25">
      <c r="A5" s="10">
        <v>1.1000000000000001</v>
      </c>
      <c r="B5" s="11" t="s">
        <v>9</v>
      </c>
      <c r="C5" s="3" t="s">
        <v>7</v>
      </c>
      <c r="D5" s="3">
        <f>40.13*2</f>
        <v>80.260000000000005</v>
      </c>
      <c r="E5" s="37">
        <v>22000</v>
      </c>
      <c r="F5" s="13">
        <f t="shared" ref="F5:F19" si="0">D5*E5</f>
        <v>1765720</v>
      </c>
      <c r="G5" s="14">
        <v>20501</v>
      </c>
      <c r="H5" s="13">
        <f t="shared" ref="H5:H15" si="1">D5*G5</f>
        <v>1645410.26</v>
      </c>
      <c r="I5" s="13">
        <v>25667</v>
      </c>
      <c r="J5" s="13">
        <f t="shared" ref="J5:J19" si="2">I5*D5</f>
        <v>2060033.4200000002</v>
      </c>
      <c r="K5" s="32">
        <v>35000</v>
      </c>
      <c r="L5" s="13">
        <f t="shared" ref="L5:L19" si="3">K5*D5</f>
        <v>2809100</v>
      </c>
      <c r="M5" s="41">
        <f t="shared" ref="M5:M15" si="4">AVERAGE(E5,G5,I5,K5)</f>
        <v>25792</v>
      </c>
      <c r="N5" s="41">
        <f t="shared" ref="N5:N19" si="5">ROUND(M5,0)</f>
        <v>25792</v>
      </c>
      <c r="O5" s="13">
        <f t="shared" ref="O5:O19" si="6">N5*D5</f>
        <v>2070065.9200000002</v>
      </c>
    </row>
    <row r="6" spans="1:15" ht="47.25" x14ac:dyDescent="0.25">
      <c r="A6" s="10">
        <v>1.2</v>
      </c>
      <c r="B6" s="11" t="s">
        <v>10</v>
      </c>
      <c r="C6" s="3" t="s">
        <v>7</v>
      </c>
      <c r="D6" s="3">
        <v>80</v>
      </c>
      <c r="E6" s="37">
        <v>38000</v>
      </c>
      <c r="F6" s="13">
        <f t="shared" si="0"/>
        <v>3040000</v>
      </c>
      <c r="G6" s="14">
        <v>36019</v>
      </c>
      <c r="H6" s="13">
        <f t="shared" si="1"/>
        <v>2881520</v>
      </c>
      <c r="I6" s="13">
        <v>0</v>
      </c>
      <c r="J6" s="13">
        <f t="shared" si="2"/>
        <v>0</v>
      </c>
      <c r="K6" s="32">
        <v>0</v>
      </c>
      <c r="L6" s="13">
        <f t="shared" si="3"/>
        <v>0</v>
      </c>
      <c r="M6" s="41">
        <f>AVERAGE(E6,G6)</f>
        <v>37009.5</v>
      </c>
      <c r="N6" s="41">
        <f t="shared" si="5"/>
        <v>37010</v>
      </c>
      <c r="O6" s="13">
        <f t="shared" si="6"/>
        <v>2960800</v>
      </c>
    </row>
    <row r="7" spans="1:15" ht="126" x14ac:dyDescent="0.25">
      <c r="A7" s="10">
        <v>1.3</v>
      </c>
      <c r="B7" s="11" t="s">
        <v>11</v>
      </c>
      <c r="C7" s="3" t="s">
        <v>12</v>
      </c>
      <c r="D7" s="3">
        <v>500</v>
      </c>
      <c r="E7" s="37">
        <v>25000</v>
      </c>
      <c r="F7" s="13">
        <f t="shared" si="0"/>
        <v>12500000</v>
      </c>
      <c r="G7" s="14">
        <v>39606</v>
      </c>
      <c r="H7" s="13">
        <f t="shared" si="1"/>
        <v>19803000</v>
      </c>
      <c r="I7" s="13">
        <v>0</v>
      </c>
      <c r="J7" s="13">
        <f t="shared" si="2"/>
        <v>0</v>
      </c>
      <c r="K7" s="32">
        <v>55000</v>
      </c>
      <c r="L7" s="13">
        <f t="shared" si="3"/>
        <v>27500000</v>
      </c>
      <c r="M7" s="41">
        <f>AVERAGE(E7,G7,K7)</f>
        <v>39868.666666666664</v>
      </c>
      <c r="N7" s="41">
        <f t="shared" si="5"/>
        <v>39869</v>
      </c>
      <c r="O7" s="13">
        <f t="shared" si="6"/>
        <v>19934500</v>
      </c>
    </row>
    <row r="8" spans="1:15" ht="126" x14ac:dyDescent="0.25">
      <c r="A8" s="10">
        <v>1.4</v>
      </c>
      <c r="B8" s="11" t="s">
        <v>13</v>
      </c>
      <c r="C8" s="2" t="s">
        <v>7</v>
      </c>
      <c r="D8" s="3">
        <v>120</v>
      </c>
      <c r="E8" s="37">
        <v>9500</v>
      </c>
      <c r="F8" s="13">
        <f t="shared" si="0"/>
        <v>1140000</v>
      </c>
      <c r="G8" s="14">
        <v>18234</v>
      </c>
      <c r="H8" s="13">
        <f t="shared" si="1"/>
        <v>2188080</v>
      </c>
      <c r="I8" s="13">
        <v>25678</v>
      </c>
      <c r="J8" s="13">
        <f t="shared" si="2"/>
        <v>3081360</v>
      </c>
      <c r="K8" s="32">
        <v>25000</v>
      </c>
      <c r="L8" s="13">
        <f t="shared" si="3"/>
        <v>3000000</v>
      </c>
      <c r="M8" s="41">
        <f>AVERAGE(E8,G8)</f>
        <v>13867</v>
      </c>
      <c r="N8" s="41">
        <f t="shared" si="5"/>
        <v>13867</v>
      </c>
      <c r="O8" s="13">
        <f t="shared" si="6"/>
        <v>1664040</v>
      </c>
    </row>
    <row r="9" spans="1:15" ht="126" x14ac:dyDescent="0.25">
      <c r="A9" s="10">
        <v>1.5</v>
      </c>
      <c r="B9" s="11" t="s">
        <v>14</v>
      </c>
      <c r="C9" s="2" t="s">
        <v>7</v>
      </c>
      <c r="D9" s="3">
        <v>200</v>
      </c>
      <c r="E9" s="37">
        <v>0</v>
      </c>
      <c r="F9" s="13">
        <f t="shared" si="0"/>
        <v>0</v>
      </c>
      <c r="G9" s="14">
        <v>66949</v>
      </c>
      <c r="H9" s="13">
        <f t="shared" si="1"/>
        <v>13389800</v>
      </c>
      <c r="I9" s="13">
        <v>0</v>
      </c>
      <c r="J9" s="13">
        <f t="shared" si="2"/>
        <v>0</v>
      </c>
      <c r="K9" s="32">
        <v>85000</v>
      </c>
      <c r="L9" s="13">
        <f t="shared" si="3"/>
        <v>17000000</v>
      </c>
      <c r="M9" s="41">
        <f>AVERAGE(G9,K9)</f>
        <v>75974.5</v>
      </c>
      <c r="N9" s="41">
        <f t="shared" si="5"/>
        <v>75975</v>
      </c>
      <c r="O9" s="13">
        <f t="shared" si="6"/>
        <v>15195000</v>
      </c>
    </row>
    <row r="10" spans="1:15" ht="157.5" x14ac:dyDescent="0.25">
      <c r="A10" s="10">
        <v>1.6</v>
      </c>
      <c r="B10" s="11" t="s">
        <v>15</v>
      </c>
      <c r="C10" s="3" t="s">
        <v>7</v>
      </c>
      <c r="D10" s="3">
        <f>D4-D12+100+12.86</f>
        <v>1606.8999999999999</v>
      </c>
      <c r="E10" s="37">
        <v>85000</v>
      </c>
      <c r="F10" s="13">
        <f t="shared" si="0"/>
        <v>136586500</v>
      </c>
      <c r="G10" s="14">
        <v>67402</v>
      </c>
      <c r="H10" s="13">
        <f t="shared" si="1"/>
        <v>108308273.8</v>
      </c>
      <c r="I10" s="13">
        <v>94567</v>
      </c>
      <c r="J10" s="13">
        <f t="shared" si="2"/>
        <v>151959712.29999998</v>
      </c>
      <c r="K10" s="32">
        <v>155000</v>
      </c>
      <c r="L10" s="13">
        <f t="shared" si="3"/>
        <v>249069499.99999997</v>
      </c>
      <c r="M10" s="41">
        <f t="shared" si="4"/>
        <v>100492.25</v>
      </c>
      <c r="N10" s="41">
        <f t="shared" si="5"/>
        <v>100492</v>
      </c>
      <c r="O10" s="13">
        <f t="shared" si="6"/>
        <v>161480594.79999998</v>
      </c>
    </row>
    <row r="11" spans="1:15" ht="157.5" x14ac:dyDescent="0.25">
      <c r="A11" s="10">
        <v>1.7</v>
      </c>
      <c r="B11" s="11" t="s">
        <v>16</v>
      </c>
      <c r="C11" s="3" t="s">
        <v>12</v>
      </c>
      <c r="D11" s="3">
        <f>430+95</f>
        <v>525</v>
      </c>
      <c r="E11" s="37">
        <v>0</v>
      </c>
      <c r="F11" s="13">
        <f t="shared" si="0"/>
        <v>0</v>
      </c>
      <c r="G11" s="14">
        <v>0</v>
      </c>
      <c r="H11" s="13">
        <f t="shared" si="1"/>
        <v>0</v>
      </c>
      <c r="I11" s="13">
        <v>92798</v>
      </c>
      <c r="J11" s="13">
        <f t="shared" si="2"/>
        <v>48718950</v>
      </c>
      <c r="K11" s="32">
        <v>105000</v>
      </c>
      <c r="L11" s="13">
        <f t="shared" si="3"/>
        <v>55125000</v>
      </c>
      <c r="M11" s="41">
        <f>AVERAGE(I11,K11)</f>
        <v>98899</v>
      </c>
      <c r="N11" s="41">
        <f t="shared" si="5"/>
        <v>98899</v>
      </c>
      <c r="O11" s="13">
        <f t="shared" si="6"/>
        <v>51921975</v>
      </c>
    </row>
    <row r="12" spans="1:15" ht="126" x14ac:dyDescent="0.25">
      <c r="A12" s="10">
        <v>1.8</v>
      </c>
      <c r="B12" s="11" t="s">
        <v>17</v>
      </c>
      <c r="C12" s="3" t="s">
        <v>7</v>
      </c>
      <c r="D12" s="3">
        <v>880</v>
      </c>
      <c r="E12" s="12">
        <v>45000</v>
      </c>
      <c r="F12" s="13">
        <f t="shared" si="0"/>
        <v>39600000</v>
      </c>
      <c r="G12" s="14">
        <v>0</v>
      </c>
      <c r="H12" s="13">
        <f t="shared" si="1"/>
        <v>0</v>
      </c>
      <c r="I12" s="13">
        <v>39880</v>
      </c>
      <c r="J12" s="13">
        <f t="shared" si="2"/>
        <v>35094400</v>
      </c>
      <c r="K12" s="32">
        <v>0</v>
      </c>
      <c r="L12" s="13">
        <f t="shared" si="3"/>
        <v>0</v>
      </c>
      <c r="M12" s="41">
        <f>AVERAGE(E12,I12)</f>
        <v>42440</v>
      </c>
      <c r="N12" s="41">
        <f t="shared" si="5"/>
        <v>42440</v>
      </c>
      <c r="O12" s="13">
        <f t="shared" si="6"/>
        <v>37347200</v>
      </c>
    </row>
    <row r="13" spans="1:15" ht="78.75" x14ac:dyDescent="0.25">
      <c r="A13" s="10">
        <v>1.9</v>
      </c>
      <c r="B13" s="11" t="s">
        <v>18</v>
      </c>
      <c r="C13" s="3" t="s">
        <v>7</v>
      </c>
      <c r="D13" s="3">
        <v>1255</v>
      </c>
      <c r="E13" s="12">
        <v>102000</v>
      </c>
      <c r="F13" s="13">
        <f t="shared" si="0"/>
        <v>128010000</v>
      </c>
      <c r="G13" s="14">
        <v>80754</v>
      </c>
      <c r="H13" s="13">
        <f t="shared" si="1"/>
        <v>101346270</v>
      </c>
      <c r="I13" s="13">
        <v>98780</v>
      </c>
      <c r="J13" s="13">
        <f t="shared" si="2"/>
        <v>123968900</v>
      </c>
      <c r="K13" s="32">
        <v>98000</v>
      </c>
      <c r="L13" s="13">
        <f t="shared" si="3"/>
        <v>122990000</v>
      </c>
      <c r="M13" s="41">
        <f t="shared" si="4"/>
        <v>94883.5</v>
      </c>
      <c r="N13" s="41">
        <f t="shared" si="5"/>
        <v>94884</v>
      </c>
      <c r="O13" s="13">
        <f t="shared" si="6"/>
        <v>119079420</v>
      </c>
    </row>
    <row r="14" spans="1:15" ht="173.25" x14ac:dyDescent="0.25">
      <c r="A14" s="10">
        <v>1.1000000000000001</v>
      </c>
      <c r="B14" s="11" t="s">
        <v>19</v>
      </c>
      <c r="C14" s="3" t="s">
        <v>12</v>
      </c>
      <c r="D14" s="3">
        <f>500+100</f>
        <v>600</v>
      </c>
      <c r="E14" s="12">
        <v>125000</v>
      </c>
      <c r="F14" s="13">
        <f t="shared" si="0"/>
        <v>75000000</v>
      </c>
      <c r="G14" s="14">
        <v>73366</v>
      </c>
      <c r="H14" s="13">
        <f t="shared" si="1"/>
        <v>44019600</v>
      </c>
      <c r="I14" s="13">
        <v>127560</v>
      </c>
      <c r="J14" s="13">
        <f t="shared" si="2"/>
        <v>76536000</v>
      </c>
      <c r="K14" s="32">
        <v>150000</v>
      </c>
      <c r="L14" s="13">
        <f t="shared" si="3"/>
        <v>90000000</v>
      </c>
      <c r="M14" s="41">
        <f t="shared" si="4"/>
        <v>118981.5</v>
      </c>
      <c r="N14" s="41">
        <f t="shared" si="5"/>
        <v>118982</v>
      </c>
      <c r="O14" s="13">
        <f t="shared" si="6"/>
        <v>71389200</v>
      </c>
    </row>
    <row r="15" spans="1:15" ht="173.25" x14ac:dyDescent="0.25">
      <c r="A15" s="10">
        <v>1.1100000000000001</v>
      </c>
      <c r="B15" s="11" t="s">
        <v>20</v>
      </c>
      <c r="C15" s="3" t="s">
        <v>12</v>
      </c>
      <c r="D15" s="3">
        <f>300+18</f>
        <v>318</v>
      </c>
      <c r="E15" s="12">
        <v>42500</v>
      </c>
      <c r="F15" s="13">
        <f t="shared" si="0"/>
        <v>13515000</v>
      </c>
      <c r="G15" s="14">
        <v>47000</v>
      </c>
      <c r="H15" s="13">
        <f t="shared" si="1"/>
        <v>14946000</v>
      </c>
      <c r="I15" s="13">
        <v>54670</v>
      </c>
      <c r="J15" s="13">
        <f t="shared" si="2"/>
        <v>17385060</v>
      </c>
      <c r="K15" s="32">
        <v>80000</v>
      </c>
      <c r="L15" s="13">
        <f t="shared" si="3"/>
        <v>25440000</v>
      </c>
      <c r="M15" s="41">
        <f t="shared" si="4"/>
        <v>56042.5</v>
      </c>
      <c r="N15" s="41">
        <f t="shared" si="5"/>
        <v>56043</v>
      </c>
      <c r="O15" s="13">
        <f t="shared" si="6"/>
        <v>17821674</v>
      </c>
    </row>
    <row r="16" spans="1:15" x14ac:dyDescent="0.25">
      <c r="A16" s="16">
        <v>2</v>
      </c>
      <c r="B16" s="17" t="s">
        <v>21</v>
      </c>
      <c r="C16" s="16"/>
      <c r="D16" s="16"/>
      <c r="E16" s="18"/>
      <c r="F16" s="19"/>
      <c r="G16" s="19"/>
      <c r="H16" s="19"/>
      <c r="I16" s="13"/>
      <c r="J16" s="13">
        <f t="shared" si="2"/>
        <v>0</v>
      </c>
      <c r="K16" s="19"/>
      <c r="L16" s="13">
        <f t="shared" si="3"/>
        <v>0</v>
      </c>
      <c r="M16" s="36"/>
      <c r="N16" s="41">
        <f t="shared" si="5"/>
        <v>0</v>
      </c>
      <c r="O16" s="13">
        <f t="shared" si="6"/>
        <v>0</v>
      </c>
    </row>
    <row r="17" spans="1:15" ht="63" x14ac:dyDescent="0.25">
      <c r="A17" s="2" t="s">
        <v>22</v>
      </c>
      <c r="B17" s="40" t="s">
        <v>37</v>
      </c>
      <c r="C17" s="3" t="s">
        <v>24</v>
      </c>
      <c r="D17" s="2">
        <v>1</v>
      </c>
      <c r="E17" s="37"/>
      <c r="F17" s="13">
        <f>D17*E17</f>
        <v>0</v>
      </c>
      <c r="G17" s="14">
        <v>15000000</v>
      </c>
      <c r="H17" s="13">
        <f>D17*G17</f>
        <v>15000000</v>
      </c>
      <c r="I17" s="13">
        <v>14500000</v>
      </c>
      <c r="J17" s="13">
        <f t="shared" si="2"/>
        <v>14500000</v>
      </c>
      <c r="K17" s="32">
        <v>0</v>
      </c>
      <c r="L17" s="13">
        <f t="shared" si="3"/>
        <v>0</v>
      </c>
      <c r="M17" s="36">
        <f>AVERAGE(G17,I17)</f>
        <v>14750000</v>
      </c>
      <c r="N17" s="41">
        <f t="shared" si="5"/>
        <v>14750000</v>
      </c>
      <c r="O17" s="13">
        <f t="shared" si="6"/>
        <v>14750000</v>
      </c>
    </row>
    <row r="18" spans="1:15" ht="94.5" x14ac:dyDescent="0.25">
      <c r="A18" s="2" t="s">
        <v>25</v>
      </c>
      <c r="B18" s="21" t="s">
        <v>32</v>
      </c>
      <c r="C18" s="2" t="s">
        <v>24</v>
      </c>
      <c r="D18" s="2">
        <v>175</v>
      </c>
      <c r="E18" s="12">
        <v>185000</v>
      </c>
      <c r="F18" s="13">
        <f t="shared" si="0"/>
        <v>32375000</v>
      </c>
      <c r="G18" s="14">
        <v>0</v>
      </c>
      <c r="H18" s="13">
        <f t="shared" ref="H18:H19" si="7">D18*G18</f>
        <v>0</v>
      </c>
      <c r="I18" s="13">
        <v>0</v>
      </c>
      <c r="J18" s="13">
        <f t="shared" si="2"/>
        <v>0</v>
      </c>
      <c r="K18" s="32">
        <v>180000</v>
      </c>
      <c r="L18" s="13">
        <f t="shared" si="3"/>
        <v>31500000</v>
      </c>
      <c r="M18" s="36">
        <f>AVERAGE(E18,K18)</f>
        <v>182500</v>
      </c>
      <c r="N18" s="41">
        <f t="shared" si="5"/>
        <v>182500</v>
      </c>
      <c r="O18" s="13">
        <f t="shared" si="6"/>
        <v>31937500</v>
      </c>
    </row>
    <row r="19" spans="1:15" ht="63" x14ac:dyDescent="0.25">
      <c r="A19" s="22" t="s">
        <v>26</v>
      </c>
      <c r="B19" s="23" t="s">
        <v>27</v>
      </c>
      <c r="C19" s="22" t="s">
        <v>24</v>
      </c>
      <c r="D19" s="22">
        <v>15</v>
      </c>
      <c r="E19" s="24">
        <v>115000</v>
      </c>
      <c r="F19" s="25">
        <f t="shared" si="0"/>
        <v>1725000</v>
      </c>
      <c r="G19" s="26">
        <v>0</v>
      </c>
      <c r="H19" s="25">
        <f t="shared" si="7"/>
        <v>0</v>
      </c>
      <c r="I19" s="25">
        <v>124500</v>
      </c>
      <c r="J19" s="13">
        <f t="shared" si="2"/>
        <v>1867500</v>
      </c>
      <c r="K19" s="33">
        <v>120000</v>
      </c>
      <c r="L19" s="13">
        <f t="shared" si="3"/>
        <v>1800000</v>
      </c>
      <c r="M19" s="36">
        <f>AVERAGE(E19,I19,K19)</f>
        <v>119833.33333333333</v>
      </c>
      <c r="N19" s="41">
        <f t="shared" si="5"/>
        <v>119833</v>
      </c>
      <c r="O19" s="13">
        <f t="shared" si="6"/>
        <v>1797495</v>
      </c>
    </row>
    <row r="20" spans="1:15" x14ac:dyDescent="0.25">
      <c r="A20" s="45" t="str">
        <f>[1]Hoja1!B26</f>
        <v xml:space="preserve">TOTAL </v>
      </c>
      <c r="B20" s="46"/>
      <c r="C20" s="27"/>
      <c r="D20" s="27"/>
      <c r="E20" s="27"/>
      <c r="F20" s="28">
        <f>SUM(F4:F19)</f>
        <v>480867820</v>
      </c>
      <c r="G20" s="27"/>
      <c r="H20" s="28">
        <f>SUM(H4:H19)</f>
        <v>350411583.01999998</v>
      </c>
      <c r="I20" s="28"/>
      <c r="J20" s="28">
        <f>SUM(J4:J19)</f>
        <v>526610240.39999998</v>
      </c>
      <c r="K20" s="27"/>
      <c r="L20" s="28">
        <f>SUM(L4:L19)</f>
        <v>709325000</v>
      </c>
      <c r="M20" s="13"/>
      <c r="N20" s="13"/>
      <c r="O20" s="13">
        <f>SUM(O4:O19)</f>
        <v>598606046.63999999</v>
      </c>
    </row>
    <row r="21" spans="1:15" x14ac:dyDescent="0.25">
      <c r="A21" s="27" t="s">
        <v>39</v>
      </c>
      <c r="B21" s="27"/>
      <c r="C21" s="27"/>
      <c r="D21" s="27"/>
      <c r="E21" s="27"/>
      <c r="F21" s="28">
        <f>F20*0.15</f>
        <v>72130173</v>
      </c>
      <c r="G21" s="27"/>
      <c r="H21" s="28">
        <f>H20*0.15</f>
        <v>52561737.452999994</v>
      </c>
      <c r="I21" s="28"/>
      <c r="J21" s="28">
        <f>J20*0.18</f>
        <v>94789843.271999985</v>
      </c>
      <c r="K21" s="27"/>
      <c r="L21" s="28">
        <f>L20*0.15</f>
        <v>106398750</v>
      </c>
      <c r="M21" s="13"/>
      <c r="N21" s="13"/>
      <c r="O21" s="28">
        <f>O20*0.15</f>
        <v>89790906.995999992</v>
      </c>
    </row>
    <row r="22" spans="1:15" x14ac:dyDescent="0.25">
      <c r="A22" s="27" t="s">
        <v>40</v>
      </c>
      <c r="B22" s="27"/>
      <c r="C22" s="27"/>
      <c r="D22" s="27"/>
      <c r="E22" s="27"/>
      <c r="F22" s="28">
        <f>F20*0.05</f>
        <v>24043391</v>
      </c>
      <c r="G22" s="27"/>
      <c r="H22" s="28">
        <f>H20*0.05</f>
        <v>17520579.151000001</v>
      </c>
      <c r="I22" s="28"/>
      <c r="J22" s="28">
        <f>J20*0.05</f>
        <v>26330512.02</v>
      </c>
      <c r="K22" s="27"/>
      <c r="L22" s="28">
        <f>L20*0.05</f>
        <v>35466250</v>
      </c>
      <c r="M22" s="13"/>
      <c r="N22" s="13"/>
      <c r="O22" s="28">
        <f>O20*0.05</f>
        <v>29930302.332000002</v>
      </c>
    </row>
    <row r="23" spans="1:15" x14ac:dyDescent="0.25">
      <c r="A23" s="27" t="s">
        <v>41</v>
      </c>
      <c r="B23" s="27"/>
      <c r="C23" s="27"/>
      <c r="D23" s="27"/>
      <c r="E23" s="27"/>
      <c r="F23" s="28">
        <f>F22*0.19</f>
        <v>4568244.29</v>
      </c>
      <c r="G23" s="27"/>
      <c r="H23" s="28">
        <f>H22*0.19</f>
        <v>3328910.0386900003</v>
      </c>
      <c r="I23" s="28"/>
      <c r="J23" s="28">
        <f>J22*0.19</f>
        <v>5002797.2838000003</v>
      </c>
      <c r="K23" s="27"/>
      <c r="L23" s="28">
        <f>L22*0.19</f>
        <v>6738587.5</v>
      </c>
      <c r="M23" s="13"/>
      <c r="N23" s="13"/>
      <c r="O23" s="28">
        <f>O22*0.19</f>
        <v>5686757.4430800006</v>
      </c>
    </row>
    <row r="24" spans="1:15" x14ac:dyDescent="0.25">
      <c r="A24" s="47" t="s">
        <v>29</v>
      </c>
      <c r="B24" s="48"/>
      <c r="C24" s="27"/>
      <c r="D24" s="27"/>
      <c r="E24" s="27"/>
      <c r="F24" s="28">
        <f>SUM(F20:F23)</f>
        <v>581609628.28999996</v>
      </c>
      <c r="G24" s="27"/>
      <c r="H24" s="28">
        <f>SUM(H20:H23)</f>
        <v>423822809.66268998</v>
      </c>
      <c r="I24" s="28"/>
      <c r="J24" s="28">
        <f>SUM(J20:J23)</f>
        <v>652733392.97579992</v>
      </c>
      <c r="K24" s="27"/>
      <c r="L24" s="28">
        <f>SUM(L20:L23)</f>
        <v>857928587.5</v>
      </c>
      <c r="M24" s="28"/>
      <c r="N24" s="28"/>
      <c r="O24" s="43">
        <f>SUM(O20:O23)</f>
        <v>724014013.41107988</v>
      </c>
    </row>
    <row r="27" spans="1:15" x14ac:dyDescent="0.25">
      <c r="E27" s="39"/>
      <c r="F27" s="15"/>
    </row>
  </sheetData>
  <mergeCells count="10">
    <mergeCell ref="O2:O3"/>
    <mergeCell ref="A20:B20"/>
    <mergeCell ref="A24:B24"/>
    <mergeCell ref="A2:D2"/>
    <mergeCell ref="E2:F2"/>
    <mergeCell ref="G2:H2"/>
    <mergeCell ref="I2:J2"/>
    <mergeCell ref="K2:L2"/>
    <mergeCell ref="M2:M3"/>
    <mergeCell ref="N2:N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 2023</vt:lpstr>
      <vt:lpstr>Precio promedio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Maria Lopez Legarda</dc:creator>
  <cp:lastModifiedBy>Robinson Jairo Dominguez Gutierrez</cp:lastModifiedBy>
  <dcterms:created xsi:type="dcterms:W3CDTF">2023-05-16T14:06:25Z</dcterms:created>
  <dcterms:modified xsi:type="dcterms:W3CDTF">2023-06-29T22:02:41Z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2023-05-25T16:51:16Z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29281e23-8a57-4329-a2a1-1bd8f9147255</vt:lpwstr>
  </property>
  <property fmtid="{D5CDD505-2E9C-101B-9397-08002B2CF9AE}" pid="8" name="MSIP_Label_1299739c-ad3d-4908-806e-4d91151a6e13_ContentBits">
    <vt:lpwstr>0</vt:lpwstr>
  </property>
</Properties>
</file>