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D:\Users\Usuario\Downloads\"/>
    </mc:Choice>
  </mc:AlternateContent>
  <xr:revisionPtr revIDLastSave="0" documentId="13_ncr:1_{7310F08A-C69B-44FE-919D-E46567A41D4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 (2)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3" l="1"/>
  <c r="G22" i="3"/>
  <c r="H22" i="3" s="1"/>
  <c r="G20" i="3"/>
  <c r="H20" i="3" s="1"/>
  <c r="H13" i="3"/>
  <c r="H10" i="3"/>
  <c r="D54" i="3"/>
  <c r="D46" i="3"/>
  <c r="D35" i="3"/>
  <c r="H12" i="3"/>
  <c r="H11" i="3"/>
  <c r="D64" i="3" l="1"/>
  <c r="H23" i="3"/>
  <c r="H14" i="3"/>
  <c r="H16" i="3" s="1"/>
  <c r="H24" i="3" l="1"/>
  <c r="H25" i="3" s="1"/>
  <c r="H26" i="3" s="1"/>
  <c r="H27" i="3" l="1"/>
  <c r="H28" i="3" s="1"/>
</calcChain>
</file>

<file path=xl/sharedStrings.xml><?xml version="1.0" encoding="utf-8"?>
<sst xmlns="http://schemas.openxmlformats.org/spreadsheetml/2006/main" count="76" uniqueCount="70">
  <si>
    <t>“SERVICIO DE SOPORTE Y MANTENIMIENTO DEL SISTEMA DE GESTION DE ALUMBRADO PUBLICO-SGAP Y EL HARDWARE DE CONTROL EN LOS DIFERENTES SITIOS CON TELEMEDIDA DEL MUNICIPIO DE BUCARAMANGA”.</t>
  </si>
  <si>
    <t>PRESUPUESTO OFICIAL</t>
  </si>
  <si>
    <t xml:space="preserve">A. COSTOS DIRECTOS DE PERSONAL </t>
  </si>
  <si>
    <t>CANT</t>
  </si>
  <si>
    <t>DESCRIPCION</t>
  </si>
  <si>
    <t>TIEMPO</t>
  </si>
  <si>
    <t>MESES</t>
  </si>
  <si>
    <t>VALOR MENSUAL</t>
  </si>
  <si>
    <t>VALOR PARCIAL</t>
  </si>
  <si>
    <t>Ingeniero Junior operativo (Electrónico o telecomunicaciones)</t>
  </si>
  <si>
    <t>Técnico electricista  o electromecánico T5 (CONTE)</t>
  </si>
  <si>
    <t>Profesional SST O especialista SST</t>
  </si>
  <si>
    <t>SUBTOTAL COSTOS DIRECTOS DE PERSONAL</t>
  </si>
  <si>
    <t>FACTOR PRESTACIONAL</t>
  </si>
  <si>
    <t>A=  TOTAL COSTOS DIRECTOS DE PERSONAL</t>
  </si>
  <si>
    <t>B. OTROS COSTOS DIRECTOS</t>
  </si>
  <si>
    <t>ITEM</t>
  </si>
  <si>
    <t>UND</t>
  </si>
  <si>
    <t>VALOR UNT MENSUAL</t>
  </si>
  <si>
    <t>Und</t>
  </si>
  <si>
    <t>Glb</t>
  </si>
  <si>
    <t>B= SUBTOTAL OTROS COSTOS DIRECTOS</t>
  </si>
  <si>
    <t xml:space="preserve">C= (A+B) TOTAL COSTOS </t>
  </si>
  <si>
    <t>D= FACTOR IMPUESTOS (17,23%)</t>
  </si>
  <si>
    <t>VALOR TOTAL ANTES DE IVA (C+D)</t>
  </si>
  <si>
    <t>IVA</t>
  </si>
  <si>
    <t>VALOR TOTAL DESPUES DE IVA</t>
  </si>
  <si>
    <t>Mantenimiento, reparación en taller de equipos de medicion asociados al hardware  del sistema SGAP.
(incluye: disponibilidad de herramienta para trabajo como sopladora, pinza voltiamperimetrica, taladro inhalambrico, etc.</t>
  </si>
  <si>
    <t>Alquiler de Motocicleta para transporte del personal de campo (Incluye: combustible,costos de mantenimiento integral del vehiculo, documetacion legal )</t>
  </si>
  <si>
    <t>Soporte,mantenimiento y capacitacion del Software SGAP</t>
  </si>
  <si>
    <t>ANALISIS DEL FACTOR MULTIPLICADOR</t>
  </si>
  <si>
    <t>DESCRIPCIÓN</t>
  </si>
  <si>
    <t>PORCENTAJE SOBRE EL SALARIO                  (%)</t>
  </si>
  <si>
    <t xml:space="preserve">A </t>
  </si>
  <si>
    <t>SALARIO BASICO</t>
  </si>
  <si>
    <t>B</t>
  </si>
  <si>
    <t xml:space="preserve">PRESTACIONES SOCIALES </t>
  </si>
  <si>
    <t>CESANTIAS</t>
  </si>
  <si>
    <t>INTERESES DE LAS CESANTIAS</t>
  </si>
  <si>
    <t>PRIMAS</t>
  </si>
  <si>
    <t xml:space="preserve">VACACIONES </t>
  </si>
  <si>
    <t xml:space="preserve">SEGURIDAD SOCIAL </t>
  </si>
  <si>
    <t>PENSION</t>
  </si>
  <si>
    <t>ARL</t>
  </si>
  <si>
    <t>CAJA DE COMPENSACION</t>
  </si>
  <si>
    <t>SUBSIDIO DE TRANSPORTE</t>
  </si>
  <si>
    <t>RECARGO DOMINICAL, FESTIVO Y NOCTURNO</t>
  </si>
  <si>
    <t>C</t>
  </si>
  <si>
    <t>SEGURIDAD Y SALUD EN EL TRABAJO</t>
  </si>
  <si>
    <t xml:space="preserve">IMPLEMENTACION PROGRAMA MEDICINA PREVENTIVA Y DEL TRABAJO </t>
  </si>
  <si>
    <t>INSTALACIONES + SEÑALZIACION</t>
  </si>
  <si>
    <t>EXAMENES INGRESO, RUTINARIOS Y EGRESO</t>
  </si>
  <si>
    <t xml:space="preserve">BIOSEGURIDAD </t>
  </si>
  <si>
    <t>ASEO, LIMPIEZA Y DESINFECCION</t>
  </si>
  <si>
    <t>ELEMENTOS PROTECCION PERSONAL (EPP)</t>
  </si>
  <si>
    <t>DOTACION</t>
  </si>
  <si>
    <t>E</t>
  </si>
  <si>
    <t>COSTOS DE OFICINA</t>
  </si>
  <si>
    <t>ARRIENDO OFICINA, ADMINISTRACION Y SERVICIOS PUBLICOS</t>
  </si>
  <si>
    <t>PERSONAL ADMINISTRATIVO NO FACTURADO (SUELDO + PRESTACIONES)</t>
  </si>
  <si>
    <t>PERSONAL  PROFESIONAL NO FACTURADO (SUELDO + PRESTACIONES)</t>
  </si>
  <si>
    <t>ASESORIA LEGAL Y JURIDICA</t>
  </si>
  <si>
    <t>EQUIPOS Y MANTEMIENTO DE OFICINA</t>
  </si>
  <si>
    <t>UTILES Y PAPELERIA</t>
  </si>
  <si>
    <t>GASTOS DE REPRESENTACION</t>
  </si>
  <si>
    <t>DOCUMENTACION TECNICA</t>
  </si>
  <si>
    <t>F</t>
  </si>
  <si>
    <t xml:space="preserve">HONORARIOS (UTILIDADES) </t>
  </si>
  <si>
    <t>TOTAL PORCENTAJE</t>
  </si>
  <si>
    <t>Ingeniero (software o sistemas)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</si>
</sst>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&quot;$&quot;\ #,##0.000_);[Red]\(&quot;$&quot;\ #,##0.000\)"/>
  </numFmts>
  <fonts count="10" x14ac:knownFonts="1">
    <font>
      <sz val="11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b/>
      <sz val="10"/>
      <color rgb="FFFFFFFF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F2F2F2"/>
      </bottom>
      <diagonal/>
    </border>
    <border>
      <left/>
      <right/>
      <top style="medium">
        <color indexed="64"/>
      </top>
      <bottom style="medium">
        <color rgb="FFF2F2F2"/>
      </bottom>
      <diagonal/>
    </border>
    <border>
      <left/>
      <right style="medium">
        <color indexed="64"/>
      </right>
      <top style="medium">
        <color indexed="64"/>
      </top>
      <bottom style="medium">
        <color rgb="FFF2F2F2"/>
      </bottom>
      <diagonal/>
    </border>
    <border>
      <left style="medium">
        <color indexed="64"/>
      </left>
      <right style="medium">
        <color rgb="FFF2F2F2"/>
      </right>
      <top style="medium">
        <color rgb="FFF2F2F2"/>
      </top>
      <bottom style="medium">
        <color indexed="64"/>
      </bottom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 style="medium">
        <color indexed="64"/>
      </bottom>
      <diagonal/>
    </border>
    <border>
      <left style="medium">
        <color rgb="FFF2F2F2"/>
      </left>
      <right style="medium">
        <color indexed="64"/>
      </right>
      <top style="medium">
        <color rgb="FFF2F2F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FFFFFF"/>
      </right>
      <top style="medium">
        <color indexed="64"/>
      </top>
      <bottom/>
      <diagonal/>
    </border>
    <border>
      <left style="medium">
        <color rgb="FFFFFFFF"/>
      </left>
      <right style="medium">
        <color rgb="FFFFFFFF"/>
      </right>
      <top style="medium">
        <color indexed="64"/>
      </top>
      <bottom/>
      <diagonal/>
    </border>
    <border>
      <left style="medium">
        <color rgb="FFFFFFFF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5" fillId="0" borderId="0"/>
  </cellStyleXfs>
  <cellXfs count="90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9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4" fontId="4" fillId="0" borderId="12" xfId="0" applyNumberFormat="1" applyFont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164" fontId="2" fillId="2" borderId="12" xfId="0" applyNumberFormat="1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justify" vertical="center" wrapText="1"/>
    </xf>
    <xf numFmtId="0" fontId="2" fillId="4" borderId="13" xfId="0" applyFont="1" applyFill="1" applyBorder="1" applyAlignment="1">
      <alignment vertical="center"/>
    </xf>
    <xf numFmtId="164" fontId="2" fillId="4" borderId="12" xfId="0" applyNumberFormat="1" applyFont="1" applyFill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9" fontId="2" fillId="4" borderId="11" xfId="0" applyNumberFormat="1" applyFont="1" applyFill="1" applyBorder="1" applyAlignment="1">
      <alignment vertical="center"/>
    </xf>
    <xf numFmtId="0" fontId="2" fillId="4" borderId="12" xfId="0" applyFont="1" applyFill="1" applyBorder="1" applyAlignment="1">
      <alignment vertical="center"/>
    </xf>
    <xf numFmtId="164" fontId="2" fillId="2" borderId="12" xfId="0" applyNumberFormat="1" applyFont="1" applyFill="1" applyBorder="1" applyAlignment="1">
      <alignment horizontal="right" vertical="center"/>
    </xf>
    <xf numFmtId="164" fontId="4" fillId="0" borderId="12" xfId="0" applyNumberFormat="1" applyFont="1" applyBorder="1" applyAlignment="1">
      <alignment horizontal="right" vertical="center"/>
    </xf>
    <xf numFmtId="0" fontId="4" fillId="0" borderId="12" xfId="0" applyFont="1" applyBorder="1" applyAlignment="1">
      <alignment horizontal="left" vertical="center"/>
    </xf>
    <xf numFmtId="10" fontId="7" fillId="5" borderId="20" xfId="2" applyNumberFormat="1" applyFont="1" applyFill="1" applyBorder="1" applyAlignment="1">
      <alignment horizontal="center" vertical="center" wrapText="1"/>
    </xf>
    <xf numFmtId="0" fontId="8" fillId="6" borderId="21" xfId="2" applyFont="1" applyFill="1" applyBorder="1" applyAlignment="1">
      <alignment horizontal="left" vertical="center" wrapText="1"/>
    </xf>
    <xf numFmtId="49" fontId="8" fillId="6" borderId="22" xfId="2" applyNumberFormat="1" applyFont="1" applyFill="1" applyBorder="1" applyAlignment="1">
      <alignment horizontal="left" vertical="center"/>
    </xf>
    <xf numFmtId="10" fontId="8" fillId="6" borderId="23" xfId="2" applyNumberFormat="1" applyFont="1" applyFill="1" applyBorder="1" applyAlignment="1">
      <alignment horizontal="center" vertical="center" wrapText="1"/>
    </xf>
    <xf numFmtId="0" fontId="6" fillId="5" borderId="24" xfId="2" applyFont="1" applyFill="1" applyBorder="1" applyAlignment="1">
      <alignment horizontal="left" vertical="center" wrapText="1"/>
    </xf>
    <xf numFmtId="49" fontId="6" fillId="5" borderId="25" xfId="2" applyNumberFormat="1" applyFont="1" applyFill="1" applyBorder="1" applyAlignment="1">
      <alignment horizontal="left" vertical="center"/>
    </xf>
    <xf numFmtId="10" fontId="6" fillId="5" borderId="26" xfId="2" applyNumberFormat="1" applyFont="1" applyFill="1" applyBorder="1" applyAlignment="1">
      <alignment horizontal="center" vertical="center" wrapText="1"/>
    </xf>
    <xf numFmtId="0" fontId="9" fillId="6" borderId="27" xfId="2" applyFont="1" applyFill="1" applyBorder="1" applyAlignment="1">
      <alignment horizontal="left" vertical="center" wrapText="1"/>
    </xf>
    <xf numFmtId="49" fontId="9" fillId="6" borderId="28" xfId="2" applyNumberFormat="1" applyFont="1" applyFill="1" applyBorder="1" applyAlignment="1">
      <alignment horizontal="left" vertical="center"/>
    </xf>
    <xf numFmtId="10" fontId="9" fillId="6" borderId="29" xfId="2" applyNumberFormat="1" applyFont="1" applyFill="1" applyBorder="1" applyAlignment="1">
      <alignment horizontal="center" vertical="center" wrapText="1"/>
    </xf>
    <xf numFmtId="0" fontId="9" fillId="6" borderId="30" xfId="2" applyFont="1" applyFill="1" applyBorder="1" applyAlignment="1">
      <alignment horizontal="left" vertical="center" wrapText="1"/>
    </xf>
    <xf numFmtId="49" fontId="9" fillId="6" borderId="31" xfId="2" applyNumberFormat="1" applyFont="1" applyFill="1" applyBorder="1" applyAlignment="1">
      <alignment horizontal="left" vertical="center"/>
    </xf>
    <xf numFmtId="10" fontId="9" fillId="6" borderId="32" xfId="2" applyNumberFormat="1" applyFont="1" applyFill="1" applyBorder="1" applyAlignment="1">
      <alignment horizontal="center" vertical="center" wrapText="1"/>
    </xf>
    <xf numFmtId="0" fontId="9" fillId="7" borderId="32" xfId="2" applyFont="1" applyFill="1" applyBorder="1" applyAlignment="1">
      <alignment horizontal="center" vertical="center" wrapText="1"/>
    </xf>
    <xf numFmtId="49" fontId="9" fillId="7" borderId="31" xfId="2" applyNumberFormat="1" applyFont="1" applyFill="1" applyBorder="1" applyAlignment="1">
      <alignment vertical="center" wrapText="1"/>
    </xf>
    <xf numFmtId="0" fontId="9" fillId="6" borderId="33" xfId="2" applyFont="1" applyFill="1" applyBorder="1" applyAlignment="1">
      <alignment horizontal="left" vertical="center" wrapText="1"/>
    </xf>
    <xf numFmtId="49" fontId="9" fillId="6" borderId="34" xfId="2" applyNumberFormat="1" applyFont="1" applyFill="1" applyBorder="1" applyAlignment="1">
      <alignment horizontal="left" vertical="center"/>
    </xf>
    <xf numFmtId="10" fontId="9" fillId="6" borderId="35" xfId="2" applyNumberFormat="1" applyFont="1" applyFill="1" applyBorder="1" applyAlignment="1">
      <alignment horizontal="center" vertical="center" wrapText="1"/>
    </xf>
    <xf numFmtId="0" fontId="6" fillId="5" borderId="36" xfId="2" applyFont="1" applyFill="1" applyBorder="1" applyAlignment="1">
      <alignment horizontal="left" vertical="center" wrapText="1"/>
    </xf>
    <xf numFmtId="49" fontId="6" fillId="5" borderId="37" xfId="2" applyNumberFormat="1" applyFont="1" applyFill="1" applyBorder="1" applyAlignment="1">
      <alignment horizontal="left" vertical="center"/>
    </xf>
    <xf numFmtId="10" fontId="6" fillId="5" borderId="38" xfId="2" applyNumberFormat="1" applyFont="1" applyFill="1" applyBorder="1" applyAlignment="1">
      <alignment horizontal="center" vertical="center" wrapText="1"/>
    </xf>
    <xf numFmtId="0" fontId="8" fillId="0" borderId="31" xfId="2" applyFont="1" applyBorder="1" applyAlignment="1">
      <alignment horizontal="left" vertical="center" wrapText="1"/>
    </xf>
    <xf numFmtId="49" fontId="9" fillId="0" borderId="31" xfId="2" applyNumberFormat="1" applyFont="1" applyBorder="1" applyAlignment="1">
      <alignment horizontal="left" vertical="center" wrapText="1"/>
    </xf>
    <xf numFmtId="10" fontId="9" fillId="0" borderId="31" xfId="2" applyNumberFormat="1" applyFont="1" applyBorder="1" applyAlignment="1">
      <alignment horizontal="center" vertical="center" wrapText="1"/>
    </xf>
    <xf numFmtId="0" fontId="9" fillId="6" borderId="39" xfId="2" applyFont="1" applyFill="1" applyBorder="1" applyAlignment="1">
      <alignment horizontal="left" vertical="center" wrapText="1"/>
    </xf>
    <xf numFmtId="49" fontId="9" fillId="6" borderId="40" xfId="2" applyNumberFormat="1" applyFont="1" applyFill="1" applyBorder="1" applyAlignment="1">
      <alignment horizontal="left" vertical="center" wrapText="1"/>
    </xf>
    <xf numFmtId="10" fontId="9" fillId="6" borderId="41" xfId="2" applyNumberFormat="1" applyFont="1" applyFill="1" applyBorder="1" applyAlignment="1">
      <alignment horizontal="center" vertical="center" wrapText="1"/>
    </xf>
    <xf numFmtId="49" fontId="9" fillId="6" borderId="28" xfId="2" applyNumberFormat="1" applyFont="1" applyFill="1" applyBorder="1" applyAlignment="1">
      <alignment horizontal="left" vertical="center" wrapText="1"/>
    </xf>
    <xf numFmtId="49" fontId="9" fillId="6" borderId="40" xfId="2" applyNumberFormat="1" applyFont="1" applyFill="1" applyBorder="1" applyAlignment="1">
      <alignment horizontal="left" vertical="center"/>
    </xf>
    <xf numFmtId="0" fontId="9" fillId="6" borderId="42" xfId="2" applyFont="1" applyFill="1" applyBorder="1" applyAlignment="1">
      <alignment horizontal="left" vertical="center" wrapText="1"/>
    </xf>
    <xf numFmtId="49" fontId="9" fillId="6" borderId="43" xfId="2" applyNumberFormat="1" applyFont="1" applyFill="1" applyBorder="1" applyAlignment="1">
      <alignment horizontal="left" vertical="center"/>
    </xf>
    <xf numFmtId="10" fontId="9" fillId="6" borderId="44" xfId="2" applyNumberFormat="1" applyFont="1" applyFill="1" applyBorder="1" applyAlignment="1">
      <alignment horizontal="center" vertical="center" wrapText="1"/>
    </xf>
    <xf numFmtId="9" fontId="8" fillId="6" borderId="45" xfId="1" applyFont="1" applyFill="1" applyBorder="1" applyAlignment="1">
      <alignment horizontal="center" vertical="center" wrapText="1"/>
    </xf>
    <xf numFmtId="0" fontId="7" fillId="5" borderId="18" xfId="2" applyFont="1" applyFill="1" applyBorder="1" applyAlignment="1">
      <alignment horizontal="center" vertical="center" wrapText="1"/>
    </xf>
    <xf numFmtId="49" fontId="7" fillId="5" borderId="19" xfId="2" applyNumberFormat="1" applyFont="1" applyFill="1" applyBorder="1" applyAlignment="1">
      <alignment horizontal="left" vertical="center"/>
    </xf>
    <xf numFmtId="0" fontId="4" fillId="0" borderId="12" xfId="0" applyFont="1" applyBorder="1" applyAlignment="1">
      <alignment horizontal="center" vertical="center" wrapText="1"/>
    </xf>
    <xf numFmtId="164" fontId="0" fillId="0" borderId="0" xfId="0" applyNumberFormat="1"/>
    <xf numFmtId="165" fontId="2" fillId="2" borderId="12" xfId="0" applyNumberFormat="1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2" fillId="4" borderId="14" xfId="0" applyFont="1" applyFill="1" applyBorder="1" applyAlignment="1">
      <alignment vertical="center"/>
    </xf>
    <xf numFmtId="0" fontId="6" fillId="5" borderId="15" xfId="2" applyFont="1" applyFill="1" applyBorder="1" applyAlignment="1">
      <alignment horizontal="center" vertical="center" wrapText="1"/>
    </xf>
    <xf numFmtId="0" fontId="6" fillId="5" borderId="16" xfId="2" applyFont="1" applyFill="1" applyBorder="1" applyAlignment="1">
      <alignment horizontal="center" vertical="center" wrapText="1"/>
    </xf>
    <xf numFmtId="0" fontId="6" fillId="5" borderId="17" xfId="2" applyFont="1" applyFill="1" applyBorder="1" applyAlignment="1">
      <alignment horizontal="center" vertical="center" wrapText="1"/>
    </xf>
    <xf numFmtId="0" fontId="8" fillId="6" borderId="7" xfId="2" applyFont="1" applyFill="1" applyBorder="1" applyAlignment="1">
      <alignment horizontal="right" vertical="center" wrapText="1"/>
    </xf>
    <xf numFmtId="0" fontId="8" fillId="6" borderId="8" xfId="2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right" vertical="center"/>
    </xf>
    <xf numFmtId="0" fontId="2" fillId="2" borderId="14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justify" vertical="center" wrapText="1"/>
    </xf>
    <xf numFmtId="0" fontId="4" fillId="3" borderId="9" xfId="0" applyFont="1" applyFill="1" applyBorder="1" applyAlignment="1">
      <alignment horizontal="justify" vertical="center" wrapText="1"/>
    </xf>
  </cellXfs>
  <cellStyles count="3">
    <cellStyle name="Normal" xfId="0" builtinId="0"/>
    <cellStyle name="Normal 9" xfId="2" xr:uid="{00000000-0005-0000-0000-000001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H64"/>
  <sheetViews>
    <sheetView tabSelected="1" topLeftCell="A13" zoomScale="90" zoomScaleNormal="90" workbookViewId="0">
      <selection activeCell="J22" sqref="J22"/>
    </sheetView>
  </sheetViews>
  <sheetFormatPr baseColWidth="10" defaultRowHeight="15" x14ac:dyDescent="0.25"/>
  <cols>
    <col min="3" max="3" width="50.28515625" customWidth="1"/>
    <col min="4" max="4" width="9.42578125" customWidth="1"/>
    <col min="5" max="5" width="8.140625" customWidth="1"/>
    <col min="6" max="6" width="8" customWidth="1"/>
    <col min="8" max="8" width="22.28515625" bestFit="1" customWidth="1"/>
  </cols>
  <sheetData>
    <row r="3" spans="2:8" ht="15.75" thickBot="1" x14ac:dyDescent="0.3"/>
    <row r="4" spans="2:8" x14ac:dyDescent="0.25">
      <c r="B4" s="1"/>
      <c r="C4" s="2"/>
      <c r="D4" s="2"/>
      <c r="E4" s="2"/>
      <c r="F4" s="2"/>
      <c r="G4" s="2"/>
      <c r="H4" s="3"/>
    </row>
    <row r="5" spans="2:8" ht="33.75" customHeight="1" x14ac:dyDescent="0.25">
      <c r="B5" s="80" t="s">
        <v>0</v>
      </c>
      <c r="C5" s="81"/>
      <c r="D5" s="81"/>
      <c r="E5" s="81"/>
      <c r="F5" s="81"/>
      <c r="G5" s="81"/>
      <c r="H5" s="82"/>
    </row>
    <row r="6" spans="2:8" x14ac:dyDescent="0.25">
      <c r="B6" s="83" t="s">
        <v>1</v>
      </c>
      <c r="C6" s="84"/>
      <c r="D6" s="84"/>
      <c r="E6" s="84"/>
      <c r="F6" s="84"/>
      <c r="G6" s="84"/>
      <c r="H6" s="85"/>
    </row>
    <row r="7" spans="2:8" ht="15.75" thickBot="1" x14ac:dyDescent="0.3">
      <c r="B7" s="4"/>
      <c r="H7" s="5"/>
    </row>
    <row r="8" spans="2:8" ht="15.75" thickBot="1" x14ac:dyDescent="0.3">
      <c r="B8" s="76" t="s">
        <v>2</v>
      </c>
      <c r="C8" s="77"/>
      <c r="D8" s="77"/>
      <c r="E8" s="77"/>
      <c r="F8" s="77"/>
      <c r="G8" s="77"/>
      <c r="H8" s="78"/>
    </row>
    <row r="9" spans="2:8" ht="23.25" thickBot="1" x14ac:dyDescent="0.3">
      <c r="B9" s="6" t="s">
        <v>3</v>
      </c>
      <c r="C9" s="86" t="s">
        <v>4</v>
      </c>
      <c r="D9" s="87"/>
      <c r="E9" s="7" t="s">
        <v>5</v>
      </c>
      <c r="F9" s="7" t="s">
        <v>6</v>
      </c>
      <c r="G9" s="7" t="s">
        <v>7</v>
      </c>
      <c r="H9" s="7" t="s">
        <v>8</v>
      </c>
    </row>
    <row r="10" spans="2:8" ht="22.5" customHeight="1" thickBot="1" x14ac:dyDescent="0.3">
      <c r="B10" s="8">
        <v>1</v>
      </c>
      <c r="C10" s="88" t="s">
        <v>69</v>
      </c>
      <c r="D10" s="89"/>
      <c r="E10" s="9">
        <v>0.6</v>
      </c>
      <c r="F10" s="10">
        <v>4</v>
      </c>
      <c r="G10" s="11">
        <v>3237291</v>
      </c>
      <c r="H10" s="11">
        <f>+(1942374.6*4)</f>
        <v>7769498.4000000004</v>
      </c>
    </row>
    <row r="11" spans="2:8" ht="15.75" thickBot="1" x14ac:dyDescent="0.3">
      <c r="B11" s="8">
        <v>1</v>
      </c>
      <c r="C11" s="12" t="s">
        <v>9</v>
      </c>
      <c r="D11" s="13"/>
      <c r="E11" s="9">
        <v>1</v>
      </c>
      <c r="F11" s="10">
        <v>4</v>
      </c>
      <c r="G11" s="11">
        <v>1750000</v>
      </c>
      <c r="H11" s="11">
        <f>+F11*G11</f>
        <v>7000000</v>
      </c>
    </row>
    <row r="12" spans="2:8" ht="15.75" thickBot="1" x14ac:dyDescent="0.3">
      <c r="B12" s="8">
        <v>1</v>
      </c>
      <c r="C12" s="12" t="s">
        <v>10</v>
      </c>
      <c r="D12" s="13"/>
      <c r="E12" s="9">
        <v>1</v>
      </c>
      <c r="F12" s="10">
        <v>4</v>
      </c>
      <c r="G12" s="11">
        <v>1550000</v>
      </c>
      <c r="H12" s="11">
        <f>+F12*G12</f>
        <v>6200000</v>
      </c>
    </row>
    <row r="13" spans="2:8" ht="15.75" thickBot="1" x14ac:dyDescent="0.3">
      <c r="B13" s="8">
        <v>1</v>
      </c>
      <c r="C13" s="12" t="s">
        <v>11</v>
      </c>
      <c r="D13" s="13"/>
      <c r="E13" s="9">
        <v>0.5</v>
      </c>
      <c r="F13" s="10">
        <v>4</v>
      </c>
      <c r="G13" s="11">
        <v>3237291</v>
      </c>
      <c r="H13" s="25">
        <f>1618645*4</f>
        <v>6474580</v>
      </c>
    </row>
    <row r="14" spans="2:8" ht="15.75" thickBot="1" x14ac:dyDescent="0.3">
      <c r="B14" s="73" t="s">
        <v>12</v>
      </c>
      <c r="C14" s="74"/>
      <c r="D14" s="74"/>
      <c r="E14" s="74"/>
      <c r="F14" s="74"/>
      <c r="G14" s="75"/>
      <c r="H14" s="24">
        <f>SUM(H10:H13)</f>
        <v>27444078.399999999</v>
      </c>
    </row>
    <row r="15" spans="2:8" ht="15.75" thickBot="1" x14ac:dyDescent="0.3">
      <c r="B15" s="73" t="s">
        <v>13</v>
      </c>
      <c r="C15" s="74"/>
      <c r="D15" s="74"/>
      <c r="E15" s="74"/>
      <c r="F15" s="74"/>
      <c r="G15" s="75"/>
      <c r="H15" s="15">
        <v>2.2999999999999998</v>
      </c>
    </row>
    <row r="16" spans="2:8" ht="15.75" thickBot="1" x14ac:dyDescent="0.3">
      <c r="B16" s="73" t="s">
        <v>14</v>
      </c>
      <c r="C16" s="74"/>
      <c r="D16" s="74"/>
      <c r="E16" s="74"/>
      <c r="F16" s="74"/>
      <c r="G16" s="75"/>
      <c r="H16" s="14">
        <f>+H14*H15</f>
        <v>63121380.319999993</v>
      </c>
    </row>
    <row r="17" spans="2:8" ht="15.75" thickBot="1" x14ac:dyDescent="0.3">
      <c r="B17" s="4"/>
      <c r="H17" s="5"/>
    </row>
    <row r="18" spans="2:8" ht="15.75" thickBot="1" x14ac:dyDescent="0.3">
      <c r="B18" s="76" t="s">
        <v>15</v>
      </c>
      <c r="C18" s="77"/>
      <c r="D18" s="77"/>
      <c r="E18" s="77"/>
      <c r="F18" s="77"/>
      <c r="G18" s="77"/>
      <c r="H18" s="78"/>
    </row>
    <row r="19" spans="2:8" ht="23.25" thickBot="1" x14ac:dyDescent="0.3">
      <c r="B19" s="6" t="s">
        <v>16</v>
      </c>
      <c r="C19" s="16" t="s">
        <v>4</v>
      </c>
      <c r="D19" s="16" t="s">
        <v>17</v>
      </c>
      <c r="E19" s="7" t="s">
        <v>3</v>
      </c>
      <c r="F19" s="7" t="s">
        <v>6</v>
      </c>
      <c r="G19" s="7" t="s">
        <v>18</v>
      </c>
      <c r="H19" s="7" t="s">
        <v>8</v>
      </c>
    </row>
    <row r="20" spans="2:8" ht="21.75" customHeight="1" thickBot="1" x14ac:dyDescent="0.3">
      <c r="B20" s="17">
        <v>2.1</v>
      </c>
      <c r="C20" s="26" t="s">
        <v>29</v>
      </c>
      <c r="D20" s="10" t="s">
        <v>20</v>
      </c>
      <c r="E20" s="62">
        <v>1</v>
      </c>
      <c r="F20" s="62">
        <v>4</v>
      </c>
      <c r="G20" s="11">
        <f>9774655/6</f>
        <v>1629109.1666666667</v>
      </c>
      <c r="H20" s="11">
        <f>+G20*F20</f>
        <v>6516436.666666667</v>
      </c>
    </row>
    <row r="21" spans="2:8" ht="40.5" customHeight="1" thickBot="1" x14ac:dyDescent="0.3">
      <c r="B21" s="17">
        <v>2.2000000000000002</v>
      </c>
      <c r="C21" s="18" t="s">
        <v>28</v>
      </c>
      <c r="D21" s="10" t="s">
        <v>19</v>
      </c>
      <c r="E21" s="10">
        <v>2</v>
      </c>
      <c r="F21" s="10">
        <v>4</v>
      </c>
      <c r="G21" s="11">
        <v>1350000</v>
      </c>
      <c r="H21" s="11">
        <f>+G21*F21</f>
        <v>5400000</v>
      </c>
    </row>
    <row r="22" spans="2:8" ht="58.5" customHeight="1" thickBot="1" x14ac:dyDescent="0.3">
      <c r="B22" s="17">
        <v>2.2999999999999998</v>
      </c>
      <c r="C22" s="18" t="s">
        <v>27</v>
      </c>
      <c r="D22" s="10" t="s">
        <v>20</v>
      </c>
      <c r="E22" s="10">
        <v>1</v>
      </c>
      <c r="F22" s="10">
        <v>4</v>
      </c>
      <c r="G22" s="11">
        <f>11565375/6</f>
        <v>1927562.5</v>
      </c>
      <c r="H22" s="11">
        <f>+G22*F22</f>
        <v>7710250</v>
      </c>
    </row>
    <row r="23" spans="2:8" ht="15.75" thickBot="1" x14ac:dyDescent="0.3">
      <c r="B23" s="73" t="s">
        <v>21</v>
      </c>
      <c r="C23" s="74"/>
      <c r="D23" s="74"/>
      <c r="E23" s="74"/>
      <c r="F23" s="74"/>
      <c r="G23" s="79"/>
      <c r="H23" s="64">
        <f>+H20+H21+H22</f>
        <v>19626686.666666668</v>
      </c>
    </row>
    <row r="24" spans="2:8" ht="15.75" thickBot="1" x14ac:dyDescent="0.3">
      <c r="B24" s="73" t="s">
        <v>22</v>
      </c>
      <c r="C24" s="74"/>
      <c r="D24" s="74"/>
      <c r="E24" s="74"/>
      <c r="F24" s="74"/>
      <c r="G24" s="79"/>
      <c r="H24" s="14">
        <f>+H16+H23</f>
        <v>82748066.986666664</v>
      </c>
    </row>
    <row r="25" spans="2:8" ht="15.75" thickBot="1" x14ac:dyDescent="0.3">
      <c r="B25" s="73" t="s">
        <v>23</v>
      </c>
      <c r="C25" s="74"/>
      <c r="D25" s="74"/>
      <c r="E25" s="74"/>
      <c r="F25" s="74"/>
      <c r="G25" s="75"/>
      <c r="H25" s="14">
        <f>+H24*17.23%</f>
        <v>14257491.941802667</v>
      </c>
    </row>
    <row r="26" spans="2:8" ht="15.75" thickBot="1" x14ac:dyDescent="0.3">
      <c r="B26" s="65" t="s">
        <v>24</v>
      </c>
      <c r="C26" s="66"/>
      <c r="D26" s="66"/>
      <c r="E26" s="66"/>
      <c r="F26" s="66"/>
      <c r="G26" s="67"/>
      <c r="H26" s="20">
        <f>+H24+H25</f>
        <v>97005558.92846933</v>
      </c>
    </row>
    <row r="27" spans="2:8" ht="15.75" thickBot="1" x14ac:dyDescent="0.3">
      <c r="B27" s="19" t="s">
        <v>25</v>
      </c>
      <c r="C27" s="21"/>
      <c r="D27" s="22">
        <v>0.19</v>
      </c>
      <c r="E27" s="21"/>
      <c r="F27" s="21"/>
      <c r="G27" s="23"/>
      <c r="H27" s="20">
        <f>+H26*19%</f>
        <v>18431056.196409173</v>
      </c>
    </row>
    <row r="28" spans="2:8" ht="15.75" thickBot="1" x14ac:dyDescent="0.3">
      <c r="B28" s="65" t="s">
        <v>26</v>
      </c>
      <c r="C28" s="66"/>
      <c r="D28" s="21"/>
      <c r="E28" s="21"/>
      <c r="F28" s="21"/>
      <c r="G28" s="23"/>
      <c r="H28" s="20">
        <f>+H26+H27</f>
        <v>115436615.1248785</v>
      </c>
    </row>
    <row r="29" spans="2:8" x14ac:dyDescent="0.25">
      <c r="H29" s="63"/>
    </row>
    <row r="31" spans="2:8" ht="15.75" thickBot="1" x14ac:dyDescent="0.3"/>
    <row r="32" spans="2:8" ht="15.75" thickBot="1" x14ac:dyDescent="0.3">
      <c r="B32" s="68" t="s">
        <v>30</v>
      </c>
      <c r="C32" s="69"/>
      <c r="D32" s="70"/>
    </row>
    <row r="33" spans="2:4" ht="43.5" customHeight="1" thickBot="1" x14ac:dyDescent="0.3">
      <c r="B33" s="60" t="s">
        <v>16</v>
      </c>
      <c r="C33" s="61" t="s">
        <v>31</v>
      </c>
      <c r="D33" s="27" t="s">
        <v>32</v>
      </c>
    </row>
    <row r="34" spans="2:4" ht="15.75" thickBot="1" x14ac:dyDescent="0.3">
      <c r="B34" s="28" t="s">
        <v>33</v>
      </c>
      <c r="C34" s="29" t="s">
        <v>34</v>
      </c>
      <c r="D34" s="30">
        <v>1</v>
      </c>
    </row>
    <row r="35" spans="2:4" ht="15.75" thickBot="1" x14ac:dyDescent="0.3">
      <c r="B35" s="31" t="s">
        <v>35</v>
      </c>
      <c r="C35" s="32" t="s">
        <v>36</v>
      </c>
      <c r="D35" s="33">
        <f>SUM(D36:D45)</f>
        <v>0.54789999999999994</v>
      </c>
    </row>
    <row r="36" spans="2:4" x14ac:dyDescent="0.25">
      <c r="B36" s="34"/>
      <c r="C36" s="35" t="s">
        <v>37</v>
      </c>
      <c r="D36" s="36">
        <v>8.3299999999999999E-2</v>
      </c>
    </row>
    <row r="37" spans="2:4" x14ac:dyDescent="0.25">
      <c r="B37" s="37"/>
      <c r="C37" s="38" t="s">
        <v>38</v>
      </c>
      <c r="D37" s="39">
        <v>0.01</v>
      </c>
    </row>
    <row r="38" spans="2:4" x14ac:dyDescent="0.25">
      <c r="B38" s="37"/>
      <c r="C38" s="38" t="s">
        <v>39</v>
      </c>
      <c r="D38" s="39">
        <v>8.3299999999999999E-2</v>
      </c>
    </row>
    <row r="39" spans="2:4" x14ac:dyDescent="0.25">
      <c r="B39" s="37"/>
      <c r="C39" s="38" t="s">
        <v>40</v>
      </c>
      <c r="D39" s="39">
        <v>4.1700000000000001E-2</v>
      </c>
    </row>
    <row r="40" spans="2:4" x14ac:dyDescent="0.25">
      <c r="B40" s="40"/>
      <c r="C40" s="41" t="s">
        <v>41</v>
      </c>
      <c r="D40" s="40"/>
    </row>
    <row r="41" spans="2:4" x14ac:dyDescent="0.25">
      <c r="B41" s="37"/>
      <c r="C41" s="38" t="s">
        <v>42</v>
      </c>
      <c r="D41" s="39">
        <v>0.12</v>
      </c>
    </row>
    <row r="42" spans="2:4" x14ac:dyDescent="0.25">
      <c r="B42" s="37"/>
      <c r="C42" s="38" t="s">
        <v>43</v>
      </c>
      <c r="D42" s="39">
        <v>6.9599999999999995E-2</v>
      </c>
    </row>
    <row r="43" spans="2:4" x14ac:dyDescent="0.25">
      <c r="B43" s="37"/>
      <c r="C43" s="38" t="s">
        <v>44</v>
      </c>
      <c r="D43" s="39">
        <v>0.04</v>
      </c>
    </row>
    <row r="44" spans="2:4" x14ac:dyDescent="0.25">
      <c r="B44" s="37"/>
      <c r="C44" s="38" t="s">
        <v>45</v>
      </c>
      <c r="D44" s="39">
        <v>0.02</v>
      </c>
    </row>
    <row r="45" spans="2:4" ht="15.75" thickBot="1" x14ac:dyDescent="0.3">
      <c r="B45" s="42"/>
      <c r="C45" s="43" t="s">
        <v>46</v>
      </c>
      <c r="D45" s="44">
        <v>0.08</v>
      </c>
    </row>
    <row r="46" spans="2:4" x14ac:dyDescent="0.25">
      <c r="B46" s="45" t="s">
        <v>47</v>
      </c>
      <c r="C46" s="46" t="s">
        <v>48</v>
      </c>
      <c r="D46" s="47">
        <f>+D47+D49+D50+D51+D52+D53</f>
        <v>0.11000000000000001</v>
      </c>
    </row>
    <row r="47" spans="2:4" ht="28.5" x14ac:dyDescent="0.25">
      <c r="B47" s="48"/>
      <c r="C47" s="49" t="s">
        <v>49</v>
      </c>
      <c r="D47" s="50">
        <v>0.03</v>
      </c>
    </row>
    <row r="48" spans="2:4" x14ac:dyDescent="0.25">
      <c r="B48" s="48"/>
      <c r="C48" s="49" t="s">
        <v>50</v>
      </c>
      <c r="D48" s="50">
        <v>4.8999999999999998E-3</v>
      </c>
    </row>
    <row r="49" spans="2:4" x14ac:dyDescent="0.25">
      <c r="B49" s="48"/>
      <c r="C49" s="49" t="s">
        <v>51</v>
      </c>
      <c r="D49" s="50">
        <v>0.02</v>
      </c>
    </row>
    <row r="50" spans="2:4" x14ac:dyDescent="0.25">
      <c r="B50" s="48"/>
      <c r="C50" s="49" t="s">
        <v>52</v>
      </c>
      <c r="D50" s="50">
        <v>0.01</v>
      </c>
    </row>
    <row r="51" spans="2:4" x14ac:dyDescent="0.25">
      <c r="B51" s="48"/>
      <c r="C51" s="49" t="s">
        <v>53</v>
      </c>
      <c r="D51" s="50">
        <v>0.01</v>
      </c>
    </row>
    <row r="52" spans="2:4" x14ac:dyDescent="0.25">
      <c r="B52" s="48"/>
      <c r="C52" s="49" t="s">
        <v>54</v>
      </c>
      <c r="D52" s="50">
        <v>0.02</v>
      </c>
    </row>
    <row r="53" spans="2:4" ht="15.75" thickBot="1" x14ac:dyDescent="0.3">
      <c r="B53" s="51"/>
      <c r="C53" s="52" t="s">
        <v>55</v>
      </c>
      <c r="D53" s="53">
        <v>0.02</v>
      </c>
    </row>
    <row r="54" spans="2:4" ht="15.75" thickBot="1" x14ac:dyDescent="0.3">
      <c r="B54" s="31" t="s">
        <v>56</v>
      </c>
      <c r="C54" s="32" t="s">
        <v>57</v>
      </c>
      <c r="D54" s="33">
        <f>SUM(D55:D62)</f>
        <v>0.39</v>
      </c>
    </row>
    <row r="55" spans="2:4" ht="28.5" x14ac:dyDescent="0.25">
      <c r="B55" s="34"/>
      <c r="C55" s="54" t="s">
        <v>58</v>
      </c>
      <c r="D55" s="36">
        <v>0.05</v>
      </c>
    </row>
    <row r="56" spans="2:4" ht="28.5" x14ac:dyDescent="0.25">
      <c r="B56" s="51"/>
      <c r="C56" s="52" t="s">
        <v>59</v>
      </c>
      <c r="D56" s="53">
        <v>0.05</v>
      </c>
    </row>
    <row r="57" spans="2:4" ht="29.25" thickBot="1" x14ac:dyDescent="0.3">
      <c r="B57" s="51"/>
      <c r="C57" s="52" t="s">
        <v>60</v>
      </c>
      <c r="D57" s="53">
        <v>0.05</v>
      </c>
    </row>
    <row r="58" spans="2:4" x14ac:dyDescent="0.25">
      <c r="B58" s="51"/>
      <c r="C58" s="35" t="s">
        <v>61</v>
      </c>
      <c r="D58" s="36">
        <v>0.05</v>
      </c>
    </row>
    <row r="59" spans="2:4" x14ac:dyDescent="0.25">
      <c r="B59" s="51"/>
      <c r="C59" s="55" t="s">
        <v>62</v>
      </c>
      <c r="D59" s="53">
        <v>0.03</v>
      </c>
    </row>
    <row r="60" spans="2:4" x14ac:dyDescent="0.25">
      <c r="B60" s="51"/>
      <c r="C60" s="55" t="s">
        <v>63</v>
      </c>
      <c r="D60" s="53">
        <v>0.02</v>
      </c>
    </row>
    <row r="61" spans="2:4" x14ac:dyDescent="0.25">
      <c r="B61" s="51"/>
      <c r="C61" s="55" t="s">
        <v>64</v>
      </c>
      <c r="D61" s="53">
        <v>0.08</v>
      </c>
    </row>
    <row r="62" spans="2:4" ht="15.75" thickBot="1" x14ac:dyDescent="0.3">
      <c r="B62" s="56"/>
      <c r="C62" s="57" t="s">
        <v>65</v>
      </c>
      <c r="D62" s="58">
        <v>0.06</v>
      </c>
    </row>
    <row r="63" spans="2:4" ht="15.75" thickBot="1" x14ac:dyDescent="0.3">
      <c r="B63" s="31" t="s">
        <v>66</v>
      </c>
      <c r="C63" s="32" t="s">
        <v>67</v>
      </c>
      <c r="D63" s="33">
        <v>0.25</v>
      </c>
    </row>
    <row r="64" spans="2:4" ht="15.75" thickBot="1" x14ac:dyDescent="0.3">
      <c r="B64" s="71" t="s">
        <v>68</v>
      </c>
      <c r="C64" s="72"/>
      <c r="D64" s="59">
        <f>ROUND((D34+D35+D46+D54+D63),2)</f>
        <v>2.2999999999999998</v>
      </c>
    </row>
  </sheetData>
  <mergeCells count="16">
    <mergeCell ref="B14:G14"/>
    <mergeCell ref="B5:H5"/>
    <mergeCell ref="B6:H6"/>
    <mergeCell ref="B8:H8"/>
    <mergeCell ref="C9:D9"/>
    <mergeCell ref="C10:D10"/>
    <mergeCell ref="B26:G26"/>
    <mergeCell ref="B28:C28"/>
    <mergeCell ref="B32:D32"/>
    <mergeCell ref="B64:C64"/>
    <mergeCell ref="B15:G15"/>
    <mergeCell ref="B16:G16"/>
    <mergeCell ref="B18:H18"/>
    <mergeCell ref="B23:G23"/>
    <mergeCell ref="B24:G24"/>
    <mergeCell ref="B25:G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YESENIA SUAREZ PATIÑO</dc:creator>
  <cp:lastModifiedBy>User</cp:lastModifiedBy>
  <dcterms:created xsi:type="dcterms:W3CDTF">2023-06-01T22:29:33Z</dcterms:created>
  <dcterms:modified xsi:type="dcterms:W3CDTF">2023-06-09T15:24:17Z</dcterms:modified>
</cp:coreProperties>
</file>