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sergi\Documents\3 MINTRANSPORTE\2023 MINTRANSPORTE\INFRAESTRUCTURA TECNOLOGICA\"/>
    </mc:Choice>
  </mc:AlternateContent>
  <xr:revisionPtr revIDLastSave="0" documentId="13_ncr:1_{6646DE74-7124-4AE1-BDB3-B16608B89D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EIMCORE" sheetId="44" r:id="rId1"/>
    <sheet name="TSP SAS" sheetId="39" r:id="rId2"/>
    <sheet name="CONSOLIDADO" sheetId="8" r:id="rId3"/>
    <sheet name="DATOS ENTRADA" sheetId="2" state="hidden" r:id="rId4"/>
  </sheets>
  <definedNames>
    <definedName name="_xlnm.Print_Area" localSheetId="2">CONSOLIDADO!$A$1:$F$12</definedName>
    <definedName name="_xlnm.Print_Area" localSheetId="0">HEIMCORE!$A$1:$K$27</definedName>
    <definedName name="_xlnm.Print_Area" localSheetId="1">'TSP SAS'!$A$1:$K$27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44" l="1"/>
  <c r="E12" i="44"/>
  <c r="F12" i="39"/>
  <c r="B11" i="2"/>
  <c r="E12" i="39"/>
  <c r="G22" i="44"/>
  <c r="N22" i="44" s="1"/>
  <c r="G17" i="44"/>
  <c r="N17" i="44" s="1"/>
  <c r="G16" i="44"/>
  <c r="N16" i="44" s="1"/>
  <c r="G15" i="44"/>
  <c r="N15" i="44" s="1"/>
  <c r="G14" i="44"/>
  <c r="N14" i="44" s="1"/>
  <c r="G13" i="44"/>
  <c r="N13" i="44" s="1"/>
  <c r="C7" i="44"/>
  <c r="C5" i="44"/>
  <c r="C3" i="44"/>
  <c r="F8" i="2"/>
  <c r="C7" i="39"/>
  <c r="G22" i="39"/>
  <c r="N22" i="39" s="1"/>
  <c r="G17" i="39"/>
  <c r="N17" i="39" s="1"/>
  <c r="G16" i="39"/>
  <c r="N16" i="39" s="1"/>
  <c r="G15" i="39"/>
  <c r="N15" i="39" s="1"/>
  <c r="G14" i="39"/>
  <c r="N14" i="39" s="1"/>
  <c r="G13" i="39"/>
  <c r="N13" i="39" s="1"/>
  <c r="C5" i="39"/>
  <c r="C3" i="39"/>
  <c r="C10" i="8"/>
  <c r="G12" i="44" l="1"/>
  <c r="N12" i="44" s="1"/>
  <c r="N25" i="44" s="1"/>
  <c r="F25" i="44" s="1"/>
  <c r="D10" i="8" s="1"/>
  <c r="G12" i="39"/>
  <c r="N12" i="39" s="1"/>
  <c r="N25" i="39" s="1"/>
  <c r="F25" i="39" s="1"/>
  <c r="D9" i="8" s="1"/>
  <c r="C9" i="8"/>
  <c r="C5" i="8" l="1"/>
  <c r="C3" i="8"/>
  <c r="I10" i="8" l="1"/>
  <c r="I9" i="8" l="1"/>
</calcChain>
</file>

<file path=xl/sharedStrings.xml><?xml version="1.0" encoding="utf-8"?>
<sst xmlns="http://schemas.openxmlformats.org/spreadsheetml/2006/main" count="116" uniqueCount="48">
  <si>
    <t>PROCESO</t>
  </si>
  <si>
    <t>OBJETO</t>
  </si>
  <si>
    <t>INDICADOR</t>
  </si>
  <si>
    <t>EMPRESA</t>
  </si>
  <si>
    <t>CRITERIO</t>
  </si>
  <si>
    <t>PROPONENTE</t>
  </si>
  <si>
    <t>NUMERO</t>
  </si>
  <si>
    <t>Índice de Liquidez</t>
  </si>
  <si>
    <t>FORMULA</t>
  </si>
  <si>
    <t>Activo Corriente / Pasivo Corriente</t>
  </si>
  <si>
    <t>Capital de trabajo</t>
  </si>
  <si>
    <t>REQUISITO HABILITANTE</t>
  </si>
  <si>
    <t>Nivel de Endeudamiento</t>
  </si>
  <si>
    <t>Pasivo Total / Activo Total</t>
  </si>
  <si>
    <t>Cobertura de Intereses</t>
  </si>
  <si>
    <t>Utilidad Operacional / Gastos de Intereses</t>
  </si>
  <si>
    <t>Rentabilidad del Patrimonio</t>
  </si>
  <si>
    <t>Rentabilidad del Activo</t>
  </si>
  <si>
    <t>Utilidad Operacional / Patrimonio</t>
  </si>
  <si>
    <t xml:space="preserve">Utilidad Operacional / Activo Total </t>
  </si>
  <si>
    <t>RESULTADO</t>
  </si>
  <si>
    <t>OBSERVACIONES</t>
  </si>
  <si>
    <t>VERIFICACION REQUISITOS HABILITANTES FINANCIEROS Y DE CAPACIDAD ORGANIZACIONAL</t>
  </si>
  <si>
    <t>VERIFICACION FIRMEZA RUP</t>
  </si>
  <si>
    <t>Fecha Expedición</t>
  </si>
  <si>
    <t>DESCRIPCIÓN</t>
  </si>
  <si>
    <t>FECHA LIMITE</t>
  </si>
  <si>
    <t>Numero</t>
  </si>
  <si>
    <t>Activo corriente - Pasivo corriente</t>
  </si>
  <si>
    <t>DOCUMENTO ELECTRONICO</t>
  </si>
  <si>
    <t xml:space="preserve">VALOR PROPONENTE </t>
  </si>
  <si>
    <t>FECHA</t>
  </si>
  <si>
    <t>VERIFICACIÓN INDICADORES</t>
  </si>
  <si>
    <t>Menor o igual a 70%</t>
  </si>
  <si>
    <t>Mayor o igual a 0,00</t>
  </si>
  <si>
    <t>Mayor o igual a 0.00</t>
  </si>
  <si>
    <t>Todas las personas naturales o jurídicas nacionales y cuando se trate de Consorcio o Unión Temporal, cada uno de los integrantes, que aspiren a celebrar el contrato que se derive del presente proceso contractual, deberán acreditar su inscripción VIGENTE Y EN FIRME en el Registro Único de Proponentes, de conformidad con lo establecido en el artículo 6º de la Ley 1150 de 2007, el Decreto 1082 de 2015 y demás normas que regulan la materia.</t>
  </si>
  <si>
    <t>Lote</t>
  </si>
  <si>
    <t>Valor</t>
  </si>
  <si>
    <t>SASI-009-2023</t>
  </si>
  <si>
    <t>ADQUISICIÓN, RENOVACIÓN E IMPLEMENTACIÓN DE DIFERENTES SOLUCIONES TECNOLÓGICAS, PARA EL FORTALECIMIENTO DE LA INFRAESTRUCTURA, NETWORKING Y SEGURIDAD DE LA INFORMACIÓN PARA EL MINISTERIO DE TRANSPORTE</t>
  </si>
  <si>
    <t>VALOR LOTE</t>
  </si>
  <si>
    <t>Mayor o igual a 1,05</t>
  </si>
  <si>
    <t>Mayor o igual al 20% del presupuesto oficial</t>
  </si>
  <si>
    <t>RUP 2023.pdf</t>
  </si>
  <si>
    <t>TSP TECHNOLOGY SOLUTIONS PROVIDER LTDA</t>
  </si>
  <si>
    <t>9. RUP HEIMCORE_1.pdf</t>
  </si>
  <si>
    <t>HEIMCORE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</si>
</sst>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5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vertical="center" wrapText="1"/>
    </xf>
    <xf numFmtId="8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 wrapText="1"/>
    </xf>
    <xf numFmtId="8" fontId="2" fillId="0" borderId="0" xfId="0" applyNumberFormat="1" applyFont="1" applyAlignment="1">
      <alignment vertical="center"/>
    </xf>
    <xf numFmtId="0" fontId="2" fillId="3" borderId="0" xfId="0" applyFont="1" applyFill="1"/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44" fontId="2" fillId="0" borderId="1" xfId="1" applyFont="1" applyBorder="1"/>
    <xf numFmtId="44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8" fontId="2" fillId="0" borderId="2" xfId="0" applyNumberFormat="1" applyFont="1" applyBorder="1" applyAlignment="1">
      <alignment horizontal="justify" vertical="center" wrapText="1"/>
    </xf>
    <xf numFmtId="8" fontId="2" fillId="0" borderId="4" xfId="0" applyNumberFormat="1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3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1F42A-D62A-4B77-9168-0CD833CE7649}">
  <dimension ref="A1:R27"/>
  <sheetViews>
    <sheetView tabSelected="1" view="pageBreakPreview" topLeftCell="A11" zoomScaleNormal="100" zoomScaleSheetLayoutView="100" workbookViewId="0">
      <selection activeCell="F18" sqref="F18"/>
    </sheetView>
  </sheetViews>
  <sheetFormatPr baseColWidth="10" defaultColWidth="11.44140625" defaultRowHeight="13.8" x14ac:dyDescent="0.3"/>
  <cols>
    <col min="1" max="1" width="4.6640625" style="2" customWidth="1"/>
    <col min="2" max="2" width="20" style="4" bestFit="1" customWidth="1"/>
    <col min="3" max="3" width="21.109375" style="2" customWidth="1"/>
    <col min="4" max="5" width="23.21875" style="2" customWidth="1"/>
    <col min="6" max="7" width="21.109375" style="2" customWidth="1"/>
    <col min="8" max="8" width="22.88671875" style="2" customWidth="1"/>
    <col min="9" max="10" width="21.109375" style="2" customWidth="1"/>
    <col min="11" max="11" width="4.6640625" style="2" customWidth="1"/>
    <col min="12" max="12" width="11.44140625" style="2" customWidth="1"/>
    <col min="13" max="13" width="8.6640625" style="2" hidden="1" customWidth="1"/>
    <col min="14" max="14" width="1.88671875" style="2" hidden="1" customWidth="1"/>
    <col min="15" max="15" width="13" style="2" customWidth="1"/>
    <col min="16" max="17" width="13" style="2" bestFit="1" customWidth="1"/>
    <col min="18" max="16384" width="11.44140625" style="2"/>
  </cols>
  <sheetData>
    <row r="1" spans="1:18" ht="18" x14ac:dyDescent="0.35">
      <c r="A1" s="19">
        <v>2</v>
      </c>
      <c r="B1" s="41" t="s">
        <v>22</v>
      </c>
      <c r="C1" s="41"/>
      <c r="D1" s="41"/>
      <c r="E1" s="41"/>
      <c r="F1" s="41"/>
      <c r="G1" s="41"/>
      <c r="H1" s="41"/>
      <c r="I1" s="41"/>
      <c r="J1" s="41"/>
      <c r="K1" s="20"/>
    </row>
    <row r="3" spans="1:18" x14ac:dyDescent="0.3">
      <c r="B3" s="15" t="s">
        <v>0</v>
      </c>
      <c r="C3" s="42" t="str">
        <f>'DATOS ENTRADA'!B9</f>
        <v>SASI-009-2023</v>
      </c>
      <c r="D3" s="42"/>
      <c r="E3" s="42"/>
      <c r="F3" s="42"/>
      <c r="G3" s="42"/>
      <c r="H3" s="42"/>
      <c r="I3" s="42"/>
      <c r="J3" s="42"/>
    </row>
    <row r="4" spans="1:18" x14ac:dyDescent="0.3">
      <c r="B4" s="32"/>
    </row>
    <row r="5" spans="1:18" ht="24.6" customHeight="1" x14ac:dyDescent="0.3">
      <c r="B5" s="15" t="s">
        <v>1</v>
      </c>
      <c r="C5" s="43" t="str">
        <f>'DATOS ENTRADA'!B10</f>
        <v>ADQUISICIÓN, RENOVACIÓN E IMPLEMENTACIÓN DE DIFERENTES SOLUCIONES TECNOLÓGICAS, PARA EL FORTALECIMIENTO DE LA INFRAESTRUCTURA, NETWORKING Y SEGURIDAD DE LA INFORMACIÓN PARA EL MINISTERIO DE TRANSPORTE</v>
      </c>
      <c r="D5" s="43"/>
      <c r="E5" s="43"/>
      <c r="F5" s="43"/>
      <c r="G5" s="43"/>
      <c r="H5" s="43"/>
      <c r="I5" s="43"/>
      <c r="J5" s="43"/>
    </row>
    <row r="6" spans="1:18" x14ac:dyDescent="0.3">
      <c r="B6" s="32"/>
    </row>
    <row r="7" spans="1:18" x14ac:dyDescent="0.3">
      <c r="B7" s="15" t="s">
        <v>3</v>
      </c>
      <c r="C7" s="42" t="str">
        <f>LOOKUP(A1,'DATOS ENTRADA'!A2:A7,'DATOS ENTRADA'!B2:B7)</f>
        <v>HEIMCORE S.A.S</v>
      </c>
      <c r="D7" s="42"/>
      <c r="E7" s="42"/>
      <c r="F7" s="42"/>
      <c r="G7" s="42"/>
      <c r="H7" s="42"/>
      <c r="I7" s="42"/>
      <c r="J7" s="42"/>
    </row>
    <row r="9" spans="1:18" ht="18" x14ac:dyDescent="0.3">
      <c r="B9" s="44" t="s">
        <v>32</v>
      </c>
      <c r="C9" s="45"/>
      <c r="D9" s="45"/>
      <c r="E9" s="45"/>
      <c r="F9" s="45"/>
      <c r="G9" s="45"/>
      <c r="H9" s="45"/>
      <c r="I9" s="45"/>
      <c r="J9" s="46"/>
    </row>
    <row r="11" spans="1:18" s="13" customFormat="1" ht="27.6" x14ac:dyDescent="0.3">
      <c r="B11" s="15" t="s">
        <v>2</v>
      </c>
      <c r="C11" s="15" t="s">
        <v>8</v>
      </c>
      <c r="D11" s="15" t="s">
        <v>4</v>
      </c>
      <c r="E11" s="15" t="s">
        <v>11</v>
      </c>
      <c r="F11" s="21" t="s">
        <v>30</v>
      </c>
      <c r="G11" s="15" t="s">
        <v>20</v>
      </c>
      <c r="H11" s="21" t="s">
        <v>29</v>
      </c>
      <c r="I11" s="47" t="s">
        <v>21</v>
      </c>
      <c r="J11" s="47"/>
      <c r="P11" s="25"/>
      <c r="Q11" s="25"/>
    </row>
    <row r="12" spans="1:18" s="7" customFormat="1" ht="30" customHeight="1" x14ac:dyDescent="0.3">
      <c r="B12" s="5" t="s">
        <v>10</v>
      </c>
      <c r="C12" s="31" t="s">
        <v>28</v>
      </c>
      <c r="D12" s="30" t="s">
        <v>43</v>
      </c>
      <c r="E12" s="12">
        <f>'DATOS ENTRADA'!F5*20%</f>
        <v>76719553.865999997</v>
      </c>
      <c r="F12" s="12">
        <f>41841019597-24024980820</f>
        <v>17816038777</v>
      </c>
      <c r="G12" s="5" t="str">
        <f>IF(F12&gt;=E12,"HABILITADO","NO HABILITADO")</f>
        <v>HABILITADO</v>
      </c>
      <c r="H12" s="22" t="s">
        <v>46</v>
      </c>
      <c r="I12" s="40"/>
      <c r="J12" s="40"/>
      <c r="M12" s="6"/>
      <c r="N12" s="5">
        <f t="shared" ref="N12:N17" si="0">IF(G12="HABILITADO",0,1)</f>
        <v>0</v>
      </c>
      <c r="O12" s="24"/>
      <c r="P12" s="24"/>
    </row>
    <row r="13" spans="1:18" s="8" customFormat="1" ht="30" customHeight="1" x14ac:dyDescent="0.3">
      <c r="B13" s="5" t="s">
        <v>7</v>
      </c>
      <c r="C13" s="31" t="s">
        <v>9</v>
      </c>
      <c r="D13" s="5" t="s">
        <v>42</v>
      </c>
      <c r="E13" s="5">
        <v>1.05</v>
      </c>
      <c r="F13" s="5">
        <v>1.74</v>
      </c>
      <c r="G13" s="5" t="str">
        <f>IF(F13&gt;=E13,"HABILITADO","NO HABILITADO")</f>
        <v>HABILITADO</v>
      </c>
      <c r="H13" s="22" t="s">
        <v>46</v>
      </c>
      <c r="I13" s="40"/>
      <c r="J13" s="40"/>
      <c r="M13" s="10"/>
      <c r="N13" s="5">
        <f t="shared" si="0"/>
        <v>0</v>
      </c>
      <c r="Q13" s="26"/>
      <c r="R13" s="26"/>
    </row>
    <row r="14" spans="1:18" s="8" customFormat="1" ht="30" customHeight="1" x14ac:dyDescent="0.3">
      <c r="B14" s="31" t="s">
        <v>12</v>
      </c>
      <c r="C14" s="31" t="s">
        <v>13</v>
      </c>
      <c r="D14" s="5" t="s">
        <v>33</v>
      </c>
      <c r="E14" s="9">
        <v>0.7</v>
      </c>
      <c r="F14" s="9">
        <v>0.61</v>
      </c>
      <c r="G14" s="5" t="str">
        <f>IF(F14&lt;=E14,"HABILITADO","NO HABILITADO")</f>
        <v>HABILITADO</v>
      </c>
      <c r="H14" s="22" t="s">
        <v>46</v>
      </c>
      <c r="I14" s="40"/>
      <c r="J14" s="40"/>
      <c r="M14" s="10"/>
      <c r="N14" s="5">
        <f t="shared" si="0"/>
        <v>0</v>
      </c>
      <c r="O14" s="26"/>
      <c r="P14" s="26"/>
      <c r="Q14" s="26"/>
    </row>
    <row r="15" spans="1:18" s="8" customFormat="1" ht="30" customHeight="1" x14ac:dyDescent="0.3">
      <c r="B15" s="31" t="s">
        <v>14</v>
      </c>
      <c r="C15" s="31" t="s">
        <v>15</v>
      </c>
      <c r="D15" s="31" t="s">
        <v>34</v>
      </c>
      <c r="E15" s="11">
        <v>0</v>
      </c>
      <c r="F15" s="5">
        <v>19.77</v>
      </c>
      <c r="G15" s="5" t="str">
        <f>IF(F15&gt;=E15,"HABILITADO","NO HABILITADO")</f>
        <v>HABILITADO</v>
      </c>
      <c r="H15" s="22" t="s">
        <v>46</v>
      </c>
      <c r="I15" s="40"/>
      <c r="J15" s="40"/>
      <c r="M15" s="10"/>
      <c r="N15" s="5">
        <f t="shared" si="0"/>
        <v>0</v>
      </c>
      <c r="O15" s="26"/>
    </row>
    <row r="16" spans="1:18" s="8" customFormat="1" ht="30" customHeight="1" x14ac:dyDescent="0.3">
      <c r="B16" s="5" t="s">
        <v>16</v>
      </c>
      <c r="C16" s="31" t="s">
        <v>18</v>
      </c>
      <c r="D16" s="5" t="s">
        <v>35</v>
      </c>
      <c r="E16" s="11">
        <v>0</v>
      </c>
      <c r="F16" s="11">
        <v>0.65</v>
      </c>
      <c r="G16" s="5" t="str">
        <f>IF(F16&gt;=E16,"HABILITADO","NO HABILITADO")</f>
        <v>HABILITADO</v>
      </c>
      <c r="H16" s="22" t="s">
        <v>46</v>
      </c>
      <c r="I16" s="40"/>
      <c r="J16" s="40"/>
      <c r="M16" s="10"/>
      <c r="N16" s="5">
        <f t="shared" si="0"/>
        <v>0</v>
      </c>
    </row>
    <row r="17" spans="2:14" s="8" customFormat="1" ht="30" customHeight="1" x14ac:dyDescent="0.3">
      <c r="B17" s="5" t="s">
        <v>17</v>
      </c>
      <c r="C17" s="31" t="s">
        <v>19</v>
      </c>
      <c r="D17" s="31" t="s">
        <v>35</v>
      </c>
      <c r="E17" s="11">
        <v>0</v>
      </c>
      <c r="F17" s="11">
        <v>0.24</v>
      </c>
      <c r="G17" s="5" t="str">
        <f>IF(F17&gt;=E17,"HABILITADO","NO HABILITADO")</f>
        <v>HABILITADO</v>
      </c>
      <c r="H17" s="22" t="s">
        <v>46</v>
      </c>
      <c r="I17" s="40"/>
      <c r="J17" s="40"/>
      <c r="M17" s="10"/>
      <c r="N17" s="5">
        <f t="shared" si="0"/>
        <v>0</v>
      </c>
    </row>
    <row r="19" spans="2:14" ht="18" x14ac:dyDescent="0.3">
      <c r="B19" s="44" t="s">
        <v>23</v>
      </c>
      <c r="C19" s="45"/>
      <c r="D19" s="45"/>
      <c r="E19" s="45"/>
      <c r="F19" s="45"/>
      <c r="G19" s="45"/>
      <c r="H19" s="45"/>
      <c r="I19" s="45"/>
      <c r="J19" s="46"/>
    </row>
    <row r="21" spans="2:14" ht="27.6" x14ac:dyDescent="0.3">
      <c r="B21" s="15" t="s">
        <v>25</v>
      </c>
      <c r="C21" s="15" t="s">
        <v>26</v>
      </c>
      <c r="D21" s="49" t="s">
        <v>4</v>
      </c>
      <c r="E21" s="50"/>
      <c r="F21" s="21" t="s">
        <v>31</v>
      </c>
      <c r="G21" s="15" t="s">
        <v>20</v>
      </c>
      <c r="H21" s="21" t="s">
        <v>29</v>
      </c>
      <c r="I21" s="47" t="s">
        <v>21</v>
      </c>
      <c r="J21" s="47"/>
    </row>
    <row r="22" spans="2:14" ht="111" customHeight="1" x14ac:dyDescent="0.3">
      <c r="B22" s="5" t="s">
        <v>24</v>
      </c>
      <c r="C22" s="16">
        <v>45069</v>
      </c>
      <c r="D22" s="51" t="s">
        <v>36</v>
      </c>
      <c r="E22" s="52"/>
      <c r="F22" s="16">
        <v>45097</v>
      </c>
      <c r="G22" s="5" t="str">
        <f>IF(F22&lt;M22,"NO HABILITADO","HABILITADO")</f>
        <v>HABILITADO</v>
      </c>
      <c r="H22" s="22" t="s">
        <v>46</v>
      </c>
      <c r="I22" s="40"/>
      <c r="J22" s="40"/>
      <c r="M22" s="16">
        <v>45069</v>
      </c>
      <c r="N22" s="5">
        <f>IF(G22="HABILITADO",0,1)</f>
        <v>0</v>
      </c>
    </row>
    <row r="23" spans="2:14" x14ac:dyDescent="0.3">
      <c r="B23" s="32"/>
      <c r="C23" s="34"/>
      <c r="D23" s="35"/>
      <c r="E23" s="35"/>
      <c r="F23" s="35"/>
      <c r="G23" s="34"/>
      <c r="H23" s="32"/>
      <c r="I23" s="36"/>
      <c r="J23" s="32"/>
      <c r="N23" s="32"/>
    </row>
    <row r="25" spans="2:14" ht="30.75" customHeight="1" x14ac:dyDescent="0.3">
      <c r="B25" s="53" t="s">
        <v>20</v>
      </c>
      <c r="C25" s="53"/>
      <c r="D25" s="53"/>
      <c r="E25" s="53"/>
      <c r="F25" s="53" t="str">
        <f>IF(N25&lt;&gt;0,"NO HABILITADO","HABILITADO")</f>
        <v>HABILITADO</v>
      </c>
      <c r="G25" s="53"/>
      <c r="H25" s="53"/>
      <c r="I25" s="53"/>
      <c r="J25" s="53"/>
      <c r="N25" s="3">
        <f>SUM(N12:N17,N22:N22)</f>
        <v>0</v>
      </c>
    </row>
    <row r="27" spans="2:14" x14ac:dyDescent="0.3">
      <c r="B27" s="48"/>
      <c r="C27" s="48"/>
    </row>
  </sheetData>
  <mergeCells count="20">
    <mergeCell ref="B27:C27"/>
    <mergeCell ref="B19:J19"/>
    <mergeCell ref="D21:E21"/>
    <mergeCell ref="I21:J21"/>
    <mergeCell ref="D22:E22"/>
    <mergeCell ref="I22:J22"/>
    <mergeCell ref="B25:E25"/>
    <mergeCell ref="F25:J25"/>
    <mergeCell ref="I17:J17"/>
    <mergeCell ref="B1:J1"/>
    <mergeCell ref="C3:J3"/>
    <mergeCell ref="C5:J5"/>
    <mergeCell ref="C7:J7"/>
    <mergeCell ref="B9:J9"/>
    <mergeCell ref="I11:J11"/>
    <mergeCell ref="I12:J12"/>
    <mergeCell ref="I13:J13"/>
    <mergeCell ref="I14:J14"/>
    <mergeCell ref="I15:J15"/>
    <mergeCell ref="I16:J16"/>
  </mergeCells>
  <conditionalFormatting sqref="A21:D21 P12:XFD14 K15:XFD17 A24:XFD1048576 A18:XFD18 A1:XFD8 A11:H12 K11:XFD11 I11 K12:N14 A10:XFD10 A9 K9:XFD9 A20:XFD20 A19 L19:XFD19 G23:XFD23 I21 K21:XFD22 A13:D17 F13:G17 A22:C22 A23:D23 F21:H22">
    <cfRule type="cellIs" dxfId="33" priority="19" operator="equal">
      <formula>"NO HABILITADO"</formula>
    </cfRule>
    <cfRule type="cellIs" dxfId="32" priority="20" operator="equal">
      <formula>"HABILITADO"</formula>
    </cfRule>
  </conditionalFormatting>
  <conditionalFormatting sqref="B9">
    <cfRule type="cellIs" dxfId="31" priority="17" operator="equal">
      <formula>"NO HABILITADO"</formula>
    </cfRule>
    <cfRule type="cellIs" dxfId="30" priority="18" operator="equal">
      <formula>"HABILITADO"</formula>
    </cfRule>
  </conditionalFormatting>
  <conditionalFormatting sqref="B19">
    <cfRule type="cellIs" dxfId="29" priority="15" operator="equal">
      <formula>"NO HABILITADO"</formula>
    </cfRule>
    <cfRule type="cellIs" dxfId="28" priority="16" operator="equal">
      <formula>"HABILITADO"</formula>
    </cfRule>
  </conditionalFormatting>
  <conditionalFormatting sqref="K19">
    <cfRule type="cellIs" dxfId="27" priority="13" operator="equal">
      <formula>"NO HABILITADO"</formula>
    </cfRule>
    <cfRule type="cellIs" dxfId="26" priority="14" operator="equal">
      <formula>"HABILITADO"</formula>
    </cfRule>
  </conditionalFormatting>
  <conditionalFormatting sqref="E13:E17">
    <cfRule type="cellIs" dxfId="25" priority="11" operator="equal">
      <formula>"NO HABILITADO"</formula>
    </cfRule>
    <cfRule type="cellIs" dxfId="24" priority="12" operator="equal">
      <formula>"HABILITADO"</formula>
    </cfRule>
  </conditionalFormatting>
  <conditionalFormatting sqref="D22">
    <cfRule type="cellIs" dxfId="23" priority="9" operator="equal">
      <formula>"NO HABILITADO"</formula>
    </cfRule>
    <cfRule type="cellIs" dxfId="22" priority="10" operator="equal">
      <formula>"HABILITADO"</formula>
    </cfRule>
  </conditionalFormatting>
  <conditionalFormatting sqref="H13:H17">
    <cfRule type="cellIs" dxfId="1" priority="1" operator="equal">
      <formula>"NO HABILITADO"</formula>
    </cfRule>
    <cfRule type="cellIs" dxfId="0" priority="2" operator="equal">
      <formula>"HABILITADO"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CAB51-77DB-4B5E-BECD-8C9C66691ADB}">
  <dimension ref="A1:R27"/>
  <sheetViews>
    <sheetView view="pageBreakPreview" topLeftCell="A3" zoomScaleNormal="100" zoomScaleSheetLayoutView="100" workbookViewId="0">
      <selection activeCell="F23" sqref="F23"/>
    </sheetView>
  </sheetViews>
  <sheetFormatPr baseColWidth="10" defaultColWidth="11.44140625" defaultRowHeight="13.8" x14ac:dyDescent="0.3"/>
  <cols>
    <col min="1" max="1" width="4.6640625" style="2" customWidth="1"/>
    <col min="2" max="2" width="20" style="4" bestFit="1" customWidth="1"/>
    <col min="3" max="3" width="21.109375" style="2" customWidth="1"/>
    <col min="4" max="5" width="23.21875" style="2" customWidth="1"/>
    <col min="6" max="7" width="21.109375" style="2" customWidth="1"/>
    <col min="8" max="8" width="22.88671875" style="2" customWidth="1"/>
    <col min="9" max="10" width="21.109375" style="2" customWidth="1"/>
    <col min="11" max="11" width="4.6640625" style="2" customWidth="1"/>
    <col min="12" max="12" width="11.44140625" style="2" customWidth="1"/>
    <col min="13" max="13" width="8.6640625" style="2" hidden="1" customWidth="1"/>
    <col min="14" max="14" width="1.88671875" style="2" hidden="1" customWidth="1"/>
    <col min="15" max="15" width="13" style="2" customWidth="1"/>
    <col min="16" max="17" width="13" style="2" bestFit="1" customWidth="1"/>
    <col min="18" max="16384" width="11.44140625" style="2"/>
  </cols>
  <sheetData>
    <row r="1" spans="1:18" ht="18" x14ac:dyDescent="0.35">
      <c r="A1" s="19">
        <v>1</v>
      </c>
      <c r="B1" s="41" t="s">
        <v>22</v>
      </c>
      <c r="C1" s="41"/>
      <c r="D1" s="41"/>
      <c r="E1" s="41"/>
      <c r="F1" s="41"/>
      <c r="G1" s="41"/>
      <c r="H1" s="41"/>
      <c r="I1" s="41"/>
      <c r="J1" s="41"/>
      <c r="K1" s="20"/>
    </row>
    <row r="3" spans="1:18" x14ac:dyDescent="0.3">
      <c r="B3" s="15" t="s">
        <v>0</v>
      </c>
      <c r="C3" s="42" t="str">
        <f>'DATOS ENTRADA'!B9</f>
        <v>SASI-009-2023</v>
      </c>
      <c r="D3" s="42"/>
      <c r="E3" s="42"/>
      <c r="F3" s="42"/>
      <c r="G3" s="42"/>
      <c r="H3" s="42"/>
      <c r="I3" s="42"/>
      <c r="J3" s="42"/>
    </row>
    <row r="4" spans="1:18" x14ac:dyDescent="0.3">
      <c r="B4" s="32"/>
    </row>
    <row r="5" spans="1:18" ht="24.6" customHeight="1" x14ac:dyDescent="0.3">
      <c r="B5" s="15" t="s">
        <v>1</v>
      </c>
      <c r="C5" s="43" t="str">
        <f>'DATOS ENTRADA'!B10</f>
        <v>ADQUISICIÓN, RENOVACIÓN E IMPLEMENTACIÓN DE DIFERENTES SOLUCIONES TECNOLÓGICAS, PARA EL FORTALECIMIENTO DE LA INFRAESTRUCTURA, NETWORKING Y SEGURIDAD DE LA INFORMACIÓN PARA EL MINISTERIO DE TRANSPORTE</v>
      </c>
      <c r="D5" s="43"/>
      <c r="E5" s="43"/>
      <c r="F5" s="43"/>
      <c r="G5" s="43"/>
      <c r="H5" s="43"/>
      <c r="I5" s="43"/>
      <c r="J5" s="43"/>
    </row>
    <row r="6" spans="1:18" x14ac:dyDescent="0.3">
      <c r="B6" s="32"/>
    </row>
    <row r="7" spans="1:18" x14ac:dyDescent="0.3">
      <c r="B7" s="15" t="s">
        <v>3</v>
      </c>
      <c r="C7" s="42" t="str">
        <f>LOOKUP(A1,'DATOS ENTRADA'!A2:A7,'DATOS ENTRADA'!B2:B7)</f>
        <v>TSP TECHNOLOGY SOLUTIONS PROVIDER LTDA</v>
      </c>
      <c r="D7" s="42"/>
      <c r="E7" s="42"/>
      <c r="F7" s="42"/>
      <c r="G7" s="42"/>
      <c r="H7" s="42"/>
      <c r="I7" s="42"/>
      <c r="J7" s="42"/>
    </row>
    <row r="9" spans="1:18" ht="18" x14ac:dyDescent="0.3">
      <c r="B9" s="44" t="s">
        <v>32</v>
      </c>
      <c r="C9" s="45"/>
      <c r="D9" s="45"/>
      <c r="E9" s="45"/>
      <c r="F9" s="45"/>
      <c r="G9" s="45"/>
      <c r="H9" s="45"/>
      <c r="I9" s="45"/>
      <c r="J9" s="46"/>
    </row>
    <row r="11" spans="1:18" s="13" customFormat="1" ht="27.6" x14ac:dyDescent="0.3">
      <c r="B11" s="15" t="s">
        <v>2</v>
      </c>
      <c r="C11" s="15" t="s">
        <v>8</v>
      </c>
      <c r="D11" s="15" t="s">
        <v>4</v>
      </c>
      <c r="E11" s="15" t="s">
        <v>11</v>
      </c>
      <c r="F11" s="21" t="s">
        <v>30</v>
      </c>
      <c r="G11" s="15" t="s">
        <v>20</v>
      </c>
      <c r="H11" s="21" t="s">
        <v>29</v>
      </c>
      <c r="I11" s="47" t="s">
        <v>21</v>
      </c>
      <c r="J11" s="47"/>
      <c r="P11" s="25"/>
      <c r="Q11" s="25"/>
    </row>
    <row r="12" spans="1:18" s="7" customFormat="1" ht="30" customHeight="1" x14ac:dyDescent="0.3">
      <c r="B12" s="5" t="s">
        <v>10</v>
      </c>
      <c r="C12" s="31" t="s">
        <v>28</v>
      </c>
      <c r="D12" s="30" t="s">
        <v>43</v>
      </c>
      <c r="E12" s="12">
        <f>'DATOS ENTRADA'!F5*20%</f>
        <v>76719553.865999997</v>
      </c>
      <c r="F12" s="12">
        <f>2361908942-1107837210</f>
        <v>1254071732</v>
      </c>
      <c r="G12" s="5" t="str">
        <f>IF(F12&gt;=E12,"HABILITADO","NO HABILITADO")</f>
        <v>HABILITADO</v>
      </c>
      <c r="H12" s="22" t="s">
        <v>44</v>
      </c>
      <c r="I12" s="40"/>
      <c r="J12" s="40"/>
      <c r="M12" s="6"/>
      <c r="N12" s="5">
        <f t="shared" ref="N12:N17" si="0">IF(G12="HABILITADO",0,1)</f>
        <v>0</v>
      </c>
      <c r="O12" s="24"/>
      <c r="P12" s="24"/>
    </row>
    <row r="13" spans="1:18" s="8" customFormat="1" ht="30" customHeight="1" x14ac:dyDescent="0.3">
      <c r="B13" s="5" t="s">
        <v>7</v>
      </c>
      <c r="C13" s="31" t="s">
        <v>9</v>
      </c>
      <c r="D13" s="5" t="s">
        <v>42</v>
      </c>
      <c r="E13" s="5">
        <v>1.05</v>
      </c>
      <c r="F13" s="5">
        <v>2.13</v>
      </c>
      <c r="G13" s="5" t="str">
        <f>IF(F13&gt;=E13,"HABILITADO","NO HABILITADO")</f>
        <v>HABILITADO</v>
      </c>
      <c r="H13" s="22" t="s">
        <v>44</v>
      </c>
      <c r="I13" s="40"/>
      <c r="J13" s="40"/>
      <c r="M13" s="10"/>
      <c r="N13" s="5">
        <f t="shared" si="0"/>
        <v>0</v>
      </c>
      <c r="Q13" s="26"/>
      <c r="R13" s="26"/>
    </row>
    <row r="14" spans="1:18" s="8" customFormat="1" ht="30" customHeight="1" x14ac:dyDescent="0.3">
      <c r="B14" s="31" t="s">
        <v>12</v>
      </c>
      <c r="C14" s="31" t="s">
        <v>13</v>
      </c>
      <c r="D14" s="5" t="s">
        <v>33</v>
      </c>
      <c r="E14" s="9">
        <v>0.7</v>
      </c>
      <c r="F14" s="9">
        <v>0.33</v>
      </c>
      <c r="G14" s="5" t="str">
        <f>IF(F14&lt;=E14,"HABILITADO","NO HABILITADO")</f>
        <v>HABILITADO</v>
      </c>
      <c r="H14" s="22" t="s">
        <v>44</v>
      </c>
      <c r="I14" s="40"/>
      <c r="J14" s="40"/>
      <c r="M14" s="10"/>
      <c r="N14" s="5">
        <f t="shared" si="0"/>
        <v>0</v>
      </c>
      <c r="O14" s="26"/>
      <c r="P14" s="26"/>
      <c r="Q14" s="26"/>
    </row>
    <row r="15" spans="1:18" s="8" customFormat="1" ht="30" customHeight="1" x14ac:dyDescent="0.3">
      <c r="B15" s="31" t="s">
        <v>14</v>
      </c>
      <c r="C15" s="31" t="s">
        <v>15</v>
      </c>
      <c r="D15" s="31" t="s">
        <v>34</v>
      </c>
      <c r="E15" s="11">
        <v>0</v>
      </c>
      <c r="F15" s="5">
        <v>489.67</v>
      </c>
      <c r="G15" s="5" t="str">
        <f>IF(F15&gt;=E15,"HABILITADO","NO HABILITADO")</f>
        <v>HABILITADO</v>
      </c>
      <c r="H15" s="22" t="s">
        <v>44</v>
      </c>
      <c r="I15" s="40"/>
      <c r="J15" s="40"/>
      <c r="M15" s="10"/>
      <c r="N15" s="5">
        <f t="shared" si="0"/>
        <v>0</v>
      </c>
      <c r="O15" s="26"/>
    </row>
    <row r="16" spans="1:18" s="8" customFormat="1" ht="30" customHeight="1" x14ac:dyDescent="0.3">
      <c r="B16" s="5" t="s">
        <v>16</v>
      </c>
      <c r="C16" s="31" t="s">
        <v>18</v>
      </c>
      <c r="D16" s="5" t="s">
        <v>35</v>
      </c>
      <c r="E16" s="11">
        <v>0</v>
      </c>
      <c r="F16" s="11">
        <v>0.4</v>
      </c>
      <c r="G16" s="5" t="str">
        <f>IF(F16&gt;=E16,"HABILITADO","NO HABILITADO")</f>
        <v>HABILITADO</v>
      </c>
      <c r="H16" s="22" t="s">
        <v>44</v>
      </c>
      <c r="I16" s="40"/>
      <c r="J16" s="40"/>
      <c r="M16" s="10"/>
      <c r="N16" s="5">
        <f t="shared" si="0"/>
        <v>0</v>
      </c>
    </row>
    <row r="17" spans="2:14" s="8" customFormat="1" ht="30" customHeight="1" x14ac:dyDescent="0.3">
      <c r="B17" s="5" t="s">
        <v>17</v>
      </c>
      <c r="C17" s="31" t="s">
        <v>19</v>
      </c>
      <c r="D17" s="31" t="s">
        <v>35</v>
      </c>
      <c r="E17" s="11">
        <v>0</v>
      </c>
      <c r="F17" s="11">
        <v>0.27</v>
      </c>
      <c r="G17" s="5" t="str">
        <f>IF(F17&gt;=E17,"HABILITADO","NO HABILITADO")</f>
        <v>HABILITADO</v>
      </c>
      <c r="H17" s="22" t="s">
        <v>44</v>
      </c>
      <c r="I17" s="40"/>
      <c r="J17" s="40"/>
      <c r="M17" s="10"/>
      <c r="N17" s="5">
        <f t="shared" si="0"/>
        <v>0</v>
      </c>
    </row>
    <row r="19" spans="2:14" ht="18" x14ac:dyDescent="0.3">
      <c r="B19" s="44" t="s">
        <v>23</v>
      </c>
      <c r="C19" s="45"/>
      <c r="D19" s="45"/>
      <c r="E19" s="45"/>
      <c r="F19" s="45"/>
      <c r="G19" s="45"/>
      <c r="H19" s="45"/>
      <c r="I19" s="45"/>
      <c r="J19" s="46"/>
    </row>
    <row r="21" spans="2:14" ht="27.6" x14ac:dyDescent="0.3">
      <c r="B21" s="15" t="s">
        <v>25</v>
      </c>
      <c r="C21" s="15" t="s">
        <v>26</v>
      </c>
      <c r="D21" s="49" t="s">
        <v>4</v>
      </c>
      <c r="E21" s="50"/>
      <c r="F21" s="21" t="s">
        <v>31</v>
      </c>
      <c r="G21" s="15" t="s">
        <v>20</v>
      </c>
      <c r="H21" s="21" t="s">
        <v>29</v>
      </c>
      <c r="I21" s="47" t="s">
        <v>21</v>
      </c>
      <c r="J21" s="47"/>
    </row>
    <row r="22" spans="2:14" ht="111" customHeight="1" x14ac:dyDescent="0.3">
      <c r="B22" s="5" t="s">
        <v>24</v>
      </c>
      <c r="C22" s="16">
        <v>45069</v>
      </c>
      <c r="D22" s="51" t="s">
        <v>36</v>
      </c>
      <c r="E22" s="52"/>
      <c r="F22" s="16">
        <v>45091</v>
      </c>
      <c r="G22" s="5" t="str">
        <f>IF(F22&lt;M22,"NO HABILITADO","HABILITADO")</f>
        <v>HABILITADO</v>
      </c>
      <c r="H22" s="22" t="s">
        <v>44</v>
      </c>
      <c r="I22" s="40"/>
      <c r="J22" s="40"/>
      <c r="M22" s="16">
        <v>45069</v>
      </c>
      <c r="N22" s="5">
        <f>IF(G22="HABILITADO",0,1)</f>
        <v>0</v>
      </c>
    </row>
    <row r="23" spans="2:14" x14ac:dyDescent="0.3">
      <c r="B23" s="32"/>
      <c r="C23" s="34"/>
      <c r="D23" s="35"/>
      <c r="E23" s="35"/>
      <c r="F23" s="35"/>
      <c r="G23" s="34"/>
      <c r="H23" s="32"/>
      <c r="I23" s="36"/>
      <c r="J23" s="32"/>
      <c r="N23" s="32"/>
    </row>
    <row r="25" spans="2:14" ht="30.75" customHeight="1" x14ac:dyDescent="0.3">
      <c r="B25" s="53" t="s">
        <v>20</v>
      </c>
      <c r="C25" s="53"/>
      <c r="D25" s="53"/>
      <c r="E25" s="53"/>
      <c r="F25" s="53" t="str">
        <f>IF(N25&lt;&gt;0,"NO HABILITADO","HABILITADO")</f>
        <v>HABILITADO</v>
      </c>
      <c r="G25" s="53"/>
      <c r="H25" s="53"/>
      <c r="I25" s="53"/>
      <c r="J25" s="53"/>
      <c r="N25" s="3">
        <f>SUM(N12:N17,N22:N22)</f>
        <v>0</v>
      </c>
    </row>
    <row r="27" spans="2:14" x14ac:dyDescent="0.3">
      <c r="B27" s="48"/>
      <c r="C27" s="48"/>
    </row>
  </sheetData>
  <mergeCells count="20">
    <mergeCell ref="I17:J17"/>
    <mergeCell ref="B1:J1"/>
    <mergeCell ref="C3:J3"/>
    <mergeCell ref="C5:J5"/>
    <mergeCell ref="C7:J7"/>
    <mergeCell ref="B9:J9"/>
    <mergeCell ref="I11:J11"/>
    <mergeCell ref="I12:J12"/>
    <mergeCell ref="I13:J13"/>
    <mergeCell ref="I14:J14"/>
    <mergeCell ref="I15:J15"/>
    <mergeCell ref="I16:J16"/>
    <mergeCell ref="B27:C27"/>
    <mergeCell ref="B19:J19"/>
    <mergeCell ref="D21:E21"/>
    <mergeCell ref="I21:J21"/>
    <mergeCell ref="D22:E22"/>
    <mergeCell ref="I22:J22"/>
    <mergeCell ref="B25:E25"/>
    <mergeCell ref="F25:J25"/>
  </mergeCells>
  <conditionalFormatting sqref="A21:D21 P12:XFD14 K15:XFD17 A24:XFD1048576 A18:XFD18 A1:XFD8 A11:H12 K11:XFD11 I11 K12:N14 A10:XFD10 A9 K9:XFD9 A20:XFD20 A19 L19:XFD19 G23:XFD23 I21 K21:XFD22 A13:D17 F13:G17 A22:C22 A23:D23 F21:H22">
    <cfRule type="cellIs" dxfId="19" priority="21" operator="equal">
      <formula>"NO HABILITADO"</formula>
    </cfRule>
    <cfRule type="cellIs" dxfId="18" priority="22" operator="equal">
      <formula>"HABILITADO"</formula>
    </cfRule>
  </conditionalFormatting>
  <conditionalFormatting sqref="B9">
    <cfRule type="cellIs" dxfId="17" priority="19" operator="equal">
      <formula>"NO HABILITADO"</formula>
    </cfRule>
    <cfRule type="cellIs" dxfId="16" priority="20" operator="equal">
      <formula>"HABILITADO"</formula>
    </cfRule>
  </conditionalFormatting>
  <conditionalFormatting sqref="B19">
    <cfRule type="cellIs" dxfId="15" priority="17" operator="equal">
      <formula>"NO HABILITADO"</formula>
    </cfRule>
    <cfRule type="cellIs" dxfId="14" priority="18" operator="equal">
      <formula>"HABILITADO"</formula>
    </cfRule>
  </conditionalFormatting>
  <conditionalFormatting sqref="K19">
    <cfRule type="cellIs" dxfId="13" priority="15" operator="equal">
      <formula>"NO HABILITADO"</formula>
    </cfRule>
    <cfRule type="cellIs" dxfId="12" priority="16" operator="equal">
      <formula>"HABILITADO"</formula>
    </cfRule>
  </conditionalFormatting>
  <conditionalFormatting sqref="E13:E17">
    <cfRule type="cellIs" dxfId="11" priority="13" operator="equal">
      <formula>"NO HABILITADO"</formula>
    </cfRule>
    <cfRule type="cellIs" dxfId="10" priority="14" operator="equal">
      <formula>"HABILITADO"</formula>
    </cfRule>
  </conditionalFormatting>
  <conditionalFormatting sqref="D22">
    <cfRule type="cellIs" dxfId="9" priority="7" operator="equal">
      <formula>"NO HABILITADO"</formula>
    </cfRule>
    <cfRule type="cellIs" dxfId="8" priority="8" operator="equal">
      <formula>"HABILITADO"</formula>
    </cfRule>
  </conditionalFormatting>
  <conditionalFormatting sqref="H13:H17">
    <cfRule type="cellIs" dxfId="3" priority="1" operator="equal">
      <formula>"NO HABILITADO"</formula>
    </cfRule>
    <cfRule type="cellIs" dxfId="2" priority="2" operator="equal">
      <formula>"HABILITADO"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2"/>
  <sheetViews>
    <sheetView view="pageBreakPreview" zoomScale="85" zoomScaleNormal="100" zoomScaleSheetLayoutView="85" workbookViewId="0">
      <selection activeCell="C10" sqref="C10"/>
    </sheetView>
  </sheetViews>
  <sheetFormatPr baseColWidth="10" defaultColWidth="11.44140625" defaultRowHeight="13.8" x14ac:dyDescent="0.3"/>
  <cols>
    <col min="1" max="1" width="4.6640625" style="2" customWidth="1"/>
    <col min="2" max="2" width="20" style="4" bestFit="1" customWidth="1"/>
    <col min="3" max="3" width="44.88671875" style="2" bestFit="1" customWidth="1"/>
    <col min="4" max="4" width="25.44140625" style="2" customWidth="1"/>
    <col min="5" max="5" width="71.109375" style="2" customWidth="1"/>
    <col min="6" max="6" width="4.6640625" style="2" customWidth="1"/>
    <col min="7" max="7" width="11.44140625" style="2"/>
    <col min="8" max="8" width="7.88671875" style="2" hidden="1" customWidth="1"/>
    <col min="9" max="9" width="1.88671875" style="2" hidden="1" customWidth="1"/>
    <col min="10" max="16384" width="11.44140625" style="2"/>
  </cols>
  <sheetData>
    <row r="1" spans="1:9" ht="18" x14ac:dyDescent="0.35">
      <c r="A1" s="19"/>
      <c r="B1" s="54" t="s">
        <v>22</v>
      </c>
      <c r="C1" s="54"/>
      <c r="D1" s="54"/>
      <c r="E1" s="54"/>
      <c r="F1" s="20"/>
    </row>
    <row r="3" spans="1:9" x14ac:dyDescent="0.3">
      <c r="B3" s="14" t="s">
        <v>0</v>
      </c>
      <c r="C3" s="42" t="str">
        <f>'DATOS ENTRADA'!B9</f>
        <v>SASI-009-2023</v>
      </c>
      <c r="D3" s="42"/>
      <c r="E3" s="42"/>
    </row>
    <row r="5" spans="1:9" ht="25.5" customHeight="1" x14ac:dyDescent="0.3">
      <c r="B5" s="15" t="s">
        <v>1</v>
      </c>
      <c r="C5" s="43" t="str">
        <f>'DATOS ENTRADA'!B10</f>
        <v>ADQUISICIÓN, RENOVACIÓN E IMPLEMENTACIÓN DE DIFERENTES SOLUCIONES TECNOLÓGICAS, PARA EL FORTALECIMIENTO DE LA INFRAESTRUCTURA, NETWORKING Y SEGURIDAD DE LA INFORMACIÓN PARA EL MINISTERIO DE TRANSPORTE</v>
      </c>
      <c r="D5" s="43"/>
      <c r="E5" s="43"/>
    </row>
    <row r="6" spans="1:9" s="27" customFormat="1" x14ac:dyDescent="0.3">
      <c r="B6" s="28"/>
      <c r="C6" s="29"/>
      <c r="D6" s="29"/>
      <c r="E6" s="29"/>
    </row>
    <row r="8" spans="1:9" s="13" customFormat="1" ht="30" customHeight="1" x14ac:dyDescent="0.3">
      <c r="B8" s="15" t="s">
        <v>27</v>
      </c>
      <c r="C8" s="15" t="s">
        <v>3</v>
      </c>
      <c r="D8" s="15" t="s">
        <v>20</v>
      </c>
      <c r="E8" s="15" t="s">
        <v>21</v>
      </c>
    </row>
    <row r="9" spans="1:9" s="7" customFormat="1" ht="27" customHeight="1" x14ac:dyDescent="0.3">
      <c r="B9" s="5">
        <v>1</v>
      </c>
      <c r="C9" s="5" t="str">
        <f>'DATOS ENTRADA'!B2</f>
        <v>TSP TECHNOLOGY SOLUTIONS PROVIDER LTDA</v>
      </c>
      <c r="D9" s="5" t="str">
        <f>'TSP SAS'!F25</f>
        <v>HABILITADO</v>
      </c>
      <c r="E9" s="5"/>
      <c r="H9" s="6"/>
      <c r="I9" s="5">
        <f>IF(D9="HABILITADO",0,1)</f>
        <v>0</v>
      </c>
    </row>
    <row r="10" spans="1:9" s="8" customFormat="1" ht="27" customHeight="1" x14ac:dyDescent="0.3">
      <c r="B10" s="5">
        <v>2</v>
      </c>
      <c r="C10" s="5" t="str">
        <f>'DATOS ENTRADA'!B3</f>
        <v>HEIMCORE S.A.S</v>
      </c>
      <c r="D10" s="5" t="str">
        <f>HEIMCORE!F25</f>
        <v>HABILITADO</v>
      </c>
      <c r="E10" s="5"/>
      <c r="H10" s="10"/>
      <c r="I10" s="5">
        <f t="shared" ref="I10" si="0">IF(D10="HABILITADO",0,1)</f>
        <v>0</v>
      </c>
    </row>
    <row r="12" spans="1:9" x14ac:dyDescent="0.3">
      <c r="B12" s="48"/>
      <c r="C12" s="48"/>
    </row>
  </sheetData>
  <mergeCells count="4">
    <mergeCell ref="B12:C12"/>
    <mergeCell ref="B1:E1"/>
    <mergeCell ref="C3:E3"/>
    <mergeCell ref="C5:E5"/>
  </mergeCells>
  <conditionalFormatting sqref="A1:XFD1048576">
    <cfRule type="cellIs" dxfId="5" priority="1" operator="equal">
      <formula>"NO HABILITADO"</formula>
    </cfRule>
    <cfRule type="cellIs" dxfId="4" priority="2" operator="equal">
      <formula>"HABILITADO"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1"/>
  <sheetViews>
    <sheetView workbookViewId="0">
      <selection activeCell="B7" sqref="B7"/>
    </sheetView>
  </sheetViews>
  <sheetFormatPr baseColWidth="10" defaultColWidth="11.44140625" defaultRowHeight="13.8" x14ac:dyDescent="0.3"/>
  <cols>
    <col min="1" max="1" width="10.88671875" style="4" bestFit="1" customWidth="1"/>
    <col min="2" max="2" width="49.21875" style="2" customWidth="1"/>
    <col min="3" max="5" width="11.44140625" style="2"/>
    <col min="6" max="6" width="15.6640625" style="2" bestFit="1" customWidth="1"/>
    <col min="7" max="16384" width="11.44140625" style="2"/>
  </cols>
  <sheetData>
    <row r="1" spans="1:6" x14ac:dyDescent="0.3">
      <c r="A1" s="1" t="s">
        <v>6</v>
      </c>
      <c r="B1" s="1" t="s">
        <v>5</v>
      </c>
      <c r="E1" s="1" t="s">
        <v>37</v>
      </c>
      <c r="F1" s="1" t="s">
        <v>38</v>
      </c>
    </row>
    <row r="2" spans="1:6" x14ac:dyDescent="0.3">
      <c r="A2" s="37">
        <v>1</v>
      </c>
      <c r="B2" s="3" t="s">
        <v>45</v>
      </c>
      <c r="E2" s="37">
        <v>1</v>
      </c>
      <c r="F2" s="38">
        <v>54000000</v>
      </c>
    </row>
    <row r="3" spans="1:6" x14ac:dyDescent="0.3">
      <c r="A3" s="37">
        <v>2</v>
      </c>
      <c r="B3" s="3" t="s">
        <v>47</v>
      </c>
      <c r="E3" s="37">
        <v>2</v>
      </c>
      <c r="F3" s="38">
        <v>251355370</v>
      </c>
    </row>
    <row r="4" spans="1:6" x14ac:dyDescent="0.3">
      <c r="A4" s="37">
        <v>3</v>
      </c>
      <c r="B4" s="17"/>
      <c r="E4" s="37">
        <v>3</v>
      </c>
      <c r="F4" s="38">
        <v>1114921931</v>
      </c>
    </row>
    <row r="5" spans="1:6" x14ac:dyDescent="0.3">
      <c r="A5" s="37">
        <v>4</v>
      </c>
      <c r="B5" s="17"/>
      <c r="E5" s="37">
        <v>4</v>
      </c>
      <c r="F5" s="38">
        <v>383597769.32999998</v>
      </c>
    </row>
    <row r="6" spans="1:6" x14ac:dyDescent="0.3">
      <c r="A6" s="37">
        <v>5</v>
      </c>
      <c r="B6" s="17"/>
      <c r="E6" s="37">
        <v>5</v>
      </c>
      <c r="F6" s="38">
        <v>259636248</v>
      </c>
    </row>
    <row r="7" spans="1:6" x14ac:dyDescent="0.3">
      <c r="A7" s="37">
        <v>6</v>
      </c>
      <c r="B7" s="17"/>
      <c r="E7" s="37">
        <v>6</v>
      </c>
      <c r="F7" s="38">
        <v>697536767</v>
      </c>
    </row>
    <row r="8" spans="1:6" x14ac:dyDescent="0.3">
      <c r="F8" s="39">
        <f>SUM(F2:F7)</f>
        <v>2761048085.3299999</v>
      </c>
    </row>
    <row r="9" spans="1:6" x14ac:dyDescent="0.3">
      <c r="A9" s="6" t="s">
        <v>0</v>
      </c>
      <c r="B9" s="10" t="s">
        <v>39</v>
      </c>
      <c r="D9" s="33"/>
    </row>
    <row r="10" spans="1:6" ht="69" x14ac:dyDescent="0.3">
      <c r="A10" s="6" t="s">
        <v>1</v>
      </c>
      <c r="B10" s="18" t="s">
        <v>40</v>
      </c>
      <c r="D10" s="33"/>
    </row>
    <row r="11" spans="1:6" x14ac:dyDescent="0.3">
      <c r="A11" s="6" t="s">
        <v>41</v>
      </c>
      <c r="B11" s="23">
        <f>F5</f>
        <v>383597769.32999998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HEIMCORE</vt:lpstr>
      <vt:lpstr>TSP SAS</vt:lpstr>
      <vt:lpstr>CONSOLIDADO</vt:lpstr>
      <vt:lpstr>DATOS ENTRADA</vt:lpstr>
      <vt:lpstr>CONSOLIDADO!Área_de_impresión</vt:lpstr>
      <vt:lpstr>HEIMCORE!Área_de_impresión</vt:lpstr>
      <vt:lpstr>'TSP SAS'!Área_de_impresión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Pino Rojas</dc:creator>
  <cp:lastModifiedBy>sergi</cp:lastModifiedBy>
  <dcterms:created xsi:type="dcterms:W3CDTF">2022-03-11T19:45:47Z</dcterms:created>
  <dcterms:modified xsi:type="dcterms:W3CDTF">2023-06-27T21:40:18Z</dcterms:modified>
</cp:coreProperties>
</file>