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minjusticiagovco-my.sharepoint.com/personal/martha_bayona_minjusticia_gov_co/Documents/CONCURSO DE MERITOS SLJ 2023/SUBSANACIÓN/0. INFORME FINAL FRENTE A SUBSANACIÓN/"/>
    </mc:Choice>
  </mc:AlternateContent>
  <xr:revisionPtr revIDLastSave="597" documentId="8_{30ABDC12-B417-4739-8922-C1CB4374957C}" xr6:coauthVersionLast="47" xr6:coauthVersionMax="47" xr10:uidLastSave="{4DFAEDDF-42FB-415D-AD54-27F0FAD08AA8}"/>
  <bookViews>
    <workbookView xWindow="-120" yWindow="-120" windowWidth="29040" windowHeight="15840" tabRatio="773" xr2:uid="{00000000-000D-0000-FFFF-FFFF00000000}"/>
  </bookViews>
  <sheets>
    <sheet name="RESUMEN" sheetId="9" r:id="rId1"/>
    <sheet name="Invictus S.A.S" sheetId="1" r:id="rId2"/>
    <sheet name="Fundación Alberto M." sheetId="3" r:id="rId3"/>
    <sheet name="Consorcio AID-2023" sheetId="4" r:id="rId4"/>
    <sheet name="APG, Paz &amp; Reconciliación" sheetId="5" r:id="rId5"/>
    <sheet name="Unión Temporal Plan Jaramillo" sheetId="6" r:id="rId6"/>
    <sheet name="Ikala S.A.S BID" sheetId="7" r:id="rId7"/>
    <sheet name="Analytica MSE S.A.S BIC" sheetId="8" r:id="rId8"/>
    <sheet name="Hoja1" sheetId="2" state="hidden" r:id="rId9"/>
  </sheets>
  <definedNames>
    <definedName name="Tabla_Salarios">Hoja1!$A$1:$B$34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5" i="6" l="1"/>
  <c r="Z16" i="6" s="1"/>
  <c r="P13" i="6"/>
  <c r="Z13" i="6"/>
  <c r="P16" i="6"/>
  <c r="M13" i="6"/>
  <c r="O13" i="6" s="1"/>
  <c r="M14" i="6"/>
  <c r="O14" i="6" s="1"/>
  <c r="P14" i="6" s="1"/>
  <c r="M15" i="6"/>
  <c r="O15" i="6" s="1"/>
  <c r="P15" i="6" s="1"/>
  <c r="C10" i="9"/>
  <c r="C9" i="9"/>
  <c r="C8" i="9"/>
  <c r="C7" i="9"/>
  <c r="C6" i="9"/>
  <c r="C5" i="9"/>
  <c r="C4" i="9"/>
  <c r="X11" i="7"/>
  <c r="Z11" i="6"/>
  <c r="P13" i="5"/>
  <c r="X13" i="5" s="1"/>
  <c r="P12" i="5"/>
  <c r="X12" i="5" s="1"/>
  <c r="P11" i="5"/>
  <c r="M13" i="8"/>
  <c r="O13" i="8" s="1"/>
  <c r="P13" i="8" s="1"/>
  <c r="X13" i="8" s="1"/>
  <c r="M12" i="8"/>
  <c r="O12" i="8" s="1"/>
  <c r="P12" i="8" s="1"/>
  <c r="X12" i="8" s="1"/>
  <c r="M11" i="8"/>
  <c r="O11" i="8" s="1"/>
  <c r="P11" i="8" s="1"/>
  <c r="X11" i="8" s="1"/>
  <c r="X14" i="8" s="1"/>
  <c r="B10" i="9" s="1"/>
  <c r="M14" i="7"/>
  <c r="O14" i="7" s="1"/>
  <c r="P14" i="7" s="1"/>
  <c r="X14" i="7" s="1"/>
  <c r="M13" i="7"/>
  <c r="O13" i="7" s="1"/>
  <c r="P13" i="7" s="1"/>
  <c r="X13" i="7" s="1"/>
  <c r="M12" i="7"/>
  <c r="O12" i="7" s="1"/>
  <c r="P12" i="7" s="1"/>
  <c r="X12" i="7" s="1"/>
  <c r="M11" i="7"/>
  <c r="O11" i="7" s="1"/>
  <c r="P11" i="7" s="1"/>
  <c r="P15" i="7" s="1"/>
  <c r="M12" i="6"/>
  <c r="O12" i="6" s="1"/>
  <c r="P12" i="6" s="1"/>
  <c r="Z12" i="6" s="1"/>
  <c r="M11" i="6"/>
  <c r="O11" i="6" s="1"/>
  <c r="P11" i="6" s="1"/>
  <c r="M13" i="4"/>
  <c r="O13" i="4" s="1"/>
  <c r="P13" i="4" s="1"/>
  <c r="X13" i="4" s="1"/>
  <c r="M12" i="4"/>
  <c r="O12" i="4" s="1"/>
  <c r="P12" i="4" s="1"/>
  <c r="X12" i="4" s="1"/>
  <c r="M11" i="4"/>
  <c r="O11" i="4" s="1"/>
  <c r="P11" i="4" s="1"/>
  <c r="M11" i="3"/>
  <c r="O11" i="3" s="1"/>
  <c r="P11" i="3" s="1"/>
  <c r="M11" i="1"/>
  <c r="P12" i="3" l="1"/>
  <c r="X11" i="3"/>
  <c r="X12" i="3" s="1"/>
  <c r="B5" i="9" s="1"/>
  <c r="P14" i="4"/>
  <c r="X11" i="4"/>
  <c r="X14" i="4" s="1"/>
  <c r="B6" i="9" s="1"/>
  <c r="P14" i="5"/>
  <c r="X11" i="5"/>
  <c r="X14" i="5" s="1"/>
  <c r="B7" i="9" s="1"/>
  <c r="B8" i="9"/>
  <c r="X15" i="7"/>
  <c r="B9" i="9" s="1"/>
  <c r="P14" i="8"/>
  <c r="O11" i="1"/>
  <c r="P11" i="1" s="1"/>
  <c r="P12" i="1" l="1"/>
  <c r="X11" i="1"/>
  <c r="X12" i="1" s="1"/>
  <c r="B4" i="9" s="1"/>
</calcChain>
</file>

<file path=xl/sharedStrings.xml><?xml version="1.0" encoding="utf-8"?>
<sst xmlns="http://schemas.openxmlformats.org/spreadsheetml/2006/main" count="542" uniqueCount="165">
  <si>
    <t xml:space="preserve">Anexo 2. Resumen verificación de experiencia habilitante del proponente </t>
  </si>
  <si>
    <t>Proponente</t>
  </si>
  <si>
    <t>Valor total en SMMLV</t>
  </si>
  <si>
    <t>Cumple / No cumple</t>
  </si>
  <si>
    <t>Invictus Ideas que conectan voluntades S.A.S</t>
  </si>
  <si>
    <t>Fundación Internacional de Pedagogía Conceptual Alberto Merani</t>
  </si>
  <si>
    <t>Consorcio AID-2023</t>
  </si>
  <si>
    <t>Amelia Perdomo de García, APG, Paz &amp; Reconciliación</t>
  </si>
  <si>
    <t>Unión Temporal Plan Jaramillo</t>
  </si>
  <si>
    <t>Ikala S.A.S BID</t>
  </si>
  <si>
    <t>Analytica MSE S.A.S BIC</t>
  </si>
  <si>
    <t>Presupuesto oficial en SMMLV</t>
  </si>
  <si>
    <t>Presupuesto oficial en SMMLV (Criterio diferencial)</t>
  </si>
  <si>
    <r>
      <rPr>
        <b/>
        <sz val="14"/>
        <color rgb="FF000000"/>
        <rFont val="Arial Narrow"/>
        <family val="2"/>
      </rPr>
      <t xml:space="preserve">Anexo 2. Verificación de experiencia habilitante del proponente - Pestaña Invictus S.A.S
</t>
    </r>
    <r>
      <rPr>
        <b/>
        <sz val="14"/>
        <color rgb="FF3333CC"/>
        <rFont val="Arial Narrow"/>
        <family val="2"/>
      </rPr>
      <t>Versión 2.0 - Definitivo</t>
    </r>
  </si>
  <si>
    <t>A</t>
  </si>
  <si>
    <t>Realización de estudios o investigaciones de caracterización municipal; o caracterización socioeconómica; o diagnósticos territoriales; que hayan implicado el procesamiento y análisis de información, aplicando técnicas de tipo cualitativo y/o cuantitativo y/o documental (encuestas, entrevistas, sesiones de grupo y revisión de información secundaria). Esta experiencia específica no exige que sea particular de una rama o sector de la economía.</t>
  </si>
  <si>
    <t>B</t>
  </si>
  <si>
    <t>Realización de estudios o investigaciones regionales o locales relacionados con: derechos humanos; o acceso a la justicia; o paz y reconciliación; o violencias basadas en género; o conflictividades; o resolución de conflictos; o diálogo institucional y social; o enfoque diferencial. Esta experiencia específica exige que tenga énfasis en los asuntos señalados.</t>
  </si>
  <si>
    <t>C</t>
  </si>
  <si>
    <t>Formulación o actualización o fortalecimiento o implementación o seguimiento del plan estratégico o plan de acción institucional o sectorial; o análisis prospectivo y de planeación estratégica.
Esta experiencia específica no exige que sea particular de una rama o sector de la economía.</t>
  </si>
  <si>
    <t>D</t>
  </si>
  <si>
    <t xml:space="preserve">Formulación o actualización o implementación o seguimiento o evaluación de políticas públicas o programas, que dentro de su alcance o actividades contemplen temáticas asociadas con derechos humanos; o construcción de paz; o enfoque diferencial. </t>
  </si>
  <si>
    <t>Verificación evaluación preliminar</t>
  </si>
  <si>
    <t>Verificación evaluación definitiva</t>
  </si>
  <si>
    <t>No.</t>
  </si>
  <si>
    <t>Tipo de experiencia
(colocar letra)</t>
  </si>
  <si>
    <t>1) Empresa o entidad contratante</t>
  </si>
  <si>
    <t>2) Empresa o entidad contratista</t>
  </si>
  <si>
    <t>3) Firma integrante que reporta la experiencia 
(en caso de unión temporal o consorcio) *</t>
  </si>
  <si>
    <t xml:space="preserve">4) % de participación </t>
  </si>
  <si>
    <t>5) Objeto del contrato</t>
  </si>
  <si>
    <t>6) Número consecutivo de inscripción en RUP</t>
  </si>
  <si>
    <t>7) Código con el cual se encuentra registrado el contrato en el RUP</t>
  </si>
  <si>
    <t>8) Fecha de inicio</t>
  </si>
  <si>
    <t>9) Fecha de terminación</t>
  </si>
  <si>
    <t>Año</t>
  </si>
  <si>
    <t>SMLMV</t>
  </si>
  <si>
    <t>10) Valor total del contrato ejecutado expresado en pesos incluido I.V.A.</t>
  </si>
  <si>
    <t>11). Valor total del contrato ejecutado en SMMLV</t>
  </si>
  <si>
    <t>Valor en SMMLV en % participación</t>
  </si>
  <si>
    <t>Multas o sanciones</t>
  </si>
  <si>
    <t>Observaciones</t>
  </si>
  <si>
    <t>Cumple/No cumple</t>
  </si>
  <si>
    <t>Repuesta del proponente Subsanación</t>
  </si>
  <si>
    <t>Comentarios</t>
  </si>
  <si>
    <t xml:space="preserve">Valor en SMMLV </t>
  </si>
  <si>
    <t>SierraCol Energy Condor 
Llc</t>
  </si>
  <si>
    <t>INVICTUS IDEAS QUE 
CONECTAN 
VOLUNTADES S.A.S</t>
  </si>
  <si>
    <t>No aplica</t>
  </si>
  <si>
    <t>Servicio de análisis integral de información, de riesgos sociopolíticos, de seguridad, administración de alertas tempranas, y servicio de gobernanza de riesgos en DDHH.</t>
  </si>
  <si>
    <t>8_x000D_</t>
  </si>
  <si>
    <t>801015
801016
811315
931415
931421</t>
  </si>
  <si>
    <t>NO</t>
  </si>
  <si>
    <t>No se generó ninguna observación.</t>
  </si>
  <si>
    <t>CUMPLE</t>
  </si>
  <si>
    <t>VALORES TOTALES</t>
  </si>
  <si>
    <t>Verificación</t>
  </si>
  <si>
    <t>*Verificar que Valores totales sea igual o mayor a 929,98 SMLMV</t>
  </si>
  <si>
    <r>
      <t xml:space="preserve">Anexo 2. Verificación de experiencia habilitante del proponente - Pestaña Fundación Alberto Merani
</t>
    </r>
    <r>
      <rPr>
        <b/>
        <sz val="14"/>
        <color rgb="FF3333CC"/>
        <rFont val="Arial Narrow"/>
        <family val="2"/>
      </rPr>
      <t>Versión 2.0 - Definitivo</t>
    </r>
  </si>
  <si>
    <t>MINISTERIO DE 
TECNOLOGÍAS DE LA 
INFORMACIÓN Y LAS 
COMUNICACIONES</t>
  </si>
  <si>
    <t>UNIÓN TEMPORAL 
MERANI BT</t>
  </si>
  <si>
    <t>Efectuar el Diseño, Implementación y ejecución de la estrategia de apertura, administración, operación y promoción como Centros de Acceso Comunitario a Internet de Establecimientos  Educativos Públicos beneficiarios del Programa Compartel de Conectividad en Banda Ancha en la Región 3, que comprende los departamentos de: ARAUCA, CASANARE, HUILA, META, NORTE DE SANTANDER, SANTANDER Y TOLIMA</t>
  </si>
  <si>
    <t>80101600
81131500
93141500
93142100</t>
  </si>
  <si>
    <r>
      <t xml:space="preserve">Anexo 2. Verificación de experiencia habilitante del proponente - Pestaña Consorcio AID 2023
</t>
    </r>
    <r>
      <rPr>
        <b/>
        <sz val="14"/>
        <color rgb="FF3333CC"/>
        <rFont val="Arial Narrow"/>
        <family val="2"/>
      </rPr>
      <t>Versión 2.0 - Definitivo</t>
    </r>
  </si>
  <si>
    <t>Cumple  / No cumple</t>
  </si>
  <si>
    <t xml:space="preserve">Pontificia Universidad Javeriana </t>
  </si>
  <si>
    <t>Organización y Gestión de Proyectos Deproyectos SAS</t>
  </si>
  <si>
    <t>Contrato de prestación de servicios para el levantamiento, procesamiento y análisis de información para la identificación, caracterización, valoración de los medios de vida y contextos de vulnerabilidad de los pobladores de la cuenca media y alta del Río Cauca, en el marco del convenio CT-2019-000585 con EPM</t>
  </si>
  <si>
    <t>801015
801016
811315
931415</t>
  </si>
  <si>
    <t>25/0/2020</t>
  </si>
  <si>
    <r>
      <t xml:space="preserve">En el formato 20, el proponente marcó simultáneamente las opciones afirmativa y negativa frente a ser receptor de multas o sanciones. </t>
    </r>
    <r>
      <rPr>
        <sz val="11"/>
        <color rgb="FFFF0000"/>
        <rFont val="Arial Narrow"/>
        <family val="2"/>
      </rPr>
      <t>Ambigüedad debe aclararse.</t>
    </r>
  </si>
  <si>
    <t>No se generó observaciones.</t>
  </si>
  <si>
    <t>NO CUMPLE</t>
  </si>
  <si>
    <t>Subsanó.</t>
  </si>
  <si>
    <t>El proponente ajustó el formato 20.</t>
  </si>
  <si>
    <t xml:space="preserve">Organización Internacional para los Migrantes - OIM - </t>
  </si>
  <si>
    <t>Avance Organizacional Consultores Ltda.</t>
  </si>
  <si>
    <t>Aplicar estrategias de crecimiento institucional e incrementar la capacidad de los funcionarios para tomar decisiones efectivas y solucionar problemas en equipo , destacando la importancia del sistema integrado de gestión como actor facilitador del cambio.</t>
  </si>
  <si>
    <t>El objeto del contrato no se acompasa frente al tipo de experiencia que se aportó. Se desconoce si el clausulado se ajusta a la experiencia requerida. Se requiere aportar el contrato, para contar con referentes más ciertos y determinar con claridad.</t>
  </si>
  <si>
    <t xml:space="preserve">Subsanó. </t>
  </si>
  <si>
    <t>Ajustó el formato 20. Aportó copia del contrato, el cual prevé actividades de proposición e implementación de un programa de cultura y clima organizacional y gestión del cambio integrado con el plan de acción del Sistema Integrado de Gestión de la Unidad de Restitución de Tierras.</t>
  </si>
  <si>
    <t>Distrito Capital - Secretaria Distrital de Planeación</t>
  </si>
  <si>
    <t>Consorcio Depin 004-2'21</t>
  </si>
  <si>
    <t>Organización y Gestión de Proyectos Deproyectos SAS
Cortes Asociados Investigaciones Económicas SAS</t>
  </si>
  <si>
    <r>
      <t>Identificar las violencias hacia las personas trans con capacidad gestante, en el marco de su salud sexual y reproductiva, para establecer los protocolos de atención en la "</t>
    </r>
    <r>
      <rPr>
        <i/>
        <sz val="11"/>
        <color rgb="FF000000"/>
        <rFont val="Arial Narrow"/>
        <family val="2"/>
      </rPr>
      <t>ruta institucional de casos de atención a vulneración de derechos de los sectores sociales LGTBI</t>
    </r>
    <r>
      <rPr>
        <sz val="11"/>
        <color rgb="FF000000"/>
        <rFont val="Arial Narrow"/>
        <family val="2"/>
      </rPr>
      <t>"</t>
    </r>
  </si>
  <si>
    <t xml:space="preserve">No se especificó el número consecutivo de inscripción en el RUP de la experiencia reputada de Cortés Asociados Investigaciones Económicas S. A. S. </t>
  </si>
  <si>
    <t xml:space="preserve">Ajustó el formato 20. </t>
  </si>
  <si>
    <r>
      <t xml:space="preserve">Anexo 2. Verificación de experiencia habilitante del proponente - Pestaña APG, Paz &amp; Reconciliación
</t>
    </r>
    <r>
      <rPr>
        <b/>
        <sz val="14"/>
        <color rgb="FF3333CC"/>
        <rFont val="Arial Narrow"/>
        <family val="2"/>
      </rPr>
      <t>Versión 2.0 - Definitivo</t>
    </r>
  </si>
  <si>
    <t>Ministerio de Justicia y del Derecho</t>
  </si>
  <si>
    <t>Fundación Liborio Mejía</t>
  </si>
  <si>
    <t>Se compromete para con el ministerio a realizar un diagnóstico del desarrollo que ha tenido la figura de la Mediación en el Territorio Nacional, ejecutando una primera fase en las ciudades de Bogotá, Medellín, Cali y Cartagena</t>
  </si>
  <si>
    <t>801015
801016
931415
931421</t>
  </si>
  <si>
    <t>20 de Octubre 2019</t>
  </si>
  <si>
    <t>31 de Diciembre 2019</t>
  </si>
  <si>
    <t>En el formato 20, el postulante marcó simultáneamente las opciones afirmativa y negativa frente a ser receptor de multas o sanciones. Ambigüedad debe aclararse.</t>
  </si>
  <si>
    <t>No se generó obsevaciones</t>
  </si>
  <si>
    <t>Aporta formato 20 diligenciado, indicando que no tiene multas o sanciones</t>
  </si>
  <si>
    <t>En virtud del presente contrato el contratista se compromete con el ministerio a "Realizar un Diagnóstico del desarrollo que ha tenido la figura de la Mediación Rural en el Territorio Nacional.</t>
  </si>
  <si>
    <t>27 de Junio 2021</t>
  </si>
  <si>
    <t>15 de Diciembre 2021</t>
  </si>
  <si>
    <t>“Prestar al Ministerio de Justicia y del Derecho los servicios para desarrollar las fases iii y iv del marco para la implementación de la conciliación en equidad MICE, en los municipios definidos por el Ministerio de Justicia y del Derecho”.</t>
  </si>
  <si>
    <t>10 de Agosto 2021</t>
  </si>
  <si>
    <t>31 de Diciembre 2021</t>
  </si>
  <si>
    <r>
      <t xml:space="preserve">Anexo 2. Verificación de experiencia habilitante del proponente - Pestaña Unión Temporal Plan Jaramillo
</t>
    </r>
    <r>
      <rPr>
        <b/>
        <sz val="14"/>
        <color rgb="FF3333CC"/>
        <rFont val="Arial Narrow"/>
        <family val="2"/>
      </rPr>
      <t>Versión 2.0 - Definitivo</t>
    </r>
  </si>
  <si>
    <t>Respuesta del proponente segunda subsanación</t>
  </si>
  <si>
    <t>Comentarios segunda subsanación</t>
  </si>
  <si>
    <t>Bogotá Distrito Capital Secretaría Distrital</t>
  </si>
  <si>
    <t>Consorcio Domun</t>
  </si>
  <si>
    <t xml:space="preserve"> JARAMILLO PÉREZ Y CONSULTORES ASOCIADOS S.A.S</t>
  </si>
  <si>
    <t>APLICAR LA FICHA DE CLASIFICACIÓN SOCIOECONÓMICA CON BASE EN LA METODOLOGÍA SISBEN EN LA MODALIDAD A LA DEMANDA, INCLUIDOS LOS CASOS QUE RESULTEN POR ACCIONES DE TUTELA</t>
  </si>
  <si>
    <t>No aplica.</t>
  </si>
  <si>
    <r>
      <rPr>
        <sz val="11"/>
        <rFont val="Arial Narrow"/>
        <family val="2"/>
      </rPr>
      <t xml:space="preserve">27/06/2023. </t>
    </r>
    <r>
      <rPr>
        <sz val="11"/>
        <color rgb="FF000000"/>
        <rFont val="Arial Narrow"/>
        <family val="2"/>
      </rPr>
      <t xml:space="preserve">Se acepta la observación de la Fundación Merani. La certificación evidencia la implementación del proceso de recolección por barrido, pero NO se especifica que el contrato haya implicado el procesamiento y análisis de información, aplicando técnicas de tipo cualitativo y/o cuantitativo y/o documental. </t>
    </r>
    <r>
      <rPr>
        <sz val="11"/>
        <color rgb="FFFF0000"/>
        <rFont val="Arial Narrow"/>
        <family val="2"/>
      </rPr>
      <t>Por lo cual, se corre traslado por tres (3) días para que subsane este aspecto particular.</t>
    </r>
  </si>
  <si>
    <t>El proponente argumenta que el uso o aplicación de encuestas implica el procesamiento o análisis de información conforme lo dicho en el pliego de condiciones. De igual forma, expone que actividades como capacitaciones y la presentación de un informe final estadistico permiten acreditar la experiencia requerida.</t>
  </si>
  <si>
    <t>Nuevamente, se observa conforme a la propia argumentación del proponente que las actividades desarrolladas se orientaron a la recolección de información; sin observarse con claridad actividades que hayan implicado análisis o procesamiento de la misma de acuerdo con lo expuesto en la documentación aportada.</t>
  </si>
  <si>
    <t>Findeter</t>
  </si>
  <si>
    <t>INGEPLAN.CO SAS</t>
  </si>
  <si>
    <t>PRESTAR APOYO Y ASISTENCIA TECNICA AL DEPARTAMENTO DE CAQUETA, DENTRO DEL PROGRAMA DE CARRETERAS DEPARTAMENTALES QUE EJECUTARA EL FONDO DE COFINANCIACIÓN DE VIAS, PARTICULARMENTE ALREDEDOR DE LA FORMULACIÓN DE UN PLAN DE FORTALECIMIENTO INSTITUCIONAL EN ASPECTOS INSTITUCIONALES, FINANCIEROS, TECNICOS, AMBIENTALES, DE PLANEACIÓN Y GESTIÓN, CON EL FIN DE MEJORAR LA EXPLOTACIÓN, FUNCIONAMIENTO Y MANEJO DE SU RED VIAL.</t>
  </si>
  <si>
    <t>Synergia Consultoria y Gestión SA</t>
  </si>
  <si>
    <t>Jaramillo Perez y Consultores Asociados SAS</t>
  </si>
  <si>
    <t>Jaramillo</t>
  </si>
  <si>
    <t>Servicios de asesoría y consultoría para la evaluación de la política pública</t>
  </si>
  <si>
    <t>-</t>
  </si>
  <si>
    <t>El proponente aporta esta nueva certificación para acreditar experiencia mínima habilitante.</t>
  </si>
  <si>
    <t>Dentro de los anexos técnicos de la certificación se expresa que el programa tiene un componente de fortalecimiento de los servicios de salud materno-infantil; de donde se deriva la aplicación del enfoque diferencial.</t>
  </si>
  <si>
    <t>Ministerio de Minas y Energía</t>
  </si>
  <si>
    <t>Consorcio Inplan.co SAS</t>
  </si>
  <si>
    <t>Ingeplan</t>
  </si>
  <si>
    <t>Contratar la implementación de acciones de acompañamiento a los pequeños mineros en proceso de formalización y a titulares de pequeña minería para la obtención de la licencia ambiental a través de las siguientes tres (3) regiones. Región 1- Lote 1: Implementar acciones de acompañamiento a los pequeños mineros en proceso de formalización y a titulares de pequeña minería, para la obtención de la licencia ambiental en los departamentos de Antioquia, Bolívar, Cauca, Nariño, Chocó y municipios con Programas de Desarrollo con Enfoque Territorial PDET, de los departamentos de Cesar, Guajira, Magdalena, Sucre, Córdoba, Valle del Cauca, Caquetá, Guaviare y Putumayo. (...)</t>
  </si>
  <si>
    <t>En la certificación si bien se observa que los municipios beneficiados son de aquellos de Programas de Desarrollo con Enfoque Territorial - PDET, las actividades se refieren al acompañamiento en la formalización y obtención de licencias ambientales de pequeños mineros; no se observa propiamente la ejecución o desarrollo de formulación, actualización, implementación, seguimiento o evaluación de políticas públicas o programas.</t>
  </si>
  <si>
    <t>Instituto Nacional de Vías - INVIAS</t>
  </si>
  <si>
    <t>Consorcio Guajira Projekta</t>
  </si>
  <si>
    <t>Estudios de conectividad vial de la Guajira</t>
  </si>
  <si>
    <t>En la certificación se observa el desarrollo de un estudio de conectividad vial en la Guajira, dentro de los documentos consta que este estudio tuvo un componente social  y arqueologico que involucra a las comunidades Wayuu, que envuelve procesos de dialogo participativo con ellos. De donde se deriva la aplicación del enfoque diferencial étnico; por lo cual se concluy e que esta certificación cumple.</t>
  </si>
  <si>
    <r>
      <t xml:space="preserve">Anexo 2. Verificación de experiencia habilitante del proponente - Pestaña Ikala S.A.S BID
</t>
    </r>
    <r>
      <rPr>
        <b/>
        <sz val="14"/>
        <color rgb="FF3333CC"/>
        <rFont val="Arial Narrow"/>
        <family val="2"/>
      </rPr>
      <t>Versión 1.0 Definitivo</t>
    </r>
  </si>
  <si>
    <t>Gobernación de Córdoba – Secretaría de Gestión Administrativa</t>
  </si>
  <si>
    <t xml:space="preserve">IKALA SAS </t>
  </si>
  <si>
    <t>Consultoría para Apoyar a la Secretaría de Educación en el Diseño, Diagnóstico, Formulación y Gestión de la Política Pública de Primera Infancia del Departamento de Córdoba. Cont. No.547-2013</t>
  </si>
  <si>
    <t>80101500
80101600
93141500</t>
  </si>
  <si>
    <t>Sept. 19 de 2013</t>
  </si>
  <si>
    <t>Diciembre 19 de 2013</t>
  </si>
  <si>
    <t>No se encontraron las certificaciones correspondientes.</t>
  </si>
  <si>
    <t>El proponente no subsanó</t>
  </si>
  <si>
    <t>Municipio de Medellín – Departamento Administrativo de Planeación</t>
  </si>
  <si>
    <t>Asesorar la Formulación del Plan Local de la Comuna 9 – Buenos Aires. Contrato No.5200001107 de 2007</t>
  </si>
  <si>
    <t>Abril 16 de 2007</t>
  </si>
  <si>
    <t>Octubre 15 de 2007</t>
  </si>
  <si>
    <t>Municipio de Medellín – Secretaría de Suministros y Servicios</t>
  </si>
  <si>
    <t>Desarrollar acciones para el seguimiento a la implementación de la política pública de protección integral a la infancia y adolescencia.  Contrato No.4600075463 de 2018</t>
  </si>
  <si>
    <t>Junio 5 de 2018</t>
  </si>
  <si>
    <t>Diciembre 31 de 2018</t>
  </si>
  <si>
    <t>Se verificó con acta de liquidación y contrato. No se aportó certificación como tal.</t>
  </si>
  <si>
    <t>Implementar el Modelo de Gestión Integral y Participativo, Soportado en el Plan de Desarrollo Local de la Comuna 9: Buenos Aires. Contrato No.4600029077 de 2010</t>
  </si>
  <si>
    <t xml:space="preserve">80101500
80101600
93141500
</t>
  </si>
  <si>
    <t>Diciembre 14 de 2010</t>
  </si>
  <si>
    <t>Agosto 13 de 2011</t>
  </si>
  <si>
    <r>
      <t xml:space="preserve">Anexo 2. Verificación de experiencia habilitante del proponente - Pestaña Analytica MSE S.A.S BID
</t>
    </r>
    <r>
      <rPr>
        <b/>
        <sz val="14"/>
        <color rgb="FF3333CC"/>
        <rFont val="Arial Narrow"/>
        <family val="2"/>
      </rPr>
      <t>Versión 2.0 - Definitivo</t>
    </r>
  </si>
  <si>
    <t>LA REGION ADMINISTRATIVA Y DE PLANEACION ESPECIAL RAPE- REGION CENTRAL</t>
  </si>
  <si>
    <t>PROYECTAMOS COLOMBIA SAS</t>
  </si>
  <si>
    <t>Realizar la caracterización de la cadena de abastecimiento alimentario para la región central de conformidad con las especificaciones técnicas definidas por la entidad.</t>
  </si>
  <si>
    <t>801016-811315</t>
  </si>
  <si>
    <t>Departamento Nacional de Planeación</t>
  </si>
  <si>
    <t>Diseñar una metodología que permita identificar y caracterizar diferentes tipos de conflictividades sociales a partir del trabajo de campo realizado en diferentes zonas del país, como insumo para el diseño y puesta en marcha del Sistema Integral de Gestión de Conflictividades</t>
  </si>
  <si>
    <t>Secretaria Distrital de la mujer</t>
  </si>
  <si>
    <t>Realizar la construcción de la línea base de la Política Pública de Mujeres y Equidad de Género en el Distrito Capital.</t>
  </si>
  <si>
    <t>De acuerdo a la información suministrada en el formato No.8 EL Valor total del contrato ejecutado en SMMLV 1.362 difiere por un salario mínimo para encontrarse un valor de 1.361,68 el cual se valida ante el RUP, se solicita ajustar valor en el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</si>
</sst>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43" formatCode="_-* #,##0.00_-;\-* #,##0.00_-;_-* &quot;-&quot;??_-;_-@_-"/>
    <numFmt numFmtId="164" formatCode="_-[$$-240A]\ * #,##0.00_-;\-[$$-240A]\ * #,##0.00_-;_-[$$-240A]\ * &quot;-&quot;??_-;_-@_-"/>
    <numFmt numFmtId="165" formatCode="#,##0.00_ ;\-#,##0.00\ "/>
    <numFmt numFmtId="166" formatCode="_-&quot;$&quot;\ * #,##0.0_-;\-&quot;$&quot;\ * #,##0.0_-;_-&quot;$&quot;\ * &quot;-&quot;??_-;_-@_-"/>
    <numFmt numFmtId="167" formatCode="&quot;$&quot;\ #,##0.00"/>
    <numFmt numFmtId="168" formatCode="_-[$$-240A]\ * #,##0.00_-;\-[$$-240A]\ * #,##0.00_-;_-[$$-240A]\ * &quot;-&quot;??_-;_-@"/>
    <numFmt numFmtId="169" formatCode="dd/mm/yyyy;@"/>
    <numFmt numFmtId="170" formatCode="#,##0.0"/>
  </numFmts>
  <fonts count="31" x14ac:knownFonts="1">
    <font>
      <sz val="11"/>
      <color theme="1"/>
      <name val="Calibri"/>
      <family val="2"/>
      <scheme val="minor"/>
    </font>
    <font>
      <b/>
      <sz val="10"/>
      <color theme="1"/>
      <name val="Arial Narrow"/>
      <family val="2"/>
    </font>
    <font>
      <sz val="10"/>
      <color theme="1"/>
      <name val="Arial Narrow"/>
      <family val="2"/>
    </font>
    <font>
      <sz val="11"/>
      <color theme="1"/>
      <name val="Arial Narrow"/>
      <family val="2"/>
    </font>
    <font>
      <sz val="11"/>
      <color theme="1"/>
      <name val="Calibri"/>
      <family val="2"/>
      <scheme val="minor"/>
    </font>
    <font>
      <sz val="13"/>
      <color rgb="FF333333"/>
      <name val="Arial"/>
      <family val="2"/>
    </font>
    <font>
      <b/>
      <sz val="14"/>
      <color theme="1"/>
      <name val="Arial Narrow"/>
      <family val="2"/>
    </font>
    <font>
      <sz val="14"/>
      <color theme="1"/>
      <name val="Arial Narrow"/>
      <family val="2"/>
    </font>
    <font>
      <b/>
      <sz val="11"/>
      <color theme="1"/>
      <name val="Arial Narrow"/>
      <family val="2"/>
    </font>
    <font>
      <sz val="11"/>
      <color rgb="FF000000"/>
      <name val="Arial Narrow"/>
      <family val="2"/>
    </font>
    <font>
      <sz val="11"/>
      <color theme="0"/>
      <name val="Arial Narrow"/>
      <family val="2"/>
    </font>
    <font>
      <sz val="11"/>
      <color theme="1"/>
      <name val="Arial Black"/>
      <family val="2"/>
    </font>
    <font>
      <sz val="11"/>
      <color rgb="FFFFFFFF"/>
      <name val="Arial Narrow"/>
      <family val="2"/>
    </font>
    <font>
      <b/>
      <sz val="14"/>
      <color rgb="FF3333CC"/>
      <name val="Arial Narrow"/>
      <family val="2"/>
    </font>
    <font>
      <sz val="11"/>
      <color theme="0" tint="-0.14999847407452621"/>
      <name val="Arial Narrow"/>
      <family val="2"/>
    </font>
    <font>
      <sz val="11"/>
      <color theme="0" tint="-0.249977111117893"/>
      <name val="Arial Narrow"/>
      <family val="2"/>
    </font>
    <font>
      <sz val="11"/>
      <color rgb="FF000000"/>
      <name val="Arial Black"/>
      <family val="2"/>
    </font>
    <font>
      <i/>
      <sz val="11"/>
      <color rgb="FF000000"/>
      <name val="Arial Narrow"/>
      <family val="2"/>
    </font>
    <font>
      <sz val="11"/>
      <name val="Arial Narrow"/>
      <family val="2"/>
    </font>
    <font>
      <sz val="11"/>
      <color rgb="FFFF0000"/>
      <name val="Arial Narrow"/>
      <family val="2"/>
    </font>
    <font>
      <sz val="14"/>
      <color theme="0" tint="-0.34998626667073579"/>
      <name val="Arial Narrow"/>
      <family val="2"/>
    </font>
    <font>
      <sz val="11"/>
      <color theme="0" tint="-0.34998626667073579"/>
      <name val="Arial Narrow"/>
      <family val="2"/>
    </font>
    <font>
      <sz val="14"/>
      <color theme="0" tint="-0.249977111117893"/>
      <name val="Arial Narrow"/>
      <family val="2"/>
    </font>
    <font>
      <sz val="11"/>
      <color rgb="FFFF0000"/>
      <name val="Arial Black"/>
      <family val="2"/>
    </font>
    <font>
      <b/>
      <sz val="14"/>
      <color rgb="FF000000"/>
      <name val="Arial Narrow"/>
      <family val="2"/>
    </font>
    <font>
      <sz val="14"/>
      <color theme="0"/>
      <name val="Arial Narrow"/>
      <family val="2"/>
    </font>
    <font>
      <sz val="14"/>
      <color theme="1"/>
      <name val="Arial Black"/>
      <family val="2"/>
    </font>
    <font>
      <sz val="14"/>
      <color rgb="FF000000"/>
      <name val="Arial Narrow"/>
      <family val="2"/>
    </font>
    <font>
      <sz val="11"/>
      <color theme="4" tint="-0.499984740745262"/>
      <name val="Arial Black"/>
      <family val="2"/>
    </font>
    <font>
      <sz val="11"/>
      <color rgb="FF3333CC"/>
      <name val="Arial Narrow"/>
      <family val="2"/>
    </font>
    <font>
      <b/>
      <sz val="11"/>
      <color rgb="FF3333CC"/>
      <name val="Arial Narrow"/>
      <family val="2"/>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5F5F5"/>
        <bgColor indexed="64"/>
      </patternFill>
    </fill>
    <fill>
      <patternFill patternType="solid">
        <fgColor rgb="FFFFFFFF"/>
        <bgColor indexed="64"/>
      </patternFill>
    </fill>
    <fill>
      <patternFill patternType="solid">
        <fgColor rgb="FFE5E5E5"/>
        <bgColor indexed="64"/>
      </patternFill>
    </fill>
    <fill>
      <patternFill patternType="solid">
        <fgColor theme="0"/>
        <bgColor indexed="64"/>
      </patternFill>
    </fill>
    <fill>
      <patternFill patternType="solid">
        <fgColor theme="9" tint="-0.249977111117893"/>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79998168889431442"/>
        <bgColor rgb="FF000000"/>
      </patternFill>
    </fill>
  </fills>
  <borders count="17">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thick">
        <color rgb="FF0091D5"/>
      </top>
      <bottom style="medium">
        <color rgb="FFCCCCCC"/>
      </bottom>
      <diagonal/>
    </border>
    <border>
      <left/>
      <right/>
      <top/>
      <bottom style="thin">
        <color theme="2" tint="-0.499984740745262"/>
      </bottom>
      <diagonal/>
    </border>
    <border>
      <left style="thin">
        <color theme="2" tint="-0.499984740745262"/>
      </left>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style="thin">
        <color theme="0" tint="-0.24994659260841701"/>
      </top>
      <bottom style="thin">
        <color theme="0" tint="-0.24994659260841701"/>
      </bottom>
      <diagonal/>
    </border>
    <border>
      <left/>
      <right style="thin">
        <color theme="2" tint="-0.499984740745262"/>
      </right>
      <top style="thin">
        <color theme="0" tint="-0.24994659260841701"/>
      </top>
      <bottom style="thin">
        <color theme="0" tint="-0.24994659260841701"/>
      </bottom>
      <diagonal/>
    </border>
    <border>
      <left style="thin">
        <color theme="2" tint="-0.499984740745262"/>
      </left>
      <right/>
      <top style="thin">
        <color theme="0" tint="-0.24994659260841701"/>
      </top>
      <bottom style="thin">
        <color theme="0" tint="-0.24994659260841701"/>
      </bottom>
      <diagonal/>
    </border>
    <border>
      <left/>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s>
  <cellStyleXfs count="3">
    <xf numFmtId="0" fontId="0" fillId="0" borderId="0"/>
    <xf numFmtId="44" fontId="4" fillId="0" borderId="0" applyFont="0" applyFill="0" applyBorder="0" applyAlignment="0" applyProtection="0"/>
    <xf numFmtId="43" fontId="4" fillId="0" borderId="0" applyFont="0" applyFill="0" applyBorder="0" applyAlignment="0" applyProtection="0"/>
  </cellStyleXfs>
  <cellXfs count="153">
    <xf numFmtId="0" fontId="0" fillId="0" borderId="0" xfId="0"/>
    <xf numFmtId="0" fontId="3" fillId="0" borderId="0" xfId="0" applyFont="1"/>
    <xf numFmtId="0" fontId="1" fillId="0" borderId="0" xfId="0" applyFont="1" applyAlignment="1">
      <alignment vertical="top" wrapText="1"/>
    </xf>
    <xf numFmtId="0" fontId="1" fillId="0" borderId="0" xfId="0" applyFont="1" applyAlignment="1">
      <alignment horizontal="justify" vertical="center" wrapText="1"/>
    </xf>
    <xf numFmtId="0" fontId="2" fillId="0" borderId="0" xfId="0" applyFont="1" applyAlignment="1">
      <alignment horizontal="left" vertical="center"/>
    </xf>
    <xf numFmtId="0" fontId="5" fillId="4" borderId="5" xfId="0" applyFont="1" applyFill="1" applyBorder="1" applyAlignment="1">
      <alignment horizontal="left" vertical="center" wrapText="1"/>
    </xf>
    <xf numFmtId="6" fontId="5" fillId="4" borderId="5" xfId="0" applyNumberFormat="1" applyFont="1" applyFill="1" applyBorder="1" applyAlignment="1">
      <alignment horizontal="left" vertical="center" wrapText="1"/>
    </xf>
    <xf numFmtId="0" fontId="5" fillId="5" borderId="5" xfId="0" applyFont="1" applyFill="1" applyBorder="1" applyAlignment="1">
      <alignment horizontal="left" vertical="center" wrapText="1"/>
    </xf>
    <xf numFmtId="6" fontId="5" fillId="5" borderId="5" xfId="0" applyNumberFormat="1" applyFont="1" applyFill="1" applyBorder="1" applyAlignment="1">
      <alignment horizontal="left" vertical="center" wrapText="1"/>
    </xf>
    <xf numFmtId="0" fontId="5" fillId="6" borderId="5" xfId="0" applyFont="1" applyFill="1" applyBorder="1" applyAlignment="1">
      <alignment horizontal="left" vertical="center" wrapText="1"/>
    </xf>
    <xf numFmtId="6" fontId="5" fillId="6" borderId="5" xfId="0" applyNumberFormat="1" applyFont="1" applyFill="1" applyBorder="1" applyAlignment="1">
      <alignment horizontal="left" vertical="center" wrapText="1"/>
    </xf>
    <xf numFmtId="0" fontId="5" fillId="4" borderId="6" xfId="0" applyFont="1" applyFill="1" applyBorder="1" applyAlignment="1">
      <alignment horizontal="left" vertical="center" wrapText="1"/>
    </xf>
    <xf numFmtId="6" fontId="5" fillId="4" borderId="6" xfId="0" applyNumberFormat="1" applyFont="1" applyFill="1" applyBorder="1" applyAlignment="1">
      <alignment horizontal="left" vertical="center" wrapText="1"/>
    </xf>
    <xf numFmtId="0" fontId="3" fillId="0" borderId="7" xfId="0" applyFont="1" applyBorder="1"/>
    <xf numFmtId="0" fontId="7" fillId="0" borderId="0" xfId="0" applyFont="1"/>
    <xf numFmtId="0" fontId="3" fillId="0" borderId="1" xfId="0" applyFont="1" applyBorder="1" applyAlignment="1">
      <alignment horizontal="center" vertical="center"/>
    </xf>
    <xf numFmtId="0" fontId="8" fillId="0" borderId="0" xfId="0" applyFont="1"/>
    <xf numFmtId="0" fontId="9" fillId="0" borderId="1" xfId="0" applyFont="1" applyBorder="1" applyAlignment="1">
      <alignment horizontal="justify" vertical="center" wrapText="1"/>
    </xf>
    <xf numFmtId="0" fontId="3" fillId="0" borderId="0" xfId="0" applyFont="1" applyAlignment="1">
      <alignment horizontal="center"/>
    </xf>
    <xf numFmtId="0" fontId="8" fillId="0" borderId="0" xfId="0" applyFont="1" applyAlignment="1">
      <alignment horizontal="justify" vertical="center" wrapText="1"/>
    </xf>
    <xf numFmtId="0" fontId="8" fillId="0" borderId="1"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left"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9" fontId="3" fillId="5" borderId="1" xfId="0" applyNumberFormat="1"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0" fontId="3" fillId="5" borderId="4" xfId="0" applyFont="1" applyFill="1" applyBorder="1" applyAlignment="1">
      <alignment horizontal="center" vertical="center" wrapText="1"/>
    </xf>
    <xf numFmtId="3" fontId="3" fillId="5" borderId="4" xfId="0" applyNumberFormat="1" applyFont="1" applyFill="1" applyBorder="1" applyAlignment="1">
      <alignment horizontal="center" vertical="center" wrapText="1"/>
    </xf>
    <xf numFmtId="166" fontId="3" fillId="5" borderId="1" xfId="1" applyNumberFormat="1" applyFont="1" applyFill="1" applyBorder="1" applyAlignment="1">
      <alignment vertical="center" wrapText="1"/>
    </xf>
    <xf numFmtId="164" fontId="3" fillId="5" borderId="1" xfId="0" applyNumberFormat="1" applyFont="1" applyFill="1" applyBorder="1" applyAlignment="1">
      <alignment vertical="center" wrapText="1"/>
    </xf>
    <xf numFmtId="164" fontId="3" fillId="0" borderId="1" xfId="0" applyNumberFormat="1" applyFont="1" applyBorder="1" applyAlignment="1">
      <alignment vertical="center" wrapText="1"/>
    </xf>
    <xf numFmtId="0" fontId="3" fillId="0" borderId="0" xfId="0" applyFont="1" applyAlignment="1">
      <alignment vertical="center"/>
    </xf>
    <xf numFmtId="0" fontId="8"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wrapText="1"/>
    </xf>
    <xf numFmtId="44" fontId="3" fillId="0" borderId="1" xfId="1" applyFont="1" applyBorder="1" applyAlignment="1">
      <alignment vertical="center" wrapText="1"/>
    </xf>
    <xf numFmtId="0" fontId="3" fillId="0" borderId="0" xfId="0" applyFont="1" applyAlignment="1">
      <alignment horizontal="center" vertical="center"/>
    </xf>
    <xf numFmtId="0" fontId="8" fillId="7" borderId="1" xfId="0" applyFont="1" applyFill="1" applyBorder="1" applyAlignment="1">
      <alignment horizontal="center" vertical="center" wrapText="1"/>
    </xf>
    <xf numFmtId="167" fontId="3" fillId="0" borderId="1" xfId="0" applyNumberFormat="1" applyFont="1" applyBorder="1" applyAlignment="1">
      <alignment horizontal="center" vertical="center" wrapText="1"/>
    </xf>
    <xf numFmtId="168" fontId="3"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164" fontId="3" fillId="7" borderId="1" xfId="0" applyNumberFormat="1" applyFont="1" applyFill="1" applyBorder="1" applyAlignment="1">
      <alignment vertical="center" wrapText="1"/>
    </xf>
    <xf numFmtId="0" fontId="3" fillId="7" borderId="1" xfId="0" applyFont="1" applyFill="1" applyBorder="1" applyAlignment="1">
      <alignment horizontal="center" vertical="center" wrapText="1"/>
    </xf>
    <xf numFmtId="9" fontId="3" fillId="7" borderId="1" xfId="0" applyNumberFormat="1" applyFont="1" applyFill="1" applyBorder="1" applyAlignment="1">
      <alignment horizontal="center" vertical="center" wrapText="1"/>
    </xf>
    <xf numFmtId="0" fontId="3" fillId="7" borderId="1" xfId="0" applyFont="1" applyFill="1" applyBorder="1" applyAlignment="1">
      <alignment horizontal="justify" vertical="center" wrapText="1"/>
    </xf>
    <xf numFmtId="14" fontId="3" fillId="7" borderId="1" xfId="0" applyNumberFormat="1" applyFont="1" applyFill="1" applyBorder="1" applyAlignment="1">
      <alignment horizontal="center" vertical="center" wrapText="1"/>
    </xf>
    <xf numFmtId="44" fontId="3" fillId="7" borderId="1" xfId="1" applyFont="1" applyFill="1" applyBorder="1" applyAlignment="1">
      <alignment vertical="center" wrapText="1"/>
    </xf>
    <xf numFmtId="0" fontId="3" fillId="5" borderId="1" xfId="0" applyFont="1" applyFill="1" applyBorder="1" applyAlignment="1">
      <alignment horizontal="justify" vertical="center" wrapText="1"/>
    </xf>
    <xf numFmtId="164" fontId="11" fillId="3" borderId="1" xfId="0" applyNumberFormat="1" applyFont="1" applyFill="1" applyBorder="1" applyAlignment="1">
      <alignment vertical="center" wrapText="1"/>
    </xf>
    <xf numFmtId="165" fontId="11" fillId="3" borderId="1" xfId="0" applyNumberFormat="1" applyFont="1" applyFill="1" applyBorder="1" applyAlignment="1">
      <alignment vertical="center" wrapText="1"/>
    </xf>
    <xf numFmtId="0" fontId="11" fillId="0" borderId="0" xfId="0" applyFont="1"/>
    <xf numFmtId="4" fontId="15" fillId="0" borderId="0" xfId="0" applyNumberFormat="1" applyFont="1"/>
    <xf numFmtId="4" fontId="15" fillId="0" borderId="0" xfId="0" applyNumberFormat="1" applyFont="1" applyAlignment="1">
      <alignment vertical="center"/>
    </xf>
    <xf numFmtId="2" fontId="3" fillId="0" borderId="1" xfId="0" applyNumberFormat="1" applyFont="1" applyBorder="1" applyAlignment="1">
      <alignment horizontal="justify" vertical="center" wrapText="1"/>
    </xf>
    <xf numFmtId="164" fontId="11" fillId="9" borderId="1" xfId="0"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165" fontId="11" fillId="9" borderId="1" xfId="0" applyNumberFormat="1" applyFont="1" applyFill="1" applyBorder="1" applyAlignment="1">
      <alignment horizontal="center" vertical="center" wrapText="1"/>
    </xf>
    <xf numFmtId="164" fontId="3" fillId="10" borderId="1" xfId="0" applyNumberFormat="1" applyFont="1" applyFill="1" applyBorder="1" applyAlignment="1">
      <alignment horizontal="center" vertical="center" wrapText="1"/>
    </xf>
    <xf numFmtId="165" fontId="11" fillId="10" borderId="1" xfId="0" applyNumberFormat="1" applyFont="1" applyFill="1" applyBorder="1" applyAlignment="1">
      <alignment horizontal="center" vertical="center" wrapText="1"/>
    </xf>
    <xf numFmtId="164" fontId="3" fillId="9" borderId="1" xfId="0" applyNumberFormat="1" applyFont="1" applyFill="1" applyBorder="1" applyAlignment="1">
      <alignment horizontal="justify" vertical="center" wrapText="1"/>
    </xf>
    <xf numFmtId="0" fontId="9" fillId="11" borderId="1" xfId="0" applyFont="1" applyFill="1" applyBorder="1" applyAlignment="1">
      <alignment horizontal="justify" vertical="center" wrapText="1"/>
    </xf>
    <xf numFmtId="0" fontId="9" fillId="10" borderId="1" xfId="0" applyFont="1" applyFill="1" applyBorder="1" applyAlignment="1">
      <alignment horizontal="justify" vertical="center" wrapText="1"/>
    </xf>
    <xf numFmtId="0" fontId="10" fillId="8" borderId="1" xfId="0" applyFont="1" applyFill="1" applyBorder="1" applyAlignment="1">
      <alignment horizontal="center" vertical="center" wrapText="1"/>
    </xf>
    <xf numFmtId="0" fontId="11" fillId="10" borderId="1" xfId="0" applyFont="1" applyFill="1" applyBorder="1" applyAlignment="1">
      <alignment horizontal="center" vertical="center"/>
    </xf>
    <xf numFmtId="0" fontId="11" fillId="3" borderId="1" xfId="0" applyFont="1" applyFill="1" applyBorder="1"/>
    <xf numFmtId="164" fontId="3" fillId="10" borderId="1" xfId="0" applyNumberFormat="1" applyFont="1" applyFill="1" applyBorder="1" applyAlignment="1">
      <alignment horizontal="justify" vertical="center" wrapText="1"/>
    </xf>
    <xf numFmtId="0" fontId="9" fillId="10" borderId="1" xfId="0" applyFont="1" applyFill="1" applyBorder="1" applyAlignment="1">
      <alignment horizontal="justify" vertical="center"/>
    </xf>
    <xf numFmtId="4" fontId="14" fillId="0" borderId="0" xfId="0" applyNumberFormat="1" applyFont="1" applyAlignment="1">
      <alignment vertical="center"/>
    </xf>
    <xf numFmtId="4" fontId="14" fillId="0" borderId="0" xfId="0" applyNumberFormat="1" applyFont="1" applyAlignment="1">
      <alignment horizontal="center" vertical="center"/>
    </xf>
    <xf numFmtId="3" fontId="3" fillId="0" borderId="1" xfId="0" applyNumberFormat="1" applyFont="1" applyBorder="1" applyAlignment="1">
      <alignment horizontal="center" vertical="center" wrapText="1"/>
    </xf>
    <xf numFmtId="0" fontId="9" fillId="9" borderId="1" xfId="0" applyFont="1" applyFill="1" applyBorder="1" applyAlignment="1">
      <alignment horizontal="justify" vertical="center" wrapText="1"/>
    </xf>
    <xf numFmtId="3" fontId="3" fillId="7"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xf>
    <xf numFmtId="43" fontId="3" fillId="5" borderId="1" xfId="0" applyNumberFormat="1" applyFont="1" applyFill="1" applyBorder="1" applyAlignment="1">
      <alignment horizontal="center" vertical="center" wrapText="1"/>
    </xf>
    <xf numFmtId="169" fontId="18" fillId="7" borderId="1" xfId="2" applyNumberFormat="1" applyFont="1" applyFill="1" applyBorder="1" applyAlignment="1">
      <alignment horizontal="center" vertical="center" wrapText="1"/>
    </xf>
    <xf numFmtId="0" fontId="3" fillId="0" borderId="1" xfId="0" applyFont="1" applyBorder="1" applyAlignment="1">
      <alignment horizontal="justify" vertical="center" wrapText="1"/>
    </xf>
    <xf numFmtId="164" fontId="3" fillId="9" borderId="1" xfId="0" applyNumberFormat="1" applyFont="1" applyFill="1" applyBorder="1" applyAlignment="1">
      <alignment vertical="center" wrapText="1"/>
    </xf>
    <xf numFmtId="164" fontId="3" fillId="10" borderId="1" xfId="0" applyNumberFormat="1" applyFont="1" applyFill="1" applyBorder="1" applyAlignment="1">
      <alignment vertical="center" wrapText="1"/>
    </xf>
    <xf numFmtId="0" fontId="3" fillId="10" borderId="1" xfId="0" applyFont="1" applyFill="1" applyBorder="1" applyAlignment="1">
      <alignment horizontal="justify" vertical="center" wrapText="1"/>
    </xf>
    <xf numFmtId="4" fontId="20" fillId="0" borderId="0" xfId="0" applyNumberFormat="1" applyFont="1" applyAlignment="1">
      <alignment vertical="center"/>
    </xf>
    <xf numFmtId="4" fontId="21" fillId="0" borderId="0" xfId="0" applyNumberFormat="1" applyFont="1" applyAlignment="1">
      <alignment vertical="center"/>
    </xf>
    <xf numFmtId="4" fontId="21" fillId="0" borderId="0" xfId="0" applyNumberFormat="1" applyFont="1" applyAlignment="1">
      <alignment horizontal="center" vertical="center"/>
    </xf>
    <xf numFmtId="4" fontId="22" fillId="0" borderId="0" xfId="0" applyNumberFormat="1" applyFont="1" applyAlignment="1">
      <alignment vertical="center"/>
    </xf>
    <xf numFmtId="4" fontId="15" fillId="0" borderId="0" xfId="0" applyNumberFormat="1" applyFont="1" applyAlignment="1">
      <alignment horizontal="center" vertical="center"/>
    </xf>
    <xf numFmtId="165" fontId="23" fillId="9" borderId="1" xfId="0" applyNumberFormat="1" applyFont="1" applyFill="1" applyBorder="1" applyAlignment="1">
      <alignment horizontal="center" vertical="center" wrapText="1"/>
    </xf>
    <xf numFmtId="164" fontId="11" fillId="10" borderId="1" xfId="0" applyNumberFormat="1" applyFont="1" applyFill="1" applyBorder="1" applyAlignment="1">
      <alignment horizontal="center" vertical="center" wrapText="1"/>
    </xf>
    <xf numFmtId="4" fontId="22" fillId="0" borderId="0" xfId="0" applyNumberFormat="1" applyFont="1" applyAlignment="1">
      <alignment horizontal="right" vertical="center"/>
    </xf>
    <xf numFmtId="4" fontId="15" fillId="0" borderId="0" xfId="0" applyNumberFormat="1" applyFont="1" applyAlignment="1">
      <alignment horizontal="right" vertical="center"/>
    </xf>
    <xf numFmtId="0" fontId="23" fillId="10" borderId="1" xfId="0" applyFont="1" applyFill="1" applyBorder="1" applyAlignment="1">
      <alignment horizontal="center" vertical="center"/>
    </xf>
    <xf numFmtId="0" fontId="7" fillId="0" borderId="0" xfId="0" applyFont="1" applyAlignment="1">
      <alignment vertical="center"/>
    </xf>
    <xf numFmtId="0" fontId="6" fillId="7" borderId="0" xfId="0" applyFont="1" applyFill="1" applyAlignment="1">
      <alignment vertical="center" wrapText="1"/>
    </xf>
    <xf numFmtId="0" fontId="25" fillId="2" borderId="1" xfId="0" applyFont="1" applyFill="1" applyBorder="1" applyAlignment="1">
      <alignment horizontal="center" vertical="center" wrapText="1"/>
    </xf>
    <xf numFmtId="0" fontId="7" fillId="0" borderId="1" xfId="0" applyFont="1" applyBorder="1" applyAlignment="1">
      <alignment vertical="center" wrapText="1"/>
    </xf>
    <xf numFmtId="0" fontId="27" fillId="0" borderId="0" xfId="0" applyFont="1" applyAlignment="1">
      <alignment wrapText="1"/>
    </xf>
    <xf numFmtId="170" fontId="7" fillId="0" borderId="0" xfId="0" applyNumberFormat="1" applyFont="1" applyAlignment="1">
      <alignment horizontal="right"/>
    </xf>
    <xf numFmtId="0" fontId="26" fillId="0" borderId="1" xfId="0" applyFont="1" applyBorder="1" applyAlignment="1">
      <alignment horizontal="center" vertical="center"/>
    </xf>
    <xf numFmtId="170" fontId="7" fillId="7" borderId="1" xfId="0" applyNumberFormat="1" applyFont="1" applyFill="1" applyBorder="1" applyAlignment="1">
      <alignment horizontal="right" vertical="center"/>
    </xf>
    <xf numFmtId="0" fontId="25" fillId="2" borderId="1" xfId="0" applyFont="1" applyFill="1" applyBorder="1" applyAlignment="1">
      <alignment vertical="center"/>
    </xf>
    <xf numFmtId="170" fontId="26" fillId="0" borderId="1" xfId="0" applyNumberFormat="1" applyFont="1" applyBorder="1" applyAlignment="1">
      <alignment horizontal="right" vertical="center"/>
    </xf>
    <xf numFmtId="4" fontId="3" fillId="10" borderId="1" xfId="0" applyNumberFormat="1" applyFont="1" applyFill="1" applyBorder="1" applyAlignment="1">
      <alignment vertical="center"/>
    </xf>
    <xf numFmtId="4" fontId="3" fillId="10" borderId="1" xfId="0" applyNumberFormat="1" applyFont="1" applyFill="1" applyBorder="1" applyAlignment="1">
      <alignment horizontal="right" vertical="center"/>
    </xf>
    <xf numFmtId="0" fontId="8" fillId="7"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9" fontId="3" fillId="7" borderId="3" xfId="0" applyNumberFormat="1" applyFont="1" applyFill="1" applyBorder="1" applyAlignment="1">
      <alignment horizontal="center" vertical="center" wrapText="1"/>
    </xf>
    <xf numFmtId="0" fontId="10" fillId="2" borderId="15"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3" fillId="0" borderId="16" xfId="0" applyFont="1" applyBorder="1" applyAlignment="1">
      <alignment horizontal="center" vertical="center"/>
    </xf>
    <xf numFmtId="9" fontId="19" fillId="5" borderId="3" xfId="0" applyNumberFormat="1" applyFont="1" applyFill="1" applyBorder="1" applyAlignment="1">
      <alignment horizontal="center" vertical="center" wrapText="1"/>
    </xf>
    <xf numFmtId="164" fontId="28" fillId="9" borderId="1" xfId="0" applyNumberFormat="1" applyFont="1" applyFill="1" applyBorder="1" applyAlignment="1">
      <alignment horizontal="center" vertical="center" wrapText="1"/>
    </xf>
    <xf numFmtId="0" fontId="29" fillId="5" borderId="1" xfId="0" applyFont="1" applyFill="1" applyBorder="1" applyAlignment="1">
      <alignment horizontal="center" vertical="center" wrapText="1"/>
    </xf>
    <xf numFmtId="0" fontId="30" fillId="5" borderId="2" xfId="0" applyFont="1" applyFill="1" applyBorder="1" applyAlignment="1">
      <alignment horizontal="center" vertical="center" wrapText="1"/>
    </xf>
    <xf numFmtId="0" fontId="29" fillId="0" borderId="16" xfId="0" applyFont="1" applyBorder="1" applyAlignment="1">
      <alignment horizontal="center" vertical="center"/>
    </xf>
    <xf numFmtId="9" fontId="29" fillId="5" borderId="3" xfId="0" applyNumberFormat="1" applyFont="1" applyFill="1" applyBorder="1" applyAlignment="1">
      <alignment horizontal="center" vertical="center" wrapText="1"/>
    </xf>
    <xf numFmtId="0" fontId="29" fillId="5" borderId="1" xfId="0" applyFont="1" applyFill="1" applyBorder="1" applyAlignment="1">
      <alignment horizontal="justify" vertical="center" wrapText="1"/>
    </xf>
    <xf numFmtId="14" fontId="29" fillId="5" borderId="1" xfId="0" applyNumberFormat="1" applyFont="1" applyFill="1" applyBorder="1" applyAlignment="1">
      <alignment horizontal="center" vertical="center" wrapText="1"/>
    </xf>
    <xf numFmtId="43" fontId="29" fillId="5" borderId="1" xfId="0" applyNumberFormat="1" applyFont="1" applyFill="1" applyBorder="1" applyAlignment="1">
      <alignment horizontal="center" vertical="center" wrapText="1"/>
    </xf>
    <xf numFmtId="164" fontId="29" fillId="5" borderId="1" xfId="0" applyNumberFormat="1" applyFont="1" applyFill="1" applyBorder="1" applyAlignment="1">
      <alignment vertical="center" wrapText="1"/>
    </xf>
    <xf numFmtId="164" fontId="29" fillId="0" borderId="1" xfId="0" applyNumberFormat="1" applyFont="1" applyBorder="1" applyAlignment="1">
      <alignment vertical="center" wrapText="1"/>
    </xf>
    <xf numFmtId="164" fontId="29" fillId="5" borderId="1" xfId="0" applyNumberFormat="1" applyFont="1" applyFill="1" applyBorder="1" applyAlignment="1">
      <alignment horizontal="right" vertical="center" wrapText="1"/>
    </xf>
    <xf numFmtId="164" fontId="29" fillId="0" borderId="1" xfId="0" applyNumberFormat="1" applyFont="1" applyBorder="1" applyAlignment="1">
      <alignment horizontal="right" vertical="center" wrapText="1"/>
    </xf>
    <xf numFmtId="165" fontId="23" fillId="10" borderId="1" xfId="0" applyNumberFormat="1" applyFont="1" applyFill="1" applyBorder="1" applyAlignment="1">
      <alignment horizontal="center" vertical="center" wrapText="1"/>
    </xf>
    <xf numFmtId="0" fontId="24" fillId="7" borderId="14" xfId="0" applyFont="1" applyFill="1" applyBorder="1" applyAlignment="1">
      <alignment horizontal="center" vertical="center" wrapText="1"/>
    </xf>
    <xf numFmtId="0" fontId="10" fillId="8" borderId="1" xfId="0" applyFont="1" applyFill="1" applyBorder="1" applyAlignment="1">
      <alignment horizontal="center" vertical="center"/>
    </xf>
    <xf numFmtId="0" fontId="10" fillId="2" borderId="14" xfId="0" applyFont="1" applyFill="1" applyBorder="1" applyAlignment="1">
      <alignment horizontal="center" vertical="center" wrapText="1"/>
    </xf>
    <xf numFmtId="0" fontId="12" fillId="2" borderId="1" xfId="0" applyFont="1" applyFill="1" applyBorder="1" applyAlignment="1">
      <alignment horizontal="center" vertical="center"/>
    </xf>
    <xf numFmtId="0" fontId="11" fillId="0" borderId="1" xfId="0" applyFont="1" applyBorder="1" applyAlignment="1">
      <alignment horizontal="center" vertical="center"/>
    </xf>
    <xf numFmtId="0" fontId="6" fillId="0" borderId="0" xfId="0" applyFont="1" applyAlignment="1">
      <alignment horizontal="center" vertical="center" wrapText="1"/>
    </xf>
    <xf numFmtId="0" fontId="11"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10" fillId="2" borderId="0" xfId="0" applyFont="1" applyFill="1" applyAlignment="1">
      <alignment horizontal="center" vertical="center" wrapText="1"/>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1" fillId="7" borderId="8" xfId="0" applyFont="1" applyFill="1" applyBorder="1" applyAlignment="1">
      <alignment horizontal="center" vertical="center"/>
    </xf>
    <xf numFmtId="0" fontId="11" fillId="7" borderId="10"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11" fillId="7" borderId="13" xfId="0" applyFont="1" applyFill="1" applyBorder="1" applyAlignment="1">
      <alignment horizontal="center" vertical="center"/>
    </xf>
    <xf numFmtId="0" fontId="11" fillId="7" borderId="3" xfId="0" applyFont="1" applyFill="1" applyBorder="1" applyAlignment="1">
      <alignment horizontal="center" vertical="center"/>
    </xf>
    <xf numFmtId="0" fontId="11" fillId="3" borderId="4" xfId="0" applyFont="1" applyFill="1" applyBorder="1" applyAlignment="1">
      <alignment horizontal="center" vertical="center" wrapText="1"/>
    </xf>
    <xf numFmtId="0" fontId="16" fillId="0" borderId="13" xfId="0" applyFont="1" applyBorder="1" applyAlignment="1">
      <alignment horizontal="center" vertical="center"/>
    </xf>
    <xf numFmtId="0" fontId="16" fillId="0" borderId="3" xfId="0" applyFont="1" applyBorder="1" applyAlignment="1">
      <alignment horizontal="center" vertical="center"/>
    </xf>
    <xf numFmtId="0" fontId="11" fillId="0" borderId="13" xfId="0" applyFont="1" applyBorder="1" applyAlignment="1">
      <alignment horizontal="center" vertical="center"/>
    </xf>
    <xf numFmtId="0" fontId="11" fillId="0" borderId="3" xfId="0" applyFont="1" applyBorder="1" applyAlignment="1">
      <alignment horizontal="center" vertical="center"/>
    </xf>
    <xf numFmtId="0" fontId="3" fillId="10" borderId="1" xfId="0" applyNumberFormat="1" applyFont="1" applyFill="1" applyBorder="1" applyAlignment="1">
      <alignment horizontal="justify"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colors>
    <mruColors>
      <color rgb="FF3333CC"/>
      <color rgb="FFD1B2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2171698</xdr:colOff>
      <xdr:row>0</xdr:row>
      <xdr:rowOff>228599</xdr:rowOff>
    </xdr:from>
    <xdr:to>
      <xdr:col>0</xdr:col>
      <xdr:colOff>4021929</xdr:colOff>
      <xdr:row>0</xdr:row>
      <xdr:rowOff>951553</xdr:rowOff>
    </xdr:to>
    <xdr:pic>
      <xdr:nvPicPr>
        <xdr:cNvPr id="2" name="Imagen 1">
          <a:extLst>
            <a:ext uri="{FF2B5EF4-FFF2-40B4-BE49-F238E27FC236}">
              <a16:creationId xmlns:a16="http://schemas.microsoft.com/office/drawing/2014/main" id="{5F682B74-9200-4F0A-8FF1-4FEAA8121872}"/>
            </a:ext>
          </a:extLst>
        </xdr:cNvPr>
        <xdr:cNvPicPr>
          <a:picLocks noChangeAspect="1"/>
        </xdr:cNvPicPr>
      </xdr:nvPicPr>
      <xdr:blipFill>
        <a:blip xmlns:r="http://schemas.openxmlformats.org/officeDocument/2006/relationships" r:embed="rId1"/>
        <a:stretch>
          <a:fillRect/>
        </a:stretch>
      </xdr:blipFill>
      <xdr:spPr>
        <a:xfrm>
          <a:off x="2171698" y="228599"/>
          <a:ext cx="1850231" cy="722954"/>
        </a:xfrm>
        <a:prstGeom prst="rect">
          <a:avLst/>
        </a:prstGeom>
      </xdr:spPr>
    </xdr:pic>
    <xdr:clientData/>
  </xdr:twoCellAnchor>
  <xdr:twoCellAnchor editAs="oneCell">
    <xdr:from>
      <xdr:col>0</xdr:col>
      <xdr:colOff>4341018</xdr:colOff>
      <xdr:row>0</xdr:row>
      <xdr:rowOff>238126</xdr:rowOff>
    </xdr:from>
    <xdr:to>
      <xdr:col>1</xdr:col>
      <xdr:colOff>1593054</xdr:colOff>
      <xdr:row>1</xdr:row>
      <xdr:rowOff>85726</xdr:rowOff>
    </xdr:to>
    <xdr:pic>
      <xdr:nvPicPr>
        <xdr:cNvPr id="3" name="Imagen 2">
          <a:extLst>
            <a:ext uri="{FF2B5EF4-FFF2-40B4-BE49-F238E27FC236}">
              <a16:creationId xmlns:a16="http://schemas.microsoft.com/office/drawing/2014/main" id="{0495FF55-1873-4059-8B23-D57F2AE48A75}"/>
            </a:ext>
            <a:ext uri="{147F2762-F138-4A5C-976F-8EAC2B608ADB}">
              <a16:predDERef xmlns:a16="http://schemas.microsoft.com/office/drawing/2014/main" pred="{BFAB3C9F-E567-4087-A831-A1F9D0AFEF86}"/>
            </a:ext>
          </a:extLst>
        </xdr:cNvPr>
        <xdr:cNvPicPr>
          <a:picLocks noChangeAspect="1"/>
        </xdr:cNvPicPr>
      </xdr:nvPicPr>
      <xdr:blipFill>
        <a:blip xmlns:r="http://schemas.openxmlformats.org/officeDocument/2006/relationships" r:embed="rId2"/>
        <a:stretch>
          <a:fillRect/>
        </a:stretch>
      </xdr:blipFill>
      <xdr:spPr>
        <a:xfrm>
          <a:off x="4341018" y="238126"/>
          <a:ext cx="1757361" cy="838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304800</xdr:colOff>
      <xdr:row>0</xdr:row>
      <xdr:rowOff>123825</xdr:rowOff>
    </xdr:from>
    <xdr:to>
      <xdr:col>2</xdr:col>
      <xdr:colOff>584562</xdr:colOff>
      <xdr:row>0</xdr:row>
      <xdr:rowOff>734483</xdr:rowOff>
    </xdr:to>
    <xdr:pic>
      <xdr:nvPicPr>
        <xdr:cNvPr id="2" name="Imagen 1">
          <a:extLst>
            <a:ext uri="{FF2B5EF4-FFF2-40B4-BE49-F238E27FC236}">
              <a16:creationId xmlns:a16="http://schemas.microsoft.com/office/drawing/2014/main" id="{8263AC0E-6287-40B0-A3AA-7459E8111CE9}"/>
            </a:ext>
          </a:extLst>
        </xdr:cNvPr>
        <xdr:cNvPicPr>
          <a:picLocks noChangeAspect="1"/>
        </xdr:cNvPicPr>
      </xdr:nvPicPr>
      <xdr:blipFill>
        <a:blip xmlns:r="http://schemas.openxmlformats.org/officeDocument/2006/relationships" r:embed="rId1"/>
        <a:stretch>
          <a:fillRect/>
        </a:stretch>
      </xdr:blipFill>
      <xdr:spPr>
        <a:xfrm>
          <a:off x="304800" y="123825"/>
          <a:ext cx="1441812" cy="610658"/>
        </a:xfrm>
        <a:prstGeom prst="rect">
          <a:avLst/>
        </a:prstGeom>
      </xdr:spPr>
    </xdr:pic>
    <xdr:clientData/>
  </xdr:twoCellAnchor>
  <xdr:twoCellAnchor editAs="oneCell">
    <xdr:from>
      <xdr:col>2</xdr:col>
      <xdr:colOff>914400</xdr:colOff>
      <xdr:row>0</xdr:row>
      <xdr:rowOff>95250</xdr:rowOff>
    </xdr:from>
    <xdr:to>
      <xdr:col>4</xdr:col>
      <xdr:colOff>82550</xdr:colOff>
      <xdr:row>0</xdr:row>
      <xdr:rowOff>770661</xdr:rowOff>
    </xdr:to>
    <xdr:pic>
      <xdr:nvPicPr>
        <xdr:cNvPr id="3" name="Imagen 2">
          <a:extLst>
            <a:ext uri="{FF2B5EF4-FFF2-40B4-BE49-F238E27FC236}">
              <a16:creationId xmlns:a16="http://schemas.microsoft.com/office/drawing/2014/main" id="{1697F39D-12F2-475D-BFD6-1A9D052CAE70}"/>
            </a:ext>
            <a:ext uri="{147F2762-F138-4A5C-976F-8EAC2B608ADB}">
              <a16:predDERef xmlns:a16="http://schemas.microsoft.com/office/drawing/2014/main" pred="{8263AC0E-6287-40B0-A3AA-7459E8111CE9}"/>
            </a:ext>
          </a:extLst>
        </xdr:cNvPr>
        <xdr:cNvPicPr>
          <a:picLocks noChangeAspect="1"/>
        </xdr:cNvPicPr>
      </xdr:nvPicPr>
      <xdr:blipFill>
        <a:blip xmlns:r="http://schemas.openxmlformats.org/officeDocument/2006/relationships" r:embed="rId2"/>
        <a:stretch>
          <a:fillRect/>
        </a:stretch>
      </xdr:blipFill>
      <xdr:spPr>
        <a:xfrm>
          <a:off x="2076450" y="95250"/>
          <a:ext cx="1473200" cy="6754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333375</xdr:colOff>
      <xdr:row>0</xdr:row>
      <xdr:rowOff>47625</xdr:rowOff>
    </xdr:from>
    <xdr:to>
      <xdr:col>2</xdr:col>
      <xdr:colOff>613137</xdr:colOff>
      <xdr:row>0</xdr:row>
      <xdr:rowOff>658283</xdr:rowOff>
    </xdr:to>
    <xdr:pic>
      <xdr:nvPicPr>
        <xdr:cNvPr id="2" name="Imagen 1">
          <a:extLst>
            <a:ext uri="{FF2B5EF4-FFF2-40B4-BE49-F238E27FC236}">
              <a16:creationId xmlns:a16="http://schemas.microsoft.com/office/drawing/2014/main" id="{412048D2-2268-459C-AAC7-113B219117E2}"/>
            </a:ext>
          </a:extLst>
        </xdr:cNvPr>
        <xdr:cNvPicPr>
          <a:picLocks noChangeAspect="1"/>
        </xdr:cNvPicPr>
      </xdr:nvPicPr>
      <xdr:blipFill>
        <a:blip xmlns:r="http://schemas.openxmlformats.org/officeDocument/2006/relationships" r:embed="rId1"/>
        <a:stretch>
          <a:fillRect/>
        </a:stretch>
      </xdr:blipFill>
      <xdr:spPr>
        <a:xfrm>
          <a:off x="333375" y="47625"/>
          <a:ext cx="1441812" cy="610658"/>
        </a:xfrm>
        <a:prstGeom prst="rect">
          <a:avLst/>
        </a:prstGeom>
      </xdr:spPr>
    </xdr:pic>
    <xdr:clientData/>
  </xdr:twoCellAnchor>
  <xdr:twoCellAnchor editAs="oneCell">
    <xdr:from>
      <xdr:col>2</xdr:col>
      <xdr:colOff>923925</xdr:colOff>
      <xdr:row>0</xdr:row>
      <xdr:rowOff>0</xdr:rowOff>
    </xdr:from>
    <xdr:to>
      <xdr:col>3</xdr:col>
      <xdr:colOff>939800</xdr:colOff>
      <xdr:row>0</xdr:row>
      <xdr:rowOff>675411</xdr:rowOff>
    </xdr:to>
    <xdr:pic>
      <xdr:nvPicPr>
        <xdr:cNvPr id="3" name="Imagen 2">
          <a:extLst>
            <a:ext uri="{FF2B5EF4-FFF2-40B4-BE49-F238E27FC236}">
              <a16:creationId xmlns:a16="http://schemas.microsoft.com/office/drawing/2014/main" id="{859493C9-CEDA-46C7-875D-F7FE0DCBBEF9}"/>
            </a:ext>
            <a:ext uri="{147F2762-F138-4A5C-976F-8EAC2B608ADB}">
              <a16:predDERef xmlns:a16="http://schemas.microsoft.com/office/drawing/2014/main" pred="{412048D2-2268-459C-AAC7-113B219117E2}"/>
            </a:ext>
          </a:extLst>
        </xdr:cNvPr>
        <xdr:cNvPicPr>
          <a:picLocks noChangeAspect="1"/>
        </xdr:cNvPicPr>
      </xdr:nvPicPr>
      <xdr:blipFill>
        <a:blip xmlns:r="http://schemas.openxmlformats.org/officeDocument/2006/relationships" r:embed="rId2"/>
        <a:stretch>
          <a:fillRect/>
        </a:stretch>
      </xdr:blipFill>
      <xdr:spPr>
        <a:xfrm>
          <a:off x="2085975" y="0"/>
          <a:ext cx="1473200" cy="6754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314325</xdr:colOff>
      <xdr:row>0</xdr:row>
      <xdr:rowOff>66675</xdr:rowOff>
    </xdr:from>
    <xdr:to>
      <xdr:col>2</xdr:col>
      <xdr:colOff>594087</xdr:colOff>
      <xdr:row>0</xdr:row>
      <xdr:rowOff>677333</xdr:rowOff>
    </xdr:to>
    <xdr:pic>
      <xdr:nvPicPr>
        <xdr:cNvPr id="2" name="Imagen 1">
          <a:extLst>
            <a:ext uri="{FF2B5EF4-FFF2-40B4-BE49-F238E27FC236}">
              <a16:creationId xmlns:a16="http://schemas.microsoft.com/office/drawing/2014/main" id="{D74D9549-2A39-47FC-9E5F-67C81033D3B2}"/>
            </a:ext>
          </a:extLst>
        </xdr:cNvPr>
        <xdr:cNvPicPr>
          <a:picLocks noChangeAspect="1"/>
        </xdr:cNvPicPr>
      </xdr:nvPicPr>
      <xdr:blipFill>
        <a:blip xmlns:r="http://schemas.openxmlformats.org/officeDocument/2006/relationships" r:embed="rId1"/>
        <a:stretch>
          <a:fillRect/>
        </a:stretch>
      </xdr:blipFill>
      <xdr:spPr>
        <a:xfrm>
          <a:off x="314325" y="66675"/>
          <a:ext cx="1441812" cy="610658"/>
        </a:xfrm>
        <a:prstGeom prst="rect">
          <a:avLst/>
        </a:prstGeom>
      </xdr:spPr>
    </xdr:pic>
    <xdr:clientData/>
  </xdr:twoCellAnchor>
  <xdr:twoCellAnchor editAs="oneCell">
    <xdr:from>
      <xdr:col>2</xdr:col>
      <xdr:colOff>895350</xdr:colOff>
      <xdr:row>0</xdr:row>
      <xdr:rowOff>0</xdr:rowOff>
    </xdr:from>
    <xdr:to>
      <xdr:col>4</xdr:col>
      <xdr:colOff>63500</xdr:colOff>
      <xdr:row>0</xdr:row>
      <xdr:rowOff>675411</xdr:rowOff>
    </xdr:to>
    <xdr:pic>
      <xdr:nvPicPr>
        <xdr:cNvPr id="3" name="Imagen 2">
          <a:extLst>
            <a:ext uri="{FF2B5EF4-FFF2-40B4-BE49-F238E27FC236}">
              <a16:creationId xmlns:a16="http://schemas.microsoft.com/office/drawing/2014/main" id="{C15136F5-AC1E-4067-8D12-F1790148D911}"/>
            </a:ext>
            <a:ext uri="{147F2762-F138-4A5C-976F-8EAC2B608ADB}">
              <a16:predDERef xmlns:a16="http://schemas.microsoft.com/office/drawing/2014/main" pred="{D74D9549-2A39-47FC-9E5F-67C81033D3B2}"/>
            </a:ext>
          </a:extLst>
        </xdr:cNvPr>
        <xdr:cNvPicPr>
          <a:picLocks noChangeAspect="1"/>
        </xdr:cNvPicPr>
      </xdr:nvPicPr>
      <xdr:blipFill>
        <a:blip xmlns:r="http://schemas.openxmlformats.org/officeDocument/2006/relationships" r:embed="rId2"/>
        <a:stretch>
          <a:fillRect/>
        </a:stretch>
      </xdr:blipFill>
      <xdr:spPr>
        <a:xfrm>
          <a:off x="2057400" y="0"/>
          <a:ext cx="1473200" cy="6754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95250</xdr:colOff>
      <xdr:row>0</xdr:row>
      <xdr:rowOff>66675</xdr:rowOff>
    </xdr:from>
    <xdr:to>
      <xdr:col>2</xdr:col>
      <xdr:colOff>717912</xdr:colOff>
      <xdr:row>0</xdr:row>
      <xdr:rowOff>677333</xdr:rowOff>
    </xdr:to>
    <xdr:pic>
      <xdr:nvPicPr>
        <xdr:cNvPr id="2" name="Imagen 1">
          <a:extLst>
            <a:ext uri="{FF2B5EF4-FFF2-40B4-BE49-F238E27FC236}">
              <a16:creationId xmlns:a16="http://schemas.microsoft.com/office/drawing/2014/main" id="{7166A04A-28E4-493A-81A1-4A925CBCBC22}"/>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a:stretch>
          <a:fillRect/>
        </a:stretch>
      </xdr:blipFill>
      <xdr:spPr>
        <a:xfrm>
          <a:off x="438150" y="66675"/>
          <a:ext cx="1441812" cy="610658"/>
        </a:xfrm>
        <a:prstGeom prst="rect">
          <a:avLst/>
        </a:prstGeom>
      </xdr:spPr>
    </xdr:pic>
    <xdr:clientData/>
  </xdr:twoCellAnchor>
  <xdr:twoCellAnchor editAs="oneCell">
    <xdr:from>
      <xdr:col>2</xdr:col>
      <xdr:colOff>904875</xdr:colOff>
      <xdr:row>0</xdr:row>
      <xdr:rowOff>47625</xdr:rowOff>
    </xdr:from>
    <xdr:to>
      <xdr:col>4</xdr:col>
      <xdr:colOff>73025</xdr:colOff>
      <xdr:row>0</xdr:row>
      <xdr:rowOff>723036</xdr:rowOff>
    </xdr:to>
    <xdr:pic>
      <xdr:nvPicPr>
        <xdr:cNvPr id="3" name="Imagen 2">
          <a:extLst>
            <a:ext uri="{FF2B5EF4-FFF2-40B4-BE49-F238E27FC236}">
              <a16:creationId xmlns:a16="http://schemas.microsoft.com/office/drawing/2014/main" id="{9C5CEF34-E7B4-4A9D-BDFC-A69375534EF9}"/>
            </a:ext>
            <a:ext uri="{147F2762-F138-4A5C-976F-8EAC2B608ADB}">
              <a16:predDERef xmlns:a16="http://schemas.microsoft.com/office/drawing/2014/main" pred="{7166A04A-28E4-493A-81A1-4A925CBCBC22}"/>
            </a:ext>
          </a:extLst>
        </xdr:cNvPr>
        <xdr:cNvPicPr>
          <a:picLocks noChangeAspect="1"/>
        </xdr:cNvPicPr>
      </xdr:nvPicPr>
      <xdr:blipFill>
        <a:blip xmlns:r="http://schemas.openxmlformats.org/officeDocument/2006/relationships" r:embed="rId2"/>
        <a:stretch>
          <a:fillRect/>
        </a:stretch>
      </xdr:blipFill>
      <xdr:spPr>
        <a:xfrm>
          <a:off x="2066925" y="47625"/>
          <a:ext cx="1473200" cy="67541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28575</xdr:colOff>
      <xdr:row>0</xdr:row>
      <xdr:rowOff>123825</xdr:rowOff>
    </xdr:from>
    <xdr:to>
      <xdr:col>2</xdr:col>
      <xdr:colOff>651237</xdr:colOff>
      <xdr:row>0</xdr:row>
      <xdr:rowOff>734483</xdr:rowOff>
    </xdr:to>
    <xdr:pic>
      <xdr:nvPicPr>
        <xdr:cNvPr id="2" name="Imagen 1">
          <a:extLst>
            <a:ext uri="{FF2B5EF4-FFF2-40B4-BE49-F238E27FC236}">
              <a16:creationId xmlns:a16="http://schemas.microsoft.com/office/drawing/2014/main" id="{395946C1-E425-4248-8A68-0BCA0C1EC459}"/>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a:stretch>
          <a:fillRect/>
        </a:stretch>
      </xdr:blipFill>
      <xdr:spPr>
        <a:xfrm>
          <a:off x="371475" y="123825"/>
          <a:ext cx="1441812" cy="610658"/>
        </a:xfrm>
        <a:prstGeom prst="rect">
          <a:avLst/>
        </a:prstGeom>
      </xdr:spPr>
    </xdr:pic>
    <xdr:clientData/>
  </xdr:twoCellAnchor>
  <xdr:twoCellAnchor editAs="oneCell">
    <xdr:from>
      <xdr:col>2</xdr:col>
      <xdr:colOff>838200</xdr:colOff>
      <xdr:row>0</xdr:row>
      <xdr:rowOff>85725</xdr:rowOff>
    </xdr:from>
    <xdr:to>
      <xdr:col>4</xdr:col>
      <xdr:colOff>6350</xdr:colOff>
      <xdr:row>0</xdr:row>
      <xdr:rowOff>761136</xdr:rowOff>
    </xdr:to>
    <xdr:pic>
      <xdr:nvPicPr>
        <xdr:cNvPr id="3" name="Imagen 2">
          <a:extLst>
            <a:ext uri="{FF2B5EF4-FFF2-40B4-BE49-F238E27FC236}">
              <a16:creationId xmlns:a16="http://schemas.microsoft.com/office/drawing/2014/main" id="{F36C3A44-82C0-4EF9-858C-5C2D07B0AC22}"/>
            </a:ext>
            <a:ext uri="{147F2762-F138-4A5C-976F-8EAC2B608ADB}">
              <a16:predDERef xmlns:a16="http://schemas.microsoft.com/office/drawing/2014/main" pred="{395946C1-E425-4248-8A68-0BCA0C1EC459}"/>
            </a:ext>
          </a:extLst>
        </xdr:cNvPr>
        <xdr:cNvPicPr>
          <a:picLocks noChangeAspect="1"/>
        </xdr:cNvPicPr>
      </xdr:nvPicPr>
      <xdr:blipFill>
        <a:blip xmlns:r="http://schemas.openxmlformats.org/officeDocument/2006/relationships" r:embed="rId2"/>
        <a:stretch>
          <a:fillRect/>
        </a:stretch>
      </xdr:blipFill>
      <xdr:spPr>
        <a:xfrm>
          <a:off x="2000250" y="85725"/>
          <a:ext cx="1473200" cy="67541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323850</xdr:colOff>
      <xdr:row>0</xdr:row>
      <xdr:rowOff>114300</xdr:rowOff>
    </xdr:from>
    <xdr:to>
      <xdr:col>2</xdr:col>
      <xdr:colOff>603612</xdr:colOff>
      <xdr:row>0</xdr:row>
      <xdr:rowOff>724958</xdr:rowOff>
    </xdr:to>
    <xdr:pic>
      <xdr:nvPicPr>
        <xdr:cNvPr id="4" name="Imagen 3">
          <a:extLst>
            <a:ext uri="{FF2B5EF4-FFF2-40B4-BE49-F238E27FC236}">
              <a16:creationId xmlns:a16="http://schemas.microsoft.com/office/drawing/2014/main" id="{C373B084-0EDF-4F3D-8D1D-006AE7291BEC}"/>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a:stretch>
          <a:fillRect/>
        </a:stretch>
      </xdr:blipFill>
      <xdr:spPr>
        <a:xfrm>
          <a:off x="323850" y="114300"/>
          <a:ext cx="1441812" cy="610658"/>
        </a:xfrm>
        <a:prstGeom prst="rect">
          <a:avLst/>
        </a:prstGeom>
      </xdr:spPr>
    </xdr:pic>
    <xdr:clientData/>
  </xdr:twoCellAnchor>
  <xdr:twoCellAnchor editAs="oneCell">
    <xdr:from>
      <xdr:col>2</xdr:col>
      <xdr:colOff>752475</xdr:colOff>
      <xdr:row>0</xdr:row>
      <xdr:rowOff>66675</xdr:rowOff>
    </xdr:from>
    <xdr:to>
      <xdr:col>3</xdr:col>
      <xdr:colOff>1073150</xdr:colOff>
      <xdr:row>0</xdr:row>
      <xdr:rowOff>742086</xdr:rowOff>
    </xdr:to>
    <xdr:pic>
      <xdr:nvPicPr>
        <xdr:cNvPr id="5" name="Imagen 4">
          <a:extLst>
            <a:ext uri="{FF2B5EF4-FFF2-40B4-BE49-F238E27FC236}">
              <a16:creationId xmlns:a16="http://schemas.microsoft.com/office/drawing/2014/main" id="{481AEF4B-F33C-43A2-98DB-4A21D79AD51C}"/>
            </a:ext>
            <a:ext uri="{147F2762-F138-4A5C-976F-8EAC2B608ADB}">
              <a16:predDERef xmlns:a16="http://schemas.microsoft.com/office/drawing/2014/main" pred="{C373B084-0EDF-4F3D-8D1D-006AE7291BEC}"/>
            </a:ext>
          </a:extLst>
        </xdr:cNvPr>
        <xdr:cNvPicPr>
          <a:picLocks noChangeAspect="1"/>
        </xdr:cNvPicPr>
      </xdr:nvPicPr>
      <xdr:blipFill>
        <a:blip xmlns:r="http://schemas.openxmlformats.org/officeDocument/2006/relationships" r:embed="rId2"/>
        <a:stretch>
          <a:fillRect/>
        </a:stretch>
      </xdr:blipFill>
      <xdr:spPr>
        <a:xfrm>
          <a:off x="1914525" y="66675"/>
          <a:ext cx="1473200" cy="67541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9525</xdr:colOff>
      <xdr:row>0</xdr:row>
      <xdr:rowOff>123825</xdr:rowOff>
    </xdr:from>
    <xdr:to>
      <xdr:col>2</xdr:col>
      <xdr:colOff>632187</xdr:colOff>
      <xdr:row>0</xdr:row>
      <xdr:rowOff>734483</xdr:rowOff>
    </xdr:to>
    <xdr:pic>
      <xdr:nvPicPr>
        <xdr:cNvPr id="2" name="Imagen 1">
          <a:extLst>
            <a:ext uri="{FF2B5EF4-FFF2-40B4-BE49-F238E27FC236}">
              <a16:creationId xmlns:a16="http://schemas.microsoft.com/office/drawing/2014/main" id="{3C13D8D7-B988-44EB-8D65-B8667222C4F2}"/>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a:stretch>
          <a:fillRect/>
        </a:stretch>
      </xdr:blipFill>
      <xdr:spPr>
        <a:xfrm>
          <a:off x="352425" y="123825"/>
          <a:ext cx="1441812" cy="610658"/>
        </a:xfrm>
        <a:prstGeom prst="rect">
          <a:avLst/>
        </a:prstGeom>
      </xdr:spPr>
    </xdr:pic>
    <xdr:clientData/>
  </xdr:twoCellAnchor>
  <xdr:twoCellAnchor editAs="oneCell">
    <xdr:from>
      <xdr:col>2</xdr:col>
      <xdr:colOff>742950</xdr:colOff>
      <xdr:row>0</xdr:row>
      <xdr:rowOff>114300</xdr:rowOff>
    </xdr:from>
    <xdr:to>
      <xdr:col>3</xdr:col>
      <xdr:colOff>1063625</xdr:colOff>
      <xdr:row>0</xdr:row>
      <xdr:rowOff>789711</xdr:rowOff>
    </xdr:to>
    <xdr:pic>
      <xdr:nvPicPr>
        <xdr:cNvPr id="3" name="Imagen 2">
          <a:extLst>
            <a:ext uri="{FF2B5EF4-FFF2-40B4-BE49-F238E27FC236}">
              <a16:creationId xmlns:a16="http://schemas.microsoft.com/office/drawing/2014/main" id="{41DB0E0B-02FC-45E3-854E-50F2AB1ECB6D}"/>
            </a:ext>
            <a:ext uri="{147F2762-F138-4A5C-976F-8EAC2B608ADB}">
              <a16:predDERef xmlns:a16="http://schemas.microsoft.com/office/drawing/2014/main" pred="{C373B084-0EDF-4F3D-8D1D-006AE7291BEC}"/>
            </a:ext>
          </a:extLst>
        </xdr:cNvPr>
        <xdr:cNvPicPr>
          <a:picLocks noChangeAspect="1"/>
        </xdr:cNvPicPr>
      </xdr:nvPicPr>
      <xdr:blipFill>
        <a:blip xmlns:r="http://schemas.openxmlformats.org/officeDocument/2006/relationships" r:embed="rId2"/>
        <a:stretch>
          <a:fillRect/>
        </a:stretch>
      </xdr:blipFill>
      <xdr:spPr>
        <a:xfrm>
          <a:off x="1905000" y="114300"/>
          <a:ext cx="1473200" cy="6754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E8200-974E-459F-B40E-8F0BE4914C5D}">
  <dimension ref="A1:AV14"/>
  <sheetViews>
    <sheetView showGridLines="0" tabSelected="1" workbookViewId="0">
      <selection activeCell="D7" sqref="D7"/>
    </sheetView>
  </sheetViews>
  <sheetFormatPr baseColWidth="10" defaultColWidth="11.42578125" defaultRowHeight="18" x14ac:dyDescent="0.25"/>
  <cols>
    <col min="1" max="1" width="67.5703125" style="14" customWidth="1"/>
    <col min="2" max="2" width="29.140625" style="14" customWidth="1"/>
    <col min="3" max="3" width="27.7109375" style="14" customWidth="1"/>
    <col min="4" max="4" width="31.28515625" style="14" customWidth="1"/>
    <col min="5" max="16384" width="11.42578125" style="14"/>
  </cols>
  <sheetData>
    <row r="1" spans="1:48" s="95" customFormat="1" ht="78" customHeight="1" x14ac:dyDescent="0.25">
      <c r="C1" s="96"/>
      <c r="D1" s="96"/>
      <c r="E1" s="96"/>
      <c r="F1" s="96"/>
      <c r="G1" s="96"/>
      <c r="H1" s="96"/>
      <c r="I1" s="96"/>
      <c r="J1" s="96"/>
      <c r="K1" s="96"/>
      <c r="L1" s="96"/>
      <c r="M1" s="96"/>
      <c r="N1" s="96"/>
      <c r="O1" s="96"/>
      <c r="P1" s="96"/>
      <c r="Q1" s="96"/>
      <c r="R1" s="96"/>
      <c r="S1" s="96"/>
      <c r="T1" s="96"/>
      <c r="U1" s="96"/>
      <c r="V1" s="96"/>
      <c r="W1" s="96"/>
      <c r="X1" s="96"/>
      <c r="Y1" s="96"/>
      <c r="Z1" s="14"/>
      <c r="AB1" s="14"/>
      <c r="AC1" s="14"/>
      <c r="AD1" s="14"/>
      <c r="AE1" s="14"/>
      <c r="AF1" s="14"/>
      <c r="AG1" s="14"/>
      <c r="AH1" s="14"/>
      <c r="AI1" s="14"/>
      <c r="AJ1" s="14"/>
      <c r="AK1" s="14"/>
      <c r="AM1" s="14"/>
      <c r="AN1" s="14"/>
      <c r="AO1" s="14"/>
      <c r="AP1" s="14"/>
      <c r="AQ1" s="14"/>
      <c r="AR1" s="14"/>
      <c r="AS1" s="14"/>
      <c r="AT1" s="14"/>
      <c r="AU1" s="14"/>
      <c r="AV1" s="14"/>
    </row>
    <row r="2" spans="1:48" s="95" customFormat="1" ht="49.5" customHeight="1" x14ac:dyDescent="0.25">
      <c r="A2" s="127" t="s">
        <v>0</v>
      </c>
      <c r="B2" s="127"/>
      <c r="C2" s="127"/>
      <c r="D2" s="96"/>
      <c r="E2" s="96"/>
      <c r="F2" s="96"/>
      <c r="G2" s="96"/>
      <c r="H2" s="96"/>
      <c r="I2" s="96"/>
      <c r="J2" s="96"/>
      <c r="K2" s="96"/>
      <c r="L2" s="96"/>
      <c r="M2" s="96"/>
      <c r="N2" s="96"/>
      <c r="O2" s="96"/>
      <c r="P2" s="96"/>
      <c r="Q2" s="96"/>
      <c r="R2" s="96"/>
      <c r="S2" s="96"/>
      <c r="T2" s="96"/>
      <c r="U2" s="96"/>
      <c r="V2" s="96"/>
      <c r="W2" s="96"/>
      <c r="X2" s="96"/>
      <c r="Y2" s="96"/>
      <c r="Z2" s="14"/>
      <c r="AB2" s="14"/>
      <c r="AC2" s="14"/>
      <c r="AD2" s="14"/>
      <c r="AE2" s="14"/>
      <c r="AF2" s="14"/>
      <c r="AG2" s="14"/>
      <c r="AH2" s="14"/>
      <c r="AI2" s="14"/>
      <c r="AJ2" s="14"/>
      <c r="AK2" s="14"/>
      <c r="AM2" s="14"/>
      <c r="AN2" s="14"/>
      <c r="AO2" s="14"/>
      <c r="AP2" s="14"/>
      <c r="AQ2" s="14"/>
      <c r="AR2" s="14"/>
      <c r="AS2" s="14"/>
      <c r="AT2" s="14"/>
      <c r="AU2" s="14"/>
      <c r="AV2" s="14"/>
    </row>
    <row r="3" spans="1:48" ht="27" customHeight="1" x14ac:dyDescent="0.25">
      <c r="A3" s="97" t="s">
        <v>1</v>
      </c>
      <c r="B3" s="97" t="s">
        <v>2</v>
      </c>
      <c r="C3" s="97" t="s">
        <v>3</v>
      </c>
    </row>
    <row r="4" spans="1:48" ht="47.25" customHeight="1" x14ac:dyDescent="0.25">
      <c r="A4" s="98" t="s">
        <v>4</v>
      </c>
      <c r="B4" s="102">
        <f>'Invictus S.A.S'!X12</f>
        <v>1033.4570880000001</v>
      </c>
      <c r="C4" s="101" t="str">
        <f>'Invictus S.A.S'!H16</f>
        <v>CUMPLE</v>
      </c>
    </row>
    <row r="5" spans="1:48" ht="47.25" customHeight="1" x14ac:dyDescent="0.25">
      <c r="A5" s="98" t="s">
        <v>5</v>
      </c>
      <c r="B5" s="102">
        <f>'Fundación Alberto M.'!X12</f>
        <v>54314.70628539208</v>
      </c>
      <c r="C5" s="101" t="str">
        <f>'Fundación Alberto M.'!H15</f>
        <v>CUMPLE</v>
      </c>
    </row>
    <row r="6" spans="1:48" ht="47.25" customHeight="1" x14ac:dyDescent="0.25">
      <c r="A6" s="98" t="s">
        <v>6</v>
      </c>
      <c r="B6" s="102">
        <f>'Consorcio AID-2023'!X14</f>
        <v>1462.8690515490396</v>
      </c>
      <c r="C6" s="101" t="str">
        <f>'Consorcio AID-2023'!H18</f>
        <v>CUMPLE</v>
      </c>
    </row>
    <row r="7" spans="1:48" ht="47.25" customHeight="1" x14ac:dyDescent="0.25">
      <c r="A7" s="98" t="s">
        <v>7</v>
      </c>
      <c r="B7" s="102">
        <f>'APG, Paz &amp; Reconciliación'!X14</f>
        <v>1342.08</v>
      </c>
      <c r="C7" s="101" t="str">
        <f>'APG, Paz &amp; Reconciliación'!H18</f>
        <v>CUMPLE</v>
      </c>
      <c r="D7" s="99"/>
    </row>
    <row r="8" spans="1:48" ht="47.25" customHeight="1" x14ac:dyDescent="0.25">
      <c r="A8" s="98" t="s">
        <v>8</v>
      </c>
      <c r="B8" s="102">
        <f>'Unión Temporal Plan Jaramillo'!Z16</f>
        <v>1971.5900425753571</v>
      </c>
      <c r="C8" s="101" t="str">
        <f>'Unión Temporal Plan Jaramillo'!H20</f>
        <v>CUMPLE</v>
      </c>
    </row>
    <row r="9" spans="1:48" ht="47.25" customHeight="1" x14ac:dyDescent="0.25">
      <c r="A9" s="98" t="s">
        <v>9</v>
      </c>
      <c r="B9" s="102">
        <f>'Ikala S.A.S BID'!X15</f>
        <v>2479.29994704103</v>
      </c>
      <c r="C9" s="101" t="str">
        <f>'Ikala S.A.S BID'!H19</f>
        <v>CUMPLE</v>
      </c>
    </row>
    <row r="10" spans="1:48" ht="47.25" customHeight="1" x14ac:dyDescent="0.25">
      <c r="A10" s="98" t="s">
        <v>10</v>
      </c>
      <c r="B10" s="102">
        <f>'Analytica MSE S.A.S BIC'!X14</f>
        <v>2147.2014602091344</v>
      </c>
      <c r="C10" s="101" t="str">
        <f>'Analytica MSE S.A.S BIC'!H17</f>
        <v>CUMPLE</v>
      </c>
    </row>
    <row r="11" spans="1:48" x14ac:dyDescent="0.25">
      <c r="B11" s="100"/>
    </row>
    <row r="12" spans="1:48" x14ac:dyDescent="0.25">
      <c r="B12" s="100"/>
    </row>
    <row r="13" spans="1:48" s="95" customFormat="1" ht="32.25" customHeight="1" x14ac:dyDescent="0.25">
      <c r="A13" s="103" t="s">
        <v>11</v>
      </c>
      <c r="B13" s="104">
        <v>929.98</v>
      </c>
    </row>
    <row r="14" spans="1:48" s="95" customFormat="1" ht="32.25" customHeight="1" x14ac:dyDescent="0.25">
      <c r="A14" s="103" t="s">
        <v>12</v>
      </c>
      <c r="B14" s="104">
        <v>836.98199999999997</v>
      </c>
    </row>
  </sheetData>
  <mergeCells count="1">
    <mergeCell ref="A2:C2"/>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1"/>
  <sheetViews>
    <sheetView showGridLines="0" zoomScale="90" zoomScaleNormal="90" workbookViewId="0">
      <pane ySplit="10" topLeftCell="A11" activePane="bottomLeft" state="frozen"/>
      <selection pane="bottomLeft" activeCell="H16" sqref="H16:I16"/>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7109375" style="1" customWidth="1"/>
    <col min="7" max="7" width="35.7109375" style="1" customWidth="1"/>
    <col min="8" max="8" width="15" style="1" customWidth="1"/>
    <col min="9" max="9" width="22.7109375" style="1" customWidth="1"/>
    <col min="10" max="13" width="11" style="1" customWidth="1"/>
    <col min="14" max="16" width="17.28515625" style="1" customWidth="1"/>
    <col min="17" max="19" width="20.7109375" style="1" customWidth="1"/>
    <col min="20" max="20" width="6" customWidth="1"/>
    <col min="21" max="23" width="20.7109375" style="1" customWidth="1"/>
    <col min="24" max="24" width="14.85546875" style="57" customWidth="1"/>
    <col min="25" max="16384" width="11.42578125" style="1"/>
  </cols>
  <sheetData>
    <row r="1" spans="1:24" ht="64.5" customHeight="1" x14ac:dyDescent="0.3">
      <c r="A1" s="132" t="s">
        <v>13</v>
      </c>
      <c r="B1" s="132"/>
      <c r="C1" s="132"/>
      <c r="D1" s="132"/>
      <c r="E1" s="132"/>
      <c r="F1" s="132"/>
      <c r="G1" s="132"/>
      <c r="H1" s="132"/>
      <c r="I1" s="132"/>
      <c r="J1" s="132"/>
      <c r="K1" s="132"/>
      <c r="L1" s="132"/>
      <c r="M1" s="132"/>
      <c r="N1" s="132"/>
      <c r="O1" s="132"/>
      <c r="P1" s="132"/>
      <c r="Q1" s="132"/>
      <c r="R1" s="132"/>
      <c r="S1" s="132"/>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c r="T4" s="1"/>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c r="T5" s="1"/>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c r="T6" s="1"/>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c r="T7" s="1"/>
    </row>
    <row r="8" spans="1:24" ht="12" customHeight="1" x14ac:dyDescent="0.3">
      <c r="A8" s="19"/>
      <c r="B8" s="21"/>
      <c r="C8" s="22"/>
      <c r="D8" s="22"/>
      <c r="E8" s="22"/>
      <c r="F8" s="22"/>
      <c r="G8" s="22"/>
      <c r="H8" s="22"/>
      <c r="I8" s="22"/>
      <c r="J8" s="22"/>
      <c r="K8" s="22"/>
      <c r="L8" s="22"/>
      <c r="M8" s="22"/>
      <c r="N8" s="22"/>
      <c r="O8" s="22"/>
      <c r="P8" s="22"/>
      <c r="Q8" s="22"/>
      <c r="R8" s="22"/>
      <c r="S8" s="22"/>
      <c r="T8" s="1"/>
    </row>
    <row r="9" spans="1:24" ht="24" customHeight="1" x14ac:dyDescent="0.3">
      <c r="A9" s="19"/>
      <c r="B9" s="22"/>
      <c r="C9" s="19"/>
      <c r="D9" s="19"/>
      <c r="E9" s="19"/>
      <c r="F9" s="19"/>
      <c r="G9" s="19"/>
      <c r="H9" s="19"/>
      <c r="I9" s="19"/>
      <c r="J9" s="19"/>
      <c r="K9" s="19"/>
      <c r="L9" s="19"/>
      <c r="M9" s="19"/>
      <c r="N9" s="19"/>
      <c r="O9" s="19"/>
      <c r="P9" s="19"/>
      <c r="Q9" s="129" t="s">
        <v>22</v>
      </c>
      <c r="R9" s="129"/>
      <c r="S9" s="129"/>
      <c r="T9" s="1"/>
      <c r="U9" s="128" t="s">
        <v>23</v>
      </c>
      <c r="V9" s="128"/>
      <c r="W9" s="128"/>
      <c r="X9" s="128"/>
    </row>
    <row r="10" spans="1:24" ht="71.25" customHeight="1" x14ac:dyDescent="0.3">
      <c r="A10" s="23" t="s">
        <v>24</v>
      </c>
      <c r="B10" s="23" t="s">
        <v>25</v>
      </c>
      <c r="C10" s="23" t="s">
        <v>26</v>
      </c>
      <c r="D10" s="23" t="s">
        <v>27</v>
      </c>
      <c r="E10" s="23" t="s">
        <v>28</v>
      </c>
      <c r="F10" s="23" t="s">
        <v>29</v>
      </c>
      <c r="G10" s="23" t="s">
        <v>30</v>
      </c>
      <c r="H10" s="23" t="s">
        <v>31</v>
      </c>
      <c r="I10" s="23" t="s">
        <v>32</v>
      </c>
      <c r="J10" s="23" t="s">
        <v>33</v>
      </c>
      <c r="K10" s="24" t="s">
        <v>34</v>
      </c>
      <c r="L10" s="25" t="s">
        <v>35</v>
      </c>
      <c r="M10" s="25" t="s">
        <v>36</v>
      </c>
      <c r="N10" s="26" t="s">
        <v>37</v>
      </c>
      <c r="O10" s="26" t="s">
        <v>38</v>
      </c>
      <c r="P10" s="26" t="s">
        <v>39</v>
      </c>
      <c r="Q10" s="26" t="s">
        <v>40</v>
      </c>
      <c r="R10" s="26" t="s">
        <v>41</v>
      </c>
      <c r="S10" s="23" t="s">
        <v>42</v>
      </c>
      <c r="T10" s="1"/>
      <c r="U10" s="68" t="s">
        <v>43</v>
      </c>
      <c r="V10" s="68" t="s">
        <v>44</v>
      </c>
      <c r="W10" s="68" t="s">
        <v>3</v>
      </c>
      <c r="X10" s="68" t="s">
        <v>45</v>
      </c>
    </row>
    <row r="11" spans="1:24" ht="126" customHeight="1" x14ac:dyDescent="0.3">
      <c r="A11" s="27">
        <v>1</v>
      </c>
      <c r="B11" s="27" t="s">
        <v>16</v>
      </c>
      <c r="C11" s="28" t="s">
        <v>46</v>
      </c>
      <c r="D11" s="29" t="s">
        <v>47</v>
      </c>
      <c r="E11" s="28" t="s">
        <v>48</v>
      </c>
      <c r="F11" s="30">
        <v>1</v>
      </c>
      <c r="G11" s="28" t="s">
        <v>49</v>
      </c>
      <c r="H11" s="28" t="s">
        <v>50</v>
      </c>
      <c r="I11" s="28" t="s">
        <v>51</v>
      </c>
      <c r="J11" s="31">
        <v>44119</v>
      </c>
      <c r="K11" s="31">
        <v>44804</v>
      </c>
      <c r="L11" s="32">
        <v>2022</v>
      </c>
      <c r="M11" s="33">
        <f>+VLOOKUP(L11,Tabla_Salarios,2,FALSE)</f>
        <v>1000000</v>
      </c>
      <c r="N11" s="34">
        <v>1033457088</v>
      </c>
      <c r="O11" s="35">
        <f>+N11/M11</f>
        <v>1033.4570880000001</v>
      </c>
      <c r="P11" s="35">
        <f>+O11*F11</f>
        <v>1033.4570880000001</v>
      </c>
      <c r="Q11" s="60" t="s">
        <v>52</v>
      </c>
      <c r="R11" s="61" t="s">
        <v>53</v>
      </c>
      <c r="S11" s="62" t="s">
        <v>54</v>
      </c>
      <c r="T11" s="1"/>
      <c r="U11" s="63" t="s">
        <v>48</v>
      </c>
      <c r="V11" s="63" t="s">
        <v>53</v>
      </c>
      <c r="W11" s="64" t="s">
        <v>54</v>
      </c>
      <c r="X11" s="83">
        <f>+IF(W11="CUMPLE",P11,0)</f>
        <v>1033.4570880000001</v>
      </c>
    </row>
    <row r="12" spans="1:24" s="56" customFormat="1" ht="18.75" x14ac:dyDescent="0.4">
      <c r="A12" s="133" t="s">
        <v>55</v>
      </c>
      <c r="B12" s="133"/>
      <c r="C12" s="133"/>
      <c r="D12" s="133"/>
      <c r="E12" s="133"/>
      <c r="F12" s="133"/>
      <c r="G12" s="133"/>
      <c r="H12" s="133"/>
      <c r="I12" s="133"/>
      <c r="J12" s="133"/>
      <c r="K12" s="133"/>
      <c r="L12" s="133"/>
      <c r="M12" s="133"/>
      <c r="N12" s="54"/>
      <c r="O12" s="54"/>
      <c r="P12" s="54">
        <f>SUM(P11)</f>
        <v>1033.4570880000001</v>
      </c>
      <c r="Q12" s="54"/>
      <c r="R12" s="54"/>
      <c r="S12" s="55"/>
      <c r="U12" s="54"/>
      <c r="V12" s="54"/>
      <c r="W12" s="54"/>
      <c r="X12" s="54">
        <f>SUM(X11)</f>
        <v>1033.4570880000001</v>
      </c>
    </row>
    <row r="13" spans="1:24" ht="16.5" customHeight="1" x14ac:dyDescent="0.3">
      <c r="T13" s="1"/>
    </row>
    <row r="14" spans="1:24" x14ac:dyDescent="0.3">
      <c r="T14" s="1"/>
    </row>
    <row r="15" spans="1:24" x14ac:dyDescent="0.3">
      <c r="T15" s="1"/>
    </row>
    <row r="16" spans="1:24" s="37" customFormat="1" ht="27" customHeight="1" x14ac:dyDescent="0.25">
      <c r="E16" s="130" t="s">
        <v>56</v>
      </c>
      <c r="F16" s="130"/>
      <c r="G16" s="130"/>
      <c r="H16" s="131" t="s">
        <v>54</v>
      </c>
      <c r="I16" s="131"/>
      <c r="X16" s="58"/>
    </row>
    <row r="17" spans="5:20" x14ac:dyDescent="0.3">
      <c r="E17" s="1" t="s">
        <v>57</v>
      </c>
      <c r="T17" s="1"/>
    </row>
    <row r="18" spans="5:20" x14ac:dyDescent="0.3">
      <c r="T18" s="1"/>
    </row>
    <row r="19" spans="5:20" x14ac:dyDescent="0.3">
      <c r="T19" s="1"/>
    </row>
    <row r="20" spans="5:20" x14ac:dyDescent="0.3">
      <c r="T20" s="1"/>
    </row>
    <row r="21" spans="5:20" x14ac:dyDescent="0.3">
      <c r="T21" s="1"/>
    </row>
  </sheetData>
  <mergeCells count="10">
    <mergeCell ref="U9:X9"/>
    <mergeCell ref="Q9:S9"/>
    <mergeCell ref="E16:G16"/>
    <mergeCell ref="H16:I16"/>
    <mergeCell ref="A1:S1"/>
    <mergeCell ref="A12:M12"/>
    <mergeCell ref="C4:S4"/>
    <mergeCell ref="C5:S5"/>
    <mergeCell ref="C6:S6"/>
    <mergeCell ref="C7:S7"/>
  </mergeCells>
  <printOptions horizontalCentered="1"/>
  <pageMargins left="0.39370078740157483" right="0.39370078740157483" top="0.39370078740157483" bottom="0.39370078740157483" header="0.31496062992125984" footer="0.31496062992125984"/>
  <pageSetup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CC11B-EA60-485A-B49E-112BB5A468D0}">
  <dimension ref="A1:X16"/>
  <sheetViews>
    <sheetView showGridLines="0" topLeftCell="C1" zoomScale="90" zoomScaleNormal="90" workbookViewId="0">
      <pane ySplit="10" topLeftCell="A11" activePane="bottomLeft" state="frozen"/>
      <selection pane="bottomLeft" activeCell="C4" sqref="C4:S4"/>
    </sheetView>
  </sheetViews>
  <sheetFormatPr baseColWidth="10" defaultColWidth="11.42578125" defaultRowHeight="16.5" x14ac:dyDescent="0.3"/>
  <cols>
    <col min="1" max="1" width="5.140625" style="1" customWidth="1"/>
    <col min="2" max="2" width="12.28515625" style="1" customWidth="1"/>
    <col min="3" max="3" width="21.85546875" style="1" customWidth="1"/>
    <col min="4" max="4" width="17.28515625" style="1" customWidth="1"/>
    <col min="5" max="6" width="20.7109375" style="1" customWidth="1"/>
    <col min="7" max="7" width="35.85546875" style="1" customWidth="1"/>
    <col min="8" max="8" width="15" style="1" customWidth="1"/>
    <col min="9" max="9" width="22.7109375" style="1" customWidth="1"/>
    <col min="10" max="13" width="11" style="1" customWidth="1"/>
    <col min="14" max="14" width="25.85546875" style="1" customWidth="1"/>
    <col min="15" max="16" width="17.28515625" style="1" customWidth="1"/>
    <col min="17" max="19" width="20.7109375" style="1" customWidth="1"/>
    <col min="20" max="20" width="5.7109375" customWidth="1"/>
    <col min="21" max="23" width="20.85546875" style="1" customWidth="1"/>
    <col min="24" max="24" width="16.42578125" style="57" customWidth="1"/>
    <col min="25" max="16384" width="11.42578125" style="1"/>
  </cols>
  <sheetData>
    <row r="1" spans="1:24" s="14" customFormat="1" ht="58.5" customHeight="1" x14ac:dyDescent="0.3">
      <c r="A1" s="132" t="s">
        <v>58</v>
      </c>
      <c r="B1" s="132"/>
      <c r="C1" s="132"/>
      <c r="D1" s="132"/>
      <c r="E1" s="132"/>
      <c r="F1" s="132"/>
      <c r="G1" s="132"/>
      <c r="H1" s="132"/>
      <c r="I1" s="132"/>
      <c r="J1" s="132"/>
      <c r="K1" s="132"/>
      <c r="L1" s="132"/>
      <c r="M1" s="132"/>
      <c r="N1" s="132"/>
      <c r="O1" s="132"/>
      <c r="P1" s="132"/>
      <c r="Q1" s="132"/>
      <c r="R1" s="132"/>
      <c r="S1" s="132"/>
      <c r="X1" s="57"/>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c r="T4" s="1"/>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c r="T5" s="1"/>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c r="T6" s="1"/>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c r="T7" s="1"/>
    </row>
    <row r="8" spans="1:24" ht="17.25" customHeight="1" x14ac:dyDescent="0.3">
      <c r="A8" s="19"/>
      <c r="B8" s="21"/>
      <c r="C8" s="22"/>
      <c r="D8" s="22"/>
      <c r="E8" s="22"/>
      <c r="F8" s="22"/>
      <c r="G8" s="22"/>
      <c r="H8" s="22"/>
      <c r="I8" s="22"/>
      <c r="J8" s="22"/>
      <c r="K8" s="22"/>
      <c r="L8" s="22"/>
      <c r="M8" s="22"/>
      <c r="N8" s="22"/>
      <c r="O8" s="22"/>
      <c r="P8" s="22"/>
      <c r="Q8" s="22"/>
      <c r="R8" s="22"/>
      <c r="S8" s="22"/>
      <c r="T8" s="1"/>
    </row>
    <row r="9" spans="1:24" ht="28.5" customHeight="1" x14ac:dyDescent="0.3">
      <c r="A9" s="3"/>
      <c r="B9" s="4"/>
      <c r="C9" s="3"/>
      <c r="D9" s="3"/>
      <c r="E9" s="3"/>
      <c r="F9" s="3"/>
      <c r="G9" s="3"/>
      <c r="H9" s="3"/>
      <c r="I9" s="3"/>
      <c r="J9" s="3"/>
      <c r="K9" s="3"/>
      <c r="L9" s="3"/>
      <c r="M9" s="3"/>
      <c r="N9" s="3"/>
      <c r="O9" s="3"/>
      <c r="P9" s="3"/>
      <c r="Q9" s="136" t="s">
        <v>22</v>
      </c>
      <c r="R9" s="136"/>
      <c r="S9" s="136"/>
      <c r="T9" s="1"/>
      <c r="U9" s="128" t="s">
        <v>23</v>
      </c>
      <c r="V9" s="128"/>
      <c r="W9" s="128"/>
      <c r="X9" s="128"/>
    </row>
    <row r="10" spans="1:24" ht="73.5" customHeight="1" x14ac:dyDescent="0.3">
      <c r="A10" s="23" t="s">
        <v>24</v>
      </c>
      <c r="B10" s="23" t="s">
        <v>25</v>
      </c>
      <c r="C10" s="23" t="s">
        <v>26</v>
      </c>
      <c r="D10" s="23" t="s">
        <v>27</v>
      </c>
      <c r="E10" s="23"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42</v>
      </c>
      <c r="T10" s="1"/>
      <c r="U10" s="68" t="s">
        <v>43</v>
      </c>
      <c r="V10" s="68" t="s">
        <v>44</v>
      </c>
      <c r="W10" s="68" t="s">
        <v>3</v>
      </c>
      <c r="X10" s="68" t="s">
        <v>45</v>
      </c>
    </row>
    <row r="11" spans="1:24" ht="201.75" customHeight="1" x14ac:dyDescent="0.3">
      <c r="A11" s="27">
        <v>1</v>
      </c>
      <c r="B11" s="27" t="s">
        <v>14</v>
      </c>
      <c r="C11" s="27" t="s">
        <v>59</v>
      </c>
      <c r="D11" s="38" t="s">
        <v>60</v>
      </c>
      <c r="E11" s="27" t="s">
        <v>5</v>
      </c>
      <c r="F11" s="39">
        <v>0.6</v>
      </c>
      <c r="G11" s="59" t="s">
        <v>61</v>
      </c>
      <c r="H11" s="27">
        <v>21</v>
      </c>
      <c r="I11" s="27" t="s">
        <v>62</v>
      </c>
      <c r="J11" s="40">
        <v>39826</v>
      </c>
      <c r="K11" s="40">
        <v>40771</v>
      </c>
      <c r="L11" s="27">
        <v>2011</v>
      </c>
      <c r="M11" s="75">
        <f>+VLOOKUP(L11,Tabla_Salarios,2,FALSE)</f>
        <v>535600</v>
      </c>
      <c r="N11" s="41">
        <v>48484927810.760002</v>
      </c>
      <c r="O11" s="36">
        <f>+N11/M11</f>
        <v>90524.510475653471</v>
      </c>
      <c r="P11" s="36">
        <f>+O11*F11</f>
        <v>54314.70628539208</v>
      </c>
      <c r="Q11" s="60" t="s">
        <v>52</v>
      </c>
      <c r="R11" s="61" t="s">
        <v>53</v>
      </c>
      <c r="S11" s="62" t="s">
        <v>54</v>
      </c>
      <c r="T11" s="1"/>
      <c r="U11" s="63" t="s">
        <v>48</v>
      </c>
      <c r="V11" s="63" t="s">
        <v>53</v>
      </c>
      <c r="W11" s="64" t="s">
        <v>54</v>
      </c>
      <c r="X11" s="105">
        <f>+IF(W11="CUMPLE",P11,0)</f>
        <v>54314.70628539208</v>
      </c>
    </row>
    <row r="12" spans="1:24" s="56" customFormat="1" ht="18.75" x14ac:dyDescent="0.4">
      <c r="A12" s="133" t="s">
        <v>55</v>
      </c>
      <c r="B12" s="133"/>
      <c r="C12" s="133"/>
      <c r="D12" s="133"/>
      <c r="E12" s="133"/>
      <c r="F12" s="133"/>
      <c r="G12" s="133"/>
      <c r="H12" s="133"/>
      <c r="I12" s="133"/>
      <c r="J12" s="133"/>
      <c r="K12" s="133"/>
      <c r="L12" s="133"/>
      <c r="M12" s="133"/>
      <c r="N12" s="54"/>
      <c r="O12" s="54"/>
      <c r="P12" s="54">
        <f>SUM(P11)</f>
        <v>54314.70628539208</v>
      </c>
      <c r="Q12" s="54"/>
      <c r="R12" s="54"/>
      <c r="S12" s="55"/>
      <c r="U12" s="54"/>
      <c r="V12" s="54"/>
      <c r="W12" s="54"/>
      <c r="X12" s="54">
        <f>SUM(X11)</f>
        <v>54314.70628539208</v>
      </c>
    </row>
    <row r="13" spans="1:24" ht="16.5" customHeight="1" x14ac:dyDescent="0.3">
      <c r="T13" s="1"/>
    </row>
    <row r="14" spans="1:24" x14ac:dyDescent="0.3">
      <c r="T14" s="1"/>
    </row>
    <row r="15" spans="1:24" s="42" customFormat="1" ht="27" customHeight="1" x14ac:dyDescent="0.3">
      <c r="E15" s="130" t="s">
        <v>56</v>
      </c>
      <c r="F15" s="130"/>
      <c r="G15" s="130"/>
      <c r="H15" s="131" t="s">
        <v>54</v>
      </c>
      <c r="I15" s="131"/>
      <c r="X15" s="57"/>
    </row>
    <row r="16" spans="1:24" x14ac:dyDescent="0.3">
      <c r="E16" s="1" t="s">
        <v>57</v>
      </c>
      <c r="T16" s="1"/>
      <c r="X16" s="58"/>
    </row>
  </sheetData>
  <mergeCells count="10">
    <mergeCell ref="U9:X9"/>
    <mergeCell ref="Q9:S9"/>
    <mergeCell ref="E15:G15"/>
    <mergeCell ref="H15:I15"/>
    <mergeCell ref="A1:S1"/>
    <mergeCell ref="C4:S4"/>
    <mergeCell ref="C5:S5"/>
    <mergeCell ref="C6:S6"/>
    <mergeCell ref="C7:S7"/>
    <mergeCell ref="A12:M12"/>
  </mergeCells>
  <pageMargins left="0.7" right="0.7" top="0.75" bottom="0.75" header="0.3" footer="0.3"/>
  <pageSetup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02A7D-5938-4978-88E7-0CF24BA910BF}">
  <dimension ref="A1:X19"/>
  <sheetViews>
    <sheetView showGridLines="0" zoomScale="90" zoomScaleNormal="90" workbookViewId="0">
      <pane ySplit="10" topLeftCell="A11" activePane="bottomLeft" state="frozen"/>
      <selection pane="bottomLeft" activeCell="G13" sqref="G13"/>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7109375" style="1" customWidth="1"/>
    <col min="7" max="7" width="39.28515625" style="1" customWidth="1"/>
    <col min="8" max="8" width="15" style="1" customWidth="1"/>
    <col min="9" max="9" width="22.7109375" style="1" customWidth="1"/>
    <col min="10" max="11" width="11" style="1" customWidth="1"/>
    <col min="12" max="12" width="16.5703125" style="1" customWidth="1"/>
    <col min="13" max="13" width="11" style="1" customWidth="1"/>
    <col min="14" max="16" width="17.28515625" style="1" customWidth="1"/>
    <col min="17" max="18" width="30.7109375" style="1" customWidth="1"/>
    <col min="19" max="19" width="25.7109375" style="1" customWidth="1"/>
    <col min="20" max="20" width="5.7109375" customWidth="1"/>
    <col min="21" max="21" width="25.42578125" style="1" customWidth="1"/>
    <col min="22" max="22" width="45.7109375" style="1" customWidth="1"/>
    <col min="23" max="23" width="25.42578125" customWidth="1"/>
    <col min="24" max="24" width="18.7109375" style="73" customWidth="1"/>
    <col min="25" max="16384" width="11.42578125" style="1"/>
  </cols>
  <sheetData>
    <row r="1" spans="1:24" ht="55.5" customHeight="1" x14ac:dyDescent="0.3">
      <c r="A1" s="132" t="s">
        <v>63</v>
      </c>
      <c r="B1" s="132"/>
      <c r="C1" s="132"/>
      <c r="D1" s="132"/>
      <c r="E1" s="132"/>
      <c r="F1" s="132"/>
      <c r="G1" s="132"/>
      <c r="H1" s="132"/>
      <c r="I1" s="132"/>
      <c r="J1" s="132"/>
      <c r="K1" s="132"/>
      <c r="L1" s="132"/>
      <c r="M1" s="132"/>
      <c r="N1" s="132"/>
      <c r="O1" s="132"/>
      <c r="P1" s="132"/>
      <c r="Q1" s="132"/>
      <c r="R1" s="132"/>
      <c r="S1" s="132"/>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row>
    <row r="8" spans="1:24" ht="12" customHeight="1" x14ac:dyDescent="0.3">
      <c r="A8" s="19"/>
      <c r="B8" s="21"/>
      <c r="C8" s="22"/>
      <c r="D8" s="22"/>
      <c r="E8" s="22"/>
      <c r="F8" s="22"/>
      <c r="G8" s="22"/>
      <c r="H8" s="22"/>
      <c r="I8" s="22"/>
      <c r="J8" s="22"/>
      <c r="K8" s="22"/>
      <c r="L8" s="22"/>
      <c r="M8" s="22"/>
      <c r="N8" s="22"/>
      <c r="O8" s="22"/>
      <c r="P8" s="22"/>
      <c r="Q8" s="22"/>
      <c r="R8" s="22"/>
      <c r="S8" s="22"/>
    </row>
    <row r="9" spans="1:24" ht="24" customHeight="1" x14ac:dyDescent="0.3">
      <c r="A9" s="3"/>
      <c r="B9" s="4"/>
      <c r="C9" s="3"/>
      <c r="D9" s="3"/>
      <c r="E9" s="3"/>
      <c r="F9" s="3"/>
      <c r="G9" s="3"/>
      <c r="H9" s="3"/>
      <c r="I9" s="3"/>
      <c r="J9" s="3"/>
      <c r="K9" s="3"/>
      <c r="L9" s="3"/>
      <c r="M9" s="3"/>
      <c r="N9" s="3"/>
      <c r="O9" s="3"/>
      <c r="P9" s="3"/>
      <c r="Q9" s="136" t="s">
        <v>22</v>
      </c>
      <c r="R9" s="136"/>
      <c r="S9" s="136"/>
      <c r="U9" s="128" t="s">
        <v>23</v>
      </c>
      <c r="V9" s="128"/>
      <c r="W9" s="128"/>
      <c r="X9" s="128"/>
    </row>
    <row r="10" spans="1:24" ht="72" customHeight="1" x14ac:dyDescent="0.3">
      <c r="A10" s="23" t="s">
        <v>24</v>
      </c>
      <c r="B10" s="23" t="s">
        <v>25</v>
      </c>
      <c r="C10" s="23" t="s">
        <v>26</v>
      </c>
      <c r="D10" s="23" t="s">
        <v>27</v>
      </c>
      <c r="E10" s="23"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64</v>
      </c>
      <c r="U10" s="68" t="s">
        <v>43</v>
      </c>
      <c r="V10" s="68" t="s">
        <v>44</v>
      </c>
      <c r="W10" s="68" t="s">
        <v>3</v>
      </c>
      <c r="X10" s="68" t="s">
        <v>45</v>
      </c>
    </row>
    <row r="11" spans="1:24" ht="135.75" customHeight="1" x14ac:dyDescent="0.3">
      <c r="A11" s="27">
        <v>1</v>
      </c>
      <c r="B11" s="43" t="s">
        <v>14</v>
      </c>
      <c r="C11" s="27" t="s">
        <v>65</v>
      </c>
      <c r="D11" s="38" t="s">
        <v>66</v>
      </c>
      <c r="E11" s="27" t="s">
        <v>48</v>
      </c>
      <c r="F11" s="39">
        <v>1</v>
      </c>
      <c r="G11" s="17" t="s">
        <v>67</v>
      </c>
      <c r="H11" s="27">
        <v>90</v>
      </c>
      <c r="I11" s="27" t="s">
        <v>68</v>
      </c>
      <c r="J11" s="27" t="s">
        <v>69</v>
      </c>
      <c r="K11" s="40">
        <v>44189</v>
      </c>
      <c r="L11" s="27">
        <v>2020</v>
      </c>
      <c r="M11" s="75">
        <f>+VLOOKUP(L11,Tabla_Salarios,2,FALSE)</f>
        <v>877803</v>
      </c>
      <c r="N11" s="36">
        <v>800000000</v>
      </c>
      <c r="O11" s="36">
        <f>+N11/M11</f>
        <v>911.36621770488364</v>
      </c>
      <c r="P11" s="36">
        <f>+O11*F11</f>
        <v>911.36621770488364</v>
      </c>
      <c r="Q11" s="65" t="s">
        <v>70</v>
      </c>
      <c r="R11" s="65" t="s">
        <v>71</v>
      </c>
      <c r="S11" s="90" t="s">
        <v>72</v>
      </c>
      <c r="U11" s="71" t="s">
        <v>73</v>
      </c>
      <c r="V11" s="71" t="s">
        <v>74</v>
      </c>
      <c r="W11" s="69" t="s">
        <v>54</v>
      </c>
      <c r="X11" s="105">
        <f>+IF(W11="CUMPLE",P11,0)</f>
        <v>911.36621770488364</v>
      </c>
    </row>
    <row r="12" spans="1:24" ht="138.75" customHeight="1" x14ac:dyDescent="0.3">
      <c r="A12" s="27">
        <v>2</v>
      </c>
      <c r="B12" s="43" t="s">
        <v>18</v>
      </c>
      <c r="C12" s="27" t="s">
        <v>75</v>
      </c>
      <c r="D12" s="38" t="s">
        <v>76</v>
      </c>
      <c r="E12" s="27" t="s">
        <v>48</v>
      </c>
      <c r="F12" s="39">
        <v>1</v>
      </c>
      <c r="G12" s="17" t="s">
        <v>77</v>
      </c>
      <c r="H12" s="27">
        <v>16</v>
      </c>
      <c r="I12" s="27" t="s">
        <v>68</v>
      </c>
      <c r="J12" s="40">
        <v>41772</v>
      </c>
      <c r="K12" s="40">
        <v>41942</v>
      </c>
      <c r="L12" s="27">
        <v>2014</v>
      </c>
      <c r="M12" s="75">
        <f>+VLOOKUP(L12,Tabla_Salarios,2,FALSE)</f>
        <v>616000</v>
      </c>
      <c r="N12" s="36">
        <v>250000000</v>
      </c>
      <c r="O12" s="36">
        <f>+N12/M12</f>
        <v>405.84415584415586</v>
      </c>
      <c r="P12" s="36">
        <f t="shared" ref="P12" si="0">+O12*F12</f>
        <v>405.84415584415586</v>
      </c>
      <c r="Q12" s="65" t="s">
        <v>70</v>
      </c>
      <c r="R12" s="76" t="s">
        <v>78</v>
      </c>
      <c r="S12" s="90" t="s">
        <v>72</v>
      </c>
      <c r="U12" s="66" t="s">
        <v>79</v>
      </c>
      <c r="V12" s="72" t="s">
        <v>80</v>
      </c>
      <c r="W12" s="69" t="s">
        <v>54</v>
      </c>
      <c r="X12" s="105">
        <f>+IF(W12="CUMPLE",P12,0)</f>
        <v>405.84415584415586</v>
      </c>
    </row>
    <row r="13" spans="1:24" ht="123.75" customHeight="1" x14ac:dyDescent="0.3">
      <c r="A13" s="27">
        <v>3</v>
      </c>
      <c r="B13" s="43" t="s">
        <v>16</v>
      </c>
      <c r="C13" s="27" t="s">
        <v>81</v>
      </c>
      <c r="D13" s="38" t="s">
        <v>82</v>
      </c>
      <c r="E13" s="27" t="s">
        <v>83</v>
      </c>
      <c r="F13" s="39">
        <v>1</v>
      </c>
      <c r="G13" s="17" t="s">
        <v>84</v>
      </c>
      <c r="H13" s="27">
        <v>109</v>
      </c>
      <c r="I13" s="27" t="s">
        <v>68</v>
      </c>
      <c r="J13" s="40">
        <v>44530</v>
      </c>
      <c r="K13" s="40">
        <v>44671</v>
      </c>
      <c r="L13" s="27">
        <v>2022</v>
      </c>
      <c r="M13" s="75">
        <f>+VLOOKUP(L13,Tabla_Salarios,2,FALSE)</f>
        <v>1000000</v>
      </c>
      <c r="N13" s="36">
        <v>145658678</v>
      </c>
      <c r="O13" s="36">
        <f>+N13/M13</f>
        <v>145.65867800000001</v>
      </c>
      <c r="P13" s="36">
        <f>+O13*F13</f>
        <v>145.65867800000001</v>
      </c>
      <c r="Q13" s="65" t="s">
        <v>70</v>
      </c>
      <c r="R13" s="65" t="s">
        <v>85</v>
      </c>
      <c r="S13" s="90" t="s">
        <v>72</v>
      </c>
      <c r="U13" s="67" t="s">
        <v>79</v>
      </c>
      <c r="V13" s="72" t="s">
        <v>86</v>
      </c>
      <c r="W13" s="69" t="s">
        <v>54</v>
      </c>
      <c r="X13" s="105">
        <f>+IF(W13="CUMPLE",P13,0)</f>
        <v>145.65867800000001</v>
      </c>
    </row>
    <row r="14" spans="1:24" s="56" customFormat="1" ht="18.75" x14ac:dyDescent="0.4">
      <c r="A14" s="133" t="s">
        <v>55</v>
      </c>
      <c r="B14" s="133"/>
      <c r="C14" s="133"/>
      <c r="D14" s="133"/>
      <c r="E14" s="133"/>
      <c r="F14" s="133"/>
      <c r="G14" s="133"/>
      <c r="H14" s="133"/>
      <c r="I14" s="133"/>
      <c r="J14" s="133"/>
      <c r="K14" s="133"/>
      <c r="L14" s="133"/>
      <c r="M14" s="133"/>
      <c r="N14" s="54"/>
      <c r="O14" s="54"/>
      <c r="P14" s="54">
        <f>SUM(P11:P13)</f>
        <v>1462.8690515490396</v>
      </c>
      <c r="Q14" s="54"/>
      <c r="R14" s="54"/>
      <c r="S14" s="55"/>
      <c r="U14" s="55"/>
      <c r="V14" s="55"/>
      <c r="W14" s="70"/>
      <c r="X14" s="54">
        <f>SUM(X11:X13)</f>
        <v>1462.8690515490396</v>
      </c>
    </row>
    <row r="15" spans="1:24" ht="16.5" customHeight="1" x14ac:dyDescent="0.3"/>
    <row r="18" spans="5:24" s="42" customFormat="1" ht="24" customHeight="1" x14ac:dyDescent="0.25">
      <c r="E18" s="130" t="s">
        <v>56</v>
      </c>
      <c r="F18" s="130"/>
      <c r="G18" s="130"/>
      <c r="H18" s="131" t="s">
        <v>54</v>
      </c>
      <c r="I18" s="131"/>
      <c r="X18" s="74"/>
    </row>
    <row r="19" spans="5:24" x14ac:dyDescent="0.3">
      <c r="E19" s="1" t="s">
        <v>57</v>
      </c>
    </row>
  </sheetData>
  <mergeCells count="10">
    <mergeCell ref="U9:X9"/>
    <mergeCell ref="E18:G18"/>
    <mergeCell ref="H18:I18"/>
    <mergeCell ref="A1:S1"/>
    <mergeCell ref="C4:S4"/>
    <mergeCell ref="C5:S5"/>
    <mergeCell ref="C6:S6"/>
    <mergeCell ref="C7:S7"/>
    <mergeCell ref="A14:M14"/>
    <mergeCell ref="Q9:S9"/>
  </mergeCells>
  <pageMargins left="0.7" right="0.7" top="0.75" bottom="0.75" header="0.3" footer="0.3"/>
  <pageSetup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01C58-4A67-4DF2-BABC-7F9854D6A84A}">
  <dimension ref="A1:X19"/>
  <sheetViews>
    <sheetView showGridLines="0" zoomScale="90" zoomScaleNormal="90" workbookViewId="0">
      <pane ySplit="10" topLeftCell="A11" activePane="bottomLeft" state="frozen"/>
      <selection pane="bottomLeft" activeCell="A10" sqref="A10"/>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7109375" style="1" customWidth="1"/>
    <col min="7" max="7" width="41" style="1" customWidth="1"/>
    <col min="8" max="8" width="15" style="1" customWidth="1"/>
    <col min="9" max="9" width="22.7109375" style="1" customWidth="1"/>
    <col min="10" max="11" width="11" style="1" customWidth="1"/>
    <col min="12" max="12" width="12" style="1" customWidth="1"/>
    <col min="13" max="13" width="11" style="1" customWidth="1"/>
    <col min="14" max="16" width="17.28515625" style="1" customWidth="1"/>
    <col min="17" max="17" width="31" style="1" customWidth="1"/>
    <col min="18" max="19" width="25.85546875" style="1" customWidth="1"/>
    <col min="20" max="20" width="5.7109375" customWidth="1"/>
    <col min="21" max="22" width="29" style="1" customWidth="1"/>
    <col min="23" max="23" width="22.140625" style="1" customWidth="1"/>
    <col min="24" max="24" width="15.5703125" style="58" customWidth="1"/>
    <col min="25" max="16384" width="11.42578125" style="1"/>
  </cols>
  <sheetData>
    <row r="1" spans="1:24" s="14" customFormat="1" ht="61.5" customHeight="1" x14ac:dyDescent="0.25">
      <c r="A1" s="132" t="s">
        <v>87</v>
      </c>
      <c r="B1" s="132"/>
      <c r="C1" s="132"/>
      <c r="D1" s="132"/>
      <c r="E1" s="132"/>
      <c r="F1" s="132"/>
      <c r="G1" s="132"/>
      <c r="H1" s="132"/>
      <c r="I1" s="132"/>
      <c r="J1" s="132"/>
      <c r="K1" s="132"/>
      <c r="L1" s="132"/>
      <c r="M1" s="132"/>
      <c r="N1" s="132"/>
      <c r="O1" s="132"/>
      <c r="P1" s="132"/>
      <c r="Q1" s="132"/>
      <c r="R1" s="132"/>
      <c r="S1" s="132"/>
      <c r="X1" s="88"/>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row>
    <row r="8" spans="1:24" ht="12" customHeight="1" x14ac:dyDescent="0.3">
      <c r="A8" s="19"/>
      <c r="B8" s="21"/>
      <c r="C8" s="22"/>
      <c r="D8" s="22"/>
      <c r="E8" s="22"/>
      <c r="F8" s="22"/>
      <c r="G8" s="22"/>
      <c r="H8" s="22"/>
      <c r="I8" s="22"/>
      <c r="J8" s="22"/>
      <c r="K8" s="22"/>
      <c r="L8" s="22"/>
      <c r="M8" s="22"/>
      <c r="N8" s="22"/>
      <c r="O8" s="22"/>
      <c r="P8" s="22"/>
      <c r="Q8" s="22"/>
      <c r="R8" s="22"/>
      <c r="S8" s="22"/>
    </row>
    <row r="9" spans="1:24" ht="24" customHeight="1" x14ac:dyDescent="0.3">
      <c r="A9" s="3"/>
      <c r="B9" s="4"/>
      <c r="C9" s="3"/>
      <c r="D9" s="3"/>
      <c r="E9" s="3"/>
      <c r="F9" s="3"/>
      <c r="G9" s="3"/>
      <c r="H9" s="3"/>
      <c r="I9" s="3"/>
      <c r="J9" s="3"/>
      <c r="K9" s="3"/>
      <c r="L9" s="3"/>
      <c r="M9" s="3"/>
      <c r="N9" s="3"/>
      <c r="O9" s="3"/>
      <c r="P9" s="3"/>
      <c r="Q9" s="129" t="s">
        <v>22</v>
      </c>
      <c r="R9" s="129"/>
      <c r="S9" s="129"/>
      <c r="U9" s="128" t="s">
        <v>23</v>
      </c>
      <c r="V9" s="128"/>
      <c r="W9" s="128"/>
      <c r="X9" s="128"/>
    </row>
    <row r="10" spans="1:24" ht="71.25" customHeight="1" x14ac:dyDescent="0.3">
      <c r="A10" s="23" t="s">
        <v>24</v>
      </c>
      <c r="B10" s="23" t="s">
        <v>25</v>
      </c>
      <c r="C10" s="23" t="s">
        <v>26</v>
      </c>
      <c r="D10" s="23" t="s">
        <v>27</v>
      </c>
      <c r="E10" s="23"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42</v>
      </c>
      <c r="U10" s="68" t="s">
        <v>43</v>
      </c>
      <c r="V10" s="68" t="s">
        <v>44</v>
      </c>
      <c r="W10" s="68" t="s">
        <v>3</v>
      </c>
      <c r="X10" s="68" t="s">
        <v>45</v>
      </c>
    </row>
    <row r="11" spans="1:24" ht="93" customHeight="1" x14ac:dyDescent="0.3">
      <c r="A11" s="27">
        <v>1</v>
      </c>
      <c r="B11" s="27" t="s">
        <v>16</v>
      </c>
      <c r="C11" s="27" t="s">
        <v>88</v>
      </c>
      <c r="D11" s="38" t="s">
        <v>89</v>
      </c>
      <c r="E11" s="27" t="s">
        <v>48</v>
      </c>
      <c r="F11" s="39">
        <v>1</v>
      </c>
      <c r="G11" s="81" t="s">
        <v>90</v>
      </c>
      <c r="H11" s="27">
        <v>17</v>
      </c>
      <c r="I11" s="27" t="s">
        <v>91</v>
      </c>
      <c r="J11" s="27" t="s">
        <v>92</v>
      </c>
      <c r="K11" s="27" t="s">
        <v>93</v>
      </c>
      <c r="L11" s="15">
        <v>2019</v>
      </c>
      <c r="M11" s="44">
        <v>828116</v>
      </c>
      <c r="N11" s="45">
        <v>231715000</v>
      </c>
      <c r="O11" s="46">
        <v>279.8</v>
      </c>
      <c r="P11" s="36">
        <f>+O11*F11</f>
        <v>279.8</v>
      </c>
      <c r="Q11" s="65" t="s">
        <v>94</v>
      </c>
      <c r="R11" s="82" t="s">
        <v>95</v>
      </c>
      <c r="S11" s="90" t="s">
        <v>72</v>
      </c>
      <c r="U11" s="71" t="s">
        <v>73</v>
      </c>
      <c r="V11" s="71" t="s">
        <v>96</v>
      </c>
      <c r="W11" s="91" t="s">
        <v>54</v>
      </c>
      <c r="X11" s="105">
        <f>+IF(W11="CUMPLE",P11,0)</f>
        <v>279.8</v>
      </c>
    </row>
    <row r="12" spans="1:24" ht="93" customHeight="1" x14ac:dyDescent="0.3">
      <c r="A12" s="27">
        <v>2</v>
      </c>
      <c r="B12" s="27" t="s">
        <v>16</v>
      </c>
      <c r="C12" s="27" t="s">
        <v>88</v>
      </c>
      <c r="D12" s="38" t="s">
        <v>89</v>
      </c>
      <c r="E12" s="27" t="s">
        <v>48</v>
      </c>
      <c r="F12" s="39">
        <v>1</v>
      </c>
      <c r="G12" s="81" t="s">
        <v>97</v>
      </c>
      <c r="H12" s="27">
        <v>7</v>
      </c>
      <c r="I12" s="27" t="s">
        <v>91</v>
      </c>
      <c r="J12" s="27" t="s">
        <v>98</v>
      </c>
      <c r="K12" s="27" t="s">
        <v>99</v>
      </c>
      <c r="L12" s="27">
        <v>2021</v>
      </c>
      <c r="M12" s="44">
        <v>908526</v>
      </c>
      <c r="N12" s="45">
        <v>191120000</v>
      </c>
      <c r="O12" s="46">
        <v>210.36</v>
      </c>
      <c r="P12" s="36">
        <f>+O12*F12</f>
        <v>210.36</v>
      </c>
      <c r="Q12" s="65" t="s">
        <v>94</v>
      </c>
      <c r="R12" s="82" t="s">
        <v>95</v>
      </c>
      <c r="S12" s="90" t="s">
        <v>72</v>
      </c>
      <c r="U12" s="71" t="s">
        <v>73</v>
      </c>
      <c r="V12" s="71" t="s">
        <v>96</v>
      </c>
      <c r="W12" s="91" t="s">
        <v>54</v>
      </c>
      <c r="X12" s="105">
        <f t="shared" ref="X12:X13" si="0">+IF(W12="CUMPLE",P12,0)</f>
        <v>210.36</v>
      </c>
    </row>
    <row r="13" spans="1:24" ht="105" customHeight="1" x14ac:dyDescent="0.3">
      <c r="A13" s="27">
        <v>3</v>
      </c>
      <c r="B13" s="27" t="s">
        <v>20</v>
      </c>
      <c r="C13" s="27" t="s">
        <v>88</v>
      </c>
      <c r="D13" s="38" t="s">
        <v>89</v>
      </c>
      <c r="E13" s="27" t="s">
        <v>48</v>
      </c>
      <c r="F13" s="39">
        <v>1</v>
      </c>
      <c r="G13" s="81" t="s">
        <v>100</v>
      </c>
      <c r="H13" s="27">
        <v>26</v>
      </c>
      <c r="I13" s="27" t="s">
        <v>91</v>
      </c>
      <c r="J13" s="27" t="s">
        <v>101</v>
      </c>
      <c r="K13" s="27" t="s">
        <v>102</v>
      </c>
      <c r="L13" s="27">
        <v>2021</v>
      </c>
      <c r="M13" s="44">
        <v>908526</v>
      </c>
      <c r="N13" s="45">
        <v>774000000</v>
      </c>
      <c r="O13" s="46">
        <v>851.92</v>
      </c>
      <c r="P13" s="36">
        <f>+O13*F13</f>
        <v>851.92</v>
      </c>
      <c r="Q13" s="65" t="s">
        <v>94</v>
      </c>
      <c r="R13" s="82" t="s">
        <v>95</v>
      </c>
      <c r="S13" s="90" t="s">
        <v>72</v>
      </c>
      <c r="U13" s="71" t="s">
        <v>73</v>
      </c>
      <c r="V13" s="71" t="s">
        <v>96</v>
      </c>
      <c r="W13" s="91" t="s">
        <v>54</v>
      </c>
      <c r="X13" s="105">
        <f t="shared" si="0"/>
        <v>851.92</v>
      </c>
    </row>
    <row r="14" spans="1:24" s="56" customFormat="1" ht="18.75" x14ac:dyDescent="0.4">
      <c r="A14" s="133" t="s">
        <v>55</v>
      </c>
      <c r="B14" s="133"/>
      <c r="C14" s="133"/>
      <c r="D14" s="133"/>
      <c r="E14" s="133"/>
      <c r="F14" s="133"/>
      <c r="G14" s="133"/>
      <c r="H14" s="133"/>
      <c r="I14" s="133"/>
      <c r="J14" s="133"/>
      <c r="K14" s="133"/>
      <c r="L14" s="133"/>
      <c r="M14" s="133"/>
      <c r="N14" s="54"/>
      <c r="O14" s="54"/>
      <c r="P14" s="54">
        <f>SUM(P11:P13)</f>
        <v>1342.08</v>
      </c>
      <c r="Q14" s="54"/>
      <c r="R14" s="54"/>
      <c r="S14" s="55"/>
      <c r="U14" s="55"/>
      <c r="V14" s="55"/>
      <c r="W14" s="55"/>
      <c r="X14" s="54">
        <f>SUM(X11:X13)</f>
        <v>1342.08</v>
      </c>
    </row>
    <row r="15" spans="1:24" ht="16.5" customHeight="1" x14ac:dyDescent="0.3">
      <c r="V15" s="16"/>
    </row>
    <row r="16" spans="1:24" x14ac:dyDescent="0.3">
      <c r="V16" s="16"/>
    </row>
    <row r="17" spans="5:24" x14ac:dyDescent="0.3">
      <c r="E17" s="13"/>
      <c r="F17" s="13"/>
      <c r="G17" s="13"/>
      <c r="H17" s="13"/>
    </row>
    <row r="18" spans="5:24" s="42" customFormat="1" ht="29.25" customHeight="1" x14ac:dyDescent="0.25">
      <c r="E18" s="137" t="s">
        <v>56</v>
      </c>
      <c r="F18" s="138"/>
      <c r="G18" s="139"/>
      <c r="H18" s="140" t="s">
        <v>54</v>
      </c>
      <c r="I18" s="141"/>
      <c r="X18" s="89"/>
    </row>
    <row r="19" spans="5:24" x14ac:dyDescent="0.3">
      <c r="E19" s="1" t="s">
        <v>57</v>
      </c>
    </row>
  </sheetData>
  <mergeCells count="10">
    <mergeCell ref="U9:X9"/>
    <mergeCell ref="E18:G18"/>
    <mergeCell ref="H18:I18"/>
    <mergeCell ref="A1:S1"/>
    <mergeCell ref="C4:S4"/>
    <mergeCell ref="C5:S5"/>
    <mergeCell ref="C6:S6"/>
    <mergeCell ref="C7:S7"/>
    <mergeCell ref="A14:M14"/>
    <mergeCell ref="Q9:S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CBE3E-CA1C-4F48-9038-6FB695F068C0}">
  <dimension ref="A1:Z21"/>
  <sheetViews>
    <sheetView showGridLines="0" zoomScale="90" zoomScaleNormal="90" workbookViewId="0">
      <pane ySplit="10" topLeftCell="A11" activePane="bottomLeft" state="frozen"/>
      <selection pane="bottomLeft" activeCell="D11" sqref="D11"/>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7109375" style="1" customWidth="1"/>
    <col min="7" max="7" width="50.28515625" style="1" customWidth="1"/>
    <col min="8" max="8" width="15" style="1" customWidth="1"/>
    <col min="9" max="9" width="22.7109375" style="1" customWidth="1"/>
    <col min="10" max="12" width="11" style="1" customWidth="1"/>
    <col min="13" max="13" width="15.28515625" style="1" customWidth="1"/>
    <col min="14" max="16" width="17.28515625" style="1" customWidth="1"/>
    <col min="17" max="19" width="25.7109375" style="1" customWidth="1"/>
    <col min="20" max="20" width="5.7109375" customWidth="1"/>
    <col min="21" max="21" width="25.28515625" style="1" customWidth="1"/>
    <col min="22" max="24" width="48.42578125" style="1" customWidth="1"/>
    <col min="25" max="25" width="25.28515625" style="1" customWidth="1"/>
    <col min="26" max="26" width="15.5703125" style="86" customWidth="1"/>
    <col min="27" max="16384" width="11.42578125" style="1"/>
  </cols>
  <sheetData>
    <row r="1" spans="1:26" s="14" customFormat="1" ht="67.5" customHeight="1" x14ac:dyDescent="0.25">
      <c r="A1" s="132" t="s">
        <v>103</v>
      </c>
      <c r="B1" s="132"/>
      <c r="C1" s="132"/>
      <c r="D1" s="132"/>
      <c r="E1" s="132"/>
      <c r="F1" s="132"/>
      <c r="G1" s="132"/>
      <c r="H1" s="132"/>
      <c r="I1" s="132"/>
      <c r="J1" s="132"/>
      <c r="K1" s="132"/>
      <c r="L1" s="132"/>
      <c r="M1" s="132"/>
      <c r="N1" s="132"/>
      <c r="O1" s="132"/>
      <c r="P1" s="132"/>
      <c r="Q1" s="132"/>
      <c r="R1" s="132"/>
      <c r="S1" s="132"/>
      <c r="Z1" s="85"/>
    </row>
    <row r="2" spans="1:26" ht="12" customHeight="1" x14ac:dyDescent="0.3">
      <c r="C2" s="2"/>
      <c r="D2" s="2"/>
      <c r="E2" s="2"/>
      <c r="F2" s="2"/>
      <c r="G2" s="2"/>
      <c r="H2" s="2"/>
      <c r="I2" s="2"/>
      <c r="J2" s="2"/>
      <c r="K2" s="2"/>
      <c r="L2" s="2"/>
      <c r="M2" s="2"/>
      <c r="N2" s="2"/>
      <c r="O2" s="2"/>
      <c r="P2" s="2"/>
      <c r="Q2" s="2"/>
      <c r="R2" s="2"/>
      <c r="S2" s="2"/>
    </row>
    <row r="3" spans="1:26" ht="12" customHeight="1" x14ac:dyDescent="0.3">
      <c r="A3" s="3"/>
      <c r="B3" s="4"/>
      <c r="C3" s="3"/>
      <c r="D3" s="3"/>
      <c r="E3" s="3"/>
      <c r="F3" s="3"/>
      <c r="G3" s="3"/>
      <c r="H3" s="3"/>
      <c r="I3" s="3"/>
      <c r="J3" s="3"/>
      <c r="K3" s="3"/>
      <c r="L3" s="3"/>
      <c r="M3" s="3"/>
      <c r="N3" s="3"/>
      <c r="O3" s="3"/>
      <c r="P3" s="3"/>
      <c r="Q3" s="3"/>
      <c r="R3" s="3"/>
      <c r="S3" s="3"/>
    </row>
    <row r="4" spans="1:26" ht="30" customHeight="1" x14ac:dyDescent="0.3">
      <c r="A4" s="19"/>
      <c r="B4" s="20" t="s">
        <v>14</v>
      </c>
      <c r="C4" s="134" t="s">
        <v>15</v>
      </c>
      <c r="D4" s="135"/>
      <c r="E4" s="135"/>
      <c r="F4" s="135"/>
      <c r="G4" s="135"/>
      <c r="H4" s="135"/>
      <c r="I4" s="135"/>
      <c r="J4" s="135"/>
      <c r="K4" s="135"/>
      <c r="L4" s="135"/>
      <c r="M4" s="135"/>
      <c r="N4" s="135"/>
      <c r="O4" s="135"/>
      <c r="P4" s="135"/>
      <c r="Q4" s="135"/>
      <c r="R4" s="135"/>
      <c r="S4" s="135"/>
    </row>
    <row r="5" spans="1:26" ht="30" customHeight="1" x14ac:dyDescent="0.3">
      <c r="A5" s="19"/>
      <c r="B5" s="20" t="s">
        <v>16</v>
      </c>
      <c r="C5" s="135" t="s">
        <v>17</v>
      </c>
      <c r="D5" s="135"/>
      <c r="E5" s="135"/>
      <c r="F5" s="135"/>
      <c r="G5" s="135"/>
      <c r="H5" s="135"/>
      <c r="I5" s="135"/>
      <c r="J5" s="135"/>
      <c r="K5" s="135"/>
      <c r="L5" s="135"/>
      <c r="M5" s="135"/>
      <c r="N5" s="135"/>
      <c r="O5" s="135"/>
      <c r="P5" s="135"/>
      <c r="Q5" s="135"/>
      <c r="R5" s="135"/>
      <c r="S5" s="135"/>
    </row>
    <row r="6" spans="1:26" ht="30" customHeight="1" x14ac:dyDescent="0.3">
      <c r="A6" s="19"/>
      <c r="B6" s="20" t="s">
        <v>18</v>
      </c>
      <c r="C6" s="134" t="s">
        <v>19</v>
      </c>
      <c r="D6" s="135"/>
      <c r="E6" s="135"/>
      <c r="F6" s="135"/>
      <c r="G6" s="135"/>
      <c r="H6" s="135"/>
      <c r="I6" s="135"/>
      <c r="J6" s="135"/>
      <c r="K6" s="135"/>
      <c r="L6" s="135"/>
      <c r="M6" s="135"/>
      <c r="N6" s="135"/>
      <c r="O6" s="135"/>
      <c r="P6" s="135"/>
      <c r="Q6" s="135"/>
      <c r="R6" s="135"/>
      <c r="S6" s="135"/>
    </row>
    <row r="7" spans="1:26" ht="30" customHeight="1" x14ac:dyDescent="0.3">
      <c r="A7" s="19"/>
      <c r="B7" s="20" t="s">
        <v>20</v>
      </c>
      <c r="C7" s="135" t="s">
        <v>21</v>
      </c>
      <c r="D7" s="135"/>
      <c r="E7" s="135"/>
      <c r="F7" s="135"/>
      <c r="G7" s="135"/>
      <c r="H7" s="135"/>
      <c r="I7" s="135"/>
      <c r="J7" s="135"/>
      <c r="K7" s="135"/>
      <c r="L7" s="135"/>
      <c r="M7" s="135"/>
      <c r="N7" s="135"/>
      <c r="O7" s="135"/>
      <c r="P7" s="135"/>
      <c r="Q7" s="135"/>
      <c r="R7" s="135"/>
      <c r="S7" s="135"/>
    </row>
    <row r="8" spans="1:26" ht="12" customHeight="1" x14ac:dyDescent="0.3">
      <c r="A8" s="19"/>
      <c r="B8" s="21"/>
      <c r="C8" s="22"/>
      <c r="D8" s="22"/>
      <c r="E8" s="22"/>
      <c r="F8" s="22"/>
      <c r="G8" s="22"/>
      <c r="H8" s="22"/>
      <c r="I8" s="22"/>
      <c r="J8" s="22"/>
      <c r="K8" s="22"/>
      <c r="L8" s="22"/>
      <c r="M8" s="22"/>
      <c r="N8" s="22"/>
      <c r="O8" s="22"/>
      <c r="P8" s="22"/>
      <c r="Q8" s="22"/>
      <c r="R8" s="22"/>
      <c r="S8" s="22"/>
    </row>
    <row r="9" spans="1:26" ht="24.75" customHeight="1" x14ac:dyDescent="0.3">
      <c r="A9" s="3"/>
      <c r="B9" s="4"/>
      <c r="C9" s="3"/>
      <c r="D9" s="3"/>
      <c r="E9" s="3"/>
      <c r="F9" s="3"/>
      <c r="G9" s="3"/>
      <c r="H9" s="3"/>
      <c r="I9" s="3"/>
      <c r="J9" s="3"/>
      <c r="K9" s="3"/>
      <c r="L9" s="3"/>
      <c r="M9" s="3"/>
      <c r="N9" s="3"/>
      <c r="O9" s="3"/>
      <c r="P9" s="3"/>
      <c r="Q9" s="136" t="s">
        <v>22</v>
      </c>
      <c r="R9" s="136"/>
      <c r="S9" s="136"/>
      <c r="U9" s="128" t="s">
        <v>23</v>
      </c>
      <c r="V9" s="128"/>
      <c r="W9" s="128"/>
      <c r="X9" s="128"/>
      <c r="Y9" s="128"/>
      <c r="Z9" s="128"/>
    </row>
    <row r="10" spans="1:26" ht="71.25" customHeight="1" x14ac:dyDescent="0.3">
      <c r="A10" s="23" t="s">
        <v>24</v>
      </c>
      <c r="B10" s="23" t="s">
        <v>25</v>
      </c>
      <c r="C10" s="23" t="s">
        <v>26</v>
      </c>
      <c r="D10" s="23" t="s">
        <v>27</v>
      </c>
      <c r="E10" s="110"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42</v>
      </c>
      <c r="U10" s="68" t="s">
        <v>43</v>
      </c>
      <c r="V10" s="68" t="s">
        <v>44</v>
      </c>
      <c r="W10" s="68" t="s">
        <v>104</v>
      </c>
      <c r="X10" s="68" t="s">
        <v>105</v>
      </c>
      <c r="Y10" s="68" t="s">
        <v>3</v>
      </c>
      <c r="Z10" s="68" t="s">
        <v>45</v>
      </c>
    </row>
    <row r="11" spans="1:26" ht="165" customHeight="1" x14ac:dyDescent="0.3">
      <c r="A11" s="27">
        <v>1</v>
      </c>
      <c r="B11" s="48" t="s">
        <v>14</v>
      </c>
      <c r="C11" s="48" t="s">
        <v>106</v>
      </c>
      <c r="D11" s="107" t="s">
        <v>107</v>
      </c>
      <c r="E11" s="111" t="s">
        <v>108</v>
      </c>
      <c r="F11" s="109">
        <v>0.5</v>
      </c>
      <c r="G11" s="50" t="s">
        <v>109</v>
      </c>
      <c r="H11" s="48">
        <v>102</v>
      </c>
      <c r="I11" s="48">
        <v>801015</v>
      </c>
      <c r="J11" s="51">
        <v>44386</v>
      </c>
      <c r="K11" s="51">
        <v>44659</v>
      </c>
      <c r="L11" s="48">
        <v>2022</v>
      </c>
      <c r="M11" s="77">
        <f>+VLOOKUP(L11,Tabla_Salarios,2,FALSE)</f>
        <v>1000000</v>
      </c>
      <c r="N11" s="52">
        <v>3267348000</v>
      </c>
      <c r="O11" s="47">
        <f>+N11/M11</f>
        <v>3267.348</v>
      </c>
      <c r="P11" s="47">
        <f>+O11*F11</f>
        <v>1633.674</v>
      </c>
      <c r="Q11" s="60" t="s">
        <v>52</v>
      </c>
      <c r="R11" s="61" t="s">
        <v>53</v>
      </c>
      <c r="S11" s="62" t="s">
        <v>54</v>
      </c>
      <c r="U11" s="63" t="s">
        <v>110</v>
      </c>
      <c r="V11" s="84" t="s">
        <v>111</v>
      </c>
      <c r="W11" s="84" t="s">
        <v>112</v>
      </c>
      <c r="X11" s="84" t="s">
        <v>113</v>
      </c>
      <c r="Y11" s="94" t="s">
        <v>72</v>
      </c>
      <c r="Z11" s="105">
        <f>+IF(Y11="CUMPLE",P11,0)</f>
        <v>0</v>
      </c>
    </row>
    <row r="12" spans="1:26" ht="159.75" customHeight="1" x14ac:dyDescent="0.3">
      <c r="A12" s="27">
        <v>2</v>
      </c>
      <c r="B12" s="28" t="s">
        <v>18</v>
      </c>
      <c r="C12" s="78" t="s">
        <v>114</v>
      </c>
      <c r="D12" s="108" t="s">
        <v>115</v>
      </c>
      <c r="E12" s="112" t="s">
        <v>48</v>
      </c>
      <c r="F12" s="113">
        <v>1</v>
      </c>
      <c r="G12" s="53" t="s">
        <v>116</v>
      </c>
      <c r="H12" s="28">
        <v>16</v>
      </c>
      <c r="I12" s="28">
        <v>801015</v>
      </c>
      <c r="J12" s="31">
        <v>35370</v>
      </c>
      <c r="K12" s="31">
        <v>35489</v>
      </c>
      <c r="L12" s="28">
        <v>1997</v>
      </c>
      <c r="M12" s="79">
        <f>+VLOOKUP(L12,Tabla_Salarios,2,FALSE)</f>
        <v>172005</v>
      </c>
      <c r="N12" s="35">
        <v>34478000</v>
      </c>
      <c r="O12" s="35">
        <f>+N12/M12</f>
        <v>200.4476614051917</v>
      </c>
      <c r="P12" s="36">
        <f>+O12*F12</f>
        <v>200.4476614051917</v>
      </c>
      <c r="Q12" s="60" t="s">
        <v>52</v>
      </c>
      <c r="R12" s="61" t="s">
        <v>53</v>
      </c>
      <c r="S12" s="62" t="s">
        <v>54</v>
      </c>
      <c r="U12" s="63" t="s">
        <v>110</v>
      </c>
      <c r="V12" s="63" t="s">
        <v>53</v>
      </c>
      <c r="W12" s="63" t="s">
        <v>48</v>
      </c>
      <c r="X12" s="63" t="s">
        <v>48</v>
      </c>
      <c r="Y12" s="64" t="s">
        <v>54</v>
      </c>
      <c r="Z12" s="105">
        <f>+IF(Y12="CUMPLE",P12,0)</f>
        <v>200.4476614051917</v>
      </c>
    </row>
    <row r="13" spans="1:26" ht="179.25" customHeight="1" x14ac:dyDescent="0.3">
      <c r="A13" s="27"/>
      <c r="B13" s="115" t="s">
        <v>20</v>
      </c>
      <c r="C13" s="115" t="s">
        <v>117</v>
      </c>
      <c r="D13" s="116" t="s">
        <v>118</v>
      </c>
      <c r="E13" s="117" t="s">
        <v>119</v>
      </c>
      <c r="F13" s="118">
        <v>1</v>
      </c>
      <c r="G13" s="119" t="s">
        <v>120</v>
      </c>
      <c r="H13" s="115">
        <v>40</v>
      </c>
      <c r="I13" s="115">
        <v>801015</v>
      </c>
      <c r="J13" s="120">
        <v>40714</v>
      </c>
      <c r="K13" s="120">
        <v>42175</v>
      </c>
      <c r="L13" s="115">
        <v>2015</v>
      </c>
      <c r="M13" s="121">
        <f>+VLOOKUP(L13,Tabla_Salarios,2,FALSE)</f>
        <v>644350</v>
      </c>
      <c r="N13" s="124">
        <v>999998982</v>
      </c>
      <c r="O13" s="124">
        <f>+N13/M13</f>
        <v>1551.9499992240242</v>
      </c>
      <c r="P13" s="125">
        <f>+O13*F13</f>
        <v>1551.9499992240242</v>
      </c>
      <c r="Q13" s="114" t="s">
        <v>52</v>
      </c>
      <c r="R13" s="61" t="s">
        <v>121</v>
      </c>
      <c r="S13" s="62" t="s">
        <v>121</v>
      </c>
      <c r="U13" s="63" t="s">
        <v>121</v>
      </c>
      <c r="V13" s="63" t="s">
        <v>121</v>
      </c>
      <c r="W13" s="63" t="s">
        <v>122</v>
      </c>
      <c r="X13" s="63" t="s">
        <v>123</v>
      </c>
      <c r="Y13" s="64" t="s">
        <v>54</v>
      </c>
      <c r="Z13" s="105">
        <f>+P13</f>
        <v>1551.9499992240242</v>
      </c>
    </row>
    <row r="14" spans="1:26" ht="155.25" customHeight="1" x14ac:dyDescent="0.3">
      <c r="A14" s="27"/>
      <c r="B14" s="115" t="s">
        <v>20</v>
      </c>
      <c r="C14" s="115" t="s">
        <v>124</v>
      </c>
      <c r="D14" s="116" t="s">
        <v>125</v>
      </c>
      <c r="E14" s="117" t="s">
        <v>126</v>
      </c>
      <c r="F14" s="118">
        <v>0.5</v>
      </c>
      <c r="G14" s="119" t="s">
        <v>127</v>
      </c>
      <c r="H14" s="115">
        <v>95</v>
      </c>
      <c r="I14" s="115">
        <v>801015</v>
      </c>
      <c r="J14" s="120">
        <v>44810</v>
      </c>
      <c r="K14" s="120">
        <v>44925</v>
      </c>
      <c r="L14" s="115">
        <v>2022</v>
      </c>
      <c r="M14" s="121">
        <f>+VLOOKUP(L14,Tabla_Salarios,2,FALSE)</f>
        <v>1000000</v>
      </c>
      <c r="N14" s="122">
        <v>1598336600</v>
      </c>
      <c r="O14" s="122">
        <f>+N14/M14</f>
        <v>1598.3366000000001</v>
      </c>
      <c r="P14" s="123">
        <f>+O14*F14</f>
        <v>799.16830000000004</v>
      </c>
      <c r="Q14" s="114" t="s">
        <v>52</v>
      </c>
      <c r="R14" s="61" t="s">
        <v>121</v>
      </c>
      <c r="S14" s="62" t="s">
        <v>121</v>
      </c>
      <c r="U14" s="63" t="s">
        <v>121</v>
      </c>
      <c r="V14" s="63" t="s">
        <v>121</v>
      </c>
      <c r="W14" s="63" t="s">
        <v>122</v>
      </c>
      <c r="X14" s="152" t="s">
        <v>128</v>
      </c>
      <c r="Y14" s="126" t="s">
        <v>72</v>
      </c>
      <c r="Z14" s="105">
        <v>0</v>
      </c>
    </row>
    <row r="15" spans="1:26" ht="150.75" customHeight="1" x14ac:dyDescent="0.3">
      <c r="A15" s="27"/>
      <c r="B15" s="115" t="s">
        <v>16</v>
      </c>
      <c r="C15" s="115" t="s">
        <v>129</v>
      </c>
      <c r="D15" s="116" t="s">
        <v>130</v>
      </c>
      <c r="E15" s="117" t="s">
        <v>126</v>
      </c>
      <c r="F15" s="118">
        <v>0.4</v>
      </c>
      <c r="G15" s="119" t="s">
        <v>131</v>
      </c>
      <c r="H15" s="115">
        <v>52</v>
      </c>
      <c r="I15" s="115">
        <v>801015</v>
      </c>
      <c r="J15" s="120">
        <v>44179</v>
      </c>
      <c r="K15" s="120">
        <v>44499</v>
      </c>
      <c r="L15" s="115">
        <v>2021</v>
      </c>
      <c r="M15" s="121">
        <f>+VLOOKUP(L15,Tabla_Salarios,2,FALSE)</f>
        <v>908526</v>
      </c>
      <c r="N15" s="122">
        <v>497854945</v>
      </c>
      <c r="O15" s="122">
        <f>+N15/M15</f>
        <v>547.98095486535328</v>
      </c>
      <c r="P15" s="123">
        <f>+O15*F15</f>
        <v>219.19238194614132</v>
      </c>
      <c r="Q15" s="114" t="s">
        <v>52</v>
      </c>
      <c r="R15" s="61" t="s">
        <v>121</v>
      </c>
      <c r="S15" s="62" t="s">
        <v>121</v>
      </c>
      <c r="U15" s="63" t="s">
        <v>121</v>
      </c>
      <c r="V15" s="63" t="s">
        <v>121</v>
      </c>
      <c r="W15" s="63" t="s">
        <v>122</v>
      </c>
      <c r="X15" s="152" t="s">
        <v>132</v>
      </c>
      <c r="Y15" s="64" t="s">
        <v>54</v>
      </c>
      <c r="Z15" s="105">
        <f>+P15</f>
        <v>219.19238194614132</v>
      </c>
    </row>
    <row r="16" spans="1:26" s="56" customFormat="1" ht="16.5" customHeight="1" x14ac:dyDescent="0.4">
      <c r="A16" s="133" t="s">
        <v>55</v>
      </c>
      <c r="B16" s="133"/>
      <c r="C16" s="133"/>
      <c r="D16" s="133"/>
      <c r="E16" s="147"/>
      <c r="F16" s="133"/>
      <c r="G16" s="133"/>
      <c r="H16" s="133"/>
      <c r="I16" s="133"/>
      <c r="J16" s="133"/>
      <c r="K16" s="133"/>
      <c r="L16" s="133"/>
      <c r="M16" s="133"/>
      <c r="N16" s="54"/>
      <c r="O16" s="54"/>
      <c r="P16" s="54">
        <f>SUM(P11:P15)</f>
        <v>4404.4323425753573</v>
      </c>
      <c r="Q16" s="54"/>
      <c r="R16" s="54"/>
      <c r="S16" s="55"/>
      <c r="U16" s="55"/>
      <c r="V16" s="55"/>
      <c r="W16" s="55"/>
      <c r="X16" s="55"/>
      <c r="Y16" s="55"/>
      <c r="Z16" s="54">
        <f>SUM(Z11:Z15)</f>
        <v>1971.5900425753571</v>
      </c>
    </row>
    <row r="17" spans="5:26" ht="16.5" customHeight="1" x14ac:dyDescent="0.3"/>
    <row r="20" spans="5:26" s="18" customFormat="1" ht="30" customHeight="1" x14ac:dyDescent="0.3">
      <c r="E20" s="142" t="s">
        <v>56</v>
      </c>
      <c r="F20" s="143"/>
      <c r="G20" s="144"/>
      <c r="H20" s="145" t="s">
        <v>54</v>
      </c>
      <c r="I20" s="146"/>
      <c r="Z20" s="87"/>
    </row>
    <row r="21" spans="5:26" x14ac:dyDescent="0.3">
      <c r="E21" s="1" t="s">
        <v>57</v>
      </c>
    </row>
  </sheetData>
  <mergeCells count="10">
    <mergeCell ref="U9:Z9"/>
    <mergeCell ref="E20:G20"/>
    <mergeCell ref="H20:I20"/>
    <mergeCell ref="A1:S1"/>
    <mergeCell ref="C4:S4"/>
    <mergeCell ref="C5:S5"/>
    <mergeCell ref="C6:S6"/>
    <mergeCell ref="C7:S7"/>
    <mergeCell ref="A16:M16"/>
    <mergeCell ref="Q9:S9"/>
  </mergeCells>
  <pageMargins left="0.7" right="0.7" top="0.75" bottom="0.75" header="0.3" footer="0.3"/>
  <pageSetup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863AE-B2BB-46B0-B622-D51A2F0D8BE4}">
  <dimension ref="A1:X20"/>
  <sheetViews>
    <sheetView showGridLines="0" zoomScale="90" zoomScaleNormal="90" workbookViewId="0">
      <pane ySplit="10" topLeftCell="A11" activePane="bottomLeft" state="frozen"/>
      <selection pane="bottomLeft" activeCell="G14" sqref="G14"/>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7109375" style="1" customWidth="1"/>
    <col min="7" max="7" width="35.7109375" style="1" customWidth="1"/>
    <col min="8" max="8" width="15" style="1" customWidth="1"/>
    <col min="9" max="9" width="22.7109375" style="1" customWidth="1"/>
    <col min="10" max="13" width="11" style="1" customWidth="1"/>
    <col min="14" max="16" width="17.28515625" style="1" customWidth="1"/>
    <col min="17" max="19" width="25.7109375" style="1" customWidth="1"/>
    <col min="20" max="20" width="5.85546875" customWidth="1"/>
    <col min="21" max="22" width="25.7109375" style="1" customWidth="1"/>
    <col min="23" max="23" width="22.5703125" style="1" customWidth="1"/>
    <col min="24" max="24" width="17" style="93" customWidth="1"/>
    <col min="25" max="16384" width="11.42578125" style="1"/>
  </cols>
  <sheetData>
    <row r="1" spans="1:24" s="14" customFormat="1" ht="66.75" customHeight="1" x14ac:dyDescent="0.25">
      <c r="A1" s="132" t="s">
        <v>133</v>
      </c>
      <c r="B1" s="132"/>
      <c r="C1" s="132"/>
      <c r="D1" s="132"/>
      <c r="E1" s="132"/>
      <c r="F1" s="132"/>
      <c r="G1" s="132"/>
      <c r="H1" s="132"/>
      <c r="I1" s="132"/>
      <c r="J1" s="132"/>
      <c r="K1" s="132"/>
      <c r="L1" s="132"/>
      <c r="M1" s="132"/>
      <c r="N1" s="132"/>
      <c r="O1" s="132"/>
      <c r="P1" s="132"/>
      <c r="Q1" s="132"/>
      <c r="R1" s="132"/>
      <c r="S1" s="132"/>
      <c r="X1" s="92"/>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row>
    <row r="8" spans="1:24" ht="12" customHeight="1" x14ac:dyDescent="0.3">
      <c r="A8" s="19"/>
      <c r="B8" s="21"/>
      <c r="C8" s="22"/>
      <c r="D8" s="22"/>
      <c r="E8" s="22"/>
      <c r="F8" s="22"/>
      <c r="G8" s="22"/>
      <c r="H8" s="22"/>
      <c r="I8" s="22"/>
      <c r="J8" s="22"/>
      <c r="K8" s="22"/>
      <c r="L8" s="22"/>
      <c r="M8" s="22"/>
      <c r="N8" s="22"/>
      <c r="O8" s="22"/>
      <c r="P8" s="22"/>
      <c r="Q8" s="22"/>
      <c r="R8" s="22"/>
      <c r="S8" s="22"/>
    </row>
    <row r="9" spans="1:24" ht="24" customHeight="1" x14ac:dyDescent="0.3">
      <c r="A9" s="3"/>
      <c r="B9" s="4"/>
      <c r="C9" s="3"/>
      <c r="D9" s="3"/>
      <c r="E9" s="3"/>
      <c r="F9" s="3"/>
      <c r="G9" s="3"/>
      <c r="H9" s="3"/>
      <c r="I9" s="3"/>
      <c r="J9" s="3"/>
      <c r="K9" s="3"/>
      <c r="L9" s="3"/>
      <c r="M9" s="3"/>
      <c r="N9" s="3"/>
      <c r="O9" s="3"/>
      <c r="P9" s="3"/>
      <c r="Q9" s="136" t="s">
        <v>22</v>
      </c>
      <c r="R9" s="136"/>
      <c r="S9" s="136"/>
      <c r="U9" s="128" t="s">
        <v>23</v>
      </c>
      <c r="V9" s="128"/>
      <c r="W9" s="128"/>
      <c r="X9" s="128"/>
    </row>
    <row r="10" spans="1:24" ht="71.25" customHeight="1" x14ac:dyDescent="0.3">
      <c r="A10" s="23" t="s">
        <v>24</v>
      </c>
      <c r="B10" s="23" t="s">
        <v>25</v>
      </c>
      <c r="C10" s="23" t="s">
        <v>26</v>
      </c>
      <c r="D10" s="23" t="s">
        <v>27</v>
      </c>
      <c r="E10" s="23"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42</v>
      </c>
      <c r="U10" s="68" t="s">
        <v>43</v>
      </c>
      <c r="V10" s="68" t="s">
        <v>44</v>
      </c>
      <c r="W10" s="68" t="s">
        <v>3</v>
      </c>
      <c r="X10" s="68" t="s">
        <v>45</v>
      </c>
    </row>
    <row r="11" spans="1:24" ht="101.25" customHeight="1" x14ac:dyDescent="0.3">
      <c r="A11" s="27">
        <v>1</v>
      </c>
      <c r="B11" s="27" t="s">
        <v>14</v>
      </c>
      <c r="C11" s="27" t="s">
        <v>134</v>
      </c>
      <c r="D11" s="38" t="s">
        <v>135</v>
      </c>
      <c r="E11" s="27" t="s">
        <v>48</v>
      </c>
      <c r="F11" s="39">
        <v>1</v>
      </c>
      <c r="G11" s="81" t="s">
        <v>136</v>
      </c>
      <c r="H11" s="38">
        <v>88</v>
      </c>
      <c r="I11" s="27" t="s">
        <v>137</v>
      </c>
      <c r="J11" s="27" t="s">
        <v>138</v>
      </c>
      <c r="K11" s="27" t="s">
        <v>139</v>
      </c>
      <c r="L11" s="27">
        <v>2013</v>
      </c>
      <c r="M11" s="27">
        <f>+VLOOKUP(L11,Tabla_Salarios,2,FALSE)</f>
        <v>589500</v>
      </c>
      <c r="N11" s="36">
        <v>90000000</v>
      </c>
      <c r="O11" s="36">
        <f>+N11/M11</f>
        <v>152.67175572519085</v>
      </c>
      <c r="P11" s="36">
        <f>+O11*F11</f>
        <v>152.67175572519085</v>
      </c>
      <c r="Q11" s="60" t="s">
        <v>52</v>
      </c>
      <c r="R11" s="61" t="s">
        <v>140</v>
      </c>
      <c r="S11" s="90" t="s">
        <v>72</v>
      </c>
      <c r="U11" s="63" t="s">
        <v>141</v>
      </c>
      <c r="V11" s="63" t="s">
        <v>53</v>
      </c>
      <c r="W11" s="94" t="s">
        <v>72</v>
      </c>
      <c r="X11" s="106">
        <f>+IF(W11="CUMPLE",P11,0)</f>
        <v>0</v>
      </c>
    </row>
    <row r="12" spans="1:24" ht="87" customHeight="1" x14ac:dyDescent="0.3">
      <c r="A12" s="27">
        <v>2</v>
      </c>
      <c r="B12" s="27" t="s">
        <v>18</v>
      </c>
      <c r="C12" s="27" t="s">
        <v>142</v>
      </c>
      <c r="D12" s="38" t="s">
        <v>135</v>
      </c>
      <c r="E12" s="27" t="s">
        <v>48</v>
      </c>
      <c r="F12" s="39">
        <v>1</v>
      </c>
      <c r="G12" s="81" t="s">
        <v>143</v>
      </c>
      <c r="H12" s="38">
        <v>17</v>
      </c>
      <c r="I12" s="27" t="s">
        <v>137</v>
      </c>
      <c r="J12" s="27" t="s">
        <v>144</v>
      </c>
      <c r="K12" s="27" t="s">
        <v>145</v>
      </c>
      <c r="L12" s="27">
        <v>2007</v>
      </c>
      <c r="M12" s="27">
        <f>+VLOOKUP(L12,Tabla_Salarios,2,FALSE)</f>
        <v>433700</v>
      </c>
      <c r="N12" s="36">
        <v>55000000</v>
      </c>
      <c r="O12" s="36">
        <f>+N12/M12</f>
        <v>126.81577127046346</v>
      </c>
      <c r="P12" s="36">
        <f t="shared" ref="P12:P14" si="0">+O12*F12</f>
        <v>126.81577127046346</v>
      </c>
      <c r="Q12" s="60" t="s">
        <v>52</v>
      </c>
      <c r="R12" s="61" t="s">
        <v>53</v>
      </c>
      <c r="S12" s="62" t="s">
        <v>54</v>
      </c>
      <c r="U12" s="63" t="s">
        <v>48</v>
      </c>
      <c r="V12" s="63" t="s">
        <v>53</v>
      </c>
      <c r="W12" s="69" t="s">
        <v>54</v>
      </c>
      <c r="X12" s="106">
        <f t="shared" ref="X12:X14" si="1">+IF(W12="CUMPLE",P12,0)</f>
        <v>126.81577127046346</v>
      </c>
    </row>
    <row r="13" spans="1:24" ht="79.5" customHeight="1" x14ac:dyDescent="0.3">
      <c r="A13" s="27">
        <v>3</v>
      </c>
      <c r="B13" s="27" t="s">
        <v>20</v>
      </c>
      <c r="C13" s="27" t="s">
        <v>146</v>
      </c>
      <c r="D13" s="38" t="s">
        <v>135</v>
      </c>
      <c r="E13" s="27" t="s">
        <v>48</v>
      </c>
      <c r="F13" s="39">
        <v>1</v>
      </c>
      <c r="G13" s="81" t="s">
        <v>147</v>
      </c>
      <c r="H13" s="38">
        <v>118</v>
      </c>
      <c r="I13" s="27" t="s">
        <v>137</v>
      </c>
      <c r="J13" s="48" t="s">
        <v>148</v>
      </c>
      <c r="K13" s="48" t="s">
        <v>149</v>
      </c>
      <c r="L13" s="27">
        <v>2018</v>
      </c>
      <c r="M13" s="27">
        <f>+VLOOKUP(L13,Tabla_Salarios,2,FALSE)</f>
        <v>781242</v>
      </c>
      <c r="N13" s="36">
        <v>1452197783</v>
      </c>
      <c r="O13" s="36">
        <f>+N13/M13</f>
        <v>1858.8321966816941</v>
      </c>
      <c r="P13" s="36">
        <f t="shared" si="0"/>
        <v>1858.8321966816941</v>
      </c>
      <c r="Q13" s="60" t="s">
        <v>52</v>
      </c>
      <c r="R13" s="61" t="s">
        <v>150</v>
      </c>
      <c r="S13" s="62" t="s">
        <v>54</v>
      </c>
      <c r="U13" s="63" t="s">
        <v>48</v>
      </c>
      <c r="V13" s="63" t="s">
        <v>53</v>
      </c>
      <c r="W13" s="69" t="s">
        <v>54</v>
      </c>
      <c r="X13" s="106">
        <f t="shared" si="1"/>
        <v>1858.8321966816941</v>
      </c>
    </row>
    <row r="14" spans="1:24" ht="80.25" customHeight="1" x14ac:dyDescent="0.3">
      <c r="A14" s="27">
        <v>4</v>
      </c>
      <c r="B14" s="27" t="s">
        <v>18</v>
      </c>
      <c r="C14" s="27" t="s">
        <v>142</v>
      </c>
      <c r="D14" s="38" t="s">
        <v>135</v>
      </c>
      <c r="E14" s="27" t="s">
        <v>48</v>
      </c>
      <c r="F14" s="39">
        <v>1</v>
      </c>
      <c r="G14" s="81" t="s">
        <v>151</v>
      </c>
      <c r="H14" s="38">
        <v>67</v>
      </c>
      <c r="I14" s="27" t="s">
        <v>152</v>
      </c>
      <c r="J14" s="48" t="s">
        <v>153</v>
      </c>
      <c r="K14" s="48" t="s">
        <v>154</v>
      </c>
      <c r="L14" s="27">
        <v>2011</v>
      </c>
      <c r="M14" s="27">
        <f>+VLOOKUP(L14,Tabla_Salarios,2,FALSE)</f>
        <v>535600</v>
      </c>
      <c r="N14" s="36">
        <v>264400000</v>
      </c>
      <c r="O14" s="36">
        <f>+N14/M14</f>
        <v>493.65197908887228</v>
      </c>
      <c r="P14" s="36">
        <f t="shared" si="0"/>
        <v>493.65197908887228</v>
      </c>
      <c r="Q14" s="60" t="s">
        <v>52</v>
      </c>
      <c r="R14" s="61" t="s">
        <v>53</v>
      </c>
      <c r="S14" s="62" t="s">
        <v>54</v>
      </c>
      <c r="U14" s="63" t="s">
        <v>48</v>
      </c>
      <c r="V14" s="63" t="s">
        <v>53</v>
      </c>
      <c r="W14" s="69" t="s">
        <v>54</v>
      </c>
      <c r="X14" s="106">
        <f t="shared" si="1"/>
        <v>493.65197908887228</v>
      </c>
    </row>
    <row r="15" spans="1:24" s="56" customFormat="1" ht="18.75" x14ac:dyDescent="0.4">
      <c r="A15" s="133" t="s">
        <v>55</v>
      </c>
      <c r="B15" s="133"/>
      <c r="C15" s="133"/>
      <c r="D15" s="133"/>
      <c r="E15" s="133"/>
      <c r="F15" s="133"/>
      <c r="G15" s="133"/>
      <c r="H15" s="133"/>
      <c r="I15" s="133"/>
      <c r="J15" s="133"/>
      <c r="K15" s="133"/>
      <c r="L15" s="133"/>
      <c r="M15" s="133"/>
      <c r="N15" s="54"/>
      <c r="O15" s="54"/>
      <c r="P15" s="54">
        <f>SUM(P11:P14)</f>
        <v>2631.9717027662209</v>
      </c>
      <c r="Q15" s="54"/>
      <c r="R15" s="54"/>
      <c r="S15" s="55"/>
      <c r="U15" s="55"/>
      <c r="V15" s="55"/>
      <c r="W15" s="70"/>
      <c r="X15" s="54">
        <f>SUM(X11:X14)</f>
        <v>2479.29994704103</v>
      </c>
    </row>
    <row r="16" spans="1:24" ht="16.5" customHeight="1" x14ac:dyDescent="0.3"/>
    <row r="19" spans="5:24" s="42" customFormat="1" ht="30" customHeight="1" x14ac:dyDescent="0.25">
      <c r="E19" s="142" t="s">
        <v>56</v>
      </c>
      <c r="F19" s="143"/>
      <c r="G19" s="144"/>
      <c r="H19" s="148" t="s">
        <v>54</v>
      </c>
      <c r="I19" s="149"/>
      <c r="X19" s="93"/>
    </row>
    <row r="20" spans="5:24" x14ac:dyDescent="0.3">
      <c r="E20" s="1" t="s">
        <v>57</v>
      </c>
    </row>
  </sheetData>
  <mergeCells count="10">
    <mergeCell ref="U9:X9"/>
    <mergeCell ref="E19:G19"/>
    <mergeCell ref="H19:I19"/>
    <mergeCell ref="A15:M15"/>
    <mergeCell ref="A1:S1"/>
    <mergeCell ref="C4:S4"/>
    <mergeCell ref="C5:S5"/>
    <mergeCell ref="C6:S6"/>
    <mergeCell ref="C7:S7"/>
    <mergeCell ref="Q9:S9"/>
  </mergeCells>
  <pageMargins left="0.7" right="0.7" top="0.75" bottom="0.75" header="0.3" footer="0.3"/>
  <pageSetup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0A8DE-A829-4A53-8921-A73CF08521F9}">
  <dimension ref="A1:X18"/>
  <sheetViews>
    <sheetView showGridLines="0" zoomScale="90" zoomScaleNormal="90" workbookViewId="0">
      <pane ySplit="10" topLeftCell="A11" activePane="bottomLeft" state="frozen"/>
      <selection pane="bottomLeft" activeCell="V13" sqref="V13"/>
    </sheetView>
  </sheetViews>
  <sheetFormatPr baseColWidth="10" defaultColWidth="11.42578125" defaultRowHeight="16.5" x14ac:dyDescent="0.3"/>
  <cols>
    <col min="1" max="1" width="5.140625" style="1" customWidth="1"/>
    <col min="2" max="2" width="12.28515625" style="1" customWidth="1"/>
    <col min="3" max="4" width="17.28515625" style="1" customWidth="1"/>
    <col min="5" max="6" width="20.5703125" style="1" customWidth="1"/>
    <col min="7" max="7" width="35.7109375" style="1" customWidth="1"/>
    <col min="8" max="8" width="15" style="1" customWidth="1"/>
    <col min="9" max="9" width="22.7109375" style="1" customWidth="1"/>
    <col min="10" max="10" width="13.42578125" style="1" customWidth="1"/>
    <col min="11" max="11" width="14" style="1" customWidth="1"/>
    <col min="12" max="13" width="11" style="1" customWidth="1"/>
    <col min="14" max="16" width="17.28515625" style="1" customWidth="1"/>
    <col min="17" max="17" width="25.7109375" style="1" customWidth="1"/>
    <col min="18" max="18" width="27.7109375" style="1" customWidth="1"/>
    <col min="19" max="19" width="25.7109375" style="1" customWidth="1"/>
    <col min="20" max="20" width="5.7109375" customWidth="1"/>
    <col min="21" max="22" width="25.7109375" style="1" customWidth="1"/>
    <col min="23" max="23" width="17.28515625" style="1" customWidth="1"/>
    <col min="24" max="24" width="16.28515625" style="58" customWidth="1"/>
    <col min="25" max="16384" width="11.42578125" style="1"/>
  </cols>
  <sheetData>
    <row r="1" spans="1:24" s="14" customFormat="1" ht="66.75" customHeight="1" x14ac:dyDescent="0.25">
      <c r="A1" s="132" t="s">
        <v>155</v>
      </c>
      <c r="B1" s="132"/>
      <c r="C1" s="132"/>
      <c r="D1" s="132"/>
      <c r="E1" s="132"/>
      <c r="F1" s="132"/>
      <c r="G1" s="132"/>
      <c r="H1" s="132"/>
      <c r="I1" s="132"/>
      <c r="J1" s="132"/>
      <c r="K1" s="132"/>
      <c r="L1" s="132"/>
      <c r="M1" s="132"/>
      <c r="N1" s="132"/>
      <c r="O1" s="132"/>
      <c r="P1" s="132"/>
      <c r="Q1" s="132"/>
      <c r="R1" s="132"/>
      <c r="S1" s="132"/>
      <c r="X1" s="88"/>
    </row>
    <row r="2" spans="1:24" ht="12" customHeight="1" x14ac:dyDescent="0.3">
      <c r="C2" s="2"/>
      <c r="D2" s="2"/>
      <c r="E2" s="2"/>
      <c r="F2" s="2"/>
      <c r="G2" s="2"/>
      <c r="H2" s="2"/>
      <c r="I2" s="2"/>
      <c r="J2" s="2"/>
      <c r="K2" s="2"/>
      <c r="L2" s="2"/>
      <c r="M2" s="2"/>
      <c r="N2" s="2"/>
      <c r="O2" s="2"/>
      <c r="P2" s="2"/>
      <c r="Q2" s="2"/>
      <c r="R2" s="2"/>
      <c r="S2" s="2"/>
    </row>
    <row r="3" spans="1:24" ht="12" customHeight="1" x14ac:dyDescent="0.3">
      <c r="A3" s="3"/>
      <c r="B3" s="4"/>
      <c r="C3" s="3"/>
      <c r="D3" s="3"/>
      <c r="E3" s="3"/>
      <c r="F3" s="3"/>
      <c r="G3" s="3"/>
      <c r="H3" s="3"/>
      <c r="I3" s="3"/>
      <c r="J3" s="3"/>
      <c r="K3" s="3"/>
      <c r="L3" s="3"/>
      <c r="M3" s="3"/>
      <c r="N3" s="3"/>
      <c r="O3" s="3"/>
      <c r="P3" s="3"/>
      <c r="Q3" s="3"/>
      <c r="R3" s="3"/>
      <c r="S3" s="3"/>
    </row>
    <row r="4" spans="1:24" ht="30" customHeight="1" x14ac:dyDescent="0.3">
      <c r="A4" s="19"/>
      <c r="B4" s="20" t="s">
        <v>14</v>
      </c>
      <c r="C4" s="134" t="s">
        <v>15</v>
      </c>
      <c r="D4" s="135"/>
      <c r="E4" s="135"/>
      <c r="F4" s="135"/>
      <c r="G4" s="135"/>
      <c r="H4" s="135"/>
      <c r="I4" s="135"/>
      <c r="J4" s="135"/>
      <c r="K4" s="135"/>
      <c r="L4" s="135"/>
      <c r="M4" s="135"/>
      <c r="N4" s="135"/>
      <c r="O4" s="135"/>
      <c r="P4" s="135"/>
      <c r="Q4" s="135"/>
      <c r="R4" s="135"/>
      <c r="S4" s="135"/>
    </row>
    <row r="5" spans="1:24" ht="30" customHeight="1" x14ac:dyDescent="0.3">
      <c r="A5" s="19"/>
      <c r="B5" s="20" t="s">
        <v>16</v>
      </c>
      <c r="C5" s="135" t="s">
        <v>17</v>
      </c>
      <c r="D5" s="135"/>
      <c r="E5" s="135"/>
      <c r="F5" s="135"/>
      <c r="G5" s="135"/>
      <c r="H5" s="135"/>
      <c r="I5" s="135"/>
      <c r="J5" s="135"/>
      <c r="K5" s="135"/>
      <c r="L5" s="135"/>
      <c r="M5" s="135"/>
      <c r="N5" s="135"/>
      <c r="O5" s="135"/>
      <c r="P5" s="135"/>
      <c r="Q5" s="135"/>
      <c r="R5" s="135"/>
      <c r="S5" s="135"/>
    </row>
    <row r="6" spans="1:24" ht="30" customHeight="1" x14ac:dyDescent="0.3">
      <c r="A6" s="19"/>
      <c r="B6" s="20" t="s">
        <v>18</v>
      </c>
      <c r="C6" s="134" t="s">
        <v>19</v>
      </c>
      <c r="D6" s="135"/>
      <c r="E6" s="135"/>
      <c r="F6" s="135"/>
      <c r="G6" s="135"/>
      <c r="H6" s="135"/>
      <c r="I6" s="135"/>
      <c r="J6" s="135"/>
      <c r="K6" s="135"/>
      <c r="L6" s="135"/>
      <c r="M6" s="135"/>
      <c r="N6" s="135"/>
      <c r="O6" s="135"/>
      <c r="P6" s="135"/>
      <c r="Q6" s="135"/>
      <c r="R6" s="135"/>
      <c r="S6" s="135"/>
    </row>
    <row r="7" spans="1:24" ht="30" customHeight="1" x14ac:dyDescent="0.3">
      <c r="A7" s="19"/>
      <c r="B7" s="20" t="s">
        <v>20</v>
      </c>
      <c r="C7" s="135" t="s">
        <v>21</v>
      </c>
      <c r="D7" s="135"/>
      <c r="E7" s="135"/>
      <c r="F7" s="135"/>
      <c r="G7" s="135"/>
      <c r="H7" s="135"/>
      <c r="I7" s="135"/>
      <c r="J7" s="135"/>
      <c r="K7" s="135"/>
      <c r="L7" s="135"/>
      <c r="M7" s="135"/>
      <c r="N7" s="135"/>
      <c r="O7" s="135"/>
      <c r="P7" s="135"/>
      <c r="Q7" s="135"/>
      <c r="R7" s="135"/>
      <c r="S7" s="135"/>
    </row>
    <row r="8" spans="1:24" ht="12" customHeight="1" x14ac:dyDescent="0.3">
      <c r="A8" s="19"/>
      <c r="B8" s="21"/>
      <c r="C8" s="22"/>
      <c r="D8" s="22"/>
      <c r="E8" s="22"/>
      <c r="F8" s="22"/>
      <c r="G8" s="22"/>
      <c r="H8" s="22"/>
      <c r="I8" s="22"/>
      <c r="J8" s="22"/>
      <c r="K8" s="22"/>
      <c r="L8" s="22"/>
      <c r="M8" s="22"/>
      <c r="N8" s="22"/>
      <c r="O8" s="22"/>
      <c r="P8" s="22"/>
      <c r="Q8" s="22"/>
      <c r="R8" s="22"/>
      <c r="S8" s="22"/>
    </row>
    <row r="9" spans="1:24" ht="24.75" customHeight="1" x14ac:dyDescent="0.3">
      <c r="A9" s="3"/>
      <c r="B9" s="4"/>
      <c r="C9" s="3"/>
      <c r="D9" s="3"/>
      <c r="E9" s="3"/>
      <c r="F9" s="3"/>
      <c r="G9" s="3"/>
      <c r="H9" s="3"/>
      <c r="I9" s="3"/>
      <c r="J9" s="3"/>
      <c r="K9" s="3"/>
      <c r="L9" s="3"/>
      <c r="M9" s="3"/>
      <c r="N9" s="3"/>
      <c r="O9" s="3"/>
      <c r="P9" s="3"/>
      <c r="Q9" s="136" t="s">
        <v>22</v>
      </c>
      <c r="R9" s="136"/>
      <c r="S9" s="136"/>
      <c r="U9" s="128" t="s">
        <v>23</v>
      </c>
      <c r="V9" s="128"/>
      <c r="W9" s="128"/>
      <c r="X9" s="128"/>
    </row>
    <row r="10" spans="1:24" ht="71.25" customHeight="1" x14ac:dyDescent="0.3">
      <c r="A10" s="23" t="s">
        <v>24</v>
      </c>
      <c r="B10" s="23" t="s">
        <v>25</v>
      </c>
      <c r="C10" s="23" t="s">
        <v>26</v>
      </c>
      <c r="D10" s="23" t="s">
        <v>27</v>
      </c>
      <c r="E10" s="23" t="s">
        <v>28</v>
      </c>
      <c r="F10" s="23" t="s">
        <v>29</v>
      </c>
      <c r="G10" s="23" t="s">
        <v>30</v>
      </c>
      <c r="H10" s="23" t="s">
        <v>31</v>
      </c>
      <c r="I10" s="23" t="s">
        <v>32</v>
      </c>
      <c r="J10" s="23" t="s">
        <v>33</v>
      </c>
      <c r="K10" s="23" t="s">
        <v>34</v>
      </c>
      <c r="L10" s="23" t="s">
        <v>35</v>
      </c>
      <c r="M10" s="23" t="s">
        <v>36</v>
      </c>
      <c r="N10" s="23" t="s">
        <v>37</v>
      </c>
      <c r="O10" s="23" t="s">
        <v>38</v>
      </c>
      <c r="P10" s="23" t="s">
        <v>39</v>
      </c>
      <c r="Q10" s="23" t="s">
        <v>40</v>
      </c>
      <c r="R10" s="23" t="s">
        <v>41</v>
      </c>
      <c r="S10" s="23" t="s">
        <v>42</v>
      </c>
      <c r="U10" s="68" t="s">
        <v>43</v>
      </c>
      <c r="V10" s="68" t="s">
        <v>44</v>
      </c>
      <c r="W10" s="68" t="s">
        <v>3</v>
      </c>
      <c r="X10" s="68" t="s">
        <v>45</v>
      </c>
    </row>
    <row r="11" spans="1:24" ht="99" customHeight="1" x14ac:dyDescent="0.3">
      <c r="A11" s="27">
        <v>1</v>
      </c>
      <c r="B11" s="27" t="s">
        <v>14</v>
      </c>
      <c r="C11" s="48" t="s">
        <v>156</v>
      </c>
      <c r="D11" s="43" t="s">
        <v>157</v>
      </c>
      <c r="E11" s="48" t="s">
        <v>48</v>
      </c>
      <c r="F11" s="49">
        <v>1</v>
      </c>
      <c r="G11" s="50" t="s">
        <v>158</v>
      </c>
      <c r="H11" s="27">
        <v>99</v>
      </c>
      <c r="I11" s="27" t="s">
        <v>159</v>
      </c>
      <c r="J11" s="80">
        <v>43866</v>
      </c>
      <c r="K11" s="80">
        <v>43955</v>
      </c>
      <c r="L11" s="27">
        <v>2020</v>
      </c>
      <c r="M11" s="27">
        <f>+VLOOKUP(L11,Tabla_Salarios,2,FALSE)</f>
        <v>877803</v>
      </c>
      <c r="N11" s="41">
        <v>413212982</v>
      </c>
      <c r="O11" s="36">
        <f>+N11/M11</f>
        <v>470.73544063987021</v>
      </c>
      <c r="P11" s="36">
        <f>+O11*F11</f>
        <v>470.73544063987021</v>
      </c>
      <c r="Q11" s="60" t="s">
        <v>52</v>
      </c>
      <c r="R11" s="61" t="s">
        <v>53</v>
      </c>
      <c r="S11" s="62" t="s">
        <v>54</v>
      </c>
      <c r="U11" s="63" t="s">
        <v>48</v>
      </c>
      <c r="V11" s="63" t="s">
        <v>53</v>
      </c>
      <c r="W11" s="64" t="s">
        <v>54</v>
      </c>
      <c r="X11" s="105">
        <f>+IF(W11="CUMPLE",P11,0)</f>
        <v>470.73544063987021</v>
      </c>
    </row>
    <row r="12" spans="1:24" ht="123.75" customHeight="1" x14ac:dyDescent="0.3">
      <c r="A12" s="27">
        <v>2</v>
      </c>
      <c r="B12" s="27" t="s">
        <v>16</v>
      </c>
      <c r="C12" s="48" t="s">
        <v>160</v>
      </c>
      <c r="D12" s="43" t="s">
        <v>157</v>
      </c>
      <c r="E12" s="48" t="s">
        <v>48</v>
      </c>
      <c r="F12" s="49">
        <v>1</v>
      </c>
      <c r="G12" s="50" t="s">
        <v>161</v>
      </c>
      <c r="H12" s="27">
        <v>36</v>
      </c>
      <c r="I12" s="27" t="s">
        <v>159</v>
      </c>
      <c r="J12" s="80">
        <v>42564</v>
      </c>
      <c r="K12" s="80">
        <v>42735</v>
      </c>
      <c r="L12" s="27">
        <v>2016</v>
      </c>
      <c r="M12" s="27">
        <f>+VLOOKUP(L12,Tabla_Salarios,2,FALSE)</f>
        <v>689455</v>
      </c>
      <c r="N12" s="36">
        <v>217033970</v>
      </c>
      <c r="O12" s="36">
        <f>+N12/M12</f>
        <v>314.79062447875498</v>
      </c>
      <c r="P12" s="36">
        <f t="shared" ref="P12:P13" si="0">+O12*F12</f>
        <v>314.79062447875498</v>
      </c>
      <c r="Q12" s="60" t="s">
        <v>52</v>
      </c>
      <c r="R12" s="61" t="s">
        <v>53</v>
      </c>
      <c r="S12" s="62" t="s">
        <v>54</v>
      </c>
      <c r="U12" s="63" t="s">
        <v>48</v>
      </c>
      <c r="V12" s="63" t="s">
        <v>53</v>
      </c>
      <c r="W12" s="64" t="s">
        <v>54</v>
      </c>
      <c r="X12" s="105">
        <f t="shared" ref="X12:X13" si="1">+IF(W12="CUMPLE",P12,0)</f>
        <v>314.79062447875498</v>
      </c>
    </row>
    <row r="13" spans="1:24" ht="157.5" customHeight="1" x14ac:dyDescent="0.3">
      <c r="A13" s="27">
        <v>3</v>
      </c>
      <c r="B13" s="27" t="s">
        <v>16</v>
      </c>
      <c r="C13" s="48" t="s">
        <v>162</v>
      </c>
      <c r="D13" s="43" t="s">
        <v>157</v>
      </c>
      <c r="E13" s="48" t="s">
        <v>48</v>
      </c>
      <c r="F13" s="49">
        <v>1</v>
      </c>
      <c r="G13" s="50" t="s">
        <v>163</v>
      </c>
      <c r="H13" s="27">
        <v>123</v>
      </c>
      <c r="I13" s="27" t="s">
        <v>159</v>
      </c>
      <c r="J13" s="80">
        <v>44434</v>
      </c>
      <c r="K13" s="80">
        <v>44561</v>
      </c>
      <c r="L13" s="27">
        <v>2021</v>
      </c>
      <c r="M13" s="27">
        <f>+VLOOKUP(L13,Tabla_Salarios,2,FALSE)</f>
        <v>908526</v>
      </c>
      <c r="N13" s="36">
        <v>1237117500</v>
      </c>
      <c r="O13" s="36">
        <f>+N13/M13</f>
        <v>1361.6753950905093</v>
      </c>
      <c r="P13" s="36">
        <f t="shared" si="0"/>
        <v>1361.6753950905093</v>
      </c>
      <c r="Q13" s="60" t="s">
        <v>52</v>
      </c>
      <c r="R13" s="65" t="s">
        <v>164</v>
      </c>
      <c r="S13" s="62" t="s">
        <v>54</v>
      </c>
      <c r="U13" s="63" t="s">
        <v>48</v>
      </c>
      <c r="V13" s="63" t="s">
        <v>53</v>
      </c>
      <c r="W13" s="64" t="s">
        <v>54</v>
      </c>
      <c r="X13" s="105">
        <f t="shared" si="1"/>
        <v>1361.6753950905093</v>
      </c>
    </row>
    <row r="14" spans="1:24" s="56" customFormat="1" ht="18.75" x14ac:dyDescent="0.4">
      <c r="A14" s="133" t="s">
        <v>55</v>
      </c>
      <c r="B14" s="133"/>
      <c r="C14" s="133"/>
      <c r="D14" s="133"/>
      <c r="E14" s="133"/>
      <c r="F14" s="133"/>
      <c r="G14" s="133"/>
      <c r="H14" s="133"/>
      <c r="I14" s="133"/>
      <c r="J14" s="133"/>
      <c r="K14" s="133"/>
      <c r="L14" s="133"/>
      <c r="M14" s="133"/>
      <c r="N14" s="54"/>
      <c r="O14" s="54"/>
      <c r="P14" s="54">
        <f>P11+P12+P13</f>
        <v>2147.2014602091344</v>
      </c>
      <c r="Q14" s="54"/>
      <c r="R14" s="54"/>
      <c r="S14" s="55"/>
      <c r="U14" s="55"/>
      <c r="V14" s="55"/>
      <c r="W14" s="55"/>
      <c r="X14" s="54">
        <f>SUM(X11:X13)</f>
        <v>2147.2014602091344</v>
      </c>
    </row>
    <row r="15" spans="1:24" ht="16.5" customHeight="1" x14ac:dyDescent="0.3"/>
    <row r="17" spans="5:24" s="18" customFormat="1" ht="35.25" customHeight="1" x14ac:dyDescent="0.3">
      <c r="E17" s="142" t="s">
        <v>56</v>
      </c>
      <c r="F17" s="143"/>
      <c r="G17" s="144"/>
      <c r="H17" s="150" t="s">
        <v>54</v>
      </c>
      <c r="I17" s="151"/>
      <c r="X17" s="89"/>
    </row>
    <row r="18" spans="5:24" x14ac:dyDescent="0.3">
      <c r="E18" s="1" t="s">
        <v>57</v>
      </c>
    </row>
  </sheetData>
  <mergeCells count="10">
    <mergeCell ref="U9:X9"/>
    <mergeCell ref="E17:G17"/>
    <mergeCell ref="H17:I17"/>
    <mergeCell ref="A1:S1"/>
    <mergeCell ref="C4:S4"/>
    <mergeCell ref="C5:S5"/>
    <mergeCell ref="C6:S6"/>
    <mergeCell ref="C7:S7"/>
    <mergeCell ref="A14:M14"/>
    <mergeCell ref="Q9:S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4"/>
  <sheetViews>
    <sheetView workbookViewId="0">
      <selection activeCell="B2" sqref="B2"/>
    </sheetView>
  </sheetViews>
  <sheetFormatPr baseColWidth="10" defaultColWidth="11.42578125" defaultRowHeight="15" x14ac:dyDescent="0.25"/>
  <cols>
    <col min="2" max="2" width="22.7109375" customWidth="1"/>
  </cols>
  <sheetData>
    <row r="1" spans="1:2" ht="18" thickTop="1" thickBot="1" x14ac:dyDescent="0.3">
      <c r="A1" s="11">
        <v>2023</v>
      </c>
      <c r="B1" s="12">
        <v>1160000</v>
      </c>
    </row>
    <row r="2" spans="1:2" ht="17.25" thickBot="1" x14ac:dyDescent="0.3">
      <c r="A2" s="7">
        <v>2022</v>
      </c>
      <c r="B2" s="8">
        <v>1000000</v>
      </c>
    </row>
    <row r="3" spans="1:2" ht="17.25" thickBot="1" x14ac:dyDescent="0.3">
      <c r="A3" s="5">
        <v>2021</v>
      </c>
      <c r="B3" s="6">
        <v>908526</v>
      </c>
    </row>
    <row r="4" spans="1:2" ht="17.25" thickBot="1" x14ac:dyDescent="0.3">
      <c r="A4" s="7">
        <v>2020</v>
      </c>
      <c r="B4" s="8">
        <v>877803</v>
      </c>
    </row>
    <row r="5" spans="1:2" ht="17.25" thickBot="1" x14ac:dyDescent="0.3">
      <c r="A5" s="5">
        <v>2019</v>
      </c>
      <c r="B5" s="6">
        <v>828116</v>
      </c>
    </row>
    <row r="6" spans="1:2" ht="17.25" thickBot="1" x14ac:dyDescent="0.3">
      <c r="A6" s="7">
        <v>2018</v>
      </c>
      <c r="B6" s="8">
        <v>781242</v>
      </c>
    </row>
    <row r="7" spans="1:2" ht="17.25" thickBot="1" x14ac:dyDescent="0.3">
      <c r="A7" s="5">
        <v>2017</v>
      </c>
      <c r="B7" s="6">
        <v>737717</v>
      </c>
    </row>
    <row r="8" spans="1:2" ht="17.25" thickBot="1" x14ac:dyDescent="0.3">
      <c r="A8" s="7">
        <v>2016</v>
      </c>
      <c r="B8" s="8">
        <v>689455</v>
      </c>
    </row>
    <row r="9" spans="1:2" ht="17.25" thickBot="1" x14ac:dyDescent="0.3">
      <c r="A9" s="5">
        <v>2015</v>
      </c>
      <c r="B9" s="6">
        <v>644350</v>
      </c>
    </row>
    <row r="10" spans="1:2" ht="17.25" thickBot="1" x14ac:dyDescent="0.3">
      <c r="A10" s="7">
        <v>2014</v>
      </c>
      <c r="B10" s="8">
        <v>616000</v>
      </c>
    </row>
    <row r="11" spans="1:2" ht="17.25" thickBot="1" x14ac:dyDescent="0.3">
      <c r="A11" s="5">
        <v>2013</v>
      </c>
      <c r="B11" s="6">
        <v>589500</v>
      </c>
    </row>
    <row r="12" spans="1:2" ht="17.25" thickBot="1" x14ac:dyDescent="0.3">
      <c r="A12" s="7">
        <v>2012</v>
      </c>
      <c r="B12" s="8">
        <v>566700</v>
      </c>
    </row>
    <row r="13" spans="1:2" ht="17.25" thickBot="1" x14ac:dyDescent="0.3">
      <c r="A13" s="5">
        <v>2011</v>
      </c>
      <c r="B13" s="6">
        <v>535600</v>
      </c>
    </row>
    <row r="14" spans="1:2" ht="17.25" thickBot="1" x14ac:dyDescent="0.3">
      <c r="A14" s="7">
        <v>2010</v>
      </c>
      <c r="B14" s="8">
        <v>515000</v>
      </c>
    </row>
    <row r="15" spans="1:2" ht="17.25" thickBot="1" x14ac:dyDescent="0.3">
      <c r="A15" s="5">
        <v>2009</v>
      </c>
      <c r="B15" s="6">
        <v>496900</v>
      </c>
    </row>
    <row r="16" spans="1:2" ht="17.25" thickBot="1" x14ac:dyDescent="0.3">
      <c r="A16" s="7">
        <v>2008</v>
      </c>
      <c r="B16" s="8">
        <v>461500</v>
      </c>
    </row>
    <row r="17" spans="1:2" ht="17.25" thickBot="1" x14ac:dyDescent="0.3">
      <c r="A17" s="5">
        <v>2007</v>
      </c>
      <c r="B17" s="6">
        <v>433700</v>
      </c>
    </row>
    <row r="18" spans="1:2" ht="17.25" thickBot="1" x14ac:dyDescent="0.3">
      <c r="A18" s="7">
        <v>2006</v>
      </c>
      <c r="B18" s="8">
        <v>408000</v>
      </c>
    </row>
    <row r="19" spans="1:2" ht="17.25" thickBot="1" x14ac:dyDescent="0.3">
      <c r="A19" s="5">
        <v>2005</v>
      </c>
      <c r="B19" s="6">
        <v>381500</v>
      </c>
    </row>
    <row r="20" spans="1:2" ht="17.25" thickBot="1" x14ac:dyDescent="0.3">
      <c r="A20" s="7">
        <v>2004</v>
      </c>
      <c r="B20" s="8">
        <v>358000</v>
      </c>
    </row>
    <row r="21" spans="1:2" ht="17.25" thickBot="1" x14ac:dyDescent="0.3">
      <c r="A21" s="5">
        <v>2003</v>
      </c>
      <c r="B21" s="6">
        <v>332000</v>
      </c>
    </row>
    <row r="22" spans="1:2" ht="17.25" thickBot="1" x14ac:dyDescent="0.3">
      <c r="A22" s="7">
        <v>2002</v>
      </c>
      <c r="B22" s="8">
        <v>309000</v>
      </c>
    </row>
    <row r="23" spans="1:2" ht="17.25" thickBot="1" x14ac:dyDescent="0.3">
      <c r="A23" s="5">
        <v>2001</v>
      </c>
      <c r="B23" s="6">
        <v>286000</v>
      </c>
    </row>
    <row r="24" spans="1:2" ht="17.25" thickBot="1" x14ac:dyDescent="0.3">
      <c r="A24" s="7">
        <v>2000</v>
      </c>
      <c r="B24" s="8">
        <v>260100</v>
      </c>
    </row>
    <row r="25" spans="1:2" ht="17.25" thickBot="1" x14ac:dyDescent="0.3">
      <c r="A25" s="5">
        <v>1999</v>
      </c>
      <c r="B25" s="6">
        <v>236438</v>
      </c>
    </row>
    <row r="26" spans="1:2" ht="17.25" thickBot="1" x14ac:dyDescent="0.3">
      <c r="A26" s="7">
        <v>1998</v>
      </c>
      <c r="B26" s="8">
        <v>203825</v>
      </c>
    </row>
    <row r="27" spans="1:2" ht="17.25" thickBot="1" x14ac:dyDescent="0.3">
      <c r="A27" s="5">
        <v>1997</v>
      </c>
      <c r="B27" s="6">
        <v>172005</v>
      </c>
    </row>
    <row r="28" spans="1:2" ht="17.25" thickBot="1" x14ac:dyDescent="0.3">
      <c r="A28" s="7">
        <v>1996</v>
      </c>
      <c r="B28" s="8">
        <v>142125</v>
      </c>
    </row>
    <row r="29" spans="1:2" ht="17.25" thickBot="1" x14ac:dyDescent="0.3">
      <c r="A29" s="5">
        <v>1995</v>
      </c>
      <c r="B29" s="6">
        <v>118934</v>
      </c>
    </row>
    <row r="30" spans="1:2" ht="17.25" thickBot="1" x14ac:dyDescent="0.3">
      <c r="A30" s="7">
        <v>1994</v>
      </c>
      <c r="B30" s="8">
        <v>98700</v>
      </c>
    </row>
    <row r="31" spans="1:2" ht="17.25" thickBot="1" x14ac:dyDescent="0.3">
      <c r="A31" s="5">
        <v>1993</v>
      </c>
      <c r="B31" s="6">
        <v>81510</v>
      </c>
    </row>
    <row r="32" spans="1:2" ht="17.25" thickBot="1" x14ac:dyDescent="0.3">
      <c r="A32" s="7">
        <v>1992</v>
      </c>
      <c r="B32" s="8">
        <v>65190</v>
      </c>
    </row>
    <row r="33" spans="1:2" ht="17.25" thickBot="1" x14ac:dyDescent="0.3">
      <c r="A33" s="5">
        <v>1991</v>
      </c>
      <c r="B33" s="6">
        <v>51720</v>
      </c>
    </row>
    <row r="34" spans="1:2" ht="17.25" thickBot="1" x14ac:dyDescent="0.3">
      <c r="A34" s="9">
        <v>1990</v>
      </c>
      <c r="B34" s="10">
        <v>41025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RESUMEN</vt:lpstr>
      <vt:lpstr>Invictus S.A.S</vt:lpstr>
      <vt:lpstr>Fundación Alberto M.</vt:lpstr>
      <vt:lpstr>Consorcio AID-2023</vt:lpstr>
      <vt:lpstr>APG, Paz &amp; Reconciliación</vt:lpstr>
      <vt:lpstr>Unión Temporal Plan Jaramillo</vt:lpstr>
      <vt:lpstr>Ikala S.A.S BID</vt:lpstr>
      <vt:lpstr>Analytica MSE S.A.S BIC</vt:lpstr>
      <vt:lpstr>Hoja1</vt:lpstr>
      <vt:lpstr>Tabla_Salarios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VALENCIA SERRANO</dc:creator>
  <cp:keywords/>
  <dc:description/>
  <cp:lastModifiedBy>MARTHA JIMENA BAYONA OROZCO</cp:lastModifiedBy>
  <cp:revision/>
  <dcterms:created xsi:type="dcterms:W3CDTF">2023-05-09T23:05:53Z</dcterms:created>
  <dcterms:modified xsi:type="dcterms:W3CDTF">2023-07-07T19:19:33Z</dcterms:modified>
  <cp:category/>
  <cp:contentStatus/>
</cp:coreProperties>
</file>