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via\OneDrive\Documentos\SHD 2023\PROCESOS ASIGNADOS\Exp. 7660 FCCB Almacenamiento medios magneticos\"/>
    </mc:Choice>
  </mc:AlternateContent>
  <xr:revisionPtr revIDLastSave="0" documentId="13_ncr:1_{1FA409E5-6770-4070-8A11-4294C98E2676}" xr6:coauthVersionLast="47" xr6:coauthVersionMax="47" xr10:uidLastSave="{00000000-0000-0000-0000-000000000000}"/>
  <bookViews>
    <workbookView xWindow="-108" yWindow="-108" windowWidth="29016" windowHeight="15696" xr2:uid="{00000000-000D-0000-FFFF-FFFF00000000}"/>
  </bookViews>
  <sheets>
    <sheet name="ANALISIS DE PRECIOS" sheetId="3" r:id="rId1"/>
    <sheet name="IPC" sheetId="4" r:id="rId2"/>
    <sheet name="Hoja1" sheetId="5" r:id="rId3"/>
  </sheets>
  <definedNames>
    <definedName name="_xlnm.Print_Area" localSheetId="0">'ANALISIS DE PRECIOS'!$A$4:$K$14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3" l="1"/>
  <c r="G8" i="5"/>
  <c r="G7" i="5"/>
  <c r="G6" i="5"/>
  <c r="G5" i="5"/>
  <c r="F12" i="3"/>
  <c r="L12" i="3" s="1"/>
  <c r="F11" i="3"/>
  <c r="K11" i="3" s="1"/>
  <c r="F10" i="3"/>
  <c r="K10" i="3" s="1"/>
  <c r="M10" i="3" l="1"/>
  <c r="L11" i="3"/>
  <c r="M11" i="3"/>
  <c r="M12" i="3"/>
  <c r="N11" i="3"/>
  <c r="O11" i="3" s="1"/>
  <c r="K12" i="3"/>
  <c r="N12" i="3" s="1"/>
  <c r="O12" i="3" s="1"/>
  <c r="N10" i="3"/>
  <c r="O10" i="3" s="1"/>
  <c r="K13" i="3" l="1"/>
  <c r="O1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Viviana Otálora</author>
  </authors>
  <commentList>
    <comment ref="D10" authorId="0" shapeId="0" xr:uid="{0E70E525-4569-424F-AB6B-F59A876F8B4D}">
      <text>
        <r>
          <rPr>
            <b/>
            <sz val="9"/>
            <color indexed="81"/>
            <rFont val="Tahoma"/>
            <family val="2"/>
          </rPr>
          <t>Viviana Otálora:</t>
        </r>
        <r>
          <rPr>
            <sz val="9"/>
            <color indexed="81"/>
            <rFont val="Tahoma"/>
            <family val="2"/>
          </rPr>
          <t xml:space="preserve">
Por el total de tiempo de ejecucuón
</t>
        </r>
      </text>
    </comment>
    <comment ref="D11" authorId="0" shapeId="0" xr:uid="{89D3F67C-096D-43BE-B358-7E9F6598DF82}">
      <text>
        <r>
          <rPr>
            <b/>
            <sz val="9"/>
            <color indexed="81"/>
            <rFont val="Tahoma"/>
            <family val="2"/>
          </rPr>
          <t>Viviana Otálora:</t>
        </r>
        <r>
          <rPr>
            <sz val="9"/>
            <color indexed="81"/>
            <rFont val="Tahoma"/>
            <family val="2"/>
          </rPr>
          <t xml:space="preserve">
Por el total del tiempo de ejecución</t>
        </r>
      </text>
    </comment>
  </commentList>
</comments>
</file>

<file path=xl/sharedStrings.xml><?xml version="1.0" encoding="utf-8"?>
<sst xmlns="http://schemas.openxmlformats.org/spreadsheetml/2006/main" count="52" uniqueCount="49">
  <si>
    <t>Descripción</t>
  </si>
  <si>
    <t>FORMATO DE COTIZACIÓN</t>
  </si>
  <si>
    <t>Ver condiciones Ficha Técnica</t>
  </si>
  <si>
    <t xml:space="preserve">Transporte Ordinario </t>
  </si>
  <si>
    <t>Transporte Extraordinario</t>
  </si>
  <si>
    <t>Servicio de custodia y almacenamiento de medios</t>
  </si>
  <si>
    <t>PLAZO</t>
  </si>
  <si>
    <t>Valor Total Incluido IVA</t>
  </si>
  <si>
    <r>
      <t xml:space="preserve">OBJETO: </t>
    </r>
    <r>
      <rPr>
        <sz val="10"/>
        <rFont val="Arial Narrow"/>
        <family val="2"/>
      </rPr>
      <t>Prestar servicios de almacenamiento y custodia de los medios magnéticos correspondientes a las copias de respaldo de los sistemas de información del Concejo de Bogotá D.C.</t>
    </r>
  </si>
  <si>
    <t xml:space="preserve">Meses </t>
  </si>
  <si>
    <t>CANTIDAD</t>
  </si>
  <si>
    <t>INTERNACIONAL DE ARCHIVOS</t>
  </si>
  <si>
    <t>TADEM</t>
  </si>
  <si>
    <t xml:space="preserve">COVATEL </t>
  </si>
  <si>
    <t>ALMARCHIVOS</t>
  </si>
  <si>
    <t>HISTORICOS SDH-SMINC-0012-2022</t>
  </si>
  <si>
    <t>HISTORICOS SDH-SMINC-0012-2022 ACTUALIZADO IPC</t>
  </si>
  <si>
    <t>Colombia, Indice de Precios al Consumidor (IPC)</t>
  </si>
  <si>
    <t>Variaciones porcentuales
2003 - 2023</t>
  </si>
  <si>
    <t>AÑO 2023, MES 5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</si>
  <si>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</si>
  <si>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</si>
  <si>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</si>
  <si>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</si>
  <si>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</si>
  <si>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</si>
  <si>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</si>
  <si>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</si>
  <si>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</si>
  <si>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</si>
  <si>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</si>
  <si>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</si>
  <si>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</si>
  <si>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</si>
  <si>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 año corrido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</si>
  <si>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</si>
  <si>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</si>
  <si>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Actualizado el 7 de junio de 2023</t>
  </si>
  <si>
    <t>PROMEDIO</t>
  </si>
  <si>
    <t>MEDIA ARMONICA</t>
  </si>
  <si>
    <t>MEDIA GEOMETRICA</t>
  </si>
  <si>
    <t>PRECIO UNITARIO ESTIMADO</t>
  </si>
  <si>
    <t>PRECIO TOTAL ESTIMADO</t>
  </si>
  <si>
    <t>EMPRESA</t>
  </si>
  <si>
    <t>TOTAL</t>
  </si>
  <si>
    <t>E1</t>
  </si>
  <si>
    <t>E2</t>
  </si>
  <si>
    <t>E3</t>
  </si>
  <si>
    <t>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</si>
</sst>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\ * #,##0_-;\-&quot;$&quot;\ * #,##0_-;_-&quot;$&quot;\ * &quot;-&quot;??_-;_-@_-"/>
    <numFmt numFmtId="166" formatCode="0.0"/>
    <numFmt numFmtId="167" formatCode="_-* #,##0_-;\-* #,##0_-;_-* &quot;-&quot;??_-;_-@_-"/>
  </numFmts>
  <fonts count="31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2"/>
      <name val="Arial Narrow"/>
      <family val="2"/>
    </font>
    <font>
      <b/>
      <sz val="8"/>
      <color rgb="FF000000"/>
      <name val="Arial Narrow"/>
      <family val="2"/>
    </font>
    <font>
      <b/>
      <sz val="11"/>
      <color rgb="FFFF000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9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9"/>
      <name val="Segoe UI"/>
      <family val="2"/>
      <charset val="204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Segoe UI"/>
      <family val="2"/>
    </font>
    <font>
      <b/>
      <sz val="9"/>
      <name val="Segoe UI"/>
      <family val="2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b/>
      <sz val="8"/>
      <name val="Segoe UI"/>
      <family val="2"/>
    </font>
    <font>
      <sz val="9"/>
      <name val="Arial Narrow"/>
      <family val="2"/>
    </font>
    <font>
      <sz val="9"/>
      <color rgb="FFFF0000"/>
      <name val="Arial Narrow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7" fillId="0" borderId="0"/>
    <xf numFmtId="43" fontId="13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165" fontId="6" fillId="2" borderId="2" xfId="1" applyNumberFormat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165" fontId="6" fillId="2" borderId="11" xfId="1" applyNumberFormat="1" applyFont="1" applyFill="1" applyBorder="1" applyAlignment="1">
      <alignment horizontal="center" vertical="center" wrapText="1"/>
    </xf>
    <xf numFmtId="165" fontId="6" fillId="2" borderId="9" xfId="1" applyNumberFormat="1" applyFont="1" applyFill="1" applyBorder="1" applyAlignment="1">
      <alignment horizontal="center" vertical="center" wrapText="1"/>
    </xf>
    <xf numFmtId="165" fontId="6" fillId="2" borderId="8" xfId="1" applyNumberFormat="1" applyFont="1" applyFill="1" applyBorder="1" applyAlignment="1">
      <alignment horizontal="center" vertical="center" wrapText="1"/>
    </xf>
    <xf numFmtId="165" fontId="6" fillId="2" borderId="4" xfId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/>
    <xf numFmtId="0" fontId="18" fillId="0" borderId="15" xfId="3" applyFont="1" applyBorder="1" applyAlignment="1">
      <alignment horizontal="left"/>
    </xf>
    <xf numFmtId="0" fontId="19" fillId="0" borderId="0" xfId="3" applyFont="1"/>
    <xf numFmtId="0" fontId="18" fillId="0" borderId="0" xfId="3" applyFont="1" applyAlignment="1">
      <alignment horizontal="left"/>
    </xf>
    <xf numFmtId="0" fontId="18" fillId="0" borderId="0" xfId="3" applyFont="1" applyAlignment="1">
      <alignment horizontal="right"/>
    </xf>
    <xf numFmtId="0" fontId="16" fillId="0" borderId="0" xfId="0" applyFont="1" applyAlignment="1">
      <alignment horizontal="right"/>
    </xf>
    <xf numFmtId="0" fontId="18" fillId="0" borderId="11" xfId="3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166" fontId="14" fillId="0" borderId="17" xfId="0" applyNumberFormat="1" applyFont="1" applyBorder="1" applyAlignment="1">
      <alignment horizontal="left"/>
    </xf>
    <xf numFmtId="2" fontId="14" fillId="0" borderId="15" xfId="2" applyNumberFormat="1" applyFont="1" applyFill="1" applyBorder="1" applyAlignment="1">
      <alignment horizontal="center"/>
    </xf>
    <xf numFmtId="2" fontId="14" fillId="0" borderId="0" xfId="2" applyNumberFormat="1" applyFont="1" applyFill="1" applyBorder="1" applyAlignment="1">
      <alignment horizontal="center"/>
    </xf>
    <xf numFmtId="2" fontId="14" fillId="0" borderId="18" xfId="2" applyNumberFormat="1" applyFont="1" applyFill="1" applyBorder="1" applyAlignment="1">
      <alignment horizontal="center"/>
    </xf>
    <xf numFmtId="166" fontId="14" fillId="6" borderId="17" xfId="0" applyNumberFormat="1" applyFont="1" applyFill="1" applyBorder="1" applyAlignment="1">
      <alignment horizontal="left"/>
    </xf>
    <xf numFmtId="2" fontId="14" fillId="6" borderId="15" xfId="2" applyNumberFormat="1" applyFont="1" applyFill="1" applyBorder="1" applyAlignment="1">
      <alignment horizontal="center"/>
    </xf>
    <xf numFmtId="2" fontId="14" fillId="6" borderId="0" xfId="2" applyNumberFormat="1" applyFont="1" applyFill="1" applyBorder="1" applyAlignment="1">
      <alignment horizontal="center"/>
    </xf>
    <xf numFmtId="2" fontId="14" fillId="6" borderId="18" xfId="2" applyNumberFormat="1" applyFont="1" applyFill="1" applyBorder="1" applyAlignment="1">
      <alignment horizontal="center"/>
    </xf>
    <xf numFmtId="0" fontId="14" fillId="0" borderId="18" xfId="2" applyNumberFormat="1" applyFont="1" applyFill="1" applyBorder="1" applyAlignment="1">
      <alignment horizontal="center"/>
    </xf>
    <xf numFmtId="2" fontId="20" fillId="6" borderId="0" xfId="2" applyNumberFormat="1" applyFont="1" applyFill="1" applyBorder="1" applyAlignment="1">
      <alignment horizontal="center"/>
    </xf>
    <xf numFmtId="2" fontId="20" fillId="6" borderId="18" xfId="2" applyNumberFormat="1" applyFont="1" applyFill="1" applyBorder="1" applyAlignment="1">
      <alignment horizontal="center"/>
    </xf>
    <xf numFmtId="2" fontId="20" fillId="0" borderId="0" xfId="2" applyNumberFormat="1" applyFont="1" applyFill="1" applyBorder="1" applyAlignment="1">
      <alignment horizontal="center"/>
    </xf>
    <xf numFmtId="2" fontId="20" fillId="0" borderId="18" xfId="2" applyNumberFormat="1" applyFont="1" applyFill="1" applyBorder="1" applyAlignment="1">
      <alignment horizontal="center"/>
    </xf>
    <xf numFmtId="2" fontId="21" fillId="6" borderId="18" xfId="2" applyNumberFormat="1" applyFont="1" applyFill="1" applyBorder="1" applyAlignment="1">
      <alignment horizontal="center"/>
    </xf>
    <xf numFmtId="166" fontId="14" fillId="0" borderId="19" xfId="0" applyNumberFormat="1" applyFont="1" applyBorder="1" applyAlignment="1">
      <alignment horizontal="left"/>
    </xf>
    <xf numFmtId="2" fontId="14" fillId="0" borderId="20" xfId="2" applyNumberFormat="1" applyFont="1" applyFill="1" applyBorder="1" applyAlignment="1">
      <alignment horizontal="center"/>
    </xf>
    <xf numFmtId="2" fontId="14" fillId="0" borderId="14" xfId="2" applyNumberFormat="1" applyFont="1" applyFill="1" applyBorder="1" applyAlignment="1">
      <alignment horizontal="center"/>
    </xf>
    <xf numFmtId="2" fontId="20" fillId="7" borderId="14" xfId="2" applyNumberFormat="1" applyFont="1" applyFill="1" applyBorder="1" applyAlignment="1">
      <alignment horizontal="center"/>
    </xf>
    <xf numFmtId="0" fontId="21" fillId="7" borderId="21" xfId="2" applyNumberFormat="1" applyFont="1" applyFill="1" applyBorder="1" applyAlignment="1">
      <alignment horizontal="center"/>
    </xf>
    <xf numFmtId="0" fontId="22" fillId="0" borderId="22" xfId="0" applyFont="1" applyBorder="1" applyAlignment="1">
      <alignment vertical="center" wrapText="1"/>
    </xf>
    <xf numFmtId="0" fontId="22" fillId="0" borderId="23" xfId="0" applyFont="1" applyBorder="1" applyAlignment="1">
      <alignment vertical="center" wrapText="1"/>
    </xf>
    <xf numFmtId="0" fontId="0" fillId="0" borderId="23" xfId="0" applyBorder="1"/>
    <xf numFmtId="0" fontId="0" fillId="0" borderId="24" xfId="0" applyBorder="1"/>
    <xf numFmtId="0" fontId="22" fillId="0" borderId="15" xfId="0" applyFont="1" applyBorder="1" applyAlignment="1">
      <alignment vertical="center"/>
    </xf>
    <xf numFmtId="0" fontId="22" fillId="0" borderId="0" xfId="0" applyFont="1" applyAlignment="1">
      <alignment vertical="center" wrapText="1"/>
    </xf>
    <xf numFmtId="0" fontId="0" fillId="0" borderId="18" xfId="0" applyBorder="1"/>
    <xf numFmtId="0" fontId="24" fillId="0" borderId="20" xfId="0" applyFont="1" applyBorder="1" applyAlignment="1">
      <alignment vertical="center" wrapText="1"/>
    </xf>
    <xf numFmtId="0" fontId="24" fillId="0" borderId="14" xfId="0" applyFont="1" applyBorder="1" applyAlignment="1">
      <alignment vertical="center" wrapText="1"/>
    </xf>
    <xf numFmtId="0" fontId="0" fillId="0" borderId="14" xfId="0" applyBorder="1"/>
    <xf numFmtId="0" fontId="0" fillId="0" borderId="21" xfId="0" applyBorder="1"/>
    <xf numFmtId="165" fontId="6" fillId="8" borderId="1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4" fontId="10" fillId="2" borderId="10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165" fontId="6" fillId="2" borderId="28" xfId="1" applyNumberFormat="1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left" vertical="center" wrapText="1"/>
    </xf>
    <xf numFmtId="165" fontId="6" fillId="2" borderId="32" xfId="1" applyNumberFormat="1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vertical="center" wrapText="1"/>
    </xf>
    <xf numFmtId="165" fontId="6" fillId="8" borderId="4" xfId="1" applyNumberFormat="1" applyFont="1" applyFill="1" applyBorder="1" applyAlignment="1">
      <alignment horizontal="center" vertical="center" wrapText="1"/>
    </xf>
    <xf numFmtId="165" fontId="6" fillId="2" borderId="30" xfId="1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165" fontId="6" fillId="2" borderId="27" xfId="1" applyNumberFormat="1" applyFont="1" applyFill="1" applyBorder="1" applyAlignment="1">
      <alignment horizontal="center" vertical="center" wrapText="1"/>
    </xf>
    <xf numFmtId="165" fontId="6" fillId="8" borderId="28" xfId="1" applyNumberFormat="1" applyFont="1" applyFill="1" applyBorder="1" applyAlignment="1">
      <alignment horizontal="center" vertical="center" wrapText="1"/>
    </xf>
    <xf numFmtId="165" fontId="6" fillId="2" borderId="31" xfId="1" applyNumberFormat="1" applyFont="1" applyFill="1" applyBorder="1" applyAlignment="1">
      <alignment horizontal="center" vertical="center" wrapText="1"/>
    </xf>
    <xf numFmtId="165" fontId="6" fillId="2" borderId="29" xfId="1" applyNumberFormat="1" applyFont="1" applyFill="1" applyBorder="1" applyAlignment="1">
      <alignment horizontal="center" vertical="center" wrapText="1"/>
    </xf>
    <xf numFmtId="165" fontId="6" fillId="8" borderId="30" xfId="1" applyNumberFormat="1" applyFont="1" applyFill="1" applyBorder="1" applyAlignment="1">
      <alignment horizontal="center" vertical="center" wrapText="1"/>
    </xf>
    <xf numFmtId="165" fontId="6" fillId="2" borderId="3" xfId="1" applyNumberFormat="1" applyFont="1" applyFill="1" applyBorder="1" applyAlignment="1">
      <alignment horizontal="center" vertical="center" wrapText="1"/>
    </xf>
    <xf numFmtId="165" fontId="6" fillId="2" borderId="34" xfId="1" applyNumberFormat="1" applyFont="1" applyFill="1" applyBorder="1" applyAlignment="1">
      <alignment horizontal="center" vertical="center" wrapText="1"/>
    </xf>
    <xf numFmtId="165" fontId="6" fillId="2" borderId="33" xfId="1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0" fontId="25" fillId="0" borderId="0" xfId="0" applyFont="1"/>
    <xf numFmtId="164" fontId="26" fillId="0" borderId="0" xfId="0" applyNumberFormat="1" applyFont="1"/>
    <xf numFmtId="165" fontId="27" fillId="0" borderId="11" xfId="1" applyNumberFormat="1" applyFont="1" applyFill="1" applyBorder="1"/>
    <xf numFmtId="0" fontId="28" fillId="0" borderId="11" xfId="0" applyFont="1" applyBorder="1" applyAlignment="1">
      <alignment vertical="center" wrapText="1"/>
    </xf>
    <xf numFmtId="165" fontId="28" fillId="0" borderId="11" xfId="1" applyNumberFormat="1" applyFont="1" applyFill="1" applyBorder="1" applyAlignment="1">
      <alignment vertical="center" wrapText="1"/>
    </xf>
    <xf numFmtId="0" fontId="29" fillId="10" borderId="11" xfId="0" applyFont="1" applyFill="1" applyBorder="1" applyAlignment="1">
      <alignment horizontal="left" vertical="center" wrapText="1"/>
    </xf>
    <xf numFmtId="165" fontId="30" fillId="10" borderId="11" xfId="1" applyNumberFormat="1" applyFont="1" applyFill="1" applyBorder="1"/>
    <xf numFmtId="0" fontId="30" fillId="10" borderId="11" xfId="0" applyFont="1" applyFill="1" applyBorder="1" applyAlignment="1">
      <alignment vertical="center"/>
    </xf>
    <xf numFmtId="165" fontId="6" fillId="8" borderId="1" xfId="1" applyNumberFormat="1" applyFont="1" applyFill="1" applyBorder="1" applyAlignment="1">
      <alignment horizontal="center" vertical="center" wrapText="1"/>
    </xf>
    <xf numFmtId="167" fontId="1" fillId="0" borderId="0" xfId="4" applyNumberFormat="1" applyFont="1"/>
    <xf numFmtId="0" fontId="5" fillId="9" borderId="28" xfId="0" applyFont="1" applyFill="1" applyBorder="1" applyAlignment="1">
      <alignment horizontal="center" vertical="center" wrapText="1"/>
    </xf>
    <xf numFmtId="0" fontId="5" fillId="9" borderId="30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5" borderId="0" xfId="0" applyFont="1" applyFill="1" applyAlignment="1">
      <alignment horizontal="center" vertical="center"/>
    </xf>
    <xf numFmtId="0" fontId="16" fillId="6" borderId="15" xfId="0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 wrapText="1"/>
    </xf>
    <xf numFmtId="165" fontId="1" fillId="0" borderId="0" xfId="0" applyNumberFormat="1" applyFont="1" applyAlignment="1">
      <alignment vertical="center"/>
    </xf>
  </cellXfs>
  <cellStyles count="5">
    <cellStyle name="Millares" xfId="4" builtinId="3"/>
    <cellStyle name="Moneda" xfId="1" builtinId="4"/>
    <cellStyle name="Normal" xfId="0" builtinId="0"/>
    <cellStyle name="Normal 2" xfId="3" xr:uid="{05DA31E2-114F-4D69-9FF5-6360E81B99F9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google.com.co/imgres?imgurl=http://www.dof.gob.mx/normasOficiales/3541/stps/stps_archivos/image016.jpg&amp;imgrefurl=http://www.dof.gob.mx/normasOficiales/3541/stps/stps.htm&amp;h=137&amp;w=137&amp;tbnid=LgbqFCSFaTaIoM:&amp;zoom=1&amp;docid=b4vYuVmfSh2lsM&amp;ei=GiRYU6fbNoSR2QW42YDoCA&amp;tbm=isch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6</xdr:row>
      <xdr:rowOff>0</xdr:rowOff>
    </xdr:from>
    <xdr:to>
      <xdr:col>13</xdr:col>
      <xdr:colOff>304800</xdr:colOff>
      <xdr:row>7</xdr:row>
      <xdr:rowOff>113620</xdr:rowOff>
    </xdr:to>
    <xdr:sp macro="" textlink="">
      <xdr:nvSpPr>
        <xdr:cNvPr id="2" name="AutoShape 4" descr="data:image/jpeg;base64,/9j/4AAQSkZJRgABAQAAAQABAAD/2wCEAAkGBxQTEhUUEhQUFhUWGBkYGBgXFBoUGhsaHBccHx4gFxcdHCgsHBwlGxQYLTEhJSkrLi4uGh8zODMsNygtLiwBCgoKDg0OGxAQGS8kICYsLC81MDc0NCwwLDc3LCwsMiwsLyw0LCwvLSwsLC00LC0sLCwsLCwsLCwsLC0sODQsLP/AABEIAG0AbQMBIgACEQEDEQH/xAAcAAACAQUBAAAAAAAAAAAAAAAGBwABAwQFCAL/xABAEAACAQICBwUGBQEFCQAAAAABAgMAEQQhBQYHEjFBYRMiUYGRMnFyobHBI0JSYtEUJGOCwvEIFTNDVIOSorL/xAAaAQACAwEBAAAAAAAAAAAAAAADBAIFBgAB/8QAMBEAAQMCBAMHAgcAAAAAAAAAAQACAwQRBRIhMUFh8BMyUXGRsdEVwRQiQlKBoeH/2gAMAwEAAhEDEQA/AHTDvGxdQpF8g2987Cr9SpXLlKpUvQXrRr5HATHABLJzN+4p6nmegqLnBouUWGCSZ2VguUZu4Auch6VpcbrXhIsmnQkclO8flSh0vp2fEm80hI/SO6o9w/mtZSrqr9oV1DgoteR3p8pvttDwf6pD/wBs1ch1+wTZdoy/EhH2pRJhZDmI5CPEIxHravEkbL7SsvxKV+tQ/ESeCP8ASKc6An1T8wGl4Jv+FKj9FYE+lZlc6o1iCDYjgQbH1op0Jr3iILK57ZByY2Ye5v5orKoHcJSfBXgXiN+ScQqtavQWnYsUm9E2f5lOTL7xW0FMgg6hUzmFpyuFiqOtwR41jySSA92NSORMlvlumsmpXqipVGNQmg7aJrCYIuyjP4koI6qnMjr4VFzg0XKLBC6Z4Y3crSa965ElsPh2souHcc+i9OtAUUZYhVBJJsABck9LcakSFiFUXLGwA5knlWRJHLhpbMGjlQ38CPAjpVa9xeblbCCBlOzs2b+/Mo11f2dFgHxTFRx7NTn/AIm5e4etHOj9AYeAWjiQdbXPqa0+peta4tdySyzrxHDfHiv3FFTGnomstdqzFbPUF5bKbcuCTG1LaXicPi2wuDKxiILvvuhmZiL2F8goBHzrebJtdpNIrLDi1R5YgG3woAZTlmviCKE9rmD0dLjGdcYI8RZVlQRmVCRkLleD25dBRNsVwmAiWUYfEifENbtLqYyFHAIhz3bnM+PhRrJHW6LNMakYWcEhOyf9SWHqvA0uNZNU58J3j34+Uijh8Q5fSndXiaMMpVgCCLEHMEUF8DXcFYUuJTQm17jwXP8Ao3HyQSCSJirD0I8D4inLqnrGmMi3h3ZFydfA+I6Gl9r1qr/TN2sVzC5/8CeXw/6VotA6XfCzLKnLJh4rzFLMc6J1iripgjroe0Zv1oU/KlWMDilljWRDdXAI86v0+swQQbFeWakTrPpQ4nEyScr7q/COFOHWrF9lhJ3GRCED3kW+9InlSlU7YK9wWEHNIfL5R7sv0Jvu2JcZId1L/q5nyBot1s1YTGJ+mVR3H+zeIrL1UwIhwkKftBPvOZ+tDO17TGNw2Hj/AKFX77ESOidoyi2VhY2ueduVGZGMmUqvqat7qgyNO2yXk8MuGmsd6OWNrjxB5EeINZmue0nGNhkihXsyw3ZZVuWPgEH5b+PpWDqpqVpXEuZpgyI2ZbEMd9vCy5kedqmJw8kEpVwVkRgcxwINwRfiMqX/ADQu5K2DosRisdHjr0S4xMDoxWRWVxxDAhs88wc+fOrujMbLBIs8DMjxkEOAcr5d7oeFjxrb66CSXESYl7HtSCSBYA2AzHLhRXsLwSTz4uKVQyPAAwIuCC9ONcHC4WfmhfE/I8WTN2Z69ppKIq4CYmMDtEHAjhvJ0Pyo2rmPR0r6F0zZiQkUm41/zQvwPkCDfxWumYnDAMpuCLg+INeoas6QwazRtG4urCxpEaXwDYeaSFuKNb3jkfMWroCldtYwW7NFKB7alT71OXyNLVLLturfB5y2XsydD7rZbKdK70b4djnH3l+EnP0P1o/pLbPMX2eOj8HDIfMXHzUU6BUqd12IWKxCOoJHHVC+0hv7DJ1Kf/QpOoLkDqPrTo1/g38DNbkA3oQaS16BU98K0wbWBw5/ZdERLYAeAH0r3asfR8+/EjjgyqfUVk08NlmnDVUIoe1v1ZTFx39mVR3H+zdKIjSm2za+dijYLDN+K4/FZT7CH8oPJiPQV45ocLFSjkdG4OabEIKmjB3l7rC5U2IYXBsc6I9i+jxBjp7EbrxDdvxuGuR1rVbMtRJsRhpcQzGNGFoVI9sjix/byBFYuGxBVg6MQyMbEcQwNjSZzQu5LQgxYjFY6PHXoi3btqq0qx4yGNndPw5Qi7xKE902GZsfrRfspaf/AHZhxiVZXUFV3hZjGGO4WB57tvSvWpWti4pQkhCzgZjgGHiv3FFYptrg4XCz8sT4nljwq0CbW1/AhP8Aef5T/FHdL3a5iBuQR8yzN5AW+9Qm7hTOHC9SzrggfVprYuA/3i/WnzSM1Qh38bAP3g+mf2p5ihUuxTmNkdq3yVjSGFEsTxng6lfUWrn6eEoxRsmUlSOoyrog0p9pmhuznE6juS+10cfyK9qWXF12DVAZIYzx90V7NdKiXCiMnvwndPw/lPu5eVF1IrVbTZwk4k4ocpAOa9Oo5edO/C4lZEV0IKsLgjwqUD8zUDE6Uwylw2Ov+LB1n0qMLhMROf8AlROw6kDIeZtXOWz3V46Ux9p2YrnLO3Etnwvy3jl7hTR296Y7PBJhwbNO+Y/YmZ+ZX1rH/wBnzRW7hZ8SRnLJuL8KDP8A9y3pR1WppwQqiqqAKqgAAZAAcAK5m1uZsFpTFR2PZmUvbo9muPU107alttn1N/qsP/UwreeAZgcXj4kdSOI8xXjmhwsVOOV8bg5hsUv8JiGUpJGSpyZWHH3im/qXrauKXckIWdRmOAYfqX7jlST2d4tJ/wCwytusxJw0h4K9rlG/a1iRfn762s0UuGmsbxyxnllY+IPMG/pSRzQu5LQAxYjFY6PHXougL0mdoOlBPi2Cm6RDcHvB7xHnl5VvX2h3wZWxGJ9m4Hd+IeXKl9mTzJPzP3r2olDhlC8wyhfE9z5OGg+Ua7K8AXxLSkZRoQD+5rfYH1pr0P6k6G/psMisO+/ef3nl5CiCmIWZWqqxCcTTlw22ClYGmtGJiImikFw3PmDyI6g1n1KKQDukw4tNxukBpnRUmGlMUgzGYPJhyI/itxqhra+EO413hJuV5r1T+KaGsWgYsXHuSCxHsuOKnp06c6UGn9XpsI1pFunJ1zUjr4HpSD43RuzBaemq4ayPs5d/fmFvdomqj6ZaDEYGeIhFMbI5K2u175A5+IPgKYWqmhhg8JDhlN+zQAm1rtxY+ZNJHBY2SJt6J2RvFTb18aLdHbR8QgtKiS9fYPyyPoKMypae8kJ8GkaSYjcf2mxVCKX6bUI7Z4eS/R1NWsTtPy/Dw5/xP/Aqfbs8UoMNqT+j2QPr/s2xUeN7XR8TPHIwddwgGKS9ze5FhfMHqaLteMThzBEkpD41UUMY7GzWG9vHwvfLjWj0trni5wVL9mp/LH3b+9uPzofAJOVyT5kn70CWoDhlCs6LCnROEkjrcgqUd7O9VzIwxMw7i5xg/mb9XuHKq6o6hs5EuKG6nERn2m+PwHSmdHGFAAAAAsAOVewwG+Zy7EsSFjFEfM/YL0KrUqU4s8rcE6uLqQR0q5VpzYr1J+lXa5cpVqeBXBV1DA8QRcVdqVy4aIJ0zs6gkO9CxhPgO8vpy8qFMbs9xieyEkHir2PobU4alBdAwqwixOoj0vcc0jjqhjf+nf1X+a9xamY0m3YMOrMoH1p22qWqH4VqY+tTeA6/lK7R2zSZrGaREHMLdz65AUa6E1Uw2GsUS7/rfvN5eHlW9qUVkTW7JOeunm0c7TwGipaqipUoiTUrHkxqKbFgCOVXJzZSelewK5cv/9k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5925800" y="11249025"/>
          <a:ext cx="304800" cy="294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13</xdr:col>
      <xdr:colOff>304800</xdr:colOff>
      <xdr:row>7</xdr:row>
      <xdr:rowOff>113620</xdr:rowOff>
    </xdr:to>
    <xdr:sp macro="" textlink="">
      <xdr:nvSpPr>
        <xdr:cNvPr id="3" name="AutoShape 5" descr="data:image/jpeg;base64,/9j/4AAQSkZJRgABAQAAAQABAAD/2wCEAAkGBxQTEhUUEhQUFhUWGBkYGBgXFBoUGhsaHBccHx4gFxcdHCgsHBwlGxQYLTEhJSkrLi4uGh8zODMsNygtLiwBCgoKDg0OGxAQGS8kICYsLC81MDc0NCwwLDc3LCwsMiwsLyw0LCwvLSwsLC00LC0sLCwsLCwsLCwsLC0sODQsLP/AABEIAG0AbQMBIgACEQEDEQH/xAAcAAACAQUBAAAAAAAAAAAAAAAGBwABAwQFCAL/xABAEAACAQICBwUGBQEFCQAAAAABAgMAEQQhBQYHEjFBYRMiUYGRMnFyobHBI0JSYtEUJGOCwvEIFTNDVIOSorL/xAAaAQACAwEBAAAAAAAAAAAAAAADBAIFBgAB/8QAMBEAAQMCBAMHAgcAAAAAAAAAAQACAwQRBRIhMUFh8BMyUXGRsdEVwRQiQlKBoeH/2gAMAwEAAhEDEQA/AHTDvGxdQpF8g2987Cr9SpXLlKpUvQXrRr5HATHABLJzN+4p6nmegqLnBouUWGCSZ2VguUZu4Auch6VpcbrXhIsmnQkclO8flSh0vp2fEm80hI/SO6o9w/mtZSrqr9oV1DgoteR3p8pvttDwf6pD/wBs1ch1+wTZdoy/EhH2pRJhZDmI5CPEIxHravEkbL7SsvxKV+tQ/ESeCP8ASKc6An1T8wGl4Jv+FKj9FYE+lZlc6o1iCDYjgQbH1op0Jr3iILK57ZByY2Ye5v5orKoHcJSfBXgXiN+ScQqtavQWnYsUm9E2f5lOTL7xW0FMgg6hUzmFpyuFiqOtwR41jySSA92NSORMlvlumsmpXqipVGNQmg7aJrCYIuyjP4koI6qnMjr4VFzg0XKLBC6Z4Y3crSa965ElsPh2souHcc+i9OtAUUZYhVBJJsABck9LcakSFiFUXLGwA5knlWRJHLhpbMGjlQ38CPAjpVa9xeblbCCBlOzs2b+/Mo11f2dFgHxTFRx7NTn/AIm5e4etHOj9AYeAWjiQdbXPqa0+peta4tdySyzrxHDfHiv3FFTGnomstdqzFbPUF5bKbcuCTG1LaXicPi2wuDKxiILvvuhmZiL2F8goBHzrebJtdpNIrLDi1R5YgG3woAZTlmviCKE9rmD0dLjGdcYI8RZVlQRmVCRkLleD25dBRNsVwmAiWUYfEifENbtLqYyFHAIhz3bnM+PhRrJHW6LNMakYWcEhOyf9SWHqvA0uNZNU58J3j34+Uijh8Q5fSndXiaMMpVgCCLEHMEUF8DXcFYUuJTQm17jwXP8Ao3HyQSCSJirD0I8D4inLqnrGmMi3h3ZFydfA+I6Gl9r1qr/TN2sVzC5/8CeXw/6VotA6XfCzLKnLJh4rzFLMc6J1iripgjroe0Zv1oU/KlWMDilljWRDdXAI86v0+swQQbFeWakTrPpQ4nEyScr7q/COFOHWrF9lhJ3GRCED3kW+9InlSlU7YK9wWEHNIfL5R7sv0Jvu2JcZId1L/q5nyBot1s1YTGJ+mVR3H+zeIrL1UwIhwkKftBPvOZ+tDO17TGNw2Hj/AKFX77ESOidoyi2VhY2ueduVGZGMmUqvqat7qgyNO2yXk8MuGmsd6OWNrjxB5EeINZmue0nGNhkihXsyw3ZZVuWPgEH5b+PpWDqpqVpXEuZpgyI2ZbEMd9vCy5kedqmJw8kEpVwVkRgcxwINwRfiMqX/ADQu5K2DosRisdHjr0S4xMDoxWRWVxxDAhs88wc+fOrujMbLBIs8DMjxkEOAcr5d7oeFjxrb66CSXESYl7HtSCSBYA2AzHLhRXsLwSTz4uKVQyPAAwIuCC9ONcHC4WfmhfE/I8WTN2Z69ppKIq4CYmMDtEHAjhvJ0Pyo2rmPR0r6F0zZiQkUm41/zQvwPkCDfxWumYnDAMpuCLg+INeoas6QwazRtG4urCxpEaXwDYeaSFuKNb3jkfMWroCldtYwW7NFKB7alT71OXyNLVLLturfB5y2XsydD7rZbKdK70b4djnH3l+EnP0P1o/pLbPMX2eOj8HDIfMXHzUU6BUqd12IWKxCOoJHHVC+0hv7DJ1Kf/QpOoLkDqPrTo1/g38DNbkA3oQaS16BU98K0wbWBw5/ZdERLYAeAH0r3asfR8+/EjjgyqfUVk08NlmnDVUIoe1v1ZTFx39mVR3H+zdKIjSm2za+dijYLDN+K4/FZT7CH8oPJiPQV45ocLFSjkdG4OabEIKmjB3l7rC5U2IYXBsc6I9i+jxBjp7EbrxDdvxuGuR1rVbMtRJsRhpcQzGNGFoVI9sjix/byBFYuGxBVg6MQyMbEcQwNjSZzQu5LQgxYjFY6PHXoi3btqq0qx4yGNndPw5Qi7xKE902GZsfrRfspaf/AHZhxiVZXUFV3hZjGGO4WB57tvSvWpWti4pQkhCzgZjgGHiv3FFYptrg4XCz8sT4nljwq0CbW1/AhP8Aef5T/FHdL3a5iBuQR8yzN5AW+9Qm7hTOHC9SzrggfVprYuA/3i/WnzSM1Qh38bAP3g+mf2p5ihUuxTmNkdq3yVjSGFEsTxng6lfUWrn6eEoxRsmUlSOoyrog0p9pmhuznE6juS+10cfyK9qWXF12DVAZIYzx90V7NdKiXCiMnvwndPw/lPu5eVF1IrVbTZwk4k4ocpAOa9Oo5edO/C4lZEV0IKsLgjwqUD8zUDE6Uwylw2Ov+LB1n0qMLhMROf8AlROw6kDIeZtXOWz3V46Ux9p2YrnLO3Etnwvy3jl7hTR296Y7PBJhwbNO+Y/YmZ+ZX1rH/wBnzRW7hZ8SRnLJuL8KDP8A9y3pR1WppwQqiqqAKqgAAZAAcAK5m1uZsFpTFR2PZmUvbo9muPU107alttn1N/qsP/UwreeAZgcXj4kdSOI8xXjmhwsVOOV8bg5hsUv8JiGUpJGSpyZWHH3im/qXrauKXckIWdRmOAYfqX7jlST2d4tJ/wCwytusxJw0h4K9rlG/a1iRfn762s0UuGmsbxyxnllY+IPMG/pSRzQu5LQAxYjFY6PHXougL0mdoOlBPi2Cm6RDcHvB7xHnl5VvX2h3wZWxGJ9m4Hd+IeXKl9mTzJPzP3r2olDhlC8wyhfE9z5OGg+Ua7K8AXxLSkZRoQD+5rfYH1pr0P6k6G/psMisO+/ef3nl5CiCmIWZWqqxCcTTlw22ClYGmtGJiImikFw3PmDyI6g1n1KKQDukw4tNxukBpnRUmGlMUgzGYPJhyI/itxqhra+EO413hJuV5r1T+KaGsWgYsXHuSCxHsuOKnp06c6UGn9XpsI1pFunJ1zUjr4HpSD43RuzBaemq4ayPs5d/fmFvdomqj6ZaDEYGeIhFMbI5K2u175A5+IPgKYWqmhhg8JDhlN+zQAm1rtxY+ZNJHBY2SJt6J2RvFTb18aLdHbR8QgtKiS9fYPyyPoKMypae8kJ8GkaSYjcf2mxVCKX6bUI7Z4eS/R1NWsTtPy/Dw5/xP/Aqfbs8UoMNqT+j2QPr/s2xUeN7XR8TPHIwddwgGKS9ze5FhfMHqaLteMThzBEkpD41UUMY7GzWG9vHwvfLjWj0trni5wVL9mp/LH3b+9uPzofAJOVyT5kn70CWoDhlCs6LCnROEkjrcgqUd7O9VzIwxMw7i5xg/mb9XuHKq6o6hs5EuKG6nERn2m+PwHSmdHGFAAAAAsAOVewwG+Zy7EsSFjFEfM/YL0KrUqU4s8rcE6uLqQR0q5VpzYr1J+lXa5cpVqeBXBV1DA8QRcVdqVy4aIJ0zs6gkO9CxhPgO8vpy8qFMbs9xieyEkHir2PobU4alBdAwqwixOoj0vcc0jjqhjf+nf1X+a9xamY0m3YMOrMoH1p22qWqH4VqY+tTeA6/lK7R2zSZrGaREHMLdz65AUa6E1Uw2GsUS7/rfvN5eHlW9qUVkTW7JOeunm0c7TwGipaqipUoiTUrHkxqKbFgCOVXJzZSelewK5cv/9k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5925800" y="11249025"/>
          <a:ext cx="304800" cy="294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" name="AutoShape 4" descr="data:image/jpeg;base64,/9j/4AAQSkZJRgABAQAAAQABAAD/2wCEAAkGBxQTEhUUEhQUFhUWGBkYGBgXFBoUGhsaHBccHx4gFxcdHCgsHBwlGxQYLTEhJSkrLi4uGh8zODMsNygtLiwBCgoKDg0OGxAQGS8kICYsLC81MDc0NCwwLDc3LCwsMiwsLyw0LCwvLSwsLC00LC0sLCwsLCwsLCwsLC0sODQsLP/AABEIAG0AbQMBIgACEQEDEQH/xAAcAAACAQUBAAAAAAAAAAAAAAAGBwABAwQFCAL/xABAEAACAQICBwUGBQEFCQAAAAABAgMAEQQhBQYHEjFBYRMiUYGRMnFyobHBI0JSYtEUJGOCwvEIFTNDVIOSorL/xAAaAQACAwEBAAAAAAAAAAAAAAADBAIFBgAB/8QAMBEAAQMCBAMHAgcAAAAAAAAAAQACAwQRBRIhMUFh8BMyUXGRsdEVwRQiQlKBoeH/2gAMAwEAAhEDEQA/AHTDvGxdQpF8g2987Cr9SpXLlKpUvQXrRr5HATHABLJzN+4p6nmegqLnBouUWGCSZ2VguUZu4Auch6VpcbrXhIsmnQkclO8flSh0vp2fEm80hI/SO6o9w/mtZSrqr9oV1DgoteR3p8pvttDwf6pD/wBs1ch1+wTZdoy/EhH2pRJhZDmI5CPEIxHravEkbL7SsvxKV+tQ/ESeCP8ASKc6An1T8wGl4Jv+FKj9FYE+lZlc6o1iCDYjgQbH1op0Jr3iILK57ZByY2Ye5v5orKoHcJSfBXgXiN+ScQqtavQWnYsUm9E2f5lOTL7xW0FMgg6hUzmFpyuFiqOtwR41jySSA92NSORMlvlumsmpXqipVGNQmg7aJrCYIuyjP4koI6qnMjr4VFzg0XKLBC6Z4Y3crSa965ElsPh2souHcc+i9OtAUUZYhVBJJsABck9LcakSFiFUXLGwA5knlWRJHLhpbMGjlQ38CPAjpVa9xeblbCCBlOzs2b+/Mo11f2dFgHxTFRx7NTn/AIm5e4etHOj9AYeAWjiQdbXPqa0+peta4tdySyzrxHDfHiv3FFTGnomstdqzFbPUF5bKbcuCTG1LaXicPi2wuDKxiILvvuhmZiL2F8goBHzrebJtdpNIrLDi1R5YgG3woAZTlmviCKE9rmD0dLjGdcYI8RZVlQRmVCRkLleD25dBRNsVwmAiWUYfEifENbtLqYyFHAIhz3bnM+PhRrJHW6LNMakYWcEhOyf9SWHqvA0uNZNU58J3j34+Uijh8Q5fSndXiaMMpVgCCLEHMEUF8DXcFYUuJTQm17jwXP8Ao3HyQSCSJirD0I8D4inLqnrGmMi3h3ZFydfA+I6Gl9r1qr/TN2sVzC5/8CeXw/6VotA6XfCzLKnLJh4rzFLMc6J1iripgjroe0Zv1oU/KlWMDilljWRDdXAI86v0+swQQbFeWakTrPpQ4nEyScr7q/COFOHWrF9lhJ3GRCED3kW+9InlSlU7YK9wWEHNIfL5R7sv0Jvu2JcZId1L/q5nyBot1s1YTGJ+mVR3H+zeIrL1UwIhwkKftBPvOZ+tDO17TGNw2Hj/AKFX77ESOidoyi2VhY2ueduVGZGMmUqvqat7qgyNO2yXk8MuGmsd6OWNrjxB5EeINZmue0nGNhkihXsyw3ZZVuWPgEH5b+PpWDqpqVpXEuZpgyI2ZbEMd9vCy5kedqmJw8kEpVwVkRgcxwINwRfiMqX/ADQu5K2DosRisdHjr0S4xMDoxWRWVxxDAhs88wc+fOrujMbLBIs8DMjxkEOAcr5d7oeFjxrb66CSXESYl7HtSCSBYA2AzHLhRXsLwSTz4uKVQyPAAwIuCC9ONcHC4WfmhfE/I8WTN2Z69ppKIq4CYmMDtEHAjhvJ0Pyo2rmPR0r6F0zZiQkUm41/zQvwPkCDfxWumYnDAMpuCLg+INeoas6QwazRtG4urCxpEaXwDYeaSFuKNb3jkfMWroCldtYwW7NFKB7alT71OXyNLVLLturfB5y2XsydD7rZbKdK70b4djnH3l+EnP0P1o/pLbPMX2eOj8HDIfMXHzUU6BUqd12IWKxCOoJHHVC+0hv7DJ1Kf/QpOoLkDqPrTo1/g38DNbkA3oQaS16BU98K0wbWBw5/ZdERLYAeAH0r3asfR8+/EjjgyqfUVk08NlmnDVUIoe1v1ZTFx39mVR3H+zdKIjSm2za+dijYLDN+K4/FZT7CH8oPJiPQV45ocLFSjkdG4OabEIKmjB3l7rC5U2IYXBsc6I9i+jxBjp7EbrxDdvxuGuR1rVbMtRJsRhpcQzGNGFoVI9sjix/byBFYuGxBVg6MQyMbEcQwNjSZzQu5LQgxYjFY6PHXoi3btqq0qx4yGNndPw5Qi7xKE902GZsfrRfspaf/AHZhxiVZXUFV3hZjGGO4WB57tvSvWpWti4pQkhCzgZjgGHiv3FFYptrg4XCz8sT4nljwq0CbW1/AhP8Aef5T/FHdL3a5iBuQR8yzN5AW+9Qm7hTOHC9SzrggfVprYuA/3i/WnzSM1Qh38bAP3g+mf2p5ihUuxTmNkdq3yVjSGFEsTxng6lfUWrn6eEoxRsmUlSOoyrog0p9pmhuznE6juS+10cfyK9qWXF12DVAZIYzx90V7NdKiXCiMnvwndPw/lPu5eVF1IrVbTZwk4k4ocpAOa9Oo5edO/C4lZEV0IKsLgjwqUD8zUDE6Uwylw2Ov+LB1n0qMLhMROf8AlROw6kDIeZtXOWz3V46Ux9p2YrnLO3Etnwvy3jl7hTR296Y7PBJhwbNO+Y/YmZ+ZX1rH/wBnzRW7hZ8SRnLJuL8KDP8A9y3pR1WppwQqiqqAKqgAAZAAcAK5m1uZsFpTFR2PZmUvbo9muPU107alttn1N/qsP/UwreeAZgcXj4kdSOI8xXjmhwsVOOV8bg5hsUv8JiGUpJGSpyZWHH3im/qXrauKXckIWdRmOAYfqX7jlST2d4tJ/wCwytusxJw0h4K9rlG/a1iRfn762s0UuGmsbxyxnllY+IPMG/pSRzQu5LQAxYjFY6PHXougL0mdoOlBPi2Cm6RDcHvB7xHnl5VvX2h3wZWxGJ9m4Hd+IeXKl9mTzJPzP3r2olDhlC8wyhfE9z5OGg+Ua7K8AXxLSkZRoQD+5rfYH1pr0P6k6G/psMisO+/ef3nl5CiCmIWZWqqxCcTTlw22ClYGmtGJiImikFw3PmDyI6g1n1KKQDukw4tNxukBpnRUmGlMUgzGYPJhyI/itxqhra+EO413hJuV5r1T+KaGsWgYsXHuSCxHsuOKnp06c6UGn9XpsI1pFunJ1zUjr4HpSD43RuzBaemq4ayPs5d/fmFvdomqj6ZaDEYGeIhFMbI5K2u175A5+IPgKYWqmhhg8JDhlN+zQAm1rtxY+ZNJHBY2SJt6J2RvFTb18aLdHbR8QgtKiS9fYPyyPoKMypae8kJ8GkaSYjcf2mxVCKX6bUI7Z4eS/R1NWsTtPy/Dw5/xP/Aqfbs8UoMNqT+j2QPr/s2xUeN7XR8TPHIwddwgGKS9ze5FhfMHqaLteMThzBEkpD41UUMY7GzWG9vHwvfLjWj0trni5wVL9mp/LH3b+9uPzofAJOVyT5kn70CWoDhlCs6LCnROEkjrcgqUd7O9VzIwxMw7i5xg/mb9XuHKq6o6hs5EuKG6nERn2m+PwHSmdHGFAAAAAsAOVewwG+Zy7EsSFjFEfM/YL0KrUqU4s8rcE6uLqQR0q5VpzYr1J+lXa5cpVqeBXBV1DA8QRcVdqVy4aIJ0zs6gkO9CxhPgO8vpy8qFMbs9xieyEkHir2PobU4alBdAwqwixOoj0vcc0jjqhjf+nf1X+a9xamY0m3YMOrMoH1p22qWqH4VqY+tTeA6/lK7R2zSZrGaREHMLdz65AUa6E1Uw2GsUS7/rfvN5eHlW9qUVkTW7JOeunm0c7TwGipaqipUoiTUrHkxqKbFgCOVXJzZSelewK5cv/9k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5925800" y="1124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" name="AutoShape 5" descr="data:image/jpeg;base64,/9j/4AAQSkZJRgABAQAAAQABAAD/2wCEAAkGBxQTEhUUEhQUFhUWGBkYGBgXFBoUGhsaHBccHx4gFxcdHCgsHBwlGxQYLTEhJSkrLi4uGh8zODMsNygtLiwBCgoKDg0OGxAQGS8kICYsLC81MDc0NCwwLDc3LCwsMiwsLyw0LCwvLSwsLC00LC0sLCwsLCwsLCwsLC0sODQsLP/AABEIAG0AbQMBIgACEQEDEQH/xAAcAAACAQUBAAAAAAAAAAAAAAAGBwABAwQFCAL/xABAEAACAQICBwUGBQEFCQAAAAABAgMAEQQhBQYHEjFBYRMiUYGRMnFyobHBI0JSYtEUJGOCwvEIFTNDVIOSorL/xAAaAQACAwEBAAAAAAAAAAAAAAADBAIFBgAB/8QAMBEAAQMCBAMHAgcAAAAAAAAAAQACAwQRBRIhMUFh8BMyUXGRsdEVwRQiQlKBoeH/2gAMAwEAAhEDEQA/AHTDvGxdQpF8g2987Cr9SpXLlKpUvQXrRr5HATHABLJzN+4p6nmegqLnBouUWGCSZ2VguUZu4Auch6VpcbrXhIsmnQkclO8flSh0vp2fEm80hI/SO6o9w/mtZSrqr9oV1DgoteR3p8pvttDwf6pD/wBs1ch1+wTZdoy/EhH2pRJhZDmI5CPEIxHravEkbL7SsvxKV+tQ/ESeCP8ASKc6An1T8wGl4Jv+FKj9FYE+lZlc6o1iCDYjgQbH1op0Jr3iILK57ZByY2Ye5v5orKoHcJSfBXgXiN+ScQqtavQWnYsUm9E2f5lOTL7xW0FMgg6hUzmFpyuFiqOtwR41jySSA92NSORMlvlumsmpXqipVGNQmg7aJrCYIuyjP4koI6qnMjr4VFzg0XKLBC6Z4Y3crSa965ElsPh2souHcc+i9OtAUUZYhVBJJsABck9LcakSFiFUXLGwA5knlWRJHLhpbMGjlQ38CPAjpVa9xeblbCCBlOzs2b+/Mo11f2dFgHxTFRx7NTn/AIm5e4etHOj9AYeAWjiQdbXPqa0+peta4tdySyzrxHDfHiv3FFTGnomstdqzFbPUF5bKbcuCTG1LaXicPi2wuDKxiILvvuhmZiL2F8goBHzrebJtdpNIrLDi1R5YgG3woAZTlmviCKE9rmD0dLjGdcYI8RZVlQRmVCRkLleD25dBRNsVwmAiWUYfEifENbtLqYyFHAIhz3bnM+PhRrJHW6LNMakYWcEhOyf9SWHqvA0uNZNU58J3j34+Uijh8Q5fSndXiaMMpVgCCLEHMEUF8DXcFYUuJTQm17jwXP8Ao3HyQSCSJirD0I8D4inLqnrGmMi3h3ZFydfA+I6Gl9r1qr/TN2sVzC5/8CeXw/6VotA6XfCzLKnLJh4rzFLMc6J1iripgjroe0Zv1oU/KlWMDilljWRDdXAI86v0+swQQbFeWakTrPpQ4nEyScr7q/COFOHWrF9lhJ3GRCED3kW+9InlSlU7YK9wWEHNIfL5R7sv0Jvu2JcZId1L/q5nyBot1s1YTGJ+mVR3H+zeIrL1UwIhwkKftBPvOZ+tDO17TGNw2Hj/AKFX77ESOidoyi2VhY2ueduVGZGMmUqvqat7qgyNO2yXk8MuGmsd6OWNrjxB5EeINZmue0nGNhkihXsyw3ZZVuWPgEH5b+PpWDqpqVpXEuZpgyI2ZbEMd9vCy5kedqmJw8kEpVwVkRgcxwINwRfiMqX/ADQu5K2DosRisdHjr0S4xMDoxWRWVxxDAhs88wc+fOrujMbLBIs8DMjxkEOAcr5d7oeFjxrb66CSXESYl7HtSCSBYA2AzHLhRXsLwSTz4uKVQyPAAwIuCC9ONcHC4WfmhfE/I8WTN2Z69ppKIq4CYmMDtEHAjhvJ0Pyo2rmPR0r6F0zZiQkUm41/zQvwPkCDfxWumYnDAMpuCLg+INeoas6QwazRtG4urCxpEaXwDYeaSFuKNb3jkfMWroCldtYwW7NFKB7alT71OXyNLVLLturfB5y2XsydD7rZbKdK70b4djnH3l+EnP0P1o/pLbPMX2eOj8HDIfMXHzUU6BUqd12IWKxCOoJHHVC+0hv7DJ1Kf/QpOoLkDqPrTo1/g38DNbkA3oQaS16BU98K0wbWBw5/ZdERLYAeAH0r3asfR8+/EjjgyqfUVk08NlmnDVUIoe1v1ZTFx39mVR3H+zdKIjSm2za+dijYLDN+K4/FZT7CH8oPJiPQV45ocLFSjkdG4OabEIKmjB3l7rC5U2IYXBsc6I9i+jxBjp7EbrxDdvxuGuR1rVbMtRJsRhpcQzGNGFoVI9sjix/byBFYuGxBVg6MQyMbEcQwNjSZzQu5LQgxYjFY6PHXoi3btqq0qx4yGNndPw5Qi7xKE902GZsfrRfspaf/AHZhxiVZXUFV3hZjGGO4WB57tvSvWpWti4pQkhCzgZjgGHiv3FFYptrg4XCz8sT4nljwq0CbW1/AhP8Aef5T/FHdL3a5iBuQR8yzN5AW+9Qm7hTOHC9SzrggfVprYuA/3i/WnzSM1Qh38bAP3g+mf2p5ihUuxTmNkdq3yVjSGFEsTxng6lfUWrn6eEoxRsmUlSOoyrog0p9pmhuznE6juS+10cfyK9qWXF12DVAZIYzx90V7NdKiXCiMnvwndPw/lPu5eVF1IrVbTZwk4k4ocpAOa9Oo5edO/C4lZEV0IKsLgjwqUD8zUDE6Uwylw2Ov+LB1n0qMLhMROf8AlROw6kDIeZtXOWz3V46Ux9p2YrnLO3Etnwvy3jl7hTR296Y7PBJhwbNO+Y/YmZ+ZX1rH/wBnzRW7hZ8SRnLJuL8KDP8A9y3pR1WppwQqiqqAKqgAAZAAcAK5m1uZsFpTFR2PZmUvbo9muPU107alttn1N/qsP/UwreeAZgcXj4kdSOI8xXjmhwsVOOV8bg5hsUv8JiGUpJGSpyZWHH3im/qXrauKXckIWdRmOAYfqX7jlST2d4tJ/wCwytusxJw0h4K9rlG/a1iRfn762s0UuGmsbxyxnllY+IPMG/pSRzQu5LQAxYjFY6PHXougL0mdoOlBPi2Cm6RDcHvB7xHnl5VvX2h3wZWxGJ9m4Hd+IeXKl9mTzJPzP3r2olDhlC8wyhfE9z5OGg+Ua7K8AXxLSkZRoQD+5rfYH1pr0P6k6G/psMisO+/ef3nl5CiCmIWZWqqxCcTTlw22ClYGmtGJiImikFw3PmDyI6g1n1KKQDukw4tNxukBpnRUmGlMUgzGYPJhyI/itxqhra+EO413hJuV5r1T+KaGsWgYsXHuSCxHsuOKnp06c6UGn9XpsI1pFunJ1zUjr4HpSD43RuzBaemq4ayPs5d/fmFvdomqj6ZaDEYGeIhFMbI5K2u175A5+IPgKYWqmhhg8JDhlN+zQAm1rtxY+ZNJHBY2SJt6J2RvFTb18aLdHbR8QgtKiS9fYPyyPoKMypae8kJ8GkaSYjcf2mxVCKX6bUI7Z4eS/R1NWsTtPy/Dw5/xP/Aqfbs8UoMNqT+j2QPr/s2xUeN7XR8TPHIwddwgGKS9ze5FhfMHqaLteMThzBEkpD41UUMY7GzWG9vHwvfLjWj0trni5wVL9mp/LH3b+9uPzofAJOVyT5kn70CWoDhlCs6LCnROEkjrcgqUd7O9VzIwxMw7i5xg/mb9XuHKq6o6hs5EuKG6nERn2m+PwHSmdHGFAAAAAsAOVewwG+Zy7EsSFjFEfM/YL0KrUqU4s8rcE6uLqQR0q5VpzYr1J+lXa5cpVqeBXBV1DA8QRcVdqVy4aIJ0zs6gkO9CxhPgO8vpy8qFMbs9xieyEkHir2PobU4alBdAwqwixOoj0vcc0jjqhjf+nf1X+a9xamY0m3YMOrMoH1p22qWqH4VqY+tTeA6/lK7R2zSZrGaREHMLdz65AUa6E1Uw2GsUS7/rfvN5eHlW9qUVkTW7JOeunm0c7TwGipaqipUoiTUrHkxqKbFgCOVXJzZSelewK5cv/9k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15925800" y="1124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6</xdr:row>
      <xdr:rowOff>0</xdr:rowOff>
    </xdr:from>
    <xdr:to>
      <xdr:col>13</xdr:col>
      <xdr:colOff>304800</xdr:colOff>
      <xdr:row>7</xdr:row>
      <xdr:rowOff>104095</xdr:rowOff>
    </xdr:to>
    <xdr:sp macro="" textlink="">
      <xdr:nvSpPr>
        <xdr:cNvPr id="6" name="AutoShape 4" descr="data:image/jpeg;base64,/9j/4AAQSkZJRgABAQAAAQABAAD/2wCEAAkGBxQTEhUUEhQUFhUWGBkYGBgXFBoUGhsaHBccHx4gFxcdHCgsHBwlGxQYLTEhJSkrLi4uGh8zODMsNygtLiwBCgoKDg0OGxAQGS8kICYsLC81MDc0NCwwLDc3LCwsMiwsLyw0LCwvLSwsLC00LC0sLCwsLCwsLCwsLC0sODQsLP/AABEIAG0AbQMBIgACEQEDEQH/xAAcAAACAQUBAAAAAAAAAAAAAAAGBwABAwQFCAL/xABAEAACAQICBwUGBQEFCQAAAAABAgMAEQQhBQYHEjFBYRMiUYGRMnFyobHBI0JSYtEUJGOCwvEIFTNDVIOSorL/xAAaAQACAwEBAAAAAAAAAAAAAAADBAIFBgAB/8QAMBEAAQMCBAMHAgcAAAAAAAAAAQACAwQRBRIhMUFh8BMyUXGRsdEVwRQiQlKBoeH/2gAMAwEAAhEDEQA/AHTDvGxdQpF8g2987Cr9SpXLlKpUvQXrRr5HATHABLJzN+4p6nmegqLnBouUWGCSZ2VguUZu4Auch6VpcbrXhIsmnQkclO8flSh0vp2fEm80hI/SO6o9w/mtZSrqr9oV1DgoteR3p8pvttDwf6pD/wBs1ch1+wTZdoy/EhH2pRJhZDmI5CPEIxHravEkbL7SsvxKV+tQ/ESeCP8ASKc6An1T8wGl4Jv+FKj9FYE+lZlc6o1iCDYjgQbH1op0Jr3iILK57ZByY2Ye5v5orKoHcJSfBXgXiN+ScQqtavQWnYsUm9E2f5lOTL7xW0FMgg6hUzmFpyuFiqOtwR41jySSA92NSORMlvlumsmpXqipVGNQmg7aJrCYIuyjP4koI6qnMjr4VFzg0XKLBC6Z4Y3crSa965ElsPh2souHcc+i9OtAUUZYhVBJJsABck9LcakSFiFUXLGwA5knlWRJHLhpbMGjlQ38CPAjpVa9xeblbCCBlOzs2b+/Mo11f2dFgHxTFRx7NTn/AIm5e4etHOj9AYeAWjiQdbXPqa0+peta4tdySyzrxHDfHiv3FFTGnomstdqzFbPUF5bKbcuCTG1LaXicPi2wuDKxiILvvuhmZiL2F8goBHzrebJtdpNIrLDi1R5YgG3woAZTlmviCKE9rmD0dLjGdcYI8RZVlQRmVCRkLleD25dBRNsVwmAiWUYfEifENbtLqYyFHAIhz3bnM+PhRrJHW6LNMakYWcEhOyf9SWHqvA0uNZNU58J3j34+Uijh8Q5fSndXiaMMpVgCCLEHMEUF8DXcFYUuJTQm17jwXP8Ao3HyQSCSJirD0I8D4inLqnrGmMi3h3ZFydfA+I6Gl9r1qr/TN2sVzC5/8CeXw/6VotA6XfCzLKnLJh4rzFLMc6J1iripgjroe0Zv1oU/KlWMDilljWRDdXAI86v0+swQQbFeWakTrPpQ4nEyScr7q/COFOHWrF9lhJ3GRCED3kW+9InlSlU7YK9wWEHNIfL5R7sv0Jvu2JcZId1L/q5nyBot1s1YTGJ+mVR3H+zeIrL1UwIhwkKftBPvOZ+tDO17TGNw2Hj/AKFX77ESOidoyi2VhY2ueduVGZGMmUqvqat7qgyNO2yXk8MuGmsd6OWNrjxB5EeINZmue0nGNhkihXsyw3ZZVuWPgEH5b+PpWDqpqVpXEuZpgyI2ZbEMd9vCy5kedqmJw8kEpVwVkRgcxwINwRfiMqX/ADQu5K2DosRisdHjr0S4xMDoxWRWVxxDAhs88wc+fOrujMbLBIs8DMjxkEOAcr5d7oeFjxrb66CSXESYl7HtSCSBYA2AzHLhRXsLwSTz4uKVQyPAAwIuCC9ONcHC4WfmhfE/I8WTN2Z69ppKIq4CYmMDtEHAjhvJ0Pyo2rmPR0r6F0zZiQkUm41/zQvwPkCDfxWumYnDAMpuCLg+INeoas6QwazRtG4urCxpEaXwDYeaSFuKNb3jkfMWroCldtYwW7NFKB7alT71OXyNLVLLturfB5y2XsydD7rZbKdK70b4djnH3l+EnP0P1o/pLbPMX2eOj8HDIfMXHzUU6BUqd12IWKxCOoJHHVC+0hv7DJ1Kf/QpOoLkDqPrTo1/g38DNbkA3oQaS16BU98K0wbWBw5/ZdERLYAeAH0r3asfR8+/EjjgyqfUVk08NlmnDVUIoe1v1ZTFx39mVR3H+zdKIjSm2za+dijYLDN+K4/FZT7CH8oPJiPQV45ocLFSjkdG4OabEIKmjB3l7rC5U2IYXBsc6I9i+jxBjp7EbrxDdvxuGuR1rVbMtRJsRhpcQzGNGFoVI9sjix/byBFYuGxBVg6MQyMbEcQwNjSZzQu5LQgxYjFY6PHXoi3btqq0qx4yGNndPw5Qi7xKE902GZsfrRfspaf/AHZhxiVZXUFV3hZjGGO4WB57tvSvWpWti4pQkhCzgZjgGHiv3FFYptrg4XCz8sT4nljwq0CbW1/AhP8Aef5T/FHdL3a5iBuQR8yzN5AW+9Qm7hTOHC9SzrggfVprYuA/3i/WnzSM1Qh38bAP3g+mf2p5ihUuxTmNkdq3yVjSGFEsTxng6lfUWrn6eEoxRsmUlSOoyrog0p9pmhuznE6juS+10cfyK9qWXF12DVAZIYzx90V7NdKiXCiMnvwndPw/lPu5eVF1IrVbTZwk4k4ocpAOa9Oo5edO/C4lZEV0IKsLgjwqUD8zUDE6Uwylw2Ov+LB1n0qMLhMROf8AlROw6kDIeZtXOWz3V46Ux9p2YrnLO3Etnwvy3jl7hTR296Y7PBJhwbNO+Y/YmZ+ZX1rH/wBnzRW7hZ8SRnLJuL8KDP8A9y3pR1WppwQqiqqAKqgAAZAAcAK5m1uZsFpTFR2PZmUvbo9muPU107alttn1N/qsP/UwreeAZgcXj4kdSOI8xXjmhwsVOOV8bg5hsUv8JiGUpJGSpyZWHH3im/qXrauKXckIWdRmOAYfqX7jlST2d4tJ/wCwytusxJw0h4K9rlG/a1iRfn762s0UuGmsbxyxnllY+IPMG/pSRzQu5LQAxYjFY6PHXougL0mdoOlBPi2Cm6RDcHvB7xHnl5VvX2h3wZWxGJ9m4Hd+IeXKl9mTzJPzP3r2olDhlC8wyhfE9z5OGg+Ua7K8AXxLSkZRoQD+5rfYH1pr0P6k6G/psMisO+/ef3nl5CiCmIWZWqqxCcTTlw22ClYGmtGJiImikFw3PmDyI6g1n1KKQDukw4tNxukBpnRUmGlMUgzGYPJhyI/itxqhra+EO413hJuV5r1T+KaGsWgYsXHuSCxHsuOKnp06c6UGn9XpsI1pFunJ1zUjr4HpSD43RuzBaemq4ayPs5d/fmFvdomqj6ZaDEYGeIhFMbI5K2u175A5+IPgKYWqmhhg8JDhlN+zQAm1rtxY+ZNJHBY2SJt6J2RvFTb18aLdHbR8QgtKiS9fYPyyPoKMypae8kJ8GkaSYjcf2mxVCKX6bUI7Z4eS/R1NWsTtPy/Dw5/xP/Aqfbs8UoMNqT+j2QPr/s2xUeN7XR8TPHIwddwgGKS9ze5FhfMHqaLteMThzBEkpD41UUMY7GzWG9vHwvfLjWj0trni5wVL9mp/LH3b+9uPzofAJOVyT5kn70CWoDhlCs6LCnROEkjrcgqUd7O9VzIwxMw7i5xg/mb9XuHKq6o6hs5EuKG6nERn2m+PwHSmdHGFAAAAAsAOVewwG+Zy7EsSFjFEfM/YL0KrUqU4s8rcE6uLqQR0q5VpzYr1J+lXa5cpVqeBXBV1DA8QRcVdqVy4aIJ0zs6gkO9CxhPgO8vpy8qFMbs9xieyEkHir2PobU4alBdAwqwixOoj0vcc0jjqhjf+nf1X+a9xamY0m3YMOrMoH1p22qWqH4VqY+tTeA6/lK7R2zSZrGaREHMLdz65AUa6E1Uw2GsUS7/rfvN5eHlW9qUVkTW7JOeunm0c7TwGipaqipUoiTUrHkxqKbFgCOVXJzZSelewK5cv/9k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610600" y="5924550"/>
          <a:ext cx="304800" cy="294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13</xdr:col>
      <xdr:colOff>304800</xdr:colOff>
      <xdr:row>7</xdr:row>
      <xdr:rowOff>104095</xdr:rowOff>
    </xdr:to>
    <xdr:sp macro="" textlink="">
      <xdr:nvSpPr>
        <xdr:cNvPr id="7" name="AutoShape 5" descr="data:image/jpeg;base64,/9j/4AAQSkZJRgABAQAAAQABAAD/2wCEAAkGBxQTEhUUEhQUFhUWGBkYGBgXFBoUGhsaHBccHx4gFxcdHCgsHBwlGxQYLTEhJSkrLi4uGh8zODMsNygtLiwBCgoKDg0OGxAQGS8kICYsLC81MDc0NCwwLDc3LCwsMiwsLyw0LCwvLSwsLC00LC0sLCwsLCwsLCwsLC0sODQsLP/AABEIAG0AbQMBIgACEQEDEQH/xAAcAAACAQUBAAAAAAAAAAAAAAAGBwABAwQFCAL/xABAEAACAQICBwUGBQEFCQAAAAABAgMAEQQhBQYHEjFBYRMiUYGRMnFyobHBI0JSYtEUJGOCwvEIFTNDVIOSorL/xAAaAQACAwEBAAAAAAAAAAAAAAADBAIFBgAB/8QAMBEAAQMCBAMHAgcAAAAAAAAAAQACAwQRBRIhMUFh8BMyUXGRsdEVwRQiQlKBoeH/2gAMAwEAAhEDEQA/AHTDvGxdQpF8g2987Cr9SpXLlKpUvQXrRr5HATHABLJzN+4p6nmegqLnBouUWGCSZ2VguUZu4Auch6VpcbrXhIsmnQkclO8flSh0vp2fEm80hI/SO6o9w/mtZSrqr9oV1DgoteR3p8pvttDwf6pD/wBs1ch1+wTZdoy/EhH2pRJhZDmI5CPEIxHravEkbL7SsvxKV+tQ/ESeCP8ASKc6An1T8wGl4Jv+FKj9FYE+lZlc6o1iCDYjgQbH1op0Jr3iILK57ZByY2Ye5v5orKoHcJSfBXgXiN+ScQqtavQWnYsUm9E2f5lOTL7xW0FMgg6hUzmFpyuFiqOtwR41jySSA92NSORMlvlumsmpXqipVGNQmg7aJrCYIuyjP4koI6qnMjr4VFzg0XKLBC6Z4Y3crSa965ElsPh2souHcc+i9OtAUUZYhVBJJsABck9LcakSFiFUXLGwA5knlWRJHLhpbMGjlQ38CPAjpVa9xeblbCCBlOzs2b+/Mo11f2dFgHxTFRx7NTn/AIm5e4etHOj9AYeAWjiQdbXPqa0+peta4tdySyzrxHDfHiv3FFTGnomstdqzFbPUF5bKbcuCTG1LaXicPi2wuDKxiILvvuhmZiL2F8goBHzrebJtdpNIrLDi1R5YgG3woAZTlmviCKE9rmD0dLjGdcYI8RZVlQRmVCRkLleD25dBRNsVwmAiWUYfEifENbtLqYyFHAIhz3bnM+PhRrJHW6LNMakYWcEhOyf9SWHqvA0uNZNU58J3j34+Uijh8Q5fSndXiaMMpVgCCLEHMEUF8DXcFYUuJTQm17jwXP8Ao3HyQSCSJirD0I8D4inLqnrGmMi3h3ZFydfA+I6Gl9r1qr/TN2sVzC5/8CeXw/6VotA6XfCzLKnLJh4rzFLMc6J1iripgjroe0Zv1oU/KlWMDilljWRDdXAI86v0+swQQbFeWakTrPpQ4nEyScr7q/COFOHWrF9lhJ3GRCED3kW+9InlSlU7YK9wWEHNIfL5R7sv0Jvu2JcZId1L/q5nyBot1s1YTGJ+mVR3H+zeIrL1UwIhwkKftBPvOZ+tDO17TGNw2Hj/AKFX77ESOidoyi2VhY2ueduVGZGMmUqvqat7qgyNO2yXk8MuGmsd6OWNrjxB5EeINZmue0nGNhkihXsyw3ZZVuWPgEH5b+PpWDqpqVpXEuZpgyI2ZbEMd9vCy5kedqmJw8kEpVwVkRgcxwINwRfiMqX/ADQu5K2DosRisdHjr0S4xMDoxWRWVxxDAhs88wc+fOrujMbLBIs8DMjxkEOAcr5d7oeFjxrb66CSXESYl7HtSCSBYA2AzHLhRXsLwSTz4uKVQyPAAwIuCC9ONcHC4WfmhfE/I8WTN2Z69ppKIq4CYmMDtEHAjhvJ0Pyo2rmPR0r6F0zZiQkUm41/zQvwPkCDfxWumYnDAMpuCLg+INeoas6QwazRtG4urCxpEaXwDYeaSFuKNb3jkfMWroCldtYwW7NFKB7alT71OXyNLVLLturfB5y2XsydD7rZbKdK70b4djnH3l+EnP0P1o/pLbPMX2eOj8HDIfMXHzUU6BUqd12IWKxCOoJHHVC+0hv7DJ1Kf/QpOoLkDqPrTo1/g38DNbkA3oQaS16BU98K0wbWBw5/ZdERLYAeAH0r3asfR8+/EjjgyqfUVk08NlmnDVUIoe1v1ZTFx39mVR3H+zdKIjSm2za+dijYLDN+K4/FZT7CH8oPJiPQV45ocLFSjkdG4OabEIKmjB3l7rC5U2IYXBsc6I9i+jxBjp7EbrxDdvxuGuR1rVbMtRJsRhpcQzGNGFoVI9sjix/byBFYuGxBVg6MQyMbEcQwNjSZzQu5LQgxYjFY6PHXoi3btqq0qx4yGNndPw5Qi7xKE902GZsfrRfspaf/AHZhxiVZXUFV3hZjGGO4WB57tvSvWpWti4pQkhCzgZjgGHiv3FFYptrg4XCz8sT4nljwq0CbW1/AhP8Aef5T/FHdL3a5iBuQR8yzN5AW+9Qm7hTOHC9SzrggfVprYuA/3i/WnzSM1Qh38bAP3g+mf2p5ihUuxTmNkdq3yVjSGFEsTxng6lfUWrn6eEoxRsmUlSOoyrog0p9pmhuznE6juS+10cfyK9qWXF12DVAZIYzx90V7NdKiXCiMnvwndPw/lPu5eVF1IrVbTZwk4k4ocpAOa9Oo5edO/C4lZEV0IKsLgjwqUD8zUDE6Uwylw2Ov+LB1n0qMLhMROf8AlROw6kDIeZtXOWz3V46Ux9p2YrnLO3Etnwvy3jl7hTR296Y7PBJhwbNO+Y/YmZ+ZX1rH/wBnzRW7hZ8SRnLJuL8KDP8A9y3pR1WppwQqiqqAKqgAAZAAcAK5m1uZsFpTFR2PZmUvbo9muPU107alttn1N/qsP/UwreeAZgcXj4kdSOI8xXjmhwsVOOV8bg5hsUv8JiGUpJGSpyZWHH3im/qXrauKXckIWdRmOAYfqX7jlST2d4tJ/wCwytusxJw0h4K9rlG/a1iRfn762s0UuGmsbxyxnllY+IPMG/pSRzQu5LQAxYjFY6PHXougL0mdoOlBPi2Cm6RDcHvB7xHnl5VvX2h3wZWxGJ9m4Hd+IeXKl9mTzJPzP3r2olDhlC8wyhfE9z5OGg+Ua7K8AXxLSkZRoQD+5rfYH1pr0P6k6G/psMisO+/ef3nl5CiCmIWZWqqxCcTTlw22ClYGmtGJiImikFw3PmDyI6g1n1KKQDukw4tNxukBpnRUmGlMUgzGYPJhyI/itxqhra+EO413hJuV5r1T+KaGsWgYsXHuSCxHsuOKnp06c6UGn9XpsI1pFunJ1zUjr4HpSD43RuzBaemq4ayPs5d/fmFvdomqj6ZaDEYGeIhFMbI5K2u175A5+IPgKYWqmhhg8JDhlN+zQAm1rtxY+ZNJHBY2SJt6J2RvFTb18aLdHbR8QgtKiS9fYPyyPoKMypae8kJ8GkaSYjcf2mxVCKX6bUI7Z4eS/R1NWsTtPy/Dw5/xP/Aqfbs8UoMNqT+j2QPr/s2xUeN7XR8TPHIwddwgGKS9ze5FhfMHqaLteMThzBEkpD41UUMY7GzWG9vHwvfLjWj0trni5wVL9mp/LH3b+9uPzofAJOVyT5kn70CWoDhlCs6LCnROEkjrcgqUd7O9VzIwxMw7i5xg/mb9XuHKq6o6hs5EuKG6nERn2m+PwHSmdHGFAAAAAsAOVewwG+Zy7EsSFjFEfM/YL0KrUqU4s8rcE6uLqQR0q5VpzYr1J+lXa5cpVqeBXBV1DA8QRcVdqVy4aIJ0zs6gkO9CxhPgO8vpy8qFMbs9xieyEkHir2PobU4alBdAwqwixOoj0vcc0jjqhjf+nf1X+a9xamY0m3YMOrMoH1p22qWqH4VqY+tTeA6/lK7R2zSZrGaREHMLdz65AUa6E1Uw2GsUS7/rfvN5eHlW9qUVkTW7JOeunm0c7TwGipaqipUoiTUrHkxqKbFgCOVXJzZSelewK5cv/9k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610600" y="5924550"/>
          <a:ext cx="304800" cy="294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8" name="AutoShape 4" descr="data:image/jpeg;base64,/9j/4AAQSkZJRgABAQAAAQABAAD/2wCEAAkGBxQTEhUUEhQUFhUWGBkYGBgXFBoUGhsaHBccHx4gFxcdHCgsHBwlGxQYLTEhJSkrLi4uGh8zODMsNygtLiwBCgoKDg0OGxAQGS8kICYsLC81MDc0NCwwLDc3LCwsMiwsLyw0LCwvLSwsLC00LC0sLCwsLCwsLCwsLC0sODQsLP/AABEIAG0AbQMBIgACEQEDEQH/xAAcAAACAQUBAAAAAAAAAAAAAAAGBwABAwQFCAL/xABAEAACAQICBwUGBQEFCQAAAAABAgMAEQQhBQYHEjFBYRMiUYGRMnFyobHBI0JSYtEUJGOCwvEIFTNDVIOSorL/xAAaAQACAwEBAAAAAAAAAAAAAAADBAIFBgAB/8QAMBEAAQMCBAMHAgcAAAAAAAAAAQACAwQRBRIhMUFh8BMyUXGRsdEVwRQiQlKBoeH/2gAMAwEAAhEDEQA/AHTDvGxdQpF8g2987Cr9SpXLlKpUvQXrRr5HATHABLJzN+4p6nmegqLnBouUWGCSZ2VguUZu4Auch6VpcbrXhIsmnQkclO8flSh0vp2fEm80hI/SO6o9w/mtZSrqr9oV1DgoteR3p8pvttDwf6pD/wBs1ch1+wTZdoy/EhH2pRJhZDmI5CPEIxHravEkbL7SsvxKV+tQ/ESeCP8ASKc6An1T8wGl4Jv+FKj9FYE+lZlc6o1iCDYjgQbH1op0Jr3iILK57ZByY2Ye5v5orKoHcJSfBXgXiN+ScQqtavQWnYsUm9E2f5lOTL7xW0FMgg6hUzmFpyuFiqOtwR41jySSA92NSORMlvlumsmpXqipVGNQmg7aJrCYIuyjP4koI6qnMjr4VFzg0XKLBC6Z4Y3crSa965ElsPh2souHcc+i9OtAUUZYhVBJJsABck9LcakSFiFUXLGwA5knlWRJHLhpbMGjlQ38CPAjpVa9xeblbCCBlOzs2b+/Mo11f2dFgHxTFRx7NTn/AIm5e4etHOj9AYeAWjiQdbXPqa0+peta4tdySyzrxHDfHiv3FFTGnomstdqzFbPUF5bKbcuCTG1LaXicPi2wuDKxiILvvuhmZiL2F8goBHzrebJtdpNIrLDi1R5YgG3woAZTlmviCKE9rmD0dLjGdcYI8RZVlQRmVCRkLleD25dBRNsVwmAiWUYfEifENbtLqYyFHAIhz3bnM+PhRrJHW6LNMakYWcEhOyf9SWHqvA0uNZNU58J3j34+Uijh8Q5fSndXiaMMpVgCCLEHMEUF8DXcFYUuJTQm17jwXP8Ao3HyQSCSJirD0I8D4inLqnrGmMi3h3ZFydfA+I6Gl9r1qr/TN2sVzC5/8CeXw/6VotA6XfCzLKnLJh4rzFLMc6J1iripgjroe0Zv1oU/KlWMDilljWRDdXAI86v0+swQQbFeWakTrPpQ4nEyScr7q/COFOHWrF9lhJ3GRCED3kW+9InlSlU7YK9wWEHNIfL5R7sv0Jvu2JcZId1L/q5nyBot1s1YTGJ+mVR3H+zeIrL1UwIhwkKftBPvOZ+tDO17TGNw2Hj/AKFX77ESOidoyi2VhY2ueduVGZGMmUqvqat7qgyNO2yXk8MuGmsd6OWNrjxB5EeINZmue0nGNhkihXsyw3ZZVuWPgEH5b+PpWDqpqVpXEuZpgyI2ZbEMd9vCy5kedqmJw8kEpVwVkRgcxwINwRfiMqX/ADQu5K2DosRisdHjr0S4xMDoxWRWVxxDAhs88wc+fOrujMbLBIs8DMjxkEOAcr5d7oeFjxrb66CSXESYl7HtSCSBYA2AzHLhRXsLwSTz4uKVQyPAAwIuCC9ONcHC4WfmhfE/I8WTN2Z69ppKIq4CYmMDtEHAjhvJ0Pyo2rmPR0r6F0zZiQkUm41/zQvwPkCDfxWumYnDAMpuCLg+INeoas6QwazRtG4urCxpEaXwDYeaSFuKNb3jkfMWroCldtYwW7NFKB7alT71OXyNLVLLturfB5y2XsydD7rZbKdK70b4djnH3l+EnP0P1o/pLbPMX2eOj8HDIfMXHzUU6BUqd12IWKxCOoJHHVC+0hv7DJ1Kf/QpOoLkDqPrTo1/g38DNbkA3oQaS16BU98K0wbWBw5/ZdERLYAeAH0r3asfR8+/EjjgyqfUVk08NlmnDVUIoe1v1ZTFx39mVR3H+zdKIjSm2za+dijYLDN+K4/FZT7CH8oPJiPQV45ocLFSjkdG4OabEIKmjB3l7rC5U2IYXBsc6I9i+jxBjp7EbrxDdvxuGuR1rVbMtRJsRhpcQzGNGFoVI9sjix/byBFYuGxBVg6MQyMbEcQwNjSZzQu5LQgxYjFY6PHXoi3btqq0qx4yGNndPw5Qi7xKE902GZsfrRfspaf/AHZhxiVZXUFV3hZjGGO4WB57tvSvWpWti4pQkhCzgZjgGHiv3FFYptrg4XCz8sT4nljwq0CbW1/AhP8Aef5T/FHdL3a5iBuQR8yzN5AW+9Qm7hTOHC9SzrggfVprYuA/3i/WnzSM1Qh38bAP3g+mf2p5ihUuxTmNkdq3yVjSGFEsTxng6lfUWrn6eEoxRsmUlSOoyrog0p9pmhuznE6juS+10cfyK9qWXF12DVAZIYzx90V7NdKiXCiMnvwndPw/lPu5eVF1IrVbTZwk4k4ocpAOa9Oo5edO/C4lZEV0IKsLgjwqUD8zUDE6Uwylw2Ov+LB1n0qMLhMROf8AlROw6kDIeZtXOWz3V46Ux9p2YrnLO3Etnwvy3jl7hTR296Y7PBJhwbNO+Y/YmZ+ZX1rH/wBnzRW7hZ8SRnLJuL8KDP8A9y3pR1WppwQqiqqAKqgAAZAAcAK5m1uZsFpTFR2PZmUvbo9muPU107alttn1N/qsP/UwreeAZgcXj4kdSOI8xXjmhwsVOOV8bg5hsUv8JiGUpJGSpyZWHH3im/qXrauKXckIWdRmOAYfqX7jlST2d4tJ/wCwytusxJw0h4K9rlG/a1iRfn762s0UuGmsbxyxnllY+IPMG/pSRzQu5LQAxYjFY6PHXougL0mdoOlBPi2Cm6RDcHvB7xHnl5VvX2h3wZWxGJ9m4Hd+IeXKl9mTzJPzP3r2olDhlC8wyhfE9z5OGg+Ua7K8AXxLSkZRoQD+5rfYH1pr0P6k6G/psMisO+/ef3nl5CiCmIWZWqqxCcTTlw22ClYGmtGJiImikFw3PmDyI6g1n1KKQDukw4tNxukBpnRUmGlMUgzGYPJhyI/itxqhra+EO413hJuV5r1T+KaGsWgYsXHuSCxHsuOKnp06c6UGn9XpsI1pFunJ1zUjr4HpSD43RuzBaemq4ayPs5d/fmFvdomqj6ZaDEYGeIhFMbI5K2u175A5+IPgKYWqmhhg8JDhlN+zQAm1rtxY+ZNJHBY2SJt6J2RvFTb18aLdHbR8QgtKiS9fYPyyPoKMypae8kJ8GkaSYjcf2mxVCKX6bUI7Z4eS/R1NWsTtPy/Dw5/xP/Aqfbs8UoMNqT+j2QPr/s2xUeN7XR8TPHIwddwgGKS9ze5FhfMHqaLteMThzBEkpD41UUMY7GzWG9vHwvfLjWj0trni5wVL9mp/LH3b+9uPzofAJOVyT5kn70CWoDhlCs6LCnROEkjrcgqUd7O9VzIwxMw7i5xg/mb9XuHKq6o6hs5EuKG6nERn2m+PwHSmdHGFAAAAAsAOVewwG+Zy7EsSFjFEfM/YL0KrUqU4s8rcE6uLqQR0q5VpzYr1J+lXa5cpVqeBXBV1DA8QRcVdqVy4aIJ0zs6gkO9CxhPgO8vpy8qFMbs9xieyEkHir2PobU4alBdAwqwixOoj0vcc0jjqhjf+nf1X+a9xamY0m3YMOrMoH1p22qWqH4VqY+tTeA6/lK7R2zSZrGaREHMLdz65AUa6E1Uw2GsUS7/rfvN5eHlW9qUVkTW7JOeunm0c7TwGipaqipUoiTUrHkxqKbFgCOVXJzZSelewK5cv/9k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610600" y="592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9" name="AutoShape 5" descr="data:image/jpeg;base64,/9j/4AAQSkZJRgABAQAAAQABAAD/2wCEAAkGBxQTEhUUEhQUFhUWGBkYGBgXFBoUGhsaHBccHx4gFxcdHCgsHBwlGxQYLTEhJSkrLi4uGh8zODMsNygtLiwBCgoKDg0OGxAQGS8kICYsLC81MDc0NCwwLDc3LCwsMiwsLyw0LCwvLSwsLC00LC0sLCwsLCwsLCwsLC0sODQsLP/AABEIAG0AbQMBIgACEQEDEQH/xAAcAAACAQUBAAAAAAAAAAAAAAAGBwABAwQFCAL/xABAEAACAQICBwUGBQEFCQAAAAABAgMAEQQhBQYHEjFBYRMiUYGRMnFyobHBI0JSYtEUJGOCwvEIFTNDVIOSorL/xAAaAQACAwEBAAAAAAAAAAAAAAADBAIFBgAB/8QAMBEAAQMCBAMHAgcAAAAAAAAAAQACAwQRBRIhMUFh8BMyUXGRsdEVwRQiQlKBoeH/2gAMAwEAAhEDEQA/AHTDvGxdQpF8g2987Cr9SpXLlKpUvQXrRr5HATHABLJzN+4p6nmegqLnBouUWGCSZ2VguUZu4Auch6VpcbrXhIsmnQkclO8flSh0vp2fEm80hI/SO6o9w/mtZSrqr9oV1DgoteR3p8pvttDwf6pD/wBs1ch1+wTZdoy/EhH2pRJhZDmI5CPEIxHravEkbL7SsvxKV+tQ/ESeCP8ASKc6An1T8wGl4Jv+FKj9FYE+lZlc6o1iCDYjgQbH1op0Jr3iILK57ZByY2Ye5v5orKoHcJSfBXgXiN+ScQqtavQWnYsUm9E2f5lOTL7xW0FMgg6hUzmFpyuFiqOtwR41jySSA92NSORMlvlumsmpXqipVGNQmg7aJrCYIuyjP4koI6qnMjr4VFzg0XKLBC6Z4Y3crSa965ElsPh2souHcc+i9OtAUUZYhVBJJsABck9LcakSFiFUXLGwA5knlWRJHLhpbMGjlQ38CPAjpVa9xeblbCCBlOzs2b+/Mo11f2dFgHxTFRx7NTn/AIm5e4etHOj9AYeAWjiQdbXPqa0+peta4tdySyzrxHDfHiv3FFTGnomstdqzFbPUF5bKbcuCTG1LaXicPi2wuDKxiILvvuhmZiL2F8goBHzrebJtdpNIrLDi1R5YgG3woAZTlmviCKE9rmD0dLjGdcYI8RZVlQRmVCRkLleD25dBRNsVwmAiWUYfEifENbtLqYyFHAIhz3bnM+PhRrJHW6LNMakYWcEhOyf9SWHqvA0uNZNU58J3j34+Uijh8Q5fSndXiaMMpVgCCLEHMEUF8DXcFYUuJTQm17jwXP8Ao3HyQSCSJirD0I8D4inLqnrGmMi3h3ZFydfA+I6Gl9r1qr/TN2sVzC5/8CeXw/6VotA6XfCzLKnLJh4rzFLMc6J1iripgjroe0Zv1oU/KlWMDilljWRDdXAI86v0+swQQbFeWakTrPpQ4nEyScr7q/COFOHWrF9lhJ3GRCED3kW+9InlSlU7YK9wWEHNIfL5R7sv0Jvu2JcZId1L/q5nyBot1s1YTGJ+mVR3H+zeIrL1UwIhwkKftBPvOZ+tDO17TGNw2Hj/AKFX77ESOidoyi2VhY2ueduVGZGMmUqvqat7qgyNO2yXk8MuGmsd6OWNrjxB5EeINZmue0nGNhkihXsyw3ZZVuWPgEH5b+PpWDqpqVpXEuZpgyI2ZbEMd9vCy5kedqmJw8kEpVwVkRgcxwINwRfiMqX/ADQu5K2DosRisdHjr0S4xMDoxWRWVxxDAhs88wc+fOrujMbLBIs8DMjxkEOAcr5d7oeFjxrb66CSXESYl7HtSCSBYA2AzHLhRXsLwSTz4uKVQyPAAwIuCC9ONcHC4WfmhfE/I8WTN2Z69ppKIq4CYmMDtEHAjhvJ0Pyo2rmPR0r6F0zZiQkUm41/zQvwPkCDfxWumYnDAMpuCLg+INeoas6QwazRtG4urCxpEaXwDYeaSFuKNb3jkfMWroCldtYwW7NFKB7alT71OXyNLVLLturfB5y2XsydD7rZbKdK70b4djnH3l+EnP0P1o/pLbPMX2eOj8HDIfMXHzUU6BUqd12IWKxCOoJHHVC+0hv7DJ1Kf/QpOoLkDqPrTo1/g38DNbkA3oQaS16BU98K0wbWBw5/ZdERLYAeAH0r3asfR8+/EjjgyqfUVk08NlmnDVUIoe1v1ZTFx39mVR3H+zdKIjSm2za+dijYLDN+K4/FZT7CH8oPJiPQV45ocLFSjkdG4OabEIKmjB3l7rC5U2IYXBsc6I9i+jxBjp7EbrxDdvxuGuR1rVbMtRJsRhpcQzGNGFoVI9sjix/byBFYuGxBVg6MQyMbEcQwNjSZzQu5LQgxYjFY6PHXoi3btqq0qx4yGNndPw5Qi7xKE902GZsfrRfspaf/AHZhxiVZXUFV3hZjGGO4WB57tvSvWpWti4pQkhCzgZjgGHiv3FFYptrg4XCz8sT4nljwq0CbW1/AhP8Aef5T/FHdL3a5iBuQR8yzN5AW+9Qm7hTOHC9SzrggfVprYuA/3i/WnzSM1Qh38bAP3g+mf2p5ihUuxTmNkdq3yVjSGFEsTxng6lfUWrn6eEoxRsmUlSOoyrog0p9pmhuznE6juS+10cfyK9qWXF12DVAZIYzx90V7NdKiXCiMnvwndPw/lPu5eVF1IrVbTZwk4k4ocpAOa9Oo5edO/C4lZEV0IKsLgjwqUD8zUDE6Uwylw2Ov+LB1n0qMLhMROf8AlROw6kDIeZtXOWz3V46Ux9p2YrnLO3Etnwvy3jl7hTR296Y7PBJhwbNO+Y/YmZ+ZX1rH/wBnzRW7hZ8SRnLJuL8KDP8A9y3pR1WppwQqiqqAKqgAAZAAcAK5m1uZsFpTFR2PZmUvbo9muPU107alttn1N/qsP/UwreeAZgcXj4kdSOI8xXjmhwsVOOV8bg5hsUv8JiGUpJGSpyZWHH3im/qXrauKXckIWdRmOAYfqX7jlST2d4tJ/wCwytusxJw0h4K9rlG/a1iRfn762s0UuGmsbxyxnllY+IPMG/pSRzQu5LQAxYjFY6PHXougL0mdoOlBPi2Cm6RDcHvB7xHnl5VvX2h3wZWxGJ9m4Hd+IeXKl9mTzJPzP3r2olDhlC8wyhfE9z5OGg+Ua7K8AXxLSkZRoQD+5rfYH1pr0P6k6G/psMisO+/ef3nl5CiCmIWZWqqxCcTTlw22ClYGmtGJiImikFw3PmDyI6g1n1KKQDukw4tNxukBpnRUmGlMUgzGYPJhyI/itxqhra+EO413hJuV5r1T+KaGsWgYsXHuSCxHsuOKnp06c6UGn9XpsI1pFunJ1zUjr4HpSD43RuzBaemq4ayPs5d/fmFvdomqj6ZaDEYGeIhFMbI5K2u175A5+IPgKYWqmhhg8JDhlN+zQAm1rtxY+ZNJHBY2SJt6J2RvFTb18aLdHbR8QgtKiS9fYPyyPoKMypae8kJ8GkaSYjcf2mxVCKX6bUI7Z4eS/R1NWsTtPy/Dw5/xP/Aqfbs8UoMNqT+j2QPr/s2xUeN7XR8TPHIwddwgGKS9ze5FhfMHqaLteMThzBEkpD41UUMY7GzWG9vHwvfLjWj0trni5wVL9mp/LH3b+9uPzofAJOVyT5kn70CWoDhlCs6LCnROEkjrcgqUd7O9VzIwxMw7i5xg/mb9XuHKq6o6hs5EuKG6nERn2m+PwHSmdHGFAAAAAsAOVewwG+Zy7EsSFjFEfM/YL0KrUqU4s8rcE6uLqQR0q5VpzYr1J+lXa5cpVqeBXBV1DA8QRcVdqVy4aIJ0zs6gkO9CxhPgO8vpy8qFMbs9xieyEkHir2PobU4alBdAwqwixOoj0vcc0jjqhjf+nf1X+a9xamY0m3YMOrMoH1p22qWqH4VqY+tTeA6/lK7R2zSZrGaREHMLdz65AUa6E1Uw2GsUS7/rfvN5eHlW9qUVkTW7JOeunm0c7TwGipaqipUoiTUrHkxqKbFgCOVXJzZSelewK5cv/9k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610600" y="592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491836</xdr:colOff>
      <xdr:row>0</xdr:row>
      <xdr:rowOff>110836</xdr:rowOff>
    </xdr:from>
    <xdr:to>
      <xdr:col>6</xdr:col>
      <xdr:colOff>152210</xdr:colOff>
      <xdr:row>3</xdr:row>
      <xdr:rowOff>63953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5B14F16-4C1D-4338-906E-B7D7365BF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00945" y="110836"/>
          <a:ext cx="1350818" cy="4865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1</xdr:row>
      <xdr:rowOff>1</xdr:rowOff>
    </xdr:from>
    <xdr:to>
      <xdr:col>22</xdr:col>
      <xdr:colOff>91440</xdr:colOff>
      <xdr:row>1</xdr:row>
      <xdr:rowOff>99061</xdr:rowOff>
    </xdr:to>
    <xdr:pic>
      <xdr:nvPicPr>
        <xdr:cNvPr id="2" name="Imagen 16">
          <a:extLst>
            <a:ext uri="{FF2B5EF4-FFF2-40B4-BE49-F238E27FC236}">
              <a16:creationId xmlns:a16="http://schemas.microsoft.com/office/drawing/2014/main" id="{84606C38-DD8F-4D05-854F-DCB677158B9A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22860" y="762001"/>
          <a:ext cx="13222605" cy="99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22</xdr:col>
      <xdr:colOff>1905</xdr:colOff>
      <xdr:row>0</xdr:row>
      <xdr:rowOff>716280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A2C19A29-CEB1-402F-A592-12341CC266EC}"/>
            </a:ext>
          </a:extLst>
        </xdr:cNvPr>
        <xdr:cNvGrpSpPr>
          <a:grpSpLocks/>
        </xdr:cNvGrpSpPr>
      </xdr:nvGrpSpPr>
      <xdr:grpSpPr bwMode="auto">
        <a:xfrm>
          <a:off x="0" y="0"/>
          <a:ext cx="13580745" cy="716280"/>
          <a:chOff x="288407" y="266700"/>
          <a:chExt cx="6183074" cy="447675"/>
        </a:xfrm>
      </xdr:grpSpPr>
      <xdr:pic>
        <xdr:nvPicPr>
          <xdr:cNvPr id="4" name="Imagen 17">
            <a:extLst>
              <a:ext uri="{FF2B5EF4-FFF2-40B4-BE49-F238E27FC236}">
                <a16:creationId xmlns:a16="http://schemas.microsoft.com/office/drawing/2014/main" id="{4ABB6E19-8618-0845-95A4-3A5E181069A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8407" y="266700"/>
            <a:ext cx="1286422" cy="4476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Imagen 17">
            <a:extLst>
              <a:ext uri="{FF2B5EF4-FFF2-40B4-BE49-F238E27FC236}">
                <a16:creationId xmlns:a16="http://schemas.microsoft.com/office/drawing/2014/main" id="{6D073A44-EC7F-2B29-9299-189CA010363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44941" y="349685"/>
            <a:ext cx="1526540" cy="33904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O30"/>
  <sheetViews>
    <sheetView showGridLines="0" tabSelected="1" zoomScale="115" zoomScaleNormal="115" workbookViewId="0">
      <selection activeCell="S9" sqref="S9"/>
    </sheetView>
  </sheetViews>
  <sheetFormatPr baseColWidth="10" defaultColWidth="11.44140625" defaultRowHeight="13.2" x14ac:dyDescent="0.3"/>
  <cols>
    <col min="1" max="1" width="5.44140625" style="2" customWidth="1"/>
    <col min="2" max="2" width="37.6640625" style="3" customWidth="1"/>
    <col min="3" max="3" width="9.44140625" style="3" customWidth="1"/>
    <col min="4" max="4" width="10.5546875" style="4" customWidth="1"/>
    <col min="5" max="5" width="13.44140625" style="4" hidden="1" customWidth="1"/>
    <col min="6" max="6" width="13.6640625" style="4" bestFit="1" customWidth="1"/>
    <col min="7" max="7" width="7.88671875" style="1" bestFit="1" customWidth="1"/>
    <col min="8" max="8" width="8.6640625" style="1" bestFit="1" customWidth="1"/>
    <col min="9" max="9" width="7" style="1" bestFit="1" customWidth="1"/>
    <col min="10" max="10" width="7.88671875" style="1" bestFit="1" customWidth="1"/>
    <col min="11" max="13" width="17.109375" style="1" hidden="1" customWidth="1"/>
    <col min="14" max="14" width="13.33203125" style="1" bestFit="1" customWidth="1"/>
    <col min="15" max="15" width="11.21875" style="1" bestFit="1" customWidth="1"/>
    <col min="16" max="16384" width="11.44140625" style="1"/>
  </cols>
  <sheetData>
    <row r="3" spans="1:15" ht="15.75" customHeight="1" x14ac:dyDescent="0.3"/>
    <row r="4" spans="1:15" ht="30" customHeight="1" x14ac:dyDescent="0.3">
      <c r="A4" s="5"/>
      <c r="B4" s="99" t="s">
        <v>1</v>
      </c>
      <c r="C4" s="99"/>
      <c r="D4" s="99"/>
      <c r="E4" s="99"/>
      <c r="F4" s="99"/>
      <c r="G4" s="99"/>
      <c r="H4" s="99"/>
      <c r="I4" s="99"/>
      <c r="J4" s="99"/>
      <c r="K4" s="99"/>
    </row>
    <row r="5" spans="1:15" ht="41.25" customHeight="1" x14ac:dyDescent="0.3">
      <c r="A5" s="5"/>
      <c r="B5" s="100" t="s">
        <v>8</v>
      </c>
      <c r="C5" s="100"/>
      <c r="D5" s="100"/>
      <c r="E5" s="100"/>
      <c r="F5" s="100"/>
      <c r="G5" s="100"/>
      <c r="H5" s="100"/>
      <c r="I5" s="100"/>
      <c r="J5" s="100"/>
      <c r="K5" s="100"/>
    </row>
    <row r="6" spans="1:15" ht="12.75" customHeight="1" x14ac:dyDescent="0.3">
      <c r="A6" s="5"/>
      <c r="B6" s="6"/>
      <c r="C6" s="6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13.8" thickBot="1" x14ac:dyDescent="0.35"/>
    <row r="8" spans="1:15" ht="12" customHeight="1" x14ac:dyDescent="0.3">
      <c r="B8" s="59" t="s">
        <v>0</v>
      </c>
      <c r="C8" s="7" t="s">
        <v>6</v>
      </c>
      <c r="D8" s="105" t="s">
        <v>10</v>
      </c>
      <c r="E8" s="112" t="s">
        <v>15</v>
      </c>
      <c r="F8" s="101" t="s">
        <v>16</v>
      </c>
      <c r="G8" s="101" t="s">
        <v>45</v>
      </c>
      <c r="H8" s="101" t="s">
        <v>46</v>
      </c>
      <c r="I8" s="101" t="s">
        <v>47</v>
      </c>
      <c r="J8" s="107" t="s">
        <v>48</v>
      </c>
      <c r="K8" s="103" t="s">
        <v>38</v>
      </c>
      <c r="L8" s="93" t="s">
        <v>39</v>
      </c>
      <c r="M8" s="93" t="s">
        <v>40</v>
      </c>
      <c r="N8" s="95" t="s">
        <v>41</v>
      </c>
      <c r="O8" s="97" t="s">
        <v>42</v>
      </c>
    </row>
    <row r="9" spans="1:15" ht="28.5" customHeight="1" thickBot="1" x14ac:dyDescent="0.35">
      <c r="B9" s="60" t="s">
        <v>2</v>
      </c>
      <c r="C9" s="61" t="s">
        <v>9</v>
      </c>
      <c r="D9" s="106"/>
      <c r="E9" s="113"/>
      <c r="F9" s="102"/>
      <c r="G9" s="102"/>
      <c r="H9" s="102"/>
      <c r="I9" s="102"/>
      <c r="J9" s="108"/>
      <c r="K9" s="104"/>
      <c r="L9" s="94"/>
      <c r="M9" s="94"/>
      <c r="N9" s="96"/>
      <c r="O9" s="98"/>
    </row>
    <row r="10" spans="1:15" ht="24.75" customHeight="1" thickBot="1" x14ac:dyDescent="0.35">
      <c r="B10" s="62" t="s">
        <v>3</v>
      </c>
      <c r="C10" s="63"/>
      <c r="D10" s="71">
        <v>53</v>
      </c>
      <c r="E10" s="74">
        <v>15470</v>
      </c>
      <c r="F10" s="9">
        <f>+E10*(1+5.83%)</f>
        <v>16371.901</v>
      </c>
      <c r="G10" s="9">
        <v>11241</v>
      </c>
      <c r="H10" s="9">
        <v>17029</v>
      </c>
      <c r="I10" s="91">
        <v>3896</v>
      </c>
      <c r="J10" s="75">
        <v>67354</v>
      </c>
      <c r="K10" s="74">
        <f>AVERAGE(F10:H10)</f>
        <v>14880.633666666667</v>
      </c>
      <c r="L10" s="9">
        <f>HARMEAN(F10:H10)</f>
        <v>14370.316233885598</v>
      </c>
      <c r="M10" s="64">
        <f>GEOMEAN(F10:H10)</f>
        <v>14634.045501279767</v>
      </c>
      <c r="N10" s="8">
        <f>ROUND(MIN(K10:M10),0)</f>
        <v>14370</v>
      </c>
      <c r="O10" s="79">
        <f>+N10*D10</f>
        <v>761610</v>
      </c>
    </row>
    <row r="11" spans="1:15" ht="24.75" customHeight="1" thickBot="1" x14ac:dyDescent="0.35">
      <c r="B11" s="65" t="s">
        <v>4</v>
      </c>
      <c r="C11" s="58"/>
      <c r="D11" s="72">
        <v>4</v>
      </c>
      <c r="E11" s="76">
        <v>47600</v>
      </c>
      <c r="F11" s="9">
        <f>+E11*(1+5.83%)</f>
        <v>50375.08</v>
      </c>
      <c r="G11" s="55">
        <v>18163</v>
      </c>
      <c r="H11" s="10">
        <v>22447</v>
      </c>
      <c r="I11" s="55">
        <v>5455</v>
      </c>
      <c r="J11" s="66">
        <v>63200</v>
      </c>
      <c r="K11" s="76">
        <f>AVERAGE(F11,H11,J11)</f>
        <v>45340.693333333336</v>
      </c>
      <c r="L11" s="10">
        <f>HARMEAN(F11,H11,J11)</f>
        <v>37395.641431982527</v>
      </c>
      <c r="M11" s="66">
        <f>GEOMEAN(F11,H11,J11)</f>
        <v>41498.306872818546</v>
      </c>
      <c r="N11" s="11">
        <f>ROUND(MIN(K11:M11),0)</f>
        <v>37396</v>
      </c>
      <c r="O11" s="80">
        <f>+N11*D11</f>
        <v>149584</v>
      </c>
    </row>
    <row r="12" spans="1:15" ht="24.75" customHeight="1" thickBot="1" x14ac:dyDescent="0.35">
      <c r="B12" s="67" t="s">
        <v>5</v>
      </c>
      <c r="C12" s="68">
        <v>12</v>
      </c>
      <c r="D12" s="73">
        <v>1250</v>
      </c>
      <c r="E12" s="77">
        <v>428</v>
      </c>
      <c r="F12" s="9">
        <f>+E12*(1+5.83%)</f>
        <v>452.95240000000001</v>
      </c>
      <c r="G12" s="69">
        <v>1666</v>
      </c>
      <c r="H12" s="13">
        <v>857</v>
      </c>
      <c r="I12" s="13">
        <v>632</v>
      </c>
      <c r="J12" s="78">
        <v>1900</v>
      </c>
      <c r="K12" s="77">
        <f>AVERAGE(F12,H12:I12)</f>
        <v>647.31746666666675</v>
      </c>
      <c r="L12" s="13">
        <f>HARMEAN(F12,H12:I12)</f>
        <v>605.21976307912973</v>
      </c>
      <c r="M12" s="70">
        <f>GEOMEAN(F12,H12:I12)</f>
        <v>626.01319666641166</v>
      </c>
      <c r="N12" s="12">
        <f>ROUND(MIN(K12:M12),0)</f>
        <v>605</v>
      </c>
      <c r="O12" s="81">
        <f>+(N12*D12)*C12</f>
        <v>9075000</v>
      </c>
    </row>
    <row r="13" spans="1:15" ht="20.25" customHeight="1" thickBot="1" x14ac:dyDescent="0.35">
      <c r="B13" s="56"/>
      <c r="C13" s="56"/>
      <c r="D13" s="56"/>
      <c r="E13" s="56"/>
      <c r="F13" s="56"/>
      <c r="G13" s="109" t="s">
        <v>7</v>
      </c>
      <c r="H13" s="110"/>
      <c r="I13" s="110"/>
      <c r="J13" s="111"/>
      <c r="K13" s="57">
        <f>SUM(K10:K12)</f>
        <v>60868.644466666672</v>
      </c>
      <c r="L13" s="57"/>
      <c r="M13" s="57"/>
      <c r="N13" s="57"/>
      <c r="O13" s="82">
        <f>+O10+O11+O12</f>
        <v>9986194</v>
      </c>
    </row>
    <row r="14" spans="1:15" ht="15.75" customHeight="1" x14ac:dyDescent="0.3">
      <c r="B14" s="1"/>
      <c r="C14" s="1"/>
      <c r="D14" s="1"/>
      <c r="E14" s="1"/>
      <c r="F14" s="1"/>
      <c r="O14" s="83"/>
    </row>
    <row r="15" spans="1:15" x14ac:dyDescent="0.3">
      <c r="B15" s="1"/>
      <c r="C15" s="1"/>
      <c r="D15" s="1"/>
      <c r="E15" s="1"/>
      <c r="F15" s="1"/>
    </row>
    <row r="16" spans="1:15" x14ac:dyDescent="0.3">
      <c r="F16" s="118"/>
      <c r="O16" s="84"/>
    </row>
    <row r="21" spans="4:8" x14ac:dyDescent="0.3">
      <c r="D21" s="1"/>
      <c r="E21" s="1"/>
      <c r="F21" s="1"/>
    </row>
    <row r="22" spans="4:8" x14ac:dyDescent="0.3">
      <c r="D22" s="1"/>
      <c r="E22" s="1"/>
      <c r="F22" s="1"/>
    </row>
    <row r="23" spans="4:8" x14ac:dyDescent="0.3">
      <c r="D23" s="1"/>
      <c r="E23" s="1"/>
      <c r="F23" s="1"/>
    </row>
    <row r="24" spans="4:8" x14ac:dyDescent="0.3">
      <c r="D24" s="1"/>
      <c r="E24" s="1"/>
      <c r="F24" s="1"/>
    </row>
    <row r="25" spans="4:8" x14ac:dyDescent="0.3">
      <c r="D25" s="1"/>
      <c r="E25" s="1"/>
      <c r="F25" s="1"/>
    </row>
    <row r="26" spans="4:8" x14ac:dyDescent="0.3">
      <c r="D26" s="1"/>
      <c r="E26" s="1"/>
      <c r="F26" s="1"/>
    </row>
    <row r="30" spans="4:8" x14ac:dyDescent="0.3">
      <c r="H30" s="92"/>
    </row>
  </sheetData>
  <mergeCells count="15">
    <mergeCell ref="G8:G9"/>
    <mergeCell ref="I8:I9"/>
    <mergeCell ref="K8:K9"/>
    <mergeCell ref="D8:D9"/>
    <mergeCell ref="J8:J9"/>
    <mergeCell ref="G13:J13"/>
    <mergeCell ref="H8:H9"/>
    <mergeCell ref="E8:E9"/>
    <mergeCell ref="F8:F9"/>
    <mergeCell ref="L8:L9"/>
    <mergeCell ref="M8:M9"/>
    <mergeCell ref="N8:N9"/>
    <mergeCell ref="O8:O9"/>
    <mergeCell ref="B4:K4"/>
    <mergeCell ref="B5:K5"/>
  </mergeCells>
  <pageMargins left="0.70866141732283472" right="0.70866141732283472" top="2.1259842519685042" bottom="0.74803149606299213" header="0.31496062992125984" footer="0.31496062992125984"/>
  <pageSetup scale="75" orientation="landscape" r:id="rId1"/>
  <headerFooter>
    <oddHeader>&amp;C&amp;G</oddHeader>
    <oddFooter>&amp;C&amp;G</oddFooter>
  </headerFooter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EA609-1E21-4C95-9290-D8D8E8978121}">
  <dimension ref="A1:V24"/>
  <sheetViews>
    <sheetView showGridLines="0" zoomScaleNormal="100" workbookViewId="0">
      <selection activeCell="L26" sqref="L26"/>
    </sheetView>
  </sheetViews>
  <sheetFormatPr baseColWidth="10" defaultRowHeight="14.4" x14ac:dyDescent="0.3"/>
  <cols>
    <col min="1" max="1" width="32.33203125" customWidth="1"/>
    <col min="2" max="22" width="7.88671875" customWidth="1"/>
  </cols>
  <sheetData>
    <row r="1" spans="1:22" s="15" customFormat="1" ht="60" customHeight="1" x14ac:dyDescent="0.3">
      <c r="A1" s="114"/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</row>
    <row r="2" spans="1:22" s="15" customFormat="1" ht="8.4" customHeight="1" x14ac:dyDescent="0.3">
      <c r="A2" s="14"/>
      <c r="B2" s="14"/>
      <c r="C2" s="14"/>
      <c r="D2" s="14"/>
      <c r="E2" s="14"/>
      <c r="F2" s="14"/>
      <c r="G2" s="14"/>
    </row>
    <row r="3" spans="1:22" s="15" customFormat="1" ht="14.1" customHeight="1" x14ac:dyDescent="0.3">
      <c r="A3" s="115" t="s">
        <v>17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</row>
    <row r="4" spans="1:22" s="15" customFormat="1" ht="17.100000000000001" customHeight="1" x14ac:dyDescent="0.3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2" s="15" customFormat="1" ht="36" customHeight="1" x14ac:dyDescent="0.3">
      <c r="A5" s="116" t="s">
        <v>18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</row>
    <row r="6" spans="1:22" x14ac:dyDescent="0.3">
      <c r="A6" s="16" t="s">
        <v>19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8"/>
      <c r="P6" s="19"/>
      <c r="V6" s="20" t="s">
        <v>20</v>
      </c>
    </row>
    <row r="7" spans="1:22" x14ac:dyDescent="0.3">
      <c r="A7" s="21" t="s">
        <v>21</v>
      </c>
      <c r="B7" s="22">
        <v>2003</v>
      </c>
      <c r="C7" s="23">
        <v>2004</v>
      </c>
      <c r="D7" s="23">
        <v>2005</v>
      </c>
      <c r="E7" s="23">
        <v>2006</v>
      </c>
      <c r="F7" s="23">
        <v>2007</v>
      </c>
      <c r="G7" s="23">
        <v>2008</v>
      </c>
      <c r="H7" s="23">
        <v>2009</v>
      </c>
      <c r="I7" s="23">
        <v>2010</v>
      </c>
      <c r="J7" s="23">
        <v>2011</v>
      </c>
      <c r="K7" s="23">
        <v>2012</v>
      </c>
      <c r="L7" s="23">
        <v>2013</v>
      </c>
      <c r="M7" s="23">
        <v>2014</v>
      </c>
      <c r="N7" s="23">
        <v>2015</v>
      </c>
      <c r="O7" s="23">
        <v>2016</v>
      </c>
      <c r="P7" s="23">
        <v>2017</v>
      </c>
      <c r="Q7" s="23">
        <v>2018</v>
      </c>
      <c r="R7" s="23">
        <v>2019</v>
      </c>
      <c r="S7" s="23">
        <v>2020</v>
      </c>
      <c r="T7" s="23">
        <v>2021</v>
      </c>
      <c r="U7" s="23">
        <v>2022</v>
      </c>
      <c r="V7" s="24">
        <v>2023</v>
      </c>
    </row>
    <row r="8" spans="1:22" x14ac:dyDescent="0.3">
      <c r="A8" s="25" t="s">
        <v>22</v>
      </c>
      <c r="B8" s="26">
        <v>1.17</v>
      </c>
      <c r="C8" s="27">
        <v>0.89</v>
      </c>
      <c r="D8" s="27">
        <v>0.82</v>
      </c>
      <c r="E8" s="27">
        <v>0.54</v>
      </c>
      <c r="F8" s="27">
        <v>0.77</v>
      </c>
      <c r="G8" s="27">
        <v>1.06</v>
      </c>
      <c r="H8" s="27">
        <v>0.59</v>
      </c>
      <c r="I8" s="27">
        <v>0.69</v>
      </c>
      <c r="J8" s="27">
        <v>0.91</v>
      </c>
      <c r="K8" s="27">
        <v>0.73</v>
      </c>
      <c r="L8" s="27">
        <v>0.3</v>
      </c>
      <c r="M8" s="27">
        <v>0.49</v>
      </c>
      <c r="N8" s="27">
        <v>0.64</v>
      </c>
      <c r="O8" s="27">
        <v>1.29</v>
      </c>
      <c r="P8" s="27">
        <v>1.02</v>
      </c>
      <c r="Q8" s="27">
        <v>0.63</v>
      </c>
      <c r="R8" s="27">
        <v>0.6</v>
      </c>
      <c r="S8" s="27">
        <v>0.42</v>
      </c>
      <c r="T8" s="27">
        <v>0.41</v>
      </c>
      <c r="U8" s="27">
        <v>1.67</v>
      </c>
      <c r="V8" s="28">
        <v>1.78</v>
      </c>
    </row>
    <row r="9" spans="1:22" x14ac:dyDescent="0.3">
      <c r="A9" s="29" t="s">
        <v>23</v>
      </c>
      <c r="B9" s="30">
        <v>1.1100000000000001</v>
      </c>
      <c r="C9" s="31">
        <v>1.2</v>
      </c>
      <c r="D9" s="31">
        <v>1.02</v>
      </c>
      <c r="E9" s="31">
        <v>0.66</v>
      </c>
      <c r="F9" s="31">
        <v>1.17</v>
      </c>
      <c r="G9" s="31">
        <v>1.51</v>
      </c>
      <c r="H9" s="31">
        <v>0.84</v>
      </c>
      <c r="I9" s="31">
        <v>0.83</v>
      </c>
      <c r="J9" s="31">
        <v>0.6</v>
      </c>
      <c r="K9" s="31">
        <v>0.61</v>
      </c>
      <c r="L9" s="31">
        <v>0.44</v>
      </c>
      <c r="M9" s="31">
        <v>0.63</v>
      </c>
      <c r="N9" s="31">
        <v>1.1499999999999999</v>
      </c>
      <c r="O9" s="31">
        <v>1.28</v>
      </c>
      <c r="P9" s="31">
        <v>1.01</v>
      </c>
      <c r="Q9" s="31">
        <v>0.71</v>
      </c>
      <c r="R9" s="31">
        <v>0.56999999999999995</v>
      </c>
      <c r="S9" s="31">
        <v>0.67</v>
      </c>
      <c r="T9" s="31">
        <v>0.64</v>
      </c>
      <c r="U9" s="31">
        <v>1.63</v>
      </c>
      <c r="V9" s="32">
        <v>1.66</v>
      </c>
    </row>
    <row r="10" spans="1:22" x14ac:dyDescent="0.3">
      <c r="A10" s="25" t="s">
        <v>24</v>
      </c>
      <c r="B10" s="26">
        <v>1.05</v>
      </c>
      <c r="C10" s="27">
        <v>0.98</v>
      </c>
      <c r="D10" s="27">
        <v>0.77</v>
      </c>
      <c r="E10" s="27">
        <v>0.7</v>
      </c>
      <c r="F10" s="27">
        <v>1.21</v>
      </c>
      <c r="G10" s="27">
        <v>0.81</v>
      </c>
      <c r="H10" s="27">
        <v>0.5</v>
      </c>
      <c r="I10" s="27">
        <v>0.25</v>
      </c>
      <c r="J10" s="27">
        <v>0.27</v>
      </c>
      <c r="K10" s="27">
        <v>0.12</v>
      </c>
      <c r="L10" s="27">
        <v>0.21</v>
      </c>
      <c r="M10" s="27">
        <v>0.39</v>
      </c>
      <c r="N10" s="27">
        <v>0.59</v>
      </c>
      <c r="O10" s="27">
        <v>0.94</v>
      </c>
      <c r="P10" s="27">
        <v>0.47</v>
      </c>
      <c r="Q10" s="27">
        <v>0.24</v>
      </c>
      <c r="R10" s="27">
        <v>0.43</v>
      </c>
      <c r="S10" s="27">
        <v>0.56999999999999995</v>
      </c>
      <c r="T10" s="27">
        <v>0.51</v>
      </c>
      <c r="U10" s="27">
        <v>1</v>
      </c>
      <c r="V10" s="28">
        <v>1.05</v>
      </c>
    </row>
    <row r="11" spans="1:22" x14ac:dyDescent="0.3">
      <c r="A11" s="29" t="s">
        <v>25</v>
      </c>
      <c r="B11" s="30">
        <v>1.1499999999999999</v>
      </c>
      <c r="C11" s="31">
        <v>0.46</v>
      </c>
      <c r="D11" s="31">
        <v>0.44</v>
      </c>
      <c r="E11" s="31">
        <v>0.45</v>
      </c>
      <c r="F11" s="31">
        <v>0.9</v>
      </c>
      <c r="G11" s="31">
        <v>0.71</v>
      </c>
      <c r="H11" s="31">
        <v>0.32</v>
      </c>
      <c r="I11" s="31">
        <v>0.46</v>
      </c>
      <c r="J11" s="31">
        <v>0.12</v>
      </c>
      <c r="K11" s="31">
        <v>0.14000000000000001</v>
      </c>
      <c r="L11" s="31">
        <v>0.25</v>
      </c>
      <c r="M11" s="31">
        <v>0.46</v>
      </c>
      <c r="N11" s="31">
        <v>0.54</v>
      </c>
      <c r="O11" s="31">
        <v>0.5</v>
      </c>
      <c r="P11" s="31">
        <v>0.47</v>
      </c>
      <c r="Q11" s="31">
        <v>0.46</v>
      </c>
      <c r="R11" s="31">
        <v>0.5</v>
      </c>
      <c r="S11" s="31">
        <v>0.16</v>
      </c>
      <c r="T11" s="31">
        <v>0.59</v>
      </c>
      <c r="U11" s="31">
        <v>1.25</v>
      </c>
      <c r="V11" s="32">
        <v>0.78</v>
      </c>
    </row>
    <row r="12" spans="1:22" x14ac:dyDescent="0.3">
      <c r="A12" s="25" t="s">
        <v>26</v>
      </c>
      <c r="B12" s="26">
        <v>0.49</v>
      </c>
      <c r="C12" s="27">
        <v>0.38</v>
      </c>
      <c r="D12" s="27">
        <v>0.41</v>
      </c>
      <c r="E12" s="27">
        <v>0.33</v>
      </c>
      <c r="F12" s="27">
        <v>0.3</v>
      </c>
      <c r="G12" s="27">
        <v>0.93</v>
      </c>
      <c r="H12" s="27">
        <v>0.01</v>
      </c>
      <c r="I12" s="27">
        <v>0.1</v>
      </c>
      <c r="J12" s="27">
        <v>0.28000000000000003</v>
      </c>
      <c r="K12" s="27">
        <v>0.3</v>
      </c>
      <c r="L12" s="27">
        <v>0.28000000000000003</v>
      </c>
      <c r="M12" s="27">
        <v>0.48</v>
      </c>
      <c r="N12" s="27">
        <v>0.26</v>
      </c>
      <c r="O12" s="27">
        <v>0.51</v>
      </c>
      <c r="P12" s="27">
        <v>0.23</v>
      </c>
      <c r="Q12" s="27">
        <v>0.25</v>
      </c>
      <c r="R12" s="27">
        <v>0.31</v>
      </c>
      <c r="S12" s="27">
        <v>-0.32</v>
      </c>
      <c r="T12" s="27">
        <v>1</v>
      </c>
      <c r="U12" s="27">
        <v>0.84</v>
      </c>
      <c r="V12" s="33">
        <v>0.43</v>
      </c>
    </row>
    <row r="13" spans="1:22" x14ac:dyDescent="0.3">
      <c r="A13" s="29" t="s">
        <v>27</v>
      </c>
      <c r="B13" s="30">
        <v>-0.05</v>
      </c>
      <c r="C13" s="31">
        <v>0.6</v>
      </c>
      <c r="D13" s="31">
        <v>0.4</v>
      </c>
      <c r="E13" s="31">
        <v>0.3</v>
      </c>
      <c r="F13" s="31">
        <v>0.12</v>
      </c>
      <c r="G13" s="31">
        <v>0.86</v>
      </c>
      <c r="H13" s="31">
        <v>-0.06</v>
      </c>
      <c r="I13" s="31">
        <v>0.11</v>
      </c>
      <c r="J13" s="31">
        <v>0.32</v>
      </c>
      <c r="K13" s="31">
        <v>0.08</v>
      </c>
      <c r="L13" s="31">
        <v>0.23</v>
      </c>
      <c r="M13" s="31">
        <v>0.09</v>
      </c>
      <c r="N13" s="31">
        <v>0.1</v>
      </c>
      <c r="O13" s="31">
        <v>0.48</v>
      </c>
      <c r="P13" s="31">
        <v>0.11</v>
      </c>
      <c r="Q13" s="31">
        <v>0.15</v>
      </c>
      <c r="R13" s="31">
        <v>0.27</v>
      </c>
      <c r="S13" s="31">
        <v>-0.38</v>
      </c>
      <c r="T13" s="31">
        <v>-0.05</v>
      </c>
      <c r="U13" s="31">
        <v>0.51</v>
      </c>
      <c r="V13" s="32"/>
    </row>
    <row r="14" spans="1:22" x14ac:dyDescent="0.3">
      <c r="A14" s="25" t="s">
        <v>28</v>
      </c>
      <c r="B14" s="26">
        <v>-0.14000000000000001</v>
      </c>
      <c r="C14" s="27">
        <v>-0.03</v>
      </c>
      <c r="D14" s="27">
        <v>0.05</v>
      </c>
      <c r="E14" s="27">
        <v>0.41</v>
      </c>
      <c r="F14" s="27">
        <v>0.17</v>
      </c>
      <c r="G14" s="27">
        <v>0.48</v>
      </c>
      <c r="H14" s="27">
        <v>-0.04</v>
      </c>
      <c r="I14" s="27">
        <v>-0.04</v>
      </c>
      <c r="J14" s="27">
        <v>0.14000000000000001</v>
      </c>
      <c r="K14" s="27">
        <v>-0.02</v>
      </c>
      <c r="L14" s="27">
        <v>0.04</v>
      </c>
      <c r="M14" s="27">
        <v>0.15</v>
      </c>
      <c r="N14" s="27">
        <v>0.19</v>
      </c>
      <c r="O14" s="27">
        <v>0.52</v>
      </c>
      <c r="P14" s="27">
        <v>-0.05</v>
      </c>
      <c r="Q14" s="27">
        <v>-0.13</v>
      </c>
      <c r="R14" s="27">
        <v>0.22</v>
      </c>
      <c r="S14" s="27">
        <v>0</v>
      </c>
      <c r="T14" s="27">
        <v>0.32</v>
      </c>
      <c r="U14" s="27">
        <v>0.81</v>
      </c>
      <c r="V14" s="28"/>
    </row>
    <row r="15" spans="1:22" x14ac:dyDescent="0.3">
      <c r="A15" s="29" t="s">
        <v>29</v>
      </c>
      <c r="B15" s="30">
        <v>0.31</v>
      </c>
      <c r="C15" s="31">
        <v>0.03</v>
      </c>
      <c r="D15" s="31">
        <v>0</v>
      </c>
      <c r="E15" s="31">
        <v>0.39</v>
      </c>
      <c r="F15" s="31">
        <v>-0.13</v>
      </c>
      <c r="G15" s="31">
        <v>0.19</v>
      </c>
      <c r="H15" s="31">
        <v>0.04</v>
      </c>
      <c r="I15" s="31">
        <v>0.11</v>
      </c>
      <c r="J15" s="31">
        <v>-0.03</v>
      </c>
      <c r="K15" s="31">
        <v>0.04</v>
      </c>
      <c r="L15" s="31">
        <v>0.08</v>
      </c>
      <c r="M15" s="31">
        <v>0.2</v>
      </c>
      <c r="N15" s="31">
        <v>0.48</v>
      </c>
      <c r="O15" s="31">
        <v>-0.32</v>
      </c>
      <c r="P15" s="31">
        <v>0.14000000000000001</v>
      </c>
      <c r="Q15" s="31">
        <v>0.12</v>
      </c>
      <c r="R15" s="31">
        <v>0.09</v>
      </c>
      <c r="S15" s="31">
        <v>-0.01</v>
      </c>
      <c r="T15" s="31">
        <v>0.45</v>
      </c>
      <c r="U15" s="31">
        <v>1.02</v>
      </c>
      <c r="V15" s="32"/>
    </row>
    <row r="16" spans="1:22" x14ac:dyDescent="0.3">
      <c r="A16" s="25" t="s">
        <v>30</v>
      </c>
      <c r="B16" s="26">
        <v>0.22</v>
      </c>
      <c r="C16" s="27">
        <v>0.3</v>
      </c>
      <c r="D16" s="27">
        <v>0.43</v>
      </c>
      <c r="E16" s="27">
        <v>0.28999999999999998</v>
      </c>
      <c r="F16" s="27">
        <v>0.08</v>
      </c>
      <c r="G16" s="27">
        <v>-0.19</v>
      </c>
      <c r="H16" s="27">
        <v>-0.11</v>
      </c>
      <c r="I16" s="27">
        <v>-0.14000000000000001</v>
      </c>
      <c r="J16" s="27">
        <v>0.31</v>
      </c>
      <c r="K16" s="27">
        <v>0.28999999999999998</v>
      </c>
      <c r="L16" s="27">
        <v>0.28999999999999998</v>
      </c>
      <c r="M16" s="27">
        <v>0.14000000000000001</v>
      </c>
      <c r="N16" s="27">
        <v>0.72</v>
      </c>
      <c r="O16" s="27">
        <v>-0.05</v>
      </c>
      <c r="P16" s="27">
        <v>0.04</v>
      </c>
      <c r="Q16" s="27">
        <v>0.16</v>
      </c>
      <c r="R16" s="27">
        <v>0.23</v>
      </c>
      <c r="S16" s="27">
        <v>0.32</v>
      </c>
      <c r="T16" s="27">
        <v>0.38</v>
      </c>
      <c r="U16" s="27">
        <v>0.93</v>
      </c>
      <c r="V16" s="28"/>
    </row>
    <row r="17" spans="1:22" x14ac:dyDescent="0.3">
      <c r="A17" s="29" t="s">
        <v>31</v>
      </c>
      <c r="B17" s="30">
        <v>0.06</v>
      </c>
      <c r="C17" s="31">
        <v>-0.01</v>
      </c>
      <c r="D17" s="31">
        <v>0.23</v>
      </c>
      <c r="E17" s="31">
        <v>-0.14000000000000001</v>
      </c>
      <c r="F17" s="31">
        <v>0.01</v>
      </c>
      <c r="G17" s="31">
        <v>0.35</v>
      </c>
      <c r="H17" s="31">
        <v>-0.13</v>
      </c>
      <c r="I17" s="31">
        <v>-0.09</v>
      </c>
      <c r="J17" s="31">
        <v>0.19</v>
      </c>
      <c r="K17" s="31">
        <v>0.16</v>
      </c>
      <c r="L17" s="31">
        <v>-0.26</v>
      </c>
      <c r="M17" s="31">
        <v>0.16</v>
      </c>
      <c r="N17" s="31">
        <v>0.68</v>
      </c>
      <c r="O17" s="31">
        <v>-0.06</v>
      </c>
      <c r="P17" s="31">
        <v>0.02</v>
      </c>
      <c r="Q17" s="31">
        <v>0.12</v>
      </c>
      <c r="R17" s="31">
        <v>0.16</v>
      </c>
      <c r="S17" s="31">
        <v>-0.06</v>
      </c>
      <c r="T17" s="31">
        <v>0.01</v>
      </c>
      <c r="U17" s="34">
        <v>0.72</v>
      </c>
      <c r="V17" s="35"/>
    </row>
    <row r="18" spans="1:22" x14ac:dyDescent="0.3">
      <c r="A18" s="25" t="s">
        <v>32</v>
      </c>
      <c r="B18" s="26">
        <v>0.35</v>
      </c>
      <c r="C18" s="27">
        <v>0.28000000000000003</v>
      </c>
      <c r="D18" s="27">
        <v>0.11</v>
      </c>
      <c r="E18" s="27">
        <v>0.24</v>
      </c>
      <c r="F18" s="27">
        <v>0.47</v>
      </c>
      <c r="G18" s="27">
        <v>0.28000000000000003</v>
      </c>
      <c r="H18" s="27">
        <v>-7.0000000000000007E-2</v>
      </c>
      <c r="I18" s="27">
        <v>0.19</v>
      </c>
      <c r="J18" s="27">
        <v>0.14000000000000001</v>
      </c>
      <c r="K18" s="27">
        <v>-0.14000000000000001</v>
      </c>
      <c r="L18" s="27">
        <v>-0.22</v>
      </c>
      <c r="M18" s="27">
        <v>0.13</v>
      </c>
      <c r="N18" s="27">
        <v>0.6</v>
      </c>
      <c r="O18" s="27">
        <v>0.11</v>
      </c>
      <c r="P18" s="27">
        <v>0.18</v>
      </c>
      <c r="Q18" s="27">
        <v>0.12</v>
      </c>
      <c r="R18" s="27">
        <v>0.1</v>
      </c>
      <c r="S18" s="27">
        <v>-0.15</v>
      </c>
      <c r="T18" s="27">
        <v>0.5</v>
      </c>
      <c r="U18" s="36">
        <v>0.77</v>
      </c>
      <c r="V18" s="37"/>
    </row>
    <row r="19" spans="1:22" x14ac:dyDescent="0.3">
      <c r="A19" s="29" t="s">
        <v>33</v>
      </c>
      <c r="B19" s="30">
        <v>0.61</v>
      </c>
      <c r="C19" s="31">
        <v>0.3</v>
      </c>
      <c r="D19" s="31">
        <v>7.0000000000000007E-2</v>
      </c>
      <c r="E19" s="31">
        <v>0.23</v>
      </c>
      <c r="F19" s="31">
        <v>0.49</v>
      </c>
      <c r="G19" s="31">
        <v>0.44</v>
      </c>
      <c r="H19" s="31">
        <v>0.08</v>
      </c>
      <c r="I19" s="31">
        <v>0.65</v>
      </c>
      <c r="J19" s="31">
        <v>0.42</v>
      </c>
      <c r="K19" s="31">
        <v>0.09</v>
      </c>
      <c r="L19" s="31">
        <v>0.26</v>
      </c>
      <c r="M19" s="31">
        <v>0.27</v>
      </c>
      <c r="N19" s="31">
        <v>0.62</v>
      </c>
      <c r="O19" s="31">
        <v>0.42</v>
      </c>
      <c r="P19" s="31">
        <v>0.38</v>
      </c>
      <c r="Q19" s="31">
        <v>0.3</v>
      </c>
      <c r="R19" s="31">
        <v>0.26</v>
      </c>
      <c r="S19" s="31">
        <v>0.38</v>
      </c>
      <c r="T19" s="31">
        <v>0.73</v>
      </c>
      <c r="U19" s="34">
        <v>1.26</v>
      </c>
      <c r="V19" s="38"/>
    </row>
    <row r="20" spans="1:22" x14ac:dyDescent="0.3">
      <c r="A20" s="39" t="s">
        <v>34</v>
      </c>
      <c r="B20" s="40">
        <v>6.49</v>
      </c>
      <c r="C20" s="41">
        <v>5.5</v>
      </c>
      <c r="D20" s="41">
        <v>4.8499999999999996</v>
      </c>
      <c r="E20" s="41">
        <v>4.4800000000000004</v>
      </c>
      <c r="F20" s="41">
        <v>5.69</v>
      </c>
      <c r="G20" s="41">
        <v>7.67</v>
      </c>
      <c r="H20" s="41">
        <v>2</v>
      </c>
      <c r="I20" s="41">
        <v>3.17</v>
      </c>
      <c r="J20" s="41">
        <v>3.73</v>
      </c>
      <c r="K20" s="41">
        <v>2.44</v>
      </c>
      <c r="L20" s="41">
        <v>1.94</v>
      </c>
      <c r="M20" s="41">
        <v>3.66</v>
      </c>
      <c r="N20" s="41">
        <v>6.77</v>
      </c>
      <c r="O20" s="41">
        <v>5.75</v>
      </c>
      <c r="P20" s="41">
        <v>4.09</v>
      </c>
      <c r="Q20" s="41">
        <v>3.18</v>
      </c>
      <c r="R20" s="41">
        <v>3.8</v>
      </c>
      <c r="S20" s="41">
        <v>1.61</v>
      </c>
      <c r="T20" s="41">
        <v>5.62</v>
      </c>
      <c r="U20" s="42">
        <v>13.12</v>
      </c>
      <c r="V20" s="43">
        <v>5.83</v>
      </c>
    </row>
    <row r="22" spans="1:22" x14ac:dyDescent="0.3">
      <c r="A22" s="44" t="s">
        <v>35</v>
      </c>
      <c r="B22" s="45"/>
      <c r="C22" s="45"/>
      <c r="D22" s="45"/>
      <c r="E22" s="45"/>
      <c r="F22" s="45"/>
      <c r="G22" s="45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7"/>
    </row>
    <row r="23" spans="1:22" ht="20.25" customHeight="1" x14ac:dyDescent="0.3">
      <c r="A23" s="48" t="s">
        <v>36</v>
      </c>
      <c r="B23" s="49"/>
      <c r="C23" s="49"/>
      <c r="D23" s="49"/>
      <c r="E23" s="49"/>
      <c r="F23" s="49"/>
      <c r="G23" s="49"/>
      <c r="V23" s="50"/>
    </row>
    <row r="24" spans="1:22" x14ac:dyDescent="0.3">
      <c r="A24" s="51" t="s">
        <v>37</v>
      </c>
      <c r="B24" s="52"/>
      <c r="C24" s="52"/>
      <c r="D24" s="52"/>
      <c r="E24" s="52"/>
      <c r="F24" s="52"/>
      <c r="G24" s="52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4"/>
    </row>
  </sheetData>
  <mergeCells count="3">
    <mergeCell ref="A1:V1"/>
    <mergeCell ref="A3:V4"/>
    <mergeCell ref="A5:V5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19150-4942-4257-86FB-069C2A0A8FB2}">
  <dimension ref="C4:G8"/>
  <sheetViews>
    <sheetView workbookViewId="0">
      <selection activeCell="C4" sqref="C4:G8"/>
    </sheetView>
  </sheetViews>
  <sheetFormatPr baseColWidth="10" defaultRowHeight="14.4" x14ac:dyDescent="0.3"/>
  <cols>
    <col min="3" max="3" width="34.109375" customWidth="1"/>
    <col min="4" max="4" width="13" bestFit="1" customWidth="1"/>
    <col min="5" max="5" width="19.109375" customWidth="1"/>
    <col min="6" max="6" width="24.6640625" customWidth="1"/>
    <col min="7" max="7" width="15.6640625" bestFit="1" customWidth="1"/>
  </cols>
  <sheetData>
    <row r="4" spans="3:7" ht="41.4" x14ac:dyDescent="0.3">
      <c r="C4" s="90" t="s">
        <v>43</v>
      </c>
      <c r="D4" s="88" t="s">
        <v>3</v>
      </c>
      <c r="E4" s="88" t="s">
        <v>4</v>
      </c>
      <c r="F4" s="88" t="s">
        <v>5</v>
      </c>
      <c r="G4" s="88" t="s">
        <v>44</v>
      </c>
    </row>
    <row r="5" spans="3:7" x14ac:dyDescent="0.3">
      <c r="C5" s="86" t="s">
        <v>11</v>
      </c>
      <c r="D5" s="87">
        <v>595773</v>
      </c>
      <c r="E5" s="85">
        <v>72652</v>
      </c>
      <c r="F5" s="85">
        <v>29988000</v>
      </c>
      <c r="G5" s="89">
        <f>+D5+E5+F5</f>
        <v>30656425</v>
      </c>
    </row>
    <row r="6" spans="3:7" x14ac:dyDescent="0.3">
      <c r="C6" s="86" t="s">
        <v>12</v>
      </c>
      <c r="D6" s="87">
        <v>902532</v>
      </c>
      <c r="E6" s="85">
        <v>89788</v>
      </c>
      <c r="F6" s="85">
        <v>15422400</v>
      </c>
      <c r="G6" s="89">
        <f t="shared" ref="G6:G8" si="0">+D6+E6+F6</f>
        <v>16414720</v>
      </c>
    </row>
    <row r="7" spans="3:7" x14ac:dyDescent="0.3">
      <c r="C7" s="86" t="s">
        <v>13</v>
      </c>
      <c r="D7" s="87">
        <v>206491</v>
      </c>
      <c r="E7" s="85">
        <v>21820</v>
      </c>
      <c r="F7" s="85">
        <v>11374020</v>
      </c>
      <c r="G7" s="89">
        <f t="shared" si="0"/>
        <v>11602331</v>
      </c>
    </row>
    <row r="8" spans="3:7" x14ac:dyDescent="0.3">
      <c r="C8" s="86" t="s">
        <v>14</v>
      </c>
      <c r="D8" s="87">
        <v>3569762</v>
      </c>
      <c r="E8" s="85">
        <v>300832</v>
      </c>
      <c r="F8" s="85">
        <v>40698000</v>
      </c>
      <c r="G8" s="89">
        <f t="shared" si="0"/>
        <v>44568594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ANALISIS DE PRECIOS</vt:lpstr>
      <vt:lpstr>IPC</vt:lpstr>
      <vt:lpstr>Hoja1</vt:lpstr>
      <vt:lpstr>'ANALISIS DE PRECIOS'!Área_de_impresión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Eduardo Ramos Zamora</dc:creator>
  <cp:lastModifiedBy>Viviana Otálora</cp:lastModifiedBy>
  <cp:lastPrinted>2018-03-16T12:30:20Z</cp:lastPrinted>
  <dcterms:created xsi:type="dcterms:W3CDTF">2014-04-10T14:21:37Z</dcterms:created>
  <dcterms:modified xsi:type="dcterms:W3CDTF">2023-07-11T01:45:20Z</dcterms:modified>
</cp:coreProperties>
</file>