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c077ad5788a1baa/Desktop/OFICINA 2023/LICITACIONES/L-009-2023  PQRS ALUMBRADO/"/>
    </mc:Choice>
  </mc:AlternateContent>
  <xr:revisionPtr revIDLastSave="0" documentId="8_{009C8F8E-994C-4871-AF6D-7F355D8DDA96}" xr6:coauthVersionLast="47" xr6:coauthVersionMax="47" xr10:uidLastSave="{00000000-0000-0000-0000-000000000000}"/>
  <bookViews>
    <workbookView xWindow="-120" yWindow="-120" windowWidth="20730" windowHeight="11040" xr2:uid="{CAC9847C-83EB-4122-AF79-A721E9CDC9B1}"/>
  </bookViews>
  <sheets>
    <sheet name="formato" sheetId="2" r:id="rId1"/>
    <sheet name="Hoja1" sheetId="1" r:id="rId2"/>
  </sheets>
  <externalReferences>
    <externalReference r:id="rId3"/>
  </externalReferences>
  <definedNames>
    <definedName name="_xlnm.Print_Area" localSheetId="0">formato!$A$1:$L$410</definedName>
    <definedName name="_xlnm.Print_Titles" localSheetId="0">formato!$2:$4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382" i="2" l="1"/>
  <c r="T382" i="2"/>
  <c r="R382" i="2"/>
  <c r="V381" i="2"/>
  <c r="T381" i="2"/>
  <c r="R381" i="2"/>
  <c r="K381" i="2"/>
  <c r="J381" i="2"/>
  <c r="V380" i="2"/>
  <c r="T380" i="2"/>
  <c r="R380" i="2"/>
  <c r="K380" i="2"/>
  <c r="J380" i="2"/>
  <c r="K379" i="2"/>
  <c r="J379" i="2"/>
  <c r="V378" i="2"/>
  <c r="T378" i="2"/>
  <c r="Q378" i="2"/>
  <c r="N378" i="2"/>
  <c r="V377" i="2"/>
  <c r="T377" i="2"/>
  <c r="Q377" i="2"/>
  <c r="N377" i="2"/>
  <c r="K377" i="2"/>
  <c r="Q376" i="2"/>
  <c r="N376" i="2"/>
  <c r="K376" i="2"/>
  <c r="Q375" i="2"/>
  <c r="N375" i="2"/>
  <c r="K375" i="2"/>
  <c r="V376" i="2" s="1"/>
  <c r="T376" i="2" s="1"/>
  <c r="V374" i="2"/>
  <c r="T374" i="2"/>
  <c r="Q374" i="2"/>
  <c r="N374" i="2"/>
  <c r="K374" i="2"/>
  <c r="V375" i="2" s="1"/>
  <c r="T375" i="2" s="1"/>
  <c r="B374" i="2"/>
  <c r="B375" i="2" s="1"/>
  <c r="B376" i="2" s="1"/>
  <c r="B377" i="2" s="1"/>
  <c r="B378" i="2" s="1"/>
  <c r="V373" i="2"/>
  <c r="T373" i="2"/>
  <c r="Q373" i="2"/>
  <c r="N373" i="2"/>
  <c r="K373" i="2"/>
  <c r="Q372" i="2"/>
  <c r="N372" i="2"/>
  <c r="K372" i="2"/>
  <c r="Q371" i="2"/>
  <c r="N371" i="2"/>
  <c r="K371" i="2"/>
  <c r="V372" i="2" s="1"/>
  <c r="T372" i="2" s="1"/>
  <c r="V370" i="2"/>
  <c r="T370" i="2" s="1"/>
  <c r="Q370" i="2"/>
  <c r="N370" i="2"/>
  <c r="K370" i="2"/>
  <c r="Q369" i="2"/>
  <c r="N369" i="2"/>
  <c r="K369" i="2"/>
  <c r="B369" i="2"/>
  <c r="B370" i="2" s="1"/>
  <c r="B371" i="2" s="1"/>
  <c r="B372" i="2" s="1"/>
  <c r="B373" i="2" s="1"/>
  <c r="AF368" i="2"/>
  <c r="AE368" i="2"/>
  <c r="AB368" i="2"/>
  <c r="AA368" i="2"/>
  <c r="K368" i="2"/>
  <c r="V369" i="2" s="1"/>
  <c r="V364" i="2"/>
  <c r="T364" i="2"/>
  <c r="R364" i="2"/>
  <c r="V363" i="2"/>
  <c r="T363" i="2"/>
  <c r="R363" i="2"/>
  <c r="K363" i="2"/>
  <c r="J363" i="2"/>
  <c r="V362" i="2"/>
  <c r="T362" i="2"/>
  <c r="R362" i="2"/>
  <c r="K362" i="2"/>
  <c r="J362" i="2"/>
  <c r="K361" i="2"/>
  <c r="J361" i="2"/>
  <c r="V360" i="2"/>
  <c r="T360" i="2"/>
  <c r="Q360" i="2"/>
  <c r="N360" i="2"/>
  <c r="Q359" i="2"/>
  <c r="N359" i="2"/>
  <c r="K359" i="2"/>
  <c r="Q358" i="2"/>
  <c r="N358" i="2"/>
  <c r="K358" i="2"/>
  <c r="V359" i="2" s="1"/>
  <c r="T359" i="2" s="1"/>
  <c r="V357" i="2"/>
  <c r="T357" i="2"/>
  <c r="Q357" i="2"/>
  <c r="N357" i="2"/>
  <c r="K357" i="2"/>
  <c r="V358" i="2" s="1"/>
  <c r="T358" i="2" s="1"/>
  <c r="V356" i="2"/>
  <c r="T356" i="2"/>
  <c r="Q356" i="2"/>
  <c r="N356" i="2"/>
  <c r="K356" i="2"/>
  <c r="Q355" i="2"/>
  <c r="N355" i="2"/>
  <c r="K355" i="2"/>
  <c r="Q354" i="2"/>
  <c r="N354" i="2"/>
  <c r="K354" i="2"/>
  <c r="V355" i="2" s="1"/>
  <c r="T355" i="2" s="1"/>
  <c r="V353" i="2"/>
  <c r="T353" i="2"/>
  <c r="Q353" i="2"/>
  <c r="N353" i="2"/>
  <c r="K353" i="2"/>
  <c r="V354" i="2" s="1"/>
  <c r="T354" i="2" s="1"/>
  <c r="V352" i="2"/>
  <c r="T352" i="2"/>
  <c r="Q352" i="2"/>
  <c r="N352" i="2"/>
  <c r="K352" i="2"/>
  <c r="T351" i="2"/>
  <c r="Q351" i="2"/>
  <c r="N351" i="2"/>
  <c r="K351" i="2"/>
  <c r="B351" i="2"/>
  <c r="B352" i="2" s="1"/>
  <c r="B353" i="2" s="1"/>
  <c r="B354" i="2" s="1"/>
  <c r="B355" i="2" s="1"/>
  <c r="B356" i="2" s="1"/>
  <c r="B357" i="2" s="1"/>
  <c r="B358" i="2" s="1"/>
  <c r="B359" i="2" s="1"/>
  <c r="B360" i="2" s="1"/>
  <c r="AF350" i="2"/>
  <c r="AE350" i="2"/>
  <c r="AD350" i="2"/>
  <c r="AB350" i="2"/>
  <c r="AA350" i="2"/>
  <c r="Z350" i="2"/>
  <c r="K350" i="2"/>
  <c r="V351" i="2" s="1"/>
  <c r="V346" i="2"/>
  <c r="T346" i="2"/>
  <c r="R346" i="2"/>
  <c r="V345" i="2"/>
  <c r="T345" i="2"/>
  <c r="R345" i="2"/>
  <c r="K345" i="2"/>
  <c r="J345" i="2"/>
  <c r="V344" i="2"/>
  <c r="T344" i="2"/>
  <c r="R344" i="2"/>
  <c r="K344" i="2"/>
  <c r="J344" i="2"/>
  <c r="K343" i="2"/>
  <c r="J343" i="2"/>
  <c r="Q342" i="2"/>
  <c r="N342" i="2"/>
  <c r="Q341" i="2"/>
  <c r="N341" i="2"/>
  <c r="K341" i="2"/>
  <c r="V342" i="2" s="1"/>
  <c r="T342" i="2" s="1"/>
  <c r="V340" i="2"/>
  <c r="T340" i="2" s="1"/>
  <c r="Q340" i="2"/>
  <c r="N340" i="2"/>
  <c r="K340" i="2"/>
  <c r="V341" i="2" s="1"/>
  <c r="T341" i="2" s="1"/>
  <c r="V339" i="2"/>
  <c r="T339" i="2" s="1"/>
  <c r="Q339" i="2"/>
  <c r="N339" i="2"/>
  <c r="K339" i="2"/>
  <c r="Q338" i="2"/>
  <c r="N338" i="2"/>
  <c r="K338" i="2"/>
  <c r="V337" i="2"/>
  <c r="T337" i="2" s="1"/>
  <c r="Q337" i="2"/>
  <c r="N337" i="2"/>
  <c r="K337" i="2"/>
  <c r="V338" i="2" s="1"/>
  <c r="T338" i="2" s="1"/>
  <c r="V336" i="2"/>
  <c r="T336" i="2" s="1"/>
  <c r="Q336" i="2"/>
  <c r="N336" i="2"/>
  <c r="K336" i="2"/>
  <c r="V335" i="2"/>
  <c r="T335" i="2" s="1"/>
  <c r="Q335" i="2"/>
  <c r="N335" i="2"/>
  <c r="K335" i="2"/>
  <c r="B335" i="2"/>
  <c r="B336" i="2" s="1"/>
  <c r="B337" i="2" s="1"/>
  <c r="B338" i="2" s="1"/>
  <c r="B339" i="2" s="1"/>
  <c r="B340" i="2" s="1"/>
  <c r="B341" i="2" s="1"/>
  <c r="B342" i="2" s="1"/>
  <c r="Q334" i="2"/>
  <c r="N334" i="2"/>
  <c r="K334" i="2"/>
  <c r="B334" i="2"/>
  <c r="V333" i="2"/>
  <c r="Q333" i="2"/>
  <c r="N333" i="2"/>
  <c r="K333" i="2"/>
  <c r="V334" i="2" s="1"/>
  <c r="T334" i="2" s="1"/>
  <c r="B333" i="2"/>
  <c r="AF332" i="2"/>
  <c r="AE332" i="2"/>
  <c r="AD332" i="2"/>
  <c r="AB332" i="2"/>
  <c r="AA332" i="2"/>
  <c r="Z332" i="2"/>
  <c r="K332" i="2"/>
  <c r="V328" i="2"/>
  <c r="T328" i="2"/>
  <c r="R328" i="2"/>
  <c r="V327" i="2"/>
  <c r="T327" i="2"/>
  <c r="R327" i="2"/>
  <c r="K327" i="2"/>
  <c r="J327" i="2"/>
  <c r="V326" i="2"/>
  <c r="T326" i="2"/>
  <c r="R326" i="2"/>
  <c r="K326" i="2"/>
  <c r="J326" i="2"/>
  <c r="K325" i="2"/>
  <c r="J325" i="2"/>
  <c r="Q324" i="2"/>
  <c r="N324" i="2"/>
  <c r="V323" i="2"/>
  <c r="T323" i="2"/>
  <c r="Q323" i="2"/>
  <c r="N323" i="2"/>
  <c r="K323" i="2"/>
  <c r="V324" i="2" s="1"/>
  <c r="T324" i="2" s="1"/>
  <c r="V322" i="2"/>
  <c r="T322" i="2"/>
  <c r="Q322" i="2"/>
  <c r="N322" i="2"/>
  <c r="K322" i="2"/>
  <c r="T321" i="2"/>
  <c r="Q321" i="2"/>
  <c r="N321" i="2"/>
  <c r="K321" i="2"/>
  <c r="V320" i="2"/>
  <c r="T320" i="2" s="1"/>
  <c r="Q320" i="2"/>
  <c r="N320" i="2"/>
  <c r="K320" i="2"/>
  <c r="V321" i="2" s="1"/>
  <c r="V319" i="2"/>
  <c r="T319" i="2" s="1"/>
  <c r="Q319" i="2"/>
  <c r="N319" i="2"/>
  <c r="K319" i="2"/>
  <c r="V318" i="2"/>
  <c r="T318" i="2"/>
  <c r="Q318" i="2"/>
  <c r="N318" i="2"/>
  <c r="K318" i="2"/>
  <c r="T317" i="2"/>
  <c r="Q317" i="2"/>
  <c r="N317" i="2"/>
  <c r="K317" i="2"/>
  <c r="Q316" i="2"/>
  <c r="N316" i="2"/>
  <c r="K316" i="2"/>
  <c r="V317" i="2" s="1"/>
  <c r="Q315" i="2"/>
  <c r="N315" i="2"/>
  <c r="K315" i="2"/>
  <c r="V316" i="2" s="1"/>
  <c r="T316" i="2" s="1"/>
  <c r="B315" i="2"/>
  <c r="B316" i="2" s="1"/>
  <c r="B317" i="2" s="1"/>
  <c r="B318" i="2" s="1"/>
  <c r="B319" i="2" s="1"/>
  <c r="B320" i="2" s="1"/>
  <c r="B321" i="2" s="1"/>
  <c r="B322" i="2" s="1"/>
  <c r="B323" i="2" s="1"/>
  <c r="B324" i="2" s="1"/>
  <c r="AF314" i="2"/>
  <c r="AE314" i="2"/>
  <c r="AD314" i="2"/>
  <c r="AB314" i="2"/>
  <c r="AA314" i="2"/>
  <c r="Z314" i="2"/>
  <c r="K314" i="2"/>
  <c r="K324" i="2" s="1"/>
  <c r="V310" i="2"/>
  <c r="T310" i="2"/>
  <c r="R310" i="2"/>
  <c r="V309" i="2"/>
  <c r="T309" i="2"/>
  <c r="R309" i="2"/>
  <c r="K309" i="2"/>
  <c r="J309" i="2"/>
  <c r="V308" i="2"/>
  <c r="T308" i="2"/>
  <c r="R308" i="2"/>
  <c r="K308" i="2"/>
  <c r="J308" i="2"/>
  <c r="K307" i="2"/>
  <c r="J307" i="2"/>
  <c r="V306" i="2"/>
  <c r="T306" i="2" s="1"/>
  <c r="Q306" i="2"/>
  <c r="N306" i="2"/>
  <c r="V305" i="2"/>
  <c r="T305" i="2" s="1"/>
  <c r="Q305" i="2"/>
  <c r="N305" i="2"/>
  <c r="K305" i="2"/>
  <c r="Q304" i="2"/>
  <c r="N304" i="2"/>
  <c r="K304" i="2"/>
  <c r="Q303" i="2"/>
  <c r="N303" i="2"/>
  <c r="K303" i="2"/>
  <c r="V304" i="2" s="1"/>
  <c r="T304" i="2" s="1"/>
  <c r="V302" i="2"/>
  <c r="T302" i="2" s="1"/>
  <c r="Q302" i="2"/>
  <c r="N302" i="2"/>
  <c r="K302" i="2"/>
  <c r="V303" i="2" s="1"/>
  <c r="T303" i="2" s="1"/>
  <c r="V301" i="2"/>
  <c r="T301" i="2" s="1"/>
  <c r="Q301" i="2"/>
  <c r="N301" i="2"/>
  <c r="K301" i="2"/>
  <c r="Q300" i="2"/>
  <c r="N300" i="2"/>
  <c r="K300" i="2"/>
  <c r="B300" i="2"/>
  <c r="B301" i="2" s="1"/>
  <c r="B302" i="2" s="1"/>
  <c r="B303" i="2" s="1"/>
  <c r="B304" i="2" s="1"/>
  <c r="B305" i="2" s="1"/>
  <c r="B306" i="2" s="1"/>
  <c r="Q299" i="2"/>
  <c r="N299" i="2"/>
  <c r="K299" i="2"/>
  <c r="V300" i="2" s="1"/>
  <c r="T300" i="2" s="1"/>
  <c r="V298" i="2"/>
  <c r="T298" i="2" s="1"/>
  <c r="Q298" i="2"/>
  <c r="N298" i="2"/>
  <c r="K298" i="2"/>
  <c r="V299" i="2" s="1"/>
  <c r="T299" i="2" s="1"/>
  <c r="B298" i="2"/>
  <c r="B299" i="2" s="1"/>
  <c r="V297" i="2"/>
  <c r="Q297" i="2"/>
  <c r="N297" i="2"/>
  <c r="K297" i="2"/>
  <c r="B297" i="2"/>
  <c r="AF296" i="2"/>
  <c r="AE296" i="2"/>
  <c r="AD296" i="2"/>
  <c r="AB296" i="2"/>
  <c r="AA296" i="2"/>
  <c r="Z296" i="2"/>
  <c r="K296" i="2"/>
  <c r="V292" i="2"/>
  <c r="T292" i="2"/>
  <c r="R292" i="2"/>
  <c r="V291" i="2"/>
  <c r="T291" i="2"/>
  <c r="R291" i="2"/>
  <c r="K291" i="2"/>
  <c r="J291" i="2"/>
  <c r="V290" i="2"/>
  <c r="T290" i="2"/>
  <c r="R290" i="2"/>
  <c r="K290" i="2"/>
  <c r="J290" i="2"/>
  <c r="K289" i="2"/>
  <c r="J289" i="2"/>
  <c r="V288" i="2"/>
  <c r="T288" i="2"/>
  <c r="Q288" i="2"/>
  <c r="N288" i="2"/>
  <c r="Q287" i="2"/>
  <c r="N287" i="2"/>
  <c r="K287" i="2"/>
  <c r="V286" i="2"/>
  <c r="T286" i="2" s="1"/>
  <c r="Q286" i="2"/>
  <c r="N286" i="2"/>
  <c r="K286" i="2"/>
  <c r="V287" i="2" s="1"/>
  <c r="T287" i="2" s="1"/>
  <c r="Q285" i="2"/>
  <c r="N285" i="2"/>
  <c r="K285" i="2"/>
  <c r="V284" i="2"/>
  <c r="T284" i="2" s="1"/>
  <c r="Q284" i="2"/>
  <c r="N284" i="2"/>
  <c r="K284" i="2"/>
  <c r="V285" i="2" s="1"/>
  <c r="T285" i="2" s="1"/>
  <c r="Q283" i="2"/>
  <c r="N283" i="2"/>
  <c r="K283" i="2"/>
  <c r="Q282" i="2"/>
  <c r="N282" i="2"/>
  <c r="K282" i="2"/>
  <c r="V283" i="2" s="1"/>
  <c r="T283" i="2" s="1"/>
  <c r="Q281" i="2"/>
  <c r="N281" i="2"/>
  <c r="K281" i="2"/>
  <c r="V282" i="2" s="1"/>
  <c r="T282" i="2" s="1"/>
  <c r="V280" i="2"/>
  <c r="T280" i="2"/>
  <c r="Q280" i="2"/>
  <c r="N280" i="2"/>
  <c r="K280" i="2"/>
  <c r="K288" i="2" s="1"/>
  <c r="B280" i="2"/>
  <c r="B281" i="2" s="1"/>
  <c r="B282" i="2" s="1"/>
  <c r="B283" i="2" s="1"/>
  <c r="B284" i="2" s="1"/>
  <c r="B285" i="2" s="1"/>
  <c r="B286" i="2" s="1"/>
  <c r="B287" i="2" s="1"/>
  <c r="B288" i="2" s="1"/>
  <c r="Q279" i="2"/>
  <c r="N279" i="2"/>
  <c r="K279" i="2"/>
  <c r="B279" i="2"/>
  <c r="AF278" i="2"/>
  <c r="AE278" i="2"/>
  <c r="AD278" i="2"/>
  <c r="AB278" i="2"/>
  <c r="AA278" i="2"/>
  <c r="Z278" i="2"/>
  <c r="K278" i="2"/>
  <c r="V279" i="2" s="1"/>
  <c r="V274" i="2"/>
  <c r="T274" i="2"/>
  <c r="R274" i="2"/>
  <c r="V273" i="2"/>
  <c r="T273" i="2"/>
  <c r="R273" i="2"/>
  <c r="K273" i="2"/>
  <c r="J273" i="2"/>
  <c r="V272" i="2"/>
  <c r="T272" i="2"/>
  <c r="R272" i="2"/>
  <c r="K272" i="2"/>
  <c r="J272" i="2"/>
  <c r="K271" i="2"/>
  <c r="J271" i="2"/>
  <c r="Q270" i="2"/>
  <c r="N270" i="2"/>
  <c r="V269" i="2"/>
  <c r="T269" i="2" s="1"/>
  <c r="Q269" i="2"/>
  <c r="N269" i="2"/>
  <c r="K269" i="2"/>
  <c r="V270" i="2" s="1"/>
  <c r="T270" i="2" s="1"/>
  <c r="Q268" i="2"/>
  <c r="N268" i="2"/>
  <c r="K268" i="2"/>
  <c r="V267" i="2"/>
  <c r="T267" i="2"/>
  <c r="Q267" i="2"/>
  <c r="N267" i="2"/>
  <c r="K267" i="2"/>
  <c r="V268" i="2" s="1"/>
  <c r="T268" i="2" s="1"/>
  <c r="T266" i="2"/>
  <c r="Q266" i="2"/>
  <c r="N266" i="2"/>
  <c r="K266" i="2"/>
  <c r="V265" i="2"/>
  <c r="T265" i="2" s="1"/>
  <c r="Q265" i="2"/>
  <c r="N265" i="2"/>
  <c r="K265" i="2"/>
  <c r="V266" i="2" s="1"/>
  <c r="Q264" i="2"/>
  <c r="N264" i="2"/>
  <c r="K264" i="2"/>
  <c r="V263" i="2"/>
  <c r="T263" i="2" s="1"/>
  <c r="Q263" i="2"/>
  <c r="N263" i="2"/>
  <c r="K263" i="2"/>
  <c r="V264" i="2" s="1"/>
  <c r="T264" i="2" s="1"/>
  <c r="Q262" i="2"/>
  <c r="N262" i="2"/>
  <c r="K262" i="2"/>
  <c r="B262" i="2"/>
  <c r="B263" i="2" s="1"/>
  <c r="B264" i="2" s="1"/>
  <c r="B265" i="2" s="1"/>
  <c r="B266" i="2" s="1"/>
  <c r="B267" i="2" s="1"/>
  <c r="B268" i="2" s="1"/>
  <c r="B269" i="2" s="1"/>
  <c r="B270" i="2" s="1"/>
  <c r="Q261" i="2"/>
  <c r="N261" i="2"/>
  <c r="K261" i="2"/>
  <c r="V262" i="2" s="1"/>
  <c r="T262" i="2" s="1"/>
  <c r="B261" i="2"/>
  <c r="AF260" i="2"/>
  <c r="AE260" i="2"/>
  <c r="AD260" i="2"/>
  <c r="AB260" i="2"/>
  <c r="AA260" i="2"/>
  <c r="Z260" i="2"/>
  <c r="K260" i="2"/>
  <c r="K270" i="2" s="1"/>
  <c r="V256" i="2"/>
  <c r="T256" i="2"/>
  <c r="R256" i="2"/>
  <c r="V255" i="2"/>
  <c r="T255" i="2"/>
  <c r="R255" i="2"/>
  <c r="K255" i="2"/>
  <c r="J255" i="2"/>
  <c r="V254" i="2"/>
  <c r="T254" i="2"/>
  <c r="R254" i="2"/>
  <c r="K254" i="2"/>
  <c r="J254" i="2"/>
  <c r="K253" i="2"/>
  <c r="J253" i="2"/>
  <c r="V252" i="2"/>
  <c r="T252" i="2" s="1"/>
  <c r="Q252" i="2"/>
  <c r="N252" i="2"/>
  <c r="Q251" i="2"/>
  <c r="N251" i="2"/>
  <c r="K251" i="2"/>
  <c r="V250" i="2"/>
  <c r="T250" i="2" s="1"/>
  <c r="Q250" i="2"/>
  <c r="N250" i="2"/>
  <c r="K250" i="2"/>
  <c r="V251" i="2" s="1"/>
  <c r="T251" i="2" s="1"/>
  <c r="Q249" i="2"/>
  <c r="N249" i="2"/>
  <c r="K249" i="2"/>
  <c r="V248" i="2"/>
  <c r="T248" i="2" s="1"/>
  <c r="Q248" i="2"/>
  <c r="N248" i="2"/>
  <c r="K248" i="2"/>
  <c r="V249" i="2" s="1"/>
  <c r="T249" i="2" s="1"/>
  <c r="Q247" i="2"/>
  <c r="N247" i="2"/>
  <c r="K247" i="2"/>
  <c r="V246" i="2"/>
  <c r="T246" i="2" s="1"/>
  <c r="Q246" i="2"/>
  <c r="N246" i="2"/>
  <c r="K246" i="2"/>
  <c r="V247" i="2" s="1"/>
  <c r="T247" i="2" s="1"/>
  <c r="Q245" i="2"/>
  <c r="N245" i="2"/>
  <c r="K245" i="2"/>
  <c r="V244" i="2"/>
  <c r="T244" i="2" s="1"/>
  <c r="Q244" i="2"/>
  <c r="N244" i="2"/>
  <c r="K244" i="2"/>
  <c r="V245" i="2" s="1"/>
  <c r="T245" i="2" s="1"/>
  <c r="V243" i="2"/>
  <c r="T243" i="2" s="1"/>
  <c r="Q243" i="2"/>
  <c r="N243" i="2"/>
  <c r="K243" i="2"/>
  <c r="B243" i="2"/>
  <c r="B244" i="2" s="1"/>
  <c r="B245" i="2" s="1"/>
  <c r="B246" i="2" s="1"/>
  <c r="B247" i="2" s="1"/>
  <c r="B248" i="2" s="1"/>
  <c r="B249" i="2" s="1"/>
  <c r="B250" i="2" s="1"/>
  <c r="B251" i="2" s="1"/>
  <c r="B252" i="2" s="1"/>
  <c r="AF242" i="2"/>
  <c r="AE242" i="2"/>
  <c r="AD242" i="2"/>
  <c r="AB242" i="2"/>
  <c r="AA242" i="2"/>
  <c r="Z242" i="2"/>
  <c r="K242" i="2"/>
  <c r="K252" i="2" s="1"/>
  <c r="V238" i="2"/>
  <c r="T238" i="2"/>
  <c r="R238" i="2"/>
  <c r="V237" i="2"/>
  <c r="T237" i="2"/>
  <c r="R237" i="2"/>
  <c r="K237" i="2"/>
  <c r="J237" i="2"/>
  <c r="V236" i="2"/>
  <c r="T236" i="2"/>
  <c r="R236" i="2"/>
  <c r="K236" i="2"/>
  <c r="J236" i="2"/>
  <c r="K235" i="2"/>
  <c r="J235" i="2"/>
  <c r="V234" i="2"/>
  <c r="T234" i="2"/>
  <c r="Q234" i="2"/>
  <c r="N234" i="2"/>
  <c r="V233" i="2"/>
  <c r="T233" i="2"/>
  <c r="Q233" i="2"/>
  <c r="N233" i="2"/>
  <c r="K233" i="2"/>
  <c r="T232" i="2"/>
  <c r="Q232" i="2"/>
  <c r="N232" i="2"/>
  <c r="K232" i="2"/>
  <c r="V231" i="2"/>
  <c r="T231" i="2" s="1"/>
  <c r="Q231" i="2"/>
  <c r="N231" i="2"/>
  <c r="K231" i="2"/>
  <c r="V232" i="2" s="1"/>
  <c r="V230" i="2"/>
  <c r="T230" i="2"/>
  <c r="Q230" i="2"/>
  <c r="N230" i="2"/>
  <c r="K230" i="2"/>
  <c r="V229" i="2"/>
  <c r="T229" i="2"/>
  <c r="Q229" i="2"/>
  <c r="N229" i="2"/>
  <c r="K229" i="2"/>
  <c r="T228" i="2"/>
  <c r="Q228" i="2"/>
  <c r="N228" i="2"/>
  <c r="K228" i="2"/>
  <c r="Q227" i="2"/>
  <c r="N227" i="2"/>
  <c r="K227" i="2"/>
  <c r="V228" i="2" s="1"/>
  <c r="V226" i="2"/>
  <c r="T226" i="2" s="1"/>
  <c r="Q226" i="2"/>
  <c r="N226" i="2"/>
  <c r="K226" i="2"/>
  <c r="V227" i="2" s="1"/>
  <c r="T227" i="2" s="1"/>
  <c r="T225" i="2"/>
  <c r="Q225" i="2"/>
  <c r="N225" i="2"/>
  <c r="K225" i="2"/>
  <c r="B225" i="2"/>
  <c r="B226" i="2" s="1"/>
  <c r="B227" i="2" s="1"/>
  <c r="B228" i="2" s="1"/>
  <c r="B229" i="2" s="1"/>
  <c r="B230" i="2" s="1"/>
  <c r="B231" i="2" s="1"/>
  <c r="B232" i="2" s="1"/>
  <c r="B233" i="2" s="1"/>
  <c r="B234" i="2" s="1"/>
  <c r="AF224" i="2"/>
  <c r="AE224" i="2"/>
  <c r="AD224" i="2"/>
  <c r="AB224" i="2"/>
  <c r="AA224" i="2"/>
  <c r="Z224" i="2"/>
  <c r="K224" i="2"/>
  <c r="V225" i="2" s="1"/>
  <c r="V235" i="2" s="1"/>
  <c r="V220" i="2"/>
  <c r="T220" i="2"/>
  <c r="R220" i="2"/>
  <c r="V219" i="2"/>
  <c r="T219" i="2"/>
  <c r="R219" i="2"/>
  <c r="K219" i="2"/>
  <c r="J219" i="2"/>
  <c r="V218" i="2"/>
  <c r="T218" i="2"/>
  <c r="R218" i="2"/>
  <c r="K218" i="2"/>
  <c r="J218" i="2"/>
  <c r="K217" i="2"/>
  <c r="J217" i="2"/>
  <c r="V216" i="2"/>
  <c r="T216" i="2"/>
  <c r="Q216" i="2"/>
  <c r="N216" i="2"/>
  <c r="Q215" i="2"/>
  <c r="N215" i="2"/>
  <c r="K215" i="2"/>
  <c r="V214" i="2"/>
  <c r="T214" i="2" s="1"/>
  <c r="Q214" i="2"/>
  <c r="N214" i="2"/>
  <c r="K214" i="2"/>
  <c r="V215" i="2" s="1"/>
  <c r="T215" i="2" s="1"/>
  <c r="T213" i="2"/>
  <c r="Q213" i="2"/>
  <c r="N213" i="2"/>
  <c r="K213" i="2"/>
  <c r="V212" i="2"/>
  <c r="T212" i="2"/>
  <c r="Q212" i="2"/>
  <c r="N212" i="2"/>
  <c r="K212" i="2"/>
  <c r="V213" i="2" s="1"/>
  <c r="Q211" i="2"/>
  <c r="N211" i="2"/>
  <c r="K211" i="2"/>
  <c r="V210" i="2"/>
  <c r="T210" i="2" s="1"/>
  <c r="Q210" i="2"/>
  <c r="N210" i="2"/>
  <c r="K210" i="2"/>
  <c r="V211" i="2" s="1"/>
  <c r="T211" i="2" s="1"/>
  <c r="Q209" i="2"/>
  <c r="N209" i="2"/>
  <c r="K209" i="2"/>
  <c r="V208" i="2"/>
  <c r="T208" i="2"/>
  <c r="Q208" i="2"/>
  <c r="N208" i="2"/>
  <c r="K208" i="2"/>
  <c r="V209" i="2" s="1"/>
  <c r="T209" i="2" s="1"/>
  <c r="B208" i="2"/>
  <c r="B209" i="2" s="1"/>
  <c r="B210" i="2" s="1"/>
  <c r="B211" i="2" s="1"/>
  <c r="B212" i="2" s="1"/>
  <c r="B213" i="2" s="1"/>
  <c r="B214" i="2" s="1"/>
  <c r="B215" i="2" s="1"/>
  <c r="B216" i="2" s="1"/>
  <c r="T207" i="2"/>
  <c r="Q207" i="2"/>
  <c r="N207" i="2"/>
  <c r="K207" i="2"/>
  <c r="B207" i="2"/>
  <c r="AF206" i="2"/>
  <c r="AE206" i="2"/>
  <c r="AD206" i="2"/>
  <c r="AB206" i="2"/>
  <c r="AA206" i="2"/>
  <c r="Z206" i="2"/>
  <c r="K206" i="2"/>
  <c r="V207" i="2" s="1"/>
  <c r="V202" i="2"/>
  <c r="T202" i="2"/>
  <c r="R202" i="2"/>
  <c r="V201" i="2"/>
  <c r="T201" i="2"/>
  <c r="R201" i="2"/>
  <c r="K201" i="2"/>
  <c r="J201" i="2"/>
  <c r="V200" i="2"/>
  <c r="T200" i="2"/>
  <c r="R200" i="2"/>
  <c r="K200" i="2"/>
  <c r="J200" i="2"/>
  <c r="K199" i="2"/>
  <c r="J199" i="2"/>
  <c r="T198" i="2"/>
  <c r="Q198" i="2"/>
  <c r="N198" i="2"/>
  <c r="Q197" i="2"/>
  <c r="N197" i="2"/>
  <c r="K197" i="2"/>
  <c r="V198" i="2" s="1"/>
  <c r="Q196" i="2"/>
  <c r="N196" i="2"/>
  <c r="K196" i="2"/>
  <c r="V197" i="2" s="1"/>
  <c r="T197" i="2" s="1"/>
  <c r="V195" i="2"/>
  <c r="T195" i="2" s="1"/>
  <c r="Q195" i="2"/>
  <c r="N195" i="2"/>
  <c r="K195" i="2"/>
  <c r="V196" i="2" s="1"/>
  <c r="T196" i="2" s="1"/>
  <c r="Q194" i="2"/>
  <c r="N194" i="2"/>
  <c r="K194" i="2"/>
  <c r="Q193" i="2"/>
  <c r="N193" i="2"/>
  <c r="K193" i="2"/>
  <c r="V194" i="2" s="1"/>
  <c r="T194" i="2" s="1"/>
  <c r="Q192" i="2"/>
  <c r="N192" i="2"/>
  <c r="K192" i="2"/>
  <c r="V193" i="2" s="1"/>
  <c r="T193" i="2" s="1"/>
  <c r="B192" i="2"/>
  <c r="B193" i="2" s="1"/>
  <c r="B194" i="2" s="1"/>
  <c r="B195" i="2" s="1"/>
  <c r="B196" i="2" s="1"/>
  <c r="B197" i="2" s="1"/>
  <c r="B198" i="2" s="1"/>
  <c r="V191" i="2"/>
  <c r="T191" i="2" s="1"/>
  <c r="Q191" i="2"/>
  <c r="N191" i="2"/>
  <c r="K191" i="2"/>
  <c r="V192" i="2" s="1"/>
  <c r="T192" i="2" s="1"/>
  <c r="Q190" i="2"/>
  <c r="N190" i="2"/>
  <c r="K190" i="2"/>
  <c r="B190" i="2"/>
  <c r="B191" i="2" s="1"/>
  <c r="Q189" i="2"/>
  <c r="N189" i="2"/>
  <c r="K189" i="2"/>
  <c r="V190" i="2" s="1"/>
  <c r="T190" i="2" s="1"/>
  <c r="B189" i="2"/>
  <c r="AF188" i="2"/>
  <c r="AE188" i="2"/>
  <c r="AD188" i="2"/>
  <c r="AB188" i="2"/>
  <c r="AA188" i="2"/>
  <c r="Z188" i="2"/>
  <c r="K188" i="2"/>
  <c r="V184" i="2"/>
  <c r="T184" i="2"/>
  <c r="R184" i="2"/>
  <c r="V183" i="2"/>
  <c r="T183" i="2"/>
  <c r="R183" i="2"/>
  <c r="K183" i="2"/>
  <c r="J183" i="2"/>
  <c r="V182" i="2"/>
  <c r="T182" i="2"/>
  <c r="R182" i="2"/>
  <c r="K182" i="2"/>
  <c r="J182" i="2"/>
  <c r="K181" i="2"/>
  <c r="J181" i="2"/>
  <c r="V180" i="2"/>
  <c r="T180" i="2" s="1"/>
  <c r="Q180" i="2"/>
  <c r="N180" i="2"/>
  <c r="Q179" i="2"/>
  <c r="N179" i="2"/>
  <c r="K179" i="2"/>
  <c r="V178" i="2"/>
  <c r="T178" i="2" s="1"/>
  <c r="Q178" i="2"/>
  <c r="N178" i="2"/>
  <c r="K178" i="2"/>
  <c r="V179" i="2" s="1"/>
  <c r="T179" i="2" s="1"/>
  <c r="Q177" i="2"/>
  <c r="N177" i="2"/>
  <c r="K177" i="2"/>
  <c r="V176" i="2"/>
  <c r="T176" i="2" s="1"/>
  <c r="Q176" i="2"/>
  <c r="N176" i="2"/>
  <c r="K176" i="2"/>
  <c r="V177" i="2" s="1"/>
  <c r="T177" i="2" s="1"/>
  <c r="Q175" i="2"/>
  <c r="N175" i="2"/>
  <c r="K175" i="2"/>
  <c r="V174" i="2"/>
  <c r="T174" i="2"/>
  <c r="Q174" i="2"/>
  <c r="N174" i="2"/>
  <c r="K174" i="2"/>
  <c r="V175" i="2" s="1"/>
  <c r="T175" i="2" s="1"/>
  <c r="T173" i="2"/>
  <c r="Q173" i="2"/>
  <c r="N173" i="2"/>
  <c r="K173" i="2"/>
  <c r="B173" i="2"/>
  <c r="B174" i="2" s="1"/>
  <c r="B175" i="2" s="1"/>
  <c r="B176" i="2" s="1"/>
  <c r="B177" i="2" s="1"/>
  <c r="B178" i="2" s="1"/>
  <c r="B179" i="2" s="1"/>
  <c r="B180" i="2" s="1"/>
  <c r="V172" i="2"/>
  <c r="T172" i="2" s="1"/>
  <c r="Q172" i="2"/>
  <c r="N172" i="2"/>
  <c r="K172" i="2"/>
  <c r="V173" i="2" s="1"/>
  <c r="T171" i="2"/>
  <c r="Q171" i="2"/>
  <c r="N171" i="2"/>
  <c r="K171" i="2"/>
  <c r="B171" i="2"/>
  <c r="B172" i="2" s="1"/>
  <c r="AF170" i="2"/>
  <c r="AE170" i="2"/>
  <c r="AD170" i="2"/>
  <c r="AB170" i="2"/>
  <c r="AA170" i="2"/>
  <c r="Z170" i="2"/>
  <c r="K170" i="2"/>
  <c r="V171" i="2" s="1"/>
  <c r="V181" i="2" s="1"/>
  <c r="V166" i="2"/>
  <c r="T166" i="2"/>
  <c r="R166" i="2"/>
  <c r="V165" i="2"/>
  <c r="T165" i="2"/>
  <c r="R165" i="2"/>
  <c r="K165" i="2"/>
  <c r="J165" i="2"/>
  <c r="V164" i="2"/>
  <c r="T164" i="2"/>
  <c r="R164" i="2"/>
  <c r="K164" i="2"/>
  <c r="J164" i="2"/>
  <c r="K163" i="2"/>
  <c r="J163" i="2"/>
  <c r="Q162" i="2"/>
  <c r="N162" i="2"/>
  <c r="V161" i="2"/>
  <c r="T161" i="2"/>
  <c r="Q161" i="2"/>
  <c r="N161" i="2"/>
  <c r="K161" i="2"/>
  <c r="V162" i="2" s="1"/>
  <c r="T162" i="2" s="1"/>
  <c r="Q160" i="2"/>
  <c r="N160" i="2"/>
  <c r="K160" i="2"/>
  <c r="Q159" i="2"/>
  <c r="N159" i="2"/>
  <c r="K159" i="2"/>
  <c r="V160" i="2" s="1"/>
  <c r="T160" i="2" s="1"/>
  <c r="Q158" i="2"/>
  <c r="N158" i="2"/>
  <c r="K158" i="2"/>
  <c r="V159" i="2" s="1"/>
  <c r="T159" i="2" s="1"/>
  <c r="V157" i="2"/>
  <c r="T157" i="2"/>
  <c r="Q157" i="2"/>
  <c r="N157" i="2"/>
  <c r="K157" i="2"/>
  <c r="V158" i="2" s="1"/>
  <c r="T158" i="2" s="1"/>
  <c r="Q156" i="2"/>
  <c r="N156" i="2"/>
  <c r="K156" i="2"/>
  <c r="Q155" i="2"/>
  <c r="N155" i="2"/>
  <c r="K155" i="2"/>
  <c r="V156" i="2" s="1"/>
  <c r="T156" i="2" s="1"/>
  <c r="Q154" i="2"/>
  <c r="N154" i="2"/>
  <c r="K154" i="2"/>
  <c r="K162" i="2" s="1"/>
  <c r="Q153" i="2"/>
  <c r="N153" i="2"/>
  <c r="K153" i="2"/>
  <c r="V154" i="2" s="1"/>
  <c r="T154" i="2" s="1"/>
  <c r="B153" i="2"/>
  <c r="B154" i="2" s="1"/>
  <c r="B155" i="2" s="1"/>
  <c r="B156" i="2" s="1"/>
  <c r="B157" i="2" s="1"/>
  <c r="B158" i="2" s="1"/>
  <c r="B159" i="2" s="1"/>
  <c r="B160" i="2" s="1"/>
  <c r="B161" i="2" s="1"/>
  <c r="B162" i="2" s="1"/>
  <c r="AF152" i="2"/>
  <c r="AE152" i="2"/>
  <c r="AD152" i="2"/>
  <c r="AB152" i="2"/>
  <c r="AA152" i="2"/>
  <c r="Z152" i="2"/>
  <c r="K152" i="2"/>
  <c r="V153" i="2" s="1"/>
  <c r="V148" i="2"/>
  <c r="T148" i="2"/>
  <c r="R148" i="2"/>
  <c r="V147" i="2"/>
  <c r="T147" i="2"/>
  <c r="R147" i="2"/>
  <c r="K147" i="2"/>
  <c r="J147" i="2"/>
  <c r="V146" i="2"/>
  <c r="T146" i="2"/>
  <c r="R146" i="2"/>
  <c r="K146" i="2"/>
  <c r="J146" i="2"/>
  <c r="K145" i="2"/>
  <c r="J145" i="2"/>
  <c r="V144" i="2"/>
  <c r="T144" i="2" s="1"/>
  <c r="Q144" i="2"/>
  <c r="N144" i="2"/>
  <c r="Q143" i="2"/>
  <c r="N143" i="2"/>
  <c r="K143" i="2"/>
  <c r="Q142" i="2"/>
  <c r="N142" i="2"/>
  <c r="K142" i="2"/>
  <c r="V143" i="2" s="1"/>
  <c r="T143" i="2" s="1"/>
  <c r="V141" i="2"/>
  <c r="T141" i="2" s="1"/>
  <c r="Q141" i="2"/>
  <c r="N141" i="2"/>
  <c r="K141" i="2"/>
  <c r="V142" i="2" s="1"/>
  <c r="T142" i="2" s="1"/>
  <c r="V140" i="2"/>
  <c r="T140" i="2" s="1"/>
  <c r="Q140" i="2"/>
  <c r="N140" i="2"/>
  <c r="K140" i="2"/>
  <c r="Q139" i="2"/>
  <c r="N139" i="2"/>
  <c r="K139" i="2"/>
  <c r="Q138" i="2"/>
  <c r="N138" i="2"/>
  <c r="K138" i="2"/>
  <c r="V139" i="2" s="1"/>
  <c r="T139" i="2" s="1"/>
  <c r="Q137" i="2"/>
  <c r="N137" i="2"/>
  <c r="K137" i="2"/>
  <c r="V138" i="2" s="1"/>
  <c r="T138" i="2" s="1"/>
  <c r="V136" i="2"/>
  <c r="T136" i="2"/>
  <c r="Q136" i="2"/>
  <c r="N136" i="2"/>
  <c r="K136" i="2"/>
  <c r="K144" i="2" s="1"/>
  <c r="B136" i="2"/>
  <c r="B137" i="2" s="1"/>
  <c r="B138" i="2" s="1"/>
  <c r="B139" i="2" s="1"/>
  <c r="B140" i="2" s="1"/>
  <c r="B141" i="2" s="1"/>
  <c r="B142" i="2" s="1"/>
  <c r="B143" i="2" s="1"/>
  <c r="B144" i="2" s="1"/>
  <c r="T135" i="2"/>
  <c r="Q135" i="2"/>
  <c r="N135" i="2"/>
  <c r="K135" i="2"/>
  <c r="B135" i="2"/>
  <c r="AF134" i="2"/>
  <c r="AE134" i="2"/>
  <c r="AD134" i="2"/>
  <c r="AB134" i="2"/>
  <c r="AA134" i="2"/>
  <c r="Z134" i="2"/>
  <c r="K134" i="2"/>
  <c r="V135" i="2" s="1"/>
  <c r="V130" i="2"/>
  <c r="T130" i="2"/>
  <c r="R130" i="2"/>
  <c r="V129" i="2"/>
  <c r="T129" i="2"/>
  <c r="R129" i="2"/>
  <c r="K129" i="2"/>
  <c r="J129" i="2"/>
  <c r="V128" i="2"/>
  <c r="T128" i="2"/>
  <c r="R128" i="2"/>
  <c r="K128" i="2"/>
  <c r="J128" i="2"/>
  <c r="K127" i="2"/>
  <c r="J127" i="2"/>
  <c r="Q126" i="2"/>
  <c r="N126" i="2"/>
  <c r="Q125" i="2"/>
  <c r="N125" i="2"/>
  <c r="K125" i="2"/>
  <c r="V126" i="2" s="1"/>
  <c r="T126" i="2" s="1"/>
  <c r="Q124" i="2"/>
  <c r="N124" i="2"/>
  <c r="K124" i="2"/>
  <c r="V125" i="2" s="1"/>
  <c r="T125" i="2" s="1"/>
  <c r="V123" i="2"/>
  <c r="T123" i="2" s="1"/>
  <c r="Q123" i="2"/>
  <c r="N123" i="2"/>
  <c r="K123" i="2"/>
  <c r="V124" i="2" s="1"/>
  <c r="T124" i="2" s="1"/>
  <c r="Q122" i="2"/>
  <c r="N122" i="2"/>
  <c r="K122" i="2"/>
  <c r="Q121" i="2"/>
  <c r="N121" i="2"/>
  <c r="K121" i="2"/>
  <c r="V122" i="2" s="1"/>
  <c r="T122" i="2" s="1"/>
  <c r="Q120" i="2"/>
  <c r="N120" i="2"/>
  <c r="K120" i="2"/>
  <c r="V121" i="2" s="1"/>
  <c r="T121" i="2" s="1"/>
  <c r="V119" i="2"/>
  <c r="T119" i="2" s="1"/>
  <c r="Q119" i="2"/>
  <c r="N119" i="2"/>
  <c r="K119" i="2"/>
  <c r="V120" i="2" s="1"/>
  <c r="T120" i="2" s="1"/>
  <c r="Q118" i="2"/>
  <c r="N118" i="2"/>
  <c r="K118" i="2"/>
  <c r="B118" i="2"/>
  <c r="B119" i="2" s="1"/>
  <c r="B120" i="2" s="1"/>
  <c r="B121" i="2" s="1"/>
  <c r="B122" i="2" s="1"/>
  <c r="B123" i="2" s="1"/>
  <c r="B124" i="2" s="1"/>
  <c r="B125" i="2" s="1"/>
  <c r="B126" i="2" s="1"/>
  <c r="Q117" i="2"/>
  <c r="N117" i="2"/>
  <c r="K117" i="2"/>
  <c r="V118" i="2" s="1"/>
  <c r="T118" i="2" s="1"/>
  <c r="B117" i="2"/>
  <c r="AF116" i="2"/>
  <c r="AE116" i="2"/>
  <c r="AD116" i="2"/>
  <c r="AB116" i="2"/>
  <c r="AA116" i="2"/>
  <c r="Z116" i="2"/>
  <c r="K116" i="2"/>
  <c r="K126" i="2" s="1"/>
  <c r="V112" i="2"/>
  <c r="T112" i="2"/>
  <c r="R112" i="2"/>
  <c r="V111" i="2"/>
  <c r="T111" i="2"/>
  <c r="R111" i="2"/>
  <c r="K111" i="2"/>
  <c r="J111" i="2"/>
  <c r="V110" i="2"/>
  <c r="T110" i="2"/>
  <c r="R110" i="2"/>
  <c r="K110" i="2"/>
  <c r="J110" i="2"/>
  <c r="K109" i="2"/>
  <c r="J109" i="2"/>
  <c r="V108" i="2"/>
  <c r="T108" i="2" s="1"/>
  <c r="Q108" i="2"/>
  <c r="N108" i="2"/>
  <c r="Q107" i="2"/>
  <c r="N107" i="2"/>
  <c r="K107" i="2"/>
  <c r="V106" i="2"/>
  <c r="T106" i="2"/>
  <c r="Q106" i="2"/>
  <c r="N106" i="2"/>
  <c r="K106" i="2"/>
  <c r="V107" i="2" s="1"/>
  <c r="T107" i="2" s="1"/>
  <c r="Q105" i="2"/>
  <c r="N105" i="2"/>
  <c r="K105" i="2"/>
  <c r="V104" i="2"/>
  <c r="T104" i="2" s="1"/>
  <c r="Q104" i="2"/>
  <c r="N104" i="2"/>
  <c r="K104" i="2"/>
  <c r="V105" i="2" s="1"/>
  <c r="T105" i="2" s="1"/>
  <c r="Q103" i="2"/>
  <c r="N103" i="2"/>
  <c r="K103" i="2"/>
  <c r="V102" i="2"/>
  <c r="T102" i="2"/>
  <c r="Q102" i="2"/>
  <c r="N102" i="2"/>
  <c r="K102" i="2"/>
  <c r="V103" i="2" s="1"/>
  <c r="T103" i="2" s="1"/>
  <c r="Q101" i="2"/>
  <c r="N101" i="2"/>
  <c r="K101" i="2"/>
  <c r="V100" i="2"/>
  <c r="T100" i="2" s="1"/>
  <c r="Q100" i="2"/>
  <c r="N100" i="2"/>
  <c r="K100" i="2"/>
  <c r="V101" i="2" s="1"/>
  <c r="T101" i="2" s="1"/>
  <c r="Q99" i="2"/>
  <c r="N99" i="2"/>
  <c r="K99" i="2"/>
  <c r="B99" i="2"/>
  <c r="B100" i="2" s="1"/>
  <c r="B101" i="2" s="1"/>
  <c r="B102" i="2" s="1"/>
  <c r="B103" i="2" s="1"/>
  <c r="B104" i="2" s="1"/>
  <c r="B105" i="2" s="1"/>
  <c r="B106" i="2" s="1"/>
  <c r="B107" i="2" s="1"/>
  <c r="B108" i="2" s="1"/>
  <c r="AF98" i="2"/>
  <c r="AE98" i="2"/>
  <c r="AD98" i="2"/>
  <c r="AB98" i="2"/>
  <c r="AA98" i="2"/>
  <c r="Z98" i="2"/>
  <c r="K98" i="2"/>
  <c r="V99" i="2" s="1"/>
  <c r="V94" i="2"/>
  <c r="T94" i="2"/>
  <c r="R94" i="2"/>
  <c r="V93" i="2"/>
  <c r="T93" i="2"/>
  <c r="R93" i="2"/>
  <c r="K93" i="2"/>
  <c r="J93" i="2"/>
  <c r="V92" i="2"/>
  <c r="T92" i="2"/>
  <c r="R92" i="2"/>
  <c r="K92" i="2"/>
  <c r="J92" i="2"/>
  <c r="K91" i="2"/>
  <c r="J91" i="2"/>
  <c r="V90" i="2"/>
  <c r="T90" i="2" s="1"/>
  <c r="Q90" i="2"/>
  <c r="N90" i="2"/>
  <c r="V89" i="2"/>
  <c r="T89" i="2"/>
  <c r="Q89" i="2"/>
  <c r="N89" i="2"/>
  <c r="K89" i="2"/>
  <c r="Q88" i="2"/>
  <c r="N88" i="2"/>
  <c r="K88" i="2"/>
  <c r="Q87" i="2"/>
  <c r="N87" i="2"/>
  <c r="K87" i="2"/>
  <c r="V88" i="2" s="1"/>
  <c r="T88" i="2" s="1"/>
  <c r="V86" i="2"/>
  <c r="T86" i="2" s="1"/>
  <c r="Q86" i="2"/>
  <c r="N86" i="2"/>
  <c r="K86" i="2"/>
  <c r="V87" i="2" s="1"/>
  <c r="T87" i="2" s="1"/>
  <c r="V85" i="2"/>
  <c r="T85" i="2"/>
  <c r="Q85" i="2"/>
  <c r="N85" i="2"/>
  <c r="K85" i="2"/>
  <c r="Q84" i="2"/>
  <c r="N84" i="2"/>
  <c r="K84" i="2"/>
  <c r="Q83" i="2"/>
  <c r="N83" i="2"/>
  <c r="K83" i="2"/>
  <c r="V84" i="2" s="1"/>
  <c r="T84" i="2" s="1"/>
  <c r="V82" i="2"/>
  <c r="T82" i="2" s="1"/>
  <c r="Q82" i="2"/>
  <c r="N82" i="2"/>
  <c r="K82" i="2"/>
  <c r="V83" i="2" s="1"/>
  <c r="T83" i="2" s="1"/>
  <c r="Q81" i="2"/>
  <c r="N81" i="2"/>
  <c r="K81" i="2"/>
  <c r="B81" i="2"/>
  <c r="B82" i="2" s="1"/>
  <c r="B83" i="2" s="1"/>
  <c r="B84" i="2" s="1"/>
  <c r="B85" i="2" s="1"/>
  <c r="B86" i="2" s="1"/>
  <c r="B87" i="2" s="1"/>
  <c r="B88" i="2" s="1"/>
  <c r="B89" i="2" s="1"/>
  <c r="B90" i="2" s="1"/>
  <c r="AF80" i="2"/>
  <c r="AE80" i="2"/>
  <c r="AD80" i="2"/>
  <c r="AB80" i="2"/>
  <c r="AA80" i="2"/>
  <c r="Z80" i="2"/>
  <c r="K80" i="2"/>
  <c r="V81" i="2" s="1"/>
  <c r="V76" i="2"/>
  <c r="T76" i="2"/>
  <c r="R76" i="2"/>
  <c r="V75" i="2"/>
  <c r="T75" i="2"/>
  <c r="R75" i="2"/>
  <c r="K75" i="2"/>
  <c r="J75" i="2"/>
  <c r="V74" i="2"/>
  <c r="T74" i="2"/>
  <c r="R74" i="2"/>
  <c r="K74" i="2"/>
  <c r="J74" i="2"/>
  <c r="K73" i="2"/>
  <c r="J73" i="2"/>
  <c r="V72" i="2"/>
  <c r="T72" i="2" s="1"/>
  <c r="Q72" i="2"/>
  <c r="N72" i="2"/>
  <c r="Q71" i="2"/>
  <c r="N71" i="2"/>
  <c r="K71" i="2"/>
  <c r="Q70" i="2"/>
  <c r="N70" i="2"/>
  <c r="K70" i="2"/>
  <c r="V71" i="2" s="1"/>
  <c r="T71" i="2" s="1"/>
  <c r="Q69" i="2"/>
  <c r="N69" i="2"/>
  <c r="K69" i="2"/>
  <c r="V70" i="2" s="1"/>
  <c r="T70" i="2" s="1"/>
  <c r="V68" i="2"/>
  <c r="T68" i="2" s="1"/>
  <c r="Q68" i="2"/>
  <c r="N68" i="2"/>
  <c r="K68" i="2"/>
  <c r="V69" i="2" s="1"/>
  <c r="T69" i="2" s="1"/>
  <c r="Q67" i="2"/>
  <c r="N67" i="2"/>
  <c r="K67" i="2"/>
  <c r="Q66" i="2"/>
  <c r="N66" i="2"/>
  <c r="K66" i="2"/>
  <c r="V67" i="2" s="1"/>
  <c r="T67" i="2" s="1"/>
  <c r="Q65" i="2"/>
  <c r="N65" i="2"/>
  <c r="K65" i="2"/>
  <c r="V66" i="2" s="1"/>
  <c r="T66" i="2" s="1"/>
  <c r="V64" i="2"/>
  <c r="T64" i="2" s="1"/>
  <c r="Q64" i="2"/>
  <c r="N64" i="2"/>
  <c r="K64" i="2"/>
  <c r="V65" i="2" s="1"/>
  <c r="T65" i="2" s="1"/>
  <c r="T63" i="2"/>
  <c r="Q63" i="2"/>
  <c r="N63" i="2"/>
  <c r="K63" i="2"/>
  <c r="B63" i="2"/>
  <c r="B64" i="2" s="1"/>
  <c r="B65" i="2" s="1"/>
  <c r="B66" i="2" s="1"/>
  <c r="B67" i="2" s="1"/>
  <c r="B68" i="2" s="1"/>
  <c r="B69" i="2" s="1"/>
  <c r="B70" i="2" s="1"/>
  <c r="B71" i="2" s="1"/>
  <c r="B72" i="2" s="1"/>
  <c r="AF62" i="2"/>
  <c r="AE62" i="2"/>
  <c r="AD62" i="2"/>
  <c r="AB62" i="2"/>
  <c r="AA62" i="2"/>
  <c r="Z62" i="2"/>
  <c r="K62" i="2"/>
  <c r="V63" i="2" s="1"/>
  <c r="V58" i="2"/>
  <c r="T58" i="2"/>
  <c r="R58" i="2"/>
  <c r="V57" i="2"/>
  <c r="T57" i="2"/>
  <c r="R57" i="2"/>
  <c r="K57" i="2"/>
  <c r="J57" i="2"/>
  <c r="V56" i="2"/>
  <c r="T56" i="2"/>
  <c r="R56" i="2"/>
  <c r="K56" i="2"/>
  <c r="J56" i="2"/>
  <c r="K55" i="2"/>
  <c r="J55" i="2"/>
  <c r="V54" i="2"/>
  <c r="T54" i="2"/>
  <c r="Q54" i="2"/>
  <c r="N54" i="2"/>
  <c r="Q53" i="2"/>
  <c r="N53" i="2"/>
  <c r="K53" i="2"/>
  <c r="V52" i="2"/>
  <c r="T52" i="2" s="1"/>
  <c r="Q52" i="2"/>
  <c r="N52" i="2"/>
  <c r="K52" i="2"/>
  <c r="V53" i="2" s="1"/>
  <c r="T53" i="2" s="1"/>
  <c r="V51" i="2"/>
  <c r="T51" i="2"/>
  <c r="Q51" i="2"/>
  <c r="N51" i="2"/>
  <c r="K51" i="2"/>
  <c r="V50" i="2"/>
  <c r="T50" i="2"/>
  <c r="Q50" i="2"/>
  <c r="N50" i="2"/>
  <c r="K50" i="2"/>
  <c r="Q49" i="2"/>
  <c r="N49" i="2"/>
  <c r="K49" i="2"/>
  <c r="V48" i="2"/>
  <c r="T48" i="2" s="1"/>
  <c r="Q48" i="2"/>
  <c r="N48" i="2"/>
  <c r="K48" i="2"/>
  <c r="V49" i="2" s="1"/>
  <c r="T49" i="2" s="1"/>
  <c r="V47" i="2"/>
  <c r="T47" i="2"/>
  <c r="Q47" i="2"/>
  <c r="N47" i="2"/>
  <c r="K47" i="2"/>
  <c r="B47" i="2"/>
  <c r="B48" i="2" s="1"/>
  <c r="B49" i="2" s="1"/>
  <c r="B50" i="2" s="1"/>
  <c r="B51" i="2" s="1"/>
  <c r="B52" i="2" s="1"/>
  <c r="B53" i="2" s="1"/>
  <c r="B54" i="2" s="1"/>
  <c r="V46" i="2"/>
  <c r="T46" i="2"/>
  <c r="Q46" i="2"/>
  <c r="N46" i="2"/>
  <c r="K46" i="2"/>
  <c r="K54" i="2" s="1"/>
  <c r="B46" i="2"/>
  <c r="Q45" i="2"/>
  <c r="N45" i="2"/>
  <c r="K45" i="2"/>
  <c r="B45" i="2"/>
  <c r="AF44" i="2"/>
  <c r="AE44" i="2"/>
  <c r="AD44" i="2"/>
  <c r="AB44" i="2"/>
  <c r="AA44" i="2"/>
  <c r="Z44" i="2"/>
  <c r="K44" i="2"/>
  <c r="V45" i="2" s="1"/>
  <c r="R40" i="2"/>
  <c r="R39" i="2"/>
  <c r="J39" i="2"/>
  <c r="R38" i="2"/>
  <c r="J38" i="2"/>
  <c r="J37" i="2"/>
  <c r="N36" i="2"/>
  <c r="N35" i="2"/>
  <c r="J35" i="2"/>
  <c r="K35" i="2" s="1"/>
  <c r="V36" i="2" s="1"/>
  <c r="T36" i="2" s="1"/>
  <c r="N34" i="2"/>
  <c r="J34" i="2"/>
  <c r="K34" i="2" s="1"/>
  <c r="N33" i="2"/>
  <c r="J33" i="2"/>
  <c r="N32" i="2"/>
  <c r="J32" i="2"/>
  <c r="N31" i="2"/>
  <c r="J31" i="2"/>
  <c r="N30" i="2"/>
  <c r="J30" i="2"/>
  <c r="N29" i="2"/>
  <c r="J29" i="2"/>
  <c r="N28" i="2"/>
  <c r="L28" i="2"/>
  <c r="J28" i="2"/>
  <c r="Q29" i="2" s="1"/>
  <c r="J27" i="2"/>
  <c r="K27" i="2" s="1"/>
  <c r="J26" i="2"/>
  <c r="K26" i="2" s="1"/>
  <c r="J25" i="2"/>
  <c r="K25" i="2" s="1"/>
  <c r="K24" i="2"/>
  <c r="J24" i="2"/>
  <c r="J23" i="2"/>
  <c r="K23" i="2" s="1"/>
  <c r="J22" i="2"/>
  <c r="K22" i="2" s="1"/>
  <c r="J21" i="2"/>
  <c r="K21" i="2" s="1"/>
  <c r="J20" i="2"/>
  <c r="K20" i="2" s="1"/>
  <c r="J19" i="2"/>
  <c r="K19" i="2" s="1"/>
  <c r="V18" i="2"/>
  <c r="N18" i="2"/>
  <c r="J18" i="2"/>
  <c r="Q28" i="2" s="1"/>
  <c r="N17" i="2"/>
  <c r="L17" i="2"/>
  <c r="J17" i="2"/>
  <c r="K17" i="2" s="1"/>
  <c r="V17" i="2" s="1"/>
  <c r="T17" i="2" s="1"/>
  <c r="N16" i="2"/>
  <c r="L16" i="2"/>
  <c r="J16" i="2"/>
  <c r="K16" i="2" s="1"/>
  <c r="V16" i="2" s="1"/>
  <c r="T16" i="2" s="1"/>
  <c r="N15" i="2"/>
  <c r="L15" i="2"/>
  <c r="J15" i="2"/>
  <c r="Q15" i="2" s="1"/>
  <c r="V14" i="2"/>
  <c r="T14" i="2" s="1"/>
  <c r="N14" i="2"/>
  <c r="L14" i="2"/>
  <c r="J14" i="2"/>
  <c r="K14" i="2" s="1"/>
  <c r="N13" i="2"/>
  <c r="L13" i="2"/>
  <c r="J13" i="2"/>
  <c r="K13" i="2" s="1"/>
  <c r="V13" i="2" s="1"/>
  <c r="T13" i="2" s="1"/>
  <c r="Q12" i="2"/>
  <c r="N12" i="2"/>
  <c r="L12" i="2"/>
  <c r="J12" i="2"/>
  <c r="K12" i="2" s="1"/>
  <c r="V12" i="2" s="1"/>
  <c r="T12" i="2" s="1"/>
  <c r="N11" i="2"/>
  <c r="J11" i="2"/>
  <c r="B11" i="2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AE10" i="2"/>
  <c r="AD10" i="2"/>
  <c r="AA10" i="2"/>
  <c r="Z10" i="2"/>
  <c r="K15" i="2" l="1"/>
  <c r="V15" i="2" s="1"/>
  <c r="T15" i="2" s="1"/>
  <c r="K28" i="2"/>
  <c r="V29" i="2" s="1"/>
  <c r="T29" i="2" s="1"/>
  <c r="T99" i="2"/>
  <c r="V109" i="2"/>
  <c r="Q35" i="2"/>
  <c r="K33" i="2"/>
  <c r="V35" i="2" s="1"/>
  <c r="T35" i="2" s="1"/>
  <c r="W178" i="2"/>
  <c r="W174" i="2"/>
  <c r="W177" i="2"/>
  <c r="W173" i="2"/>
  <c r="W180" i="2"/>
  <c r="W172" i="2"/>
  <c r="W171" i="2"/>
  <c r="W175" i="2"/>
  <c r="T181" i="2"/>
  <c r="W179" i="2"/>
  <c r="W176" i="2"/>
  <c r="Q11" i="2"/>
  <c r="K11" i="2"/>
  <c r="Q16" i="2"/>
  <c r="Q34" i="2"/>
  <c r="Q32" i="2"/>
  <c r="K32" i="2"/>
  <c r="W233" i="2"/>
  <c r="W229" i="2"/>
  <c r="W225" i="2"/>
  <c r="W231" i="2"/>
  <c r="W227" i="2"/>
  <c r="W234" i="2"/>
  <c r="W228" i="2"/>
  <c r="W232" i="2"/>
  <c r="T235" i="2"/>
  <c r="W226" i="2"/>
  <c r="W230" i="2"/>
  <c r="Q31" i="2"/>
  <c r="K30" i="2"/>
  <c r="V31" i="2" s="1"/>
  <c r="Q30" i="2"/>
  <c r="K29" i="2"/>
  <c r="V30" i="2" s="1"/>
  <c r="T30" i="2" s="1"/>
  <c r="V91" i="2"/>
  <c r="T81" i="2"/>
  <c r="T153" i="2"/>
  <c r="V163" i="2"/>
  <c r="Q33" i="2"/>
  <c r="K31" i="2"/>
  <c r="V33" i="2" s="1"/>
  <c r="T33" i="2" s="1"/>
  <c r="V55" i="2"/>
  <c r="T45" i="2"/>
  <c r="K90" i="2"/>
  <c r="V155" i="2"/>
  <c r="T155" i="2" s="1"/>
  <c r="G388" i="2"/>
  <c r="Q13" i="2"/>
  <c r="Q17" i="2"/>
  <c r="Q36" i="2"/>
  <c r="K216" i="2"/>
  <c r="Q14" i="2"/>
  <c r="V73" i="2"/>
  <c r="K234" i="2"/>
  <c r="V253" i="2"/>
  <c r="T279" i="2"/>
  <c r="V281" i="2"/>
  <c r="T281" i="2" s="1"/>
  <c r="K342" i="2"/>
  <c r="K72" i="2"/>
  <c r="V315" i="2"/>
  <c r="T390" i="2"/>
  <c r="K108" i="2"/>
  <c r="K306" i="2"/>
  <c r="T333" i="2"/>
  <c r="V343" i="2"/>
  <c r="G389" i="2"/>
  <c r="K198" i="2"/>
  <c r="V189" i="2"/>
  <c r="K18" i="2"/>
  <c r="V28" i="2" s="1"/>
  <c r="T28" i="2" s="1"/>
  <c r="V117" i="2"/>
  <c r="V137" i="2"/>
  <c r="T137" i="2" s="1"/>
  <c r="K180" i="2"/>
  <c r="V261" i="2"/>
  <c r="V307" i="2"/>
  <c r="T297" i="2"/>
  <c r="K378" i="2"/>
  <c r="Z368" i="2" s="1"/>
  <c r="V371" i="2"/>
  <c r="T371" i="2" s="1"/>
  <c r="V217" i="2"/>
  <c r="V361" i="2"/>
  <c r="T369" i="2"/>
  <c r="K360" i="2"/>
  <c r="T261" i="2" l="1"/>
  <c r="V271" i="2"/>
  <c r="W250" i="2"/>
  <c r="W246" i="2"/>
  <c r="T253" i="2"/>
  <c r="W252" i="2"/>
  <c r="W249" i="2"/>
  <c r="W248" i="2"/>
  <c r="W245" i="2"/>
  <c r="W244" i="2"/>
  <c r="W251" i="2"/>
  <c r="W247" i="2"/>
  <c r="W243" i="2"/>
  <c r="V379" i="2"/>
  <c r="V390" i="2"/>
  <c r="T189" i="2"/>
  <c r="V199" i="2"/>
  <c r="T31" i="2"/>
  <c r="W106" i="2"/>
  <c r="W102" i="2"/>
  <c r="W105" i="2"/>
  <c r="W101" i="2"/>
  <c r="W99" i="2"/>
  <c r="W108" i="2"/>
  <c r="W104" i="2"/>
  <c r="W100" i="2"/>
  <c r="T109" i="2"/>
  <c r="W107" i="2"/>
  <c r="W103" i="2"/>
  <c r="T117" i="2"/>
  <c r="V127" i="2"/>
  <c r="W54" i="2"/>
  <c r="W50" i="2"/>
  <c r="W46" i="2"/>
  <c r="W51" i="2"/>
  <c r="W47" i="2"/>
  <c r="W48" i="2"/>
  <c r="W53" i="2"/>
  <c r="W49" i="2"/>
  <c r="W45" i="2"/>
  <c r="T55" i="2"/>
  <c r="W52" i="2"/>
  <c r="W161" i="2"/>
  <c r="W157" i="2"/>
  <c r="W153" i="2"/>
  <c r="T163" i="2"/>
  <c r="W160" i="2"/>
  <c r="W159" i="2"/>
  <c r="W156" i="2"/>
  <c r="W155" i="2"/>
  <c r="W154" i="2"/>
  <c r="W162" i="2"/>
  <c r="W158" i="2"/>
  <c r="T343" i="2"/>
  <c r="W339" i="2"/>
  <c r="W335" i="2"/>
  <c r="W342" i="2"/>
  <c r="W341" i="2"/>
  <c r="W340" i="2"/>
  <c r="W334" i="2"/>
  <c r="W338" i="2"/>
  <c r="W337" i="2"/>
  <c r="W333" i="2"/>
  <c r="W336" i="2"/>
  <c r="W360" i="2"/>
  <c r="W356" i="2"/>
  <c r="W352" i="2"/>
  <c r="T361" i="2"/>
  <c r="W357" i="2"/>
  <c r="W353" i="2"/>
  <c r="W359" i="2"/>
  <c r="W358" i="2"/>
  <c r="W355" i="2"/>
  <c r="W354" i="2"/>
  <c r="W351" i="2"/>
  <c r="V325" i="2"/>
  <c r="T315" i="2"/>
  <c r="W72" i="2"/>
  <c r="W68" i="2"/>
  <c r="W64" i="2"/>
  <c r="T73" i="2"/>
  <c r="W69" i="2"/>
  <c r="W65" i="2"/>
  <c r="W71" i="2"/>
  <c r="W63" i="2"/>
  <c r="W67" i="2"/>
  <c r="W70" i="2"/>
  <c r="W66" i="2"/>
  <c r="W216" i="2"/>
  <c r="W212" i="2"/>
  <c r="W208" i="2"/>
  <c r="W215" i="2"/>
  <c r="W211" i="2"/>
  <c r="W207" i="2"/>
  <c r="W209" i="2"/>
  <c r="W214" i="2"/>
  <c r="W213" i="2"/>
  <c r="T217" i="2"/>
  <c r="W210" i="2"/>
  <c r="W305" i="2"/>
  <c r="W301" i="2"/>
  <c r="W297" i="2"/>
  <c r="W306" i="2"/>
  <c r="W302" i="2"/>
  <c r="W298" i="2"/>
  <c r="T307" i="2"/>
  <c r="W304" i="2"/>
  <c r="W299" i="2"/>
  <c r="W303" i="2"/>
  <c r="W300" i="2"/>
  <c r="V145" i="2"/>
  <c r="V289" i="2"/>
  <c r="W89" i="2"/>
  <c r="W85" i="2"/>
  <c r="W81" i="2"/>
  <c r="W87" i="2"/>
  <c r="W90" i="2"/>
  <c r="W88" i="2"/>
  <c r="W84" i="2"/>
  <c r="W83" i="2"/>
  <c r="W86" i="2"/>
  <c r="W82" i="2"/>
  <c r="T91" i="2"/>
  <c r="V34" i="2"/>
  <c r="T34" i="2" s="1"/>
  <c r="V32" i="2"/>
  <c r="T32" i="2" s="1"/>
  <c r="K36" i="2"/>
  <c r="V11" i="2"/>
  <c r="K38" i="2" l="1"/>
  <c r="AB10" i="2"/>
  <c r="G390" i="2" s="1"/>
  <c r="K37" i="2"/>
  <c r="K39" i="2"/>
  <c r="T127" i="2"/>
  <c r="W123" i="2"/>
  <c r="W119" i="2"/>
  <c r="W124" i="2"/>
  <c r="W120" i="2"/>
  <c r="W122" i="2"/>
  <c r="W118" i="2"/>
  <c r="W126" i="2"/>
  <c r="W125" i="2"/>
  <c r="W121" i="2"/>
  <c r="W117" i="2"/>
  <c r="W288" i="2"/>
  <c r="W284" i="2"/>
  <c r="W280" i="2"/>
  <c r="W287" i="2"/>
  <c r="W286" i="2"/>
  <c r="W283" i="2"/>
  <c r="W282" i="2"/>
  <c r="W279" i="2"/>
  <c r="W281" i="2"/>
  <c r="T289" i="2"/>
  <c r="W285" i="2"/>
  <c r="W322" i="2"/>
  <c r="W318" i="2"/>
  <c r="W324" i="2"/>
  <c r="W320" i="2"/>
  <c r="W316" i="2"/>
  <c r="W321" i="2"/>
  <c r="W323" i="2"/>
  <c r="W315" i="2"/>
  <c r="T325" i="2"/>
  <c r="W317" i="2"/>
  <c r="W319" i="2"/>
  <c r="W377" i="2"/>
  <c r="W373" i="2"/>
  <c r="W369" i="2"/>
  <c r="W378" i="2"/>
  <c r="W374" i="2"/>
  <c r="W370" i="2"/>
  <c r="W376" i="2"/>
  <c r="W375" i="2"/>
  <c r="T379" i="2"/>
  <c r="AD368" i="2" s="1"/>
  <c r="T389" i="2" s="1"/>
  <c r="W372" i="2"/>
  <c r="W371" i="2"/>
  <c r="T271" i="2"/>
  <c r="W267" i="2"/>
  <c r="W263" i="2"/>
  <c r="W266" i="2"/>
  <c r="W262" i="2"/>
  <c r="W265" i="2"/>
  <c r="W269" i="2"/>
  <c r="W264" i="2"/>
  <c r="W261" i="2"/>
  <c r="W268" i="2"/>
  <c r="W270" i="2"/>
  <c r="V37" i="2"/>
  <c r="T11" i="2"/>
  <c r="W144" i="2"/>
  <c r="W140" i="2"/>
  <c r="W136" i="2"/>
  <c r="T145" i="2"/>
  <c r="W141" i="2"/>
  <c r="W135" i="2"/>
  <c r="W143" i="2"/>
  <c r="W139" i="2"/>
  <c r="W142" i="2"/>
  <c r="W138" i="2"/>
  <c r="W137" i="2"/>
  <c r="T199" i="2"/>
  <c r="W195" i="2"/>
  <c r="W191" i="2"/>
  <c r="W196" i="2"/>
  <c r="W192" i="2"/>
  <c r="W194" i="2"/>
  <c r="W190" i="2"/>
  <c r="W198" i="2"/>
  <c r="W197" i="2"/>
  <c r="W193" i="2"/>
  <c r="W189" i="2"/>
  <c r="V39" i="2" l="1"/>
  <c r="T37" i="2"/>
  <c r="W16" i="2"/>
  <c r="W12" i="2"/>
  <c r="V38" i="2"/>
  <c r="W35" i="2"/>
  <c r="W34" i="2"/>
  <c r="W33" i="2"/>
  <c r="W31" i="2"/>
  <c r="W32" i="2" s="1"/>
  <c r="W30" i="2"/>
  <c r="W15" i="2"/>
  <c r="W11" i="2"/>
  <c r="W14" i="2"/>
  <c r="W36" i="2"/>
  <c r="V40" i="2"/>
  <c r="W29" i="2"/>
  <c r="W28" i="2"/>
  <c r="W18" i="2"/>
  <c r="W17" i="2"/>
  <c r="W13" i="2"/>
  <c r="V389" i="2"/>
  <c r="G397" i="2"/>
  <c r="G396" i="2"/>
  <c r="G395" i="2"/>
  <c r="H386" i="2"/>
  <c r="T39" i="2" l="1"/>
  <c r="AF10" i="2"/>
  <c r="T391" i="2" s="1"/>
  <c r="T40" i="2"/>
  <c r="T38" i="2"/>
  <c r="J396" i="2"/>
  <c r="H392" i="2" s="1"/>
  <c r="H399" i="2" s="1"/>
  <c r="K399" i="2" l="1"/>
  <c r="K386" i="2" s="1"/>
  <c r="T396" i="2"/>
  <c r="T393" i="2" s="1"/>
  <c r="T397" i="2"/>
  <c r="V391" i="2"/>
  <c r="T387" i="2"/>
  <c r="V397" i="2" l="1"/>
  <c r="V396" i="2"/>
  <c r="V393" i="2" s="1"/>
  <c r="V387" i="2"/>
  <c r="K392" i="2"/>
  <c r="T400" i="2"/>
  <c r="T401" i="2" s="1"/>
  <c r="W379" i="2" l="1"/>
  <c r="W307" i="2"/>
  <c r="W361" i="2"/>
  <c r="W343" i="2"/>
  <c r="W235" i="2"/>
  <c r="W163" i="2"/>
  <c r="W91" i="2"/>
  <c r="W325" i="2"/>
  <c r="W253" i="2"/>
  <c r="W199" i="2"/>
  <c r="W145" i="2"/>
  <c r="W127" i="2"/>
  <c r="W37" i="2"/>
  <c r="W271" i="2"/>
  <c r="W73" i="2"/>
  <c r="W289" i="2"/>
  <c r="W109" i="2"/>
  <c r="W217" i="2"/>
  <c r="W181" i="2"/>
  <c r="W55" i="2"/>
  <c r="V400" i="2"/>
  <c r="W393" i="2" l="1"/>
  <c r="V401" i="2"/>
  <c r="W387" i="2"/>
  <c r="U403" i="2" l="1"/>
  <c r="W400" i="2"/>
</calcChain>
</file>

<file path=xl/sharedStrings.xml><?xml version="1.0" encoding="utf-8"?>
<sst xmlns="http://schemas.openxmlformats.org/spreadsheetml/2006/main" count="900" uniqueCount="81">
  <si>
    <t>ALCALDÍA MUNICIPAL DE SOGAMOSO</t>
  </si>
  <si>
    <t>AÑO BASE DE LOS PRECIOS DE LA MODIFICACIÓN</t>
  </si>
  <si>
    <t>Seleccione de la lista…</t>
  </si>
  <si>
    <t>AÑO EN QUE SE HACE LA MODIFICACIÓN</t>
  </si>
  <si>
    <t>NOMBRE DEL PROYECTO:</t>
  </si>
  <si>
    <t>SUMINISTRO E INSTALACIÓN DE ACTIVOS PARA INVERSIONES MENORES DE EXPANSIÓN Y REPOTENCIACIÓN DEL SISTEMA DE ALUMBRADO PÚBLICO, PARA ATENCIÓN DE PQRS CON MODALIDAD PRECIO UNITARIO FIJO A MONTO AGOTABLE EN EL MUNICIPIO DE SOGAMOSO, DANDO PLENO CUMPLIMIENTO AL CAPÍTULO VII DEL RETILAP</t>
  </si>
  <si>
    <t>MODIFICACIÓN</t>
  </si>
  <si>
    <t>PRESUPUESTO FINAL AJUSTADO</t>
  </si>
  <si>
    <t>DE CANTIDADES</t>
  </si>
  <si>
    <t>DE PRECIOS UNITARIOS</t>
  </si>
  <si>
    <t>PRINCIPAL</t>
  </si>
  <si>
    <t>ITEM</t>
  </si>
  <si>
    <t>ITEM GOBER</t>
  </si>
  <si>
    <t>DESCRIPCIÓN</t>
  </si>
  <si>
    <t>FUENTE</t>
  </si>
  <si>
    <t>UNIDAD</t>
  </si>
  <si>
    <t>CANT</t>
  </si>
  <si>
    <t>DIST.</t>
  </si>
  <si>
    <t>VR UNITARIO</t>
  </si>
  <si>
    <t>VR TOTAL</t>
  </si>
  <si>
    <t>DIFERENCIA CANTIDAD</t>
  </si>
  <si>
    <t>CANTIDAD FINAL</t>
  </si>
  <si>
    <t>DIFERENCIA VR UNITARIO</t>
  </si>
  <si>
    <t>VR UNITARIO  FINAL</t>
  </si>
  <si>
    <t>VR MODIFICACIÓN</t>
  </si>
  <si>
    <t>VR. TOTAL</t>
  </si>
  <si>
    <t>%</t>
  </si>
  <si>
    <t>BIENES</t>
  </si>
  <si>
    <t>SERVICIOS</t>
  </si>
  <si>
    <t>OBRA PÚBLICA</t>
  </si>
  <si>
    <t>ACTIVIDADES-PROYECTO</t>
  </si>
  <si>
    <t>TIPO:</t>
  </si>
  <si>
    <t xml:space="preserve"> LOCALIZACIÓN Y REPLANTEO </t>
  </si>
  <si>
    <t>Precios Ref.</t>
  </si>
  <si>
    <t>Kilómetro</t>
  </si>
  <si>
    <t>SUMINISTRO, ARRIMADA, HINCADA Y PLOMADA DE POSTE DE FERROCONCRETO DE 8M 510 KG TIPO LINEA INCLUYE EXCAVACIÓN</t>
  </si>
  <si>
    <t>Precios Gober.</t>
  </si>
  <si>
    <t>Unidad</t>
  </si>
  <si>
    <t>SUMINISTRO, ARRIMADA, HINCADA Y PLOMADA DE POSTE DE FERROCONCRETO DE 8M 1050 KG EXTRAREFORZADO INCLUYE EXCAVACIÓN</t>
  </si>
  <si>
    <t>SUMINISTRO, ARRIMADA, HINCADA Y PLOMADA DE POSTE DE FERROCONCRETO DE 10M 510 KG EXTRAREFORZADO INCLUYE EXCAVACIÓN</t>
  </si>
  <si>
    <t>SUMINISTRO, ARRIMADA, HINCADA Y PLOMADA DE POSTE DE FERROCONCRETO DE 10M 1050 KG EXTRAREFORZADO INCLUYE EXCAVACIÓN</t>
  </si>
  <si>
    <t>SUMINISTRO, ARRIMADA, HINCADA Y PLOMADA DE POSTE DE FERROCONCRETO DE 12M 510 KG EXTRAREFORZADO INCLUYE EXCAVACIÓN</t>
  </si>
  <si>
    <t>SUMINISTRO, ARRIMADA, HINCADA Y PLOMADA DE POSTE DE FERROCONCRETO DE 12M 1050 KG EXTRAREFORZADO INCLUYE EXCAVACIÓN</t>
  </si>
  <si>
    <t xml:space="preserve"> PEDESTAL CONCRETO 21,1 Mpa (3000 PSI)</t>
  </si>
  <si>
    <t>Metro Cúbico</t>
  </si>
  <si>
    <t>SUMINISTRO E INSTALACIÓN DE ESTRUCTURA DE PASO SENCILLO TANGENCIAL CIRCUITO BIFÁSICO (P-2510)</t>
  </si>
  <si>
    <t xml:space="preserve"> SUMINISTRO E INSTALACIÓN DE ESTRUCTURA DE RETENCIÓN DOBLE SIMÉTRICA CIRCUITO BIFÁSICO (R-2515)</t>
  </si>
  <si>
    <t>SUMINISTRO, TENDIDO Y TENSIONADO DE 2 CONDUCTORES EN MEDIA TENSIÓN EN CABLE ACSR NO. 2</t>
  </si>
  <si>
    <t>SUMINISTRO E INSTALACION DE EQUIPO DE MEDIDA DIRECTA EN BAJA TENSION CON ACOMETIDA</t>
  </si>
  <si>
    <t>Cotización</t>
  </si>
  <si>
    <t>SUMINISTRO Y MONTAJE DE TRANSFORMADOR MONOFÁSICO DE 5 KV</t>
  </si>
  <si>
    <t>SUMINISTRO Y MONTAJE DE TRANSFORMADOR MONOFÁSICO DE 10 KV</t>
  </si>
  <si>
    <t>SUMINISTRO Y MONTAJE DE TRANSFORMADOR MONOFÁSICO DE 15 KV</t>
  </si>
  <si>
    <t>SUMINISTRO Y MONTAJE DE TRANSFORMADOR TRIFÁSICO DE 30 KVA</t>
  </si>
  <si>
    <t>SUMINISTRO Y MONTAJE DE TRANSFORMADOR TRIFÁSICO DE 45 KVA</t>
  </si>
  <si>
    <t>SUMINISTRO, TENDIDO Y TENSIONADO DE CABLE CABLE TRÍPLEX XLPE-SR NO. 2</t>
  </si>
  <si>
    <t>SUMINISTRO E INSTALACIÓN DE ESTRUCTURA DE PASO SENCILLO EN LÍNEA, RED TRENZADA (PT-1001)</t>
  </si>
  <si>
    <t>SUMINISTRO E INSTALACIÓN DE ESTRUCTURA DE FINAL DE CIRCUITO SENCILLO, RED TRENZADA (RT-1003)</t>
  </si>
  <si>
    <t>CONEXIÓN A TIERRA DEL NEUTRO RED TRENZADA DE B.T. INSTALACIÓN AL EXTERIOR DEL POSTE</t>
  </si>
  <si>
    <t>SUMINISTRO E INSTALACIÓN DE HERRAJE Y BRAZO GALVANIZADO EN CALIENTE DE 2,5 M DE 1 1/2" PARA MONTAJE DE LUMINARIA DE A.P.</t>
  </si>
  <si>
    <t>SUMINISTRO Y CONEXIONADO DE LUMINARIA LED 35W DE ALUMBRADO PUBLICO, CON CERTIFICADO DE PRODUCTO RETILAP CON FLUJO LUMINOSO DE 4.000 A 6.000 LÚMENES Y EFICACIA MÍNIMA DE 140 LÚMENES/VATIO DE 3.000 O 4.000 KELVIN.</t>
  </si>
  <si>
    <t>SUMINISTRO Y CONEXIONADO DE LUMINARIA LED 50W DE ALUMBRADO PUBLICO, CON CERTIFICADO DE PRODUCTO RETILAP CON FLUJO LUMINOSO DE 6.001 A 8.000 LÚMENES Y EFICACIA MÍNIMA DE 140 LÚMENES/VATIO DE 3.000 O 4.000 KELVIN.</t>
  </si>
  <si>
    <t>SUMINISTRO Y CONEXIONADO DE LUMINARIA LED 74W DE ALUMBRADO PUBLICO, CON CERTIFICADO DE PRODUCTO RETILAP CON FLUJO LUMINOSO DE 8.001 A 12.000 LÚMENES Y EFICACIA MÍNIMA DE 140 LÚMENES/VATIO DE 3.000 O 4.000 KELVIN</t>
  </si>
  <si>
    <t>COSTO DIRECTO GRUPO</t>
  </si>
  <si>
    <t xml:space="preserve"> </t>
  </si>
  <si>
    <t>INFORMACIÓN CONSOLIDADA
FORMULACIÓN INICIAL</t>
  </si>
  <si>
    <r>
      <rPr>
        <sz val="12"/>
        <color indexed="8"/>
        <rFont val="Arial"/>
        <family val="2"/>
      </rPr>
      <t>INFORMACIÓN CONSOLIDADA</t>
    </r>
    <r>
      <rPr>
        <b/>
        <sz val="12"/>
        <color indexed="8"/>
        <rFont val="Arial"/>
        <family val="2"/>
      </rPr>
      <t xml:space="preserve">
MODIFICACIÓN</t>
    </r>
  </si>
  <si>
    <r>
      <rPr>
        <sz val="10"/>
        <color indexed="8"/>
        <rFont val="Arial"/>
        <family val="2"/>
      </rPr>
      <t>INFORMACIÓN CONSOLIDADA</t>
    </r>
    <r>
      <rPr>
        <b/>
        <sz val="12"/>
        <color indexed="8"/>
        <rFont val="Arial"/>
        <family val="2"/>
      </rPr>
      <t xml:space="preserve">
PRESUPUESTO FINAL</t>
    </r>
  </si>
  <si>
    <t>COSTO DIRECTO</t>
  </si>
  <si>
    <t>TOTAL COSTOS DIRECTOS MODIFICACIÓN</t>
  </si>
  <si>
    <t>Bienes</t>
  </si>
  <si>
    <t>Servicios</t>
  </si>
  <si>
    <t>Obra Pública</t>
  </si>
  <si>
    <t>COSTO INDIRECTO AIU</t>
  </si>
  <si>
    <t>Administración</t>
  </si>
  <si>
    <t>AIU</t>
  </si>
  <si>
    <t>imprevistos</t>
  </si>
  <si>
    <t>Utilidad</t>
  </si>
  <si>
    <t>TOTAL PRESUPUESTO</t>
  </si>
  <si>
    <t>SUBTOTAL</t>
  </si>
  <si>
    <t>TOTAL MODIFICACIÓN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</si>
</sst>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_);_(&quot;$&quot;* \(#,##0\);_(&quot;$&quot;* &quot;-&quot;_);_(@_)"/>
    <numFmt numFmtId="165" formatCode="_-&quot;$&quot;* #,##0.00_-;\-&quot;$&quot;* #,##0.00_-;_-&quot;$&quot;* &quot;-&quot;_-;_-@_-"/>
    <numFmt numFmtId="166" formatCode="_(&quot;$&quot;\ * #,##0.00_);_(&quot;$&quot;\ * \(#,##0.00\);_(&quot;$&quot;\ * &quot;-&quot;??_);_(@_)"/>
    <numFmt numFmtId="167" formatCode="_(&quot;$&quot;* #,##0.00_);_(&quot;$&quot;* \(#,##0.00\);_(&quot;$&quot;* &quot;-&quot;??_);_(@_)"/>
  </numFmts>
  <fonts count="1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sz val="26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rgb="FF92D050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sz val="16"/>
      <color theme="1"/>
      <name val="Arial"/>
      <family val="2"/>
    </font>
    <font>
      <sz val="14"/>
      <color theme="1"/>
      <name val="Arial"/>
      <family val="2"/>
    </font>
    <font>
      <b/>
      <sz val="16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BEBE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9" tint="0.79998168889431442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/>
      <right style="mediumDashDot">
        <color indexed="64"/>
      </right>
      <top style="mediumDashDot">
        <color indexed="64"/>
      </top>
      <bottom/>
      <diagonal/>
    </border>
    <border>
      <left style="mediumDashDot">
        <color indexed="64"/>
      </left>
      <right/>
      <top/>
      <bottom/>
      <diagonal/>
    </border>
    <border>
      <left/>
      <right style="mediumDashDot">
        <color indexed="64"/>
      </right>
      <top/>
      <bottom/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mediumDashDot">
        <color indexed="64"/>
      </right>
      <top/>
      <bottom style="mediumDashDot">
        <color indexed="64"/>
      </bottom>
      <diagonal/>
    </border>
    <border>
      <left style="mediumDashDot">
        <color indexed="64"/>
      </left>
      <right style="mediumDashDot">
        <color indexed="64"/>
      </right>
      <top style="mediumDashDot">
        <color indexed="64"/>
      </top>
      <bottom style="mediumDashDot">
        <color indexed="64"/>
      </bottom>
      <diagonal/>
    </border>
    <border>
      <left style="mediumDashDot">
        <color indexed="64"/>
      </left>
      <right style="mediumDashDot">
        <color indexed="64"/>
      </right>
      <top style="mediumDashDot">
        <color indexed="64"/>
      </top>
      <bottom/>
      <diagonal/>
    </border>
    <border>
      <left style="mediumDashDot">
        <color indexed="64"/>
      </left>
      <right style="mediumDashDot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2">
    <xf numFmtId="0" fontId="0" fillId="0" borderId="0" xfId="0"/>
    <xf numFmtId="0" fontId="2" fillId="0" borderId="0" xfId="1" applyFont="1" applyProtection="1">
      <protection hidden="1"/>
    </xf>
    <xf numFmtId="165" fontId="2" fillId="0" borderId="0" xfId="2" applyNumberFormat="1" applyFont="1" applyProtection="1">
      <protection hidden="1"/>
    </xf>
    <xf numFmtId="10" fontId="2" fillId="0" borderId="0" xfId="3" applyNumberFormat="1" applyFont="1" applyFill="1" applyProtection="1">
      <protection hidden="1"/>
    </xf>
    <xf numFmtId="10" fontId="2" fillId="0" borderId="0" xfId="3" applyNumberFormat="1" applyFont="1" applyAlignment="1" applyProtection="1">
      <alignment horizontal="center" vertical="center"/>
      <protection hidden="1"/>
    </xf>
    <xf numFmtId="0" fontId="3" fillId="0" borderId="0" xfId="1" applyFont="1" applyProtection="1">
      <protection hidden="1"/>
    </xf>
    <xf numFmtId="0" fontId="4" fillId="0" borderId="0" xfId="1" applyFont="1" applyProtection="1">
      <protection hidden="1"/>
    </xf>
    <xf numFmtId="0" fontId="6" fillId="0" borderId="0" xfId="1" applyFont="1" applyAlignment="1" applyProtection="1">
      <alignment horizontal="center" vertical="center"/>
      <protection hidden="1"/>
    </xf>
    <xf numFmtId="0" fontId="4" fillId="0" borderId="6" xfId="1" applyFont="1" applyBorder="1" applyAlignment="1" applyProtection="1">
      <alignment vertical="center" wrapText="1"/>
      <protection locked="0"/>
    </xf>
    <xf numFmtId="165" fontId="4" fillId="0" borderId="0" xfId="2" applyNumberFormat="1" applyFont="1" applyProtection="1">
      <protection hidden="1"/>
    </xf>
    <xf numFmtId="10" fontId="4" fillId="0" borderId="0" xfId="3" applyNumberFormat="1" applyFont="1" applyAlignment="1" applyProtection="1">
      <alignment horizontal="center" vertical="center"/>
      <protection hidden="1"/>
    </xf>
    <xf numFmtId="0" fontId="7" fillId="0" borderId="0" xfId="1" applyFont="1" applyProtection="1">
      <protection hidden="1"/>
    </xf>
    <xf numFmtId="10" fontId="4" fillId="0" borderId="0" xfId="3" applyNumberFormat="1" applyFont="1" applyFill="1" applyBorder="1" applyAlignment="1" applyProtection="1">
      <alignment horizontal="center" vertical="center" wrapText="1"/>
      <protection hidden="1"/>
    </xf>
    <xf numFmtId="10" fontId="4" fillId="0" borderId="0" xfId="3" applyNumberFormat="1" applyFont="1" applyFill="1" applyProtection="1">
      <protection hidden="1"/>
    </xf>
    <xf numFmtId="0" fontId="6" fillId="3" borderId="12" xfId="1" applyFont="1" applyFill="1" applyBorder="1" applyAlignment="1" applyProtection="1">
      <alignment horizontal="center" vertical="center"/>
      <protection hidden="1"/>
    </xf>
    <xf numFmtId="165" fontId="6" fillId="3" borderId="12" xfId="2" applyNumberFormat="1" applyFont="1" applyFill="1" applyBorder="1" applyAlignment="1" applyProtection="1">
      <alignment horizontal="center" vertical="center"/>
      <protection hidden="1"/>
    </xf>
    <xf numFmtId="10" fontId="6" fillId="0" borderId="0" xfId="3" applyNumberFormat="1" applyFont="1" applyFill="1" applyBorder="1" applyAlignment="1" applyProtection="1">
      <alignment horizontal="center" vertical="center"/>
      <protection hidden="1"/>
    </xf>
    <xf numFmtId="0" fontId="6" fillId="3" borderId="15" xfId="1" applyFont="1" applyFill="1" applyBorder="1" applyAlignment="1" applyProtection="1">
      <alignment horizontal="center" vertical="center" wrapText="1"/>
      <protection hidden="1"/>
    </xf>
    <xf numFmtId="0" fontId="6" fillId="3" borderId="16" xfId="1" applyFont="1" applyFill="1" applyBorder="1" applyAlignment="1" applyProtection="1">
      <alignment horizontal="center" vertical="center" wrapText="1"/>
      <protection hidden="1"/>
    </xf>
    <xf numFmtId="0" fontId="6" fillId="3" borderId="6" xfId="1" applyFont="1" applyFill="1" applyBorder="1" applyAlignment="1" applyProtection="1">
      <alignment horizontal="center" vertical="center" wrapText="1"/>
      <protection hidden="1"/>
    </xf>
    <xf numFmtId="165" fontId="6" fillId="3" borderId="15" xfId="2" applyNumberFormat="1" applyFont="1" applyFill="1" applyBorder="1" applyAlignment="1" applyProtection="1">
      <alignment horizontal="center" vertical="center" wrapText="1"/>
      <protection hidden="1"/>
    </xf>
    <xf numFmtId="10" fontId="6" fillId="3" borderId="16" xfId="3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1" applyFont="1" applyProtection="1">
      <protection locked="0"/>
    </xf>
    <xf numFmtId="0" fontId="6" fillId="4" borderId="12" xfId="1" applyFont="1" applyFill="1" applyBorder="1" applyAlignment="1" applyProtection="1">
      <alignment horizontal="center" vertical="center"/>
      <protection locked="0"/>
    </xf>
    <xf numFmtId="165" fontId="4" fillId="4" borderId="12" xfId="2" applyNumberFormat="1" applyFont="1" applyFill="1" applyBorder="1" applyAlignment="1" applyProtection="1">
      <alignment horizontal="right"/>
      <protection locked="0"/>
    </xf>
    <xf numFmtId="2" fontId="4" fillId="4" borderId="12" xfId="1" applyNumberFormat="1" applyFont="1" applyFill="1" applyBorder="1" applyAlignment="1" applyProtection="1">
      <alignment horizontal="center" vertical="center"/>
      <protection locked="0"/>
    </xf>
    <xf numFmtId="2" fontId="4" fillId="0" borderId="0" xfId="1" applyNumberFormat="1" applyFont="1" applyAlignment="1" applyProtection="1">
      <alignment horizontal="center" vertical="center"/>
      <protection locked="0"/>
    </xf>
    <xf numFmtId="165" fontId="4" fillId="0" borderId="0" xfId="2" applyNumberFormat="1" applyFont="1" applyProtection="1">
      <protection locked="0"/>
    </xf>
    <xf numFmtId="10" fontId="4" fillId="0" borderId="0" xfId="3" applyNumberFormat="1" applyFont="1" applyAlignment="1" applyProtection="1">
      <alignment horizontal="center" vertical="center"/>
      <protection locked="0"/>
    </xf>
    <xf numFmtId="165" fontId="7" fillId="0" borderId="0" xfId="2" applyNumberFormat="1" applyFont="1" applyProtection="1">
      <protection locked="0"/>
    </xf>
    <xf numFmtId="164" fontId="4" fillId="0" borderId="0" xfId="2" applyFont="1" applyProtection="1">
      <protection locked="0"/>
    </xf>
    <xf numFmtId="0" fontId="8" fillId="0" borderId="0" xfId="1" applyFont="1" applyProtection="1">
      <protection hidden="1"/>
    </xf>
    <xf numFmtId="2" fontId="6" fillId="0" borderId="18" xfId="1" applyNumberFormat="1" applyFont="1" applyBorder="1" applyAlignment="1" applyProtection="1">
      <alignment horizontal="center" vertical="center"/>
      <protection hidden="1"/>
    </xf>
    <xf numFmtId="49" fontId="4" fillId="5" borderId="21" xfId="1" applyNumberFormat="1" applyFont="1" applyFill="1" applyBorder="1" applyProtection="1">
      <protection locked="0"/>
    </xf>
    <xf numFmtId="0" fontId="4" fillId="0" borderId="21" xfId="1" applyFont="1" applyBorder="1" applyAlignment="1" applyProtection="1">
      <alignment horizontal="center" vertical="center" wrapText="1"/>
      <protection locked="0" hidden="1"/>
    </xf>
    <xf numFmtId="0" fontId="4" fillId="0" borderId="21" xfId="1" applyFont="1" applyBorder="1" applyProtection="1">
      <protection locked="0"/>
    </xf>
    <xf numFmtId="165" fontId="4" fillId="0" borderId="21" xfId="2" applyNumberFormat="1" applyFont="1" applyBorder="1" applyProtection="1">
      <protection locked="0"/>
    </xf>
    <xf numFmtId="165" fontId="4" fillId="0" borderId="21" xfId="2" applyNumberFormat="1" applyFont="1" applyBorder="1" applyProtection="1">
      <protection hidden="1"/>
    </xf>
    <xf numFmtId="10" fontId="4" fillId="0" borderId="0" xfId="3" applyNumberFormat="1" applyFont="1" applyFill="1" applyBorder="1" applyProtection="1">
      <protection hidden="1"/>
    </xf>
    <xf numFmtId="1" fontId="4" fillId="0" borderId="22" xfId="2" applyNumberFormat="1" applyFont="1" applyBorder="1" applyProtection="1">
      <protection hidden="1"/>
    </xf>
    <xf numFmtId="1" fontId="4" fillId="6" borderId="23" xfId="2" applyNumberFormat="1" applyFont="1" applyFill="1" applyBorder="1" applyProtection="1">
      <protection locked="0"/>
    </xf>
    <xf numFmtId="165" fontId="4" fillId="0" borderId="22" xfId="2" applyNumberFormat="1" applyFont="1" applyBorder="1" applyProtection="1">
      <protection hidden="1"/>
    </xf>
    <xf numFmtId="165" fontId="4" fillId="4" borderId="23" xfId="2" applyNumberFormat="1" applyFont="1" applyFill="1" applyBorder="1" applyProtection="1">
      <protection locked="0"/>
    </xf>
    <xf numFmtId="165" fontId="4" fillId="4" borderId="23" xfId="2" applyNumberFormat="1" applyFont="1" applyFill="1" applyBorder="1" applyProtection="1">
      <protection hidden="1"/>
    </xf>
    <xf numFmtId="165" fontId="4" fillId="4" borderId="22" xfId="2" applyNumberFormat="1" applyFont="1" applyFill="1" applyBorder="1" applyProtection="1">
      <protection hidden="1"/>
    </xf>
    <xf numFmtId="10" fontId="4" fillId="0" borderId="23" xfId="3" applyNumberFormat="1" applyFont="1" applyBorder="1" applyAlignment="1" applyProtection="1">
      <alignment horizontal="center" vertical="center"/>
      <protection hidden="1"/>
    </xf>
    <xf numFmtId="2" fontId="6" fillId="0" borderId="24" xfId="1" applyNumberFormat="1" applyFont="1" applyBorder="1" applyAlignment="1" applyProtection="1">
      <alignment horizontal="center" vertical="center"/>
      <protection locked="0"/>
    </xf>
    <xf numFmtId="2" fontId="6" fillId="0" borderId="25" xfId="1" applyNumberFormat="1" applyFont="1" applyBorder="1" applyAlignment="1" applyProtection="1">
      <alignment horizontal="center" vertical="center"/>
      <protection locked="0"/>
    </xf>
    <xf numFmtId="49" fontId="4" fillId="5" borderId="26" xfId="1" applyNumberFormat="1" applyFont="1" applyFill="1" applyBorder="1" applyAlignment="1" applyProtection="1">
      <alignment wrapText="1"/>
      <protection locked="0"/>
    </xf>
    <xf numFmtId="0" fontId="4" fillId="0" borderId="26" xfId="1" applyFont="1" applyBorder="1" applyAlignment="1" applyProtection="1">
      <alignment horizontal="center" vertical="center" wrapText="1"/>
      <protection locked="0" hidden="1"/>
    </xf>
    <xf numFmtId="0" fontId="4" fillId="0" borderId="26" xfId="1" applyFont="1" applyBorder="1" applyProtection="1">
      <protection locked="0"/>
    </xf>
    <xf numFmtId="165" fontId="4" fillId="0" borderId="26" xfId="2" applyNumberFormat="1" applyFont="1" applyBorder="1" applyProtection="1">
      <protection locked="0"/>
    </xf>
    <xf numFmtId="0" fontId="4" fillId="0" borderId="0" xfId="3" applyNumberFormat="1" applyFont="1" applyFill="1" applyBorder="1" applyProtection="1">
      <protection hidden="1"/>
    </xf>
    <xf numFmtId="1" fontId="4" fillId="6" borderId="27" xfId="2" applyNumberFormat="1" applyFont="1" applyFill="1" applyBorder="1" applyProtection="1">
      <protection locked="0"/>
    </xf>
    <xf numFmtId="165" fontId="4" fillId="4" borderId="27" xfId="2" applyNumberFormat="1" applyFont="1" applyFill="1" applyBorder="1" applyProtection="1">
      <protection locked="0"/>
    </xf>
    <xf numFmtId="10" fontId="4" fillId="0" borderId="27" xfId="3" applyNumberFormat="1" applyFont="1" applyBorder="1" applyAlignment="1" applyProtection="1">
      <alignment horizontal="center" vertical="center"/>
      <protection hidden="1"/>
    </xf>
    <xf numFmtId="165" fontId="4" fillId="0" borderId="28" xfId="2" applyNumberFormat="1" applyFont="1" applyBorder="1" applyProtection="1">
      <protection locked="0"/>
    </xf>
    <xf numFmtId="49" fontId="4" fillId="5" borderId="26" xfId="1" applyNumberFormat="1" applyFont="1" applyFill="1" applyBorder="1" applyAlignment="1" applyProtection="1">
      <alignment vertical="center" wrapText="1"/>
      <protection locked="0"/>
    </xf>
    <xf numFmtId="49" fontId="4" fillId="0" borderId="26" xfId="1" applyNumberFormat="1" applyFont="1" applyBorder="1" applyAlignment="1" applyProtection="1">
      <alignment wrapText="1"/>
      <protection locked="0"/>
    </xf>
    <xf numFmtId="49" fontId="4" fillId="5" borderId="26" xfId="1" applyNumberFormat="1" applyFont="1" applyFill="1" applyBorder="1" applyAlignment="1" applyProtection="1">
      <alignment horizontal="left" wrapText="1"/>
      <protection locked="0"/>
    </xf>
    <xf numFmtId="166" fontId="4" fillId="0" borderId="26" xfId="1" applyNumberFormat="1" applyFont="1" applyBorder="1" applyProtection="1">
      <protection locked="0"/>
    </xf>
    <xf numFmtId="165" fontId="4" fillId="4" borderId="29" xfId="2" applyNumberFormat="1" applyFont="1" applyFill="1" applyBorder="1" applyProtection="1">
      <protection locked="0"/>
    </xf>
    <xf numFmtId="2" fontId="6" fillId="0" borderId="30" xfId="1" applyNumberFormat="1" applyFont="1" applyBorder="1" applyAlignment="1" applyProtection="1">
      <alignment horizontal="center" vertical="center"/>
      <protection hidden="1"/>
    </xf>
    <xf numFmtId="0" fontId="4" fillId="4" borderId="0" xfId="1" applyFont="1" applyFill="1" applyAlignment="1" applyProtection="1">
      <alignment horizontal="center" vertical="center"/>
      <protection hidden="1"/>
    </xf>
    <xf numFmtId="165" fontId="6" fillId="4" borderId="0" xfId="2" applyNumberFormat="1" applyFont="1" applyFill="1" applyBorder="1" applyAlignment="1" applyProtection="1">
      <alignment horizontal="center" vertical="center"/>
      <protection hidden="1"/>
    </xf>
    <xf numFmtId="165" fontId="4" fillId="4" borderId="0" xfId="2" applyNumberFormat="1" applyFont="1" applyFill="1" applyBorder="1" applyAlignment="1" applyProtection="1">
      <alignment horizontal="center" vertical="center"/>
      <protection hidden="1"/>
    </xf>
    <xf numFmtId="0" fontId="4" fillId="4" borderId="31" xfId="1" applyFont="1" applyFill="1" applyBorder="1" applyAlignment="1" applyProtection="1">
      <alignment horizontal="center" vertical="center"/>
      <protection hidden="1"/>
    </xf>
    <xf numFmtId="10" fontId="4" fillId="0" borderId="0" xfId="3" applyNumberFormat="1" applyFont="1" applyFill="1" applyBorder="1" applyAlignment="1" applyProtection="1">
      <alignment horizontal="center" vertical="center"/>
      <protection hidden="1"/>
    </xf>
    <xf numFmtId="0" fontId="4" fillId="0" borderId="0" xfId="1" applyFont="1" applyAlignment="1" applyProtection="1">
      <alignment horizontal="center" vertical="center"/>
      <protection hidden="1"/>
    </xf>
    <xf numFmtId="165" fontId="4" fillId="3" borderId="32" xfId="2" applyNumberFormat="1" applyFont="1" applyFill="1" applyBorder="1" applyAlignment="1" applyProtection="1">
      <alignment horizontal="center" vertical="center"/>
      <protection hidden="1"/>
    </xf>
    <xf numFmtId="165" fontId="4" fillId="3" borderId="12" xfId="2" applyNumberFormat="1" applyFont="1" applyFill="1" applyBorder="1" applyAlignment="1" applyProtection="1">
      <alignment horizontal="center" vertical="center"/>
      <protection hidden="1"/>
    </xf>
    <xf numFmtId="10" fontId="4" fillId="3" borderId="32" xfId="3" applyNumberFormat="1" applyFont="1" applyFill="1" applyBorder="1" applyAlignment="1" applyProtection="1">
      <alignment horizontal="center" vertical="center"/>
      <protection hidden="1"/>
    </xf>
    <xf numFmtId="0" fontId="7" fillId="0" borderId="0" xfId="1" applyFont="1" applyAlignment="1" applyProtection="1">
      <alignment horizontal="center" vertical="center"/>
      <protection hidden="1"/>
    </xf>
    <xf numFmtId="0" fontId="4" fillId="4" borderId="33" xfId="1" applyFont="1" applyFill="1" applyBorder="1" applyAlignment="1" applyProtection="1">
      <alignment horizontal="center" vertical="center"/>
      <protection hidden="1"/>
    </xf>
    <xf numFmtId="0" fontId="4" fillId="5" borderId="0" xfId="1" applyFont="1" applyFill="1" applyAlignment="1" applyProtection="1">
      <alignment horizontal="center" vertical="center"/>
      <protection hidden="1"/>
    </xf>
    <xf numFmtId="0" fontId="4" fillId="0" borderId="34" xfId="1" applyFont="1" applyBorder="1" applyProtection="1">
      <protection hidden="1"/>
    </xf>
    <xf numFmtId="165" fontId="6" fillId="0" borderId="34" xfId="2" applyNumberFormat="1" applyFont="1" applyFill="1" applyBorder="1" applyAlignment="1" applyProtection="1">
      <alignment horizontal="right"/>
      <protection hidden="1"/>
    </xf>
    <xf numFmtId="165" fontId="4" fillId="0" borderId="34" xfId="2" applyNumberFormat="1" applyFont="1" applyFill="1" applyBorder="1" applyProtection="1">
      <protection hidden="1"/>
    </xf>
    <xf numFmtId="0" fontId="4" fillId="0" borderId="35" xfId="1" applyFont="1" applyBorder="1" applyProtection="1">
      <protection hidden="1"/>
    </xf>
    <xf numFmtId="165" fontId="6" fillId="0" borderId="35" xfId="2" applyNumberFormat="1" applyFont="1" applyFill="1" applyBorder="1" applyAlignment="1" applyProtection="1">
      <alignment horizontal="right"/>
      <protection hidden="1"/>
    </xf>
    <xf numFmtId="165" fontId="4" fillId="0" borderId="35" xfId="2" applyNumberFormat="1" applyFont="1" applyFill="1" applyBorder="1" applyProtection="1">
      <protection hidden="1"/>
    </xf>
    <xf numFmtId="0" fontId="6" fillId="0" borderId="0" xfId="1" applyFont="1" applyAlignment="1" applyProtection="1">
      <alignment horizontal="right"/>
      <protection hidden="1"/>
    </xf>
    <xf numFmtId="165" fontId="4" fillId="0" borderId="0" xfId="2" applyNumberFormat="1" applyFont="1" applyFill="1" applyBorder="1" applyProtection="1">
      <protection hidden="1"/>
    </xf>
    <xf numFmtId="0" fontId="6" fillId="3" borderId="36" xfId="1" applyFont="1" applyFill="1" applyBorder="1" applyAlignment="1" applyProtection="1">
      <alignment horizontal="center" vertical="center"/>
      <protection hidden="1"/>
    </xf>
    <xf numFmtId="165" fontId="6" fillId="3" borderId="36" xfId="2" applyNumberFormat="1" applyFont="1" applyFill="1" applyBorder="1" applyAlignment="1" applyProtection="1">
      <alignment horizontal="center" vertical="center"/>
      <protection hidden="1"/>
    </xf>
    <xf numFmtId="0" fontId="6" fillId="4" borderId="17" xfId="1" applyFont="1" applyFill="1" applyBorder="1" applyAlignment="1" applyProtection="1">
      <alignment horizontal="center" vertical="center"/>
      <protection locked="0"/>
    </xf>
    <xf numFmtId="0" fontId="6" fillId="4" borderId="14" xfId="1" applyFont="1" applyFill="1" applyBorder="1" applyAlignment="1" applyProtection="1">
      <alignment horizontal="center" vertical="center"/>
      <protection locked="0"/>
    </xf>
    <xf numFmtId="0" fontId="6" fillId="4" borderId="13" xfId="1" applyFont="1" applyFill="1" applyBorder="1" applyAlignment="1" applyProtection="1">
      <alignment horizontal="center" vertical="center"/>
      <protection locked="0"/>
    </xf>
    <xf numFmtId="0" fontId="4" fillId="4" borderId="0" xfId="1" applyFont="1" applyFill="1" applyProtection="1">
      <protection hidden="1"/>
    </xf>
    <xf numFmtId="165" fontId="6" fillId="4" borderId="0" xfId="2" applyNumberFormat="1" applyFont="1" applyFill="1" applyBorder="1" applyAlignment="1" applyProtection="1">
      <alignment horizontal="right"/>
      <protection hidden="1"/>
    </xf>
    <xf numFmtId="165" fontId="4" fillId="4" borderId="0" xfId="2" applyNumberFormat="1" applyFont="1" applyFill="1" applyBorder="1" applyProtection="1">
      <protection hidden="1"/>
    </xf>
    <xf numFmtId="10" fontId="4" fillId="0" borderId="38" xfId="3" applyNumberFormat="1" applyFont="1" applyBorder="1" applyAlignment="1" applyProtection="1">
      <alignment horizontal="center" vertical="center"/>
      <protection hidden="1"/>
    </xf>
    <xf numFmtId="0" fontId="4" fillId="4" borderId="31" xfId="1" applyFont="1" applyFill="1" applyBorder="1" applyProtection="1">
      <protection hidden="1"/>
    </xf>
    <xf numFmtId="165" fontId="4" fillId="3" borderId="32" xfId="2" applyNumberFormat="1" applyFont="1" applyFill="1" applyBorder="1" applyProtection="1">
      <protection hidden="1"/>
    </xf>
    <xf numFmtId="165" fontId="4" fillId="3" borderId="12" xfId="2" applyNumberFormat="1" applyFont="1" applyFill="1" applyBorder="1" applyProtection="1">
      <protection hidden="1"/>
    </xf>
    <xf numFmtId="0" fontId="4" fillId="4" borderId="35" xfId="1" applyFont="1" applyFill="1" applyBorder="1" applyProtection="1">
      <protection hidden="1"/>
    </xf>
    <xf numFmtId="165" fontId="6" fillId="4" borderId="35" xfId="2" applyNumberFormat="1" applyFont="1" applyFill="1" applyBorder="1" applyAlignment="1" applyProtection="1">
      <alignment horizontal="right"/>
      <protection hidden="1"/>
    </xf>
    <xf numFmtId="165" fontId="4" fillId="4" borderId="35" xfId="2" applyNumberFormat="1" applyFont="1" applyFill="1" applyBorder="1" applyProtection="1">
      <protection hidden="1"/>
    </xf>
    <xf numFmtId="0" fontId="4" fillId="4" borderId="33" xfId="1" applyFont="1" applyFill="1" applyBorder="1" applyProtection="1">
      <protection hidden="1"/>
    </xf>
    <xf numFmtId="165" fontId="6" fillId="0" borderId="0" xfId="2" applyNumberFormat="1" applyFont="1" applyFill="1" applyBorder="1" applyAlignment="1" applyProtection="1">
      <alignment horizontal="right"/>
      <protection hidden="1"/>
    </xf>
    <xf numFmtId="0" fontId="4" fillId="4" borderId="0" xfId="1" applyFont="1" applyFill="1" applyProtection="1">
      <protection locked="0" hidden="1"/>
    </xf>
    <xf numFmtId="0" fontId="4" fillId="4" borderId="35" xfId="1" applyFont="1" applyFill="1" applyBorder="1" applyProtection="1">
      <protection locked="0" hidden="1"/>
    </xf>
    <xf numFmtId="0" fontId="4" fillId="0" borderId="0" xfId="1" applyFont="1" applyProtection="1">
      <protection locked="0" hidden="1"/>
    </xf>
    <xf numFmtId="0" fontId="6" fillId="3" borderId="12" xfId="1" applyFont="1" applyFill="1" applyBorder="1" applyAlignment="1" applyProtection="1">
      <alignment horizontal="center" vertical="center"/>
      <protection locked="0" hidden="1"/>
    </xf>
    <xf numFmtId="0" fontId="9" fillId="0" borderId="0" xfId="1" applyFont="1" applyAlignment="1" applyProtection="1">
      <alignment horizontal="center" vertical="center" wrapText="1"/>
      <protection hidden="1"/>
    </xf>
    <xf numFmtId="0" fontId="2" fillId="4" borderId="43" xfId="1" applyFont="1" applyFill="1" applyBorder="1" applyProtection="1">
      <protection hidden="1"/>
    </xf>
    <xf numFmtId="9" fontId="10" fillId="4" borderId="43" xfId="3" applyFont="1" applyFill="1" applyBorder="1" applyAlignment="1" applyProtection="1">
      <alignment horizontal="center" vertical="center"/>
      <protection hidden="1"/>
    </xf>
    <xf numFmtId="10" fontId="10" fillId="0" borderId="0" xfId="3" applyNumberFormat="1" applyFont="1" applyFill="1" applyBorder="1" applyAlignment="1" applyProtection="1">
      <alignment horizontal="center" vertical="center"/>
      <protection hidden="1"/>
    </xf>
    <xf numFmtId="167" fontId="15" fillId="8" borderId="44" xfId="1" applyNumberFormat="1" applyFont="1" applyFill="1" applyBorder="1" applyAlignment="1" applyProtection="1">
      <alignment horizontal="center" vertical="center"/>
      <protection hidden="1"/>
    </xf>
    <xf numFmtId="165" fontId="9" fillId="8" borderId="44" xfId="2" applyNumberFormat="1" applyFont="1" applyFill="1" applyBorder="1" applyAlignment="1" applyProtection="1">
      <alignment horizontal="center" vertical="center"/>
      <protection hidden="1"/>
    </xf>
    <xf numFmtId="10" fontId="2" fillId="8" borderId="45" xfId="3" applyNumberFormat="1" applyFont="1" applyFill="1" applyBorder="1" applyAlignment="1" applyProtection="1">
      <alignment horizontal="center" vertical="center"/>
      <protection hidden="1"/>
    </xf>
    <xf numFmtId="167" fontId="3" fillId="0" borderId="0" xfId="1" applyNumberFormat="1" applyFont="1" applyProtection="1">
      <protection hidden="1"/>
    </xf>
    <xf numFmtId="0" fontId="2" fillId="0" borderId="46" xfId="1" applyFont="1" applyBorder="1" applyAlignment="1" applyProtection="1">
      <alignment horizontal="right" vertical="center"/>
      <protection hidden="1"/>
    </xf>
    <xf numFmtId="0" fontId="2" fillId="0" borderId="47" xfId="1" applyFont="1" applyBorder="1" applyProtection="1">
      <protection hidden="1"/>
    </xf>
    <xf numFmtId="165" fontId="15" fillId="0" borderId="48" xfId="2" applyNumberFormat="1" applyFont="1" applyBorder="1" applyProtection="1">
      <protection hidden="1"/>
    </xf>
    <xf numFmtId="0" fontId="2" fillId="0" borderId="49" xfId="1" applyFont="1" applyBorder="1" applyAlignment="1" applyProtection="1">
      <alignment horizontal="right" vertical="center"/>
      <protection hidden="1"/>
    </xf>
    <xf numFmtId="165" fontId="15" fillId="0" borderId="50" xfId="2" applyNumberFormat="1" applyFont="1" applyBorder="1" applyProtection="1">
      <protection hidden="1"/>
    </xf>
    <xf numFmtId="165" fontId="2" fillId="0" borderId="0" xfId="1" applyNumberFormat="1" applyFont="1" applyProtection="1">
      <protection hidden="1"/>
    </xf>
    <xf numFmtId="0" fontId="2" fillId="0" borderId="51" xfId="1" applyFont="1" applyBorder="1" applyAlignment="1" applyProtection="1">
      <alignment horizontal="right" vertical="center"/>
      <protection hidden="1"/>
    </xf>
    <xf numFmtId="0" fontId="2" fillId="0" borderId="52" xfId="1" applyFont="1" applyBorder="1" applyProtection="1">
      <protection hidden="1"/>
    </xf>
    <xf numFmtId="165" fontId="15" fillId="0" borderId="53" xfId="2" applyNumberFormat="1" applyFont="1" applyBorder="1" applyProtection="1">
      <protection hidden="1"/>
    </xf>
    <xf numFmtId="164" fontId="15" fillId="8" borderId="44" xfId="2" applyFont="1" applyFill="1" applyBorder="1" applyAlignment="1" applyProtection="1">
      <alignment horizontal="center" vertical="center"/>
      <protection hidden="1"/>
    </xf>
    <xf numFmtId="165" fontId="15" fillId="8" borderId="42" xfId="2" applyNumberFormat="1" applyFont="1" applyFill="1" applyBorder="1" applyProtection="1">
      <protection hidden="1"/>
    </xf>
    <xf numFmtId="0" fontId="2" fillId="0" borderId="0" xfId="1" applyFont="1" applyAlignment="1" applyProtection="1">
      <alignment horizontal="right" vertical="center"/>
      <protection hidden="1"/>
    </xf>
    <xf numFmtId="164" fontId="2" fillId="0" borderId="0" xfId="2" applyFont="1" applyProtection="1">
      <protection hidden="1"/>
    </xf>
    <xf numFmtId="165" fontId="15" fillId="0" borderId="54" xfId="2" applyNumberFormat="1" applyFont="1" applyBorder="1" applyProtection="1">
      <protection hidden="1"/>
    </xf>
    <xf numFmtId="0" fontId="2" fillId="0" borderId="0" xfId="1" applyFont="1" applyAlignment="1" applyProtection="1">
      <alignment vertical="center"/>
      <protection hidden="1"/>
    </xf>
    <xf numFmtId="0" fontId="2" fillId="0" borderId="47" xfId="1" applyFont="1" applyBorder="1" applyAlignment="1" applyProtection="1">
      <alignment horizontal="right" vertical="center"/>
      <protection hidden="1"/>
    </xf>
    <xf numFmtId="0" fontId="2" fillId="0" borderId="48" xfId="1" applyFont="1" applyBorder="1" applyProtection="1">
      <protection hidden="1"/>
    </xf>
    <xf numFmtId="0" fontId="2" fillId="0" borderId="50" xfId="1" applyFont="1" applyBorder="1" applyProtection="1">
      <protection hidden="1"/>
    </xf>
    <xf numFmtId="0" fontId="2" fillId="8" borderId="0" xfId="1" applyFont="1" applyFill="1" applyProtection="1">
      <protection hidden="1"/>
    </xf>
    <xf numFmtId="164" fontId="15" fillId="0" borderId="0" xfId="2" applyFont="1" applyBorder="1" applyProtection="1">
      <protection hidden="1"/>
    </xf>
    <xf numFmtId="0" fontId="2" fillId="7" borderId="35" xfId="1" applyFont="1" applyFill="1" applyBorder="1" applyAlignment="1" applyProtection="1">
      <alignment horizontal="center" vertical="center"/>
      <protection hidden="1"/>
    </xf>
    <xf numFmtId="10" fontId="2" fillId="7" borderId="43" xfId="3" applyNumberFormat="1" applyFont="1" applyFill="1" applyBorder="1" applyAlignment="1" applyProtection="1">
      <alignment horizontal="center" vertical="center"/>
      <protection hidden="1"/>
    </xf>
    <xf numFmtId="0" fontId="10" fillId="0" borderId="0" xfId="1" applyFont="1" applyAlignment="1" applyProtection="1">
      <alignment horizontal="right" vertical="center"/>
      <protection hidden="1"/>
    </xf>
    <xf numFmtId="167" fontId="14" fillId="0" borderId="0" xfId="1" applyNumberFormat="1" applyFont="1" applyAlignment="1" applyProtection="1">
      <alignment horizontal="center"/>
      <protection hidden="1"/>
    </xf>
    <xf numFmtId="0" fontId="14" fillId="0" borderId="0" xfId="1" applyFont="1" applyAlignment="1" applyProtection="1">
      <alignment horizontal="center"/>
      <protection hidden="1"/>
    </xf>
    <xf numFmtId="0" fontId="2" fillId="0" borderId="0" xfId="1" applyFont="1" applyAlignment="1" applyProtection="1">
      <alignment horizontal="center"/>
      <protection hidden="1"/>
    </xf>
    <xf numFmtId="10" fontId="2" fillId="0" borderId="0" xfId="3" applyNumberFormat="1" applyFont="1" applyFill="1" applyBorder="1" applyAlignment="1" applyProtection="1">
      <alignment horizontal="center" vertical="center"/>
      <protection hidden="1"/>
    </xf>
    <xf numFmtId="0" fontId="2" fillId="0" borderId="0" xfId="1" applyFont="1" applyAlignment="1" applyProtection="1">
      <alignment horizontal="center" vertical="center"/>
      <protection hidden="1"/>
    </xf>
    <xf numFmtId="0" fontId="2" fillId="7" borderId="0" xfId="1" applyFont="1" applyFill="1" applyAlignment="1" applyProtection="1">
      <alignment horizontal="center" vertical="center"/>
      <protection hidden="1"/>
    </xf>
    <xf numFmtId="0" fontId="9" fillId="7" borderId="0" xfId="1" applyFont="1" applyFill="1" applyAlignment="1" applyProtection="1">
      <alignment horizontal="center" vertical="center"/>
      <protection hidden="1"/>
    </xf>
    <xf numFmtId="167" fontId="15" fillId="7" borderId="0" xfId="1" applyNumberFormat="1" applyFont="1" applyFill="1" applyAlignment="1" applyProtection="1">
      <alignment horizontal="center" vertical="center"/>
      <protection hidden="1"/>
    </xf>
    <xf numFmtId="0" fontId="15" fillId="0" borderId="0" xfId="1" applyFont="1" applyAlignment="1" applyProtection="1">
      <alignment horizontal="center" vertical="center"/>
      <protection hidden="1"/>
    </xf>
    <xf numFmtId="165" fontId="15" fillId="7" borderId="0" xfId="2" applyNumberFormat="1" applyFont="1" applyFill="1" applyAlignment="1" applyProtection="1">
      <alignment horizontal="center" vertical="center"/>
      <protection hidden="1"/>
    </xf>
    <xf numFmtId="10" fontId="2" fillId="7" borderId="0" xfId="3" applyNumberFormat="1" applyFont="1" applyFill="1" applyAlignment="1" applyProtection="1">
      <alignment horizontal="center" vertical="center"/>
      <protection hidden="1"/>
    </xf>
    <xf numFmtId="0" fontId="3" fillId="0" borderId="0" xfId="1" applyFont="1" applyAlignment="1" applyProtection="1">
      <alignment horizontal="center" vertical="center"/>
      <protection hidden="1"/>
    </xf>
    <xf numFmtId="165" fontId="16" fillId="7" borderId="0" xfId="2" applyNumberFormat="1" applyFont="1" applyFill="1" applyAlignment="1" applyProtection="1">
      <alignment horizontal="center" vertical="center"/>
      <protection hidden="1"/>
    </xf>
    <xf numFmtId="9" fontId="2" fillId="7" borderId="0" xfId="3" applyFont="1" applyFill="1" applyAlignment="1" applyProtection="1">
      <alignment horizontal="center" vertical="center"/>
      <protection hidden="1"/>
    </xf>
    <xf numFmtId="165" fontId="2" fillId="0" borderId="0" xfId="2" applyNumberFormat="1" applyFont="1" applyBorder="1" applyProtection="1">
      <protection hidden="1"/>
    </xf>
    <xf numFmtId="0" fontId="9" fillId="9" borderId="57" xfId="1" applyFont="1" applyFill="1" applyBorder="1" applyAlignment="1" applyProtection="1">
      <alignment horizontal="center" vertical="center" wrapText="1"/>
      <protection hidden="1"/>
    </xf>
    <xf numFmtId="9" fontId="2" fillId="9" borderId="57" xfId="3" applyFont="1" applyFill="1" applyBorder="1" applyAlignment="1" applyProtection="1">
      <alignment horizontal="center" vertical="center"/>
      <protection hidden="1"/>
    </xf>
    <xf numFmtId="0" fontId="2" fillId="0" borderId="0" xfId="1" applyFont="1" applyAlignment="1" applyProtection="1">
      <alignment horizontal="left"/>
      <protection hidden="1"/>
    </xf>
    <xf numFmtId="166" fontId="2" fillId="0" borderId="0" xfId="1" applyNumberFormat="1" applyFont="1" applyProtection="1">
      <protection hidden="1"/>
    </xf>
    <xf numFmtId="0" fontId="2" fillId="5" borderId="0" xfId="1" applyFont="1" applyFill="1" applyAlignment="1" applyProtection="1">
      <alignment horizontal="left"/>
      <protection hidden="1"/>
    </xf>
    <xf numFmtId="164" fontId="16" fillId="9" borderId="58" xfId="1" applyNumberFormat="1" applyFont="1" applyFill="1" applyBorder="1" applyAlignment="1" applyProtection="1">
      <alignment horizontal="center" vertical="center"/>
      <protection hidden="1"/>
    </xf>
    <xf numFmtId="0" fontId="16" fillId="9" borderId="59" xfId="1" applyFont="1" applyFill="1" applyBorder="1" applyAlignment="1" applyProtection="1">
      <alignment horizontal="center" vertical="center"/>
      <protection hidden="1"/>
    </xf>
    <xf numFmtId="0" fontId="2" fillId="0" borderId="0" xfId="1" applyFont="1" applyAlignment="1" applyProtection="1">
      <alignment horizontal="left"/>
      <protection hidden="1"/>
    </xf>
    <xf numFmtId="0" fontId="2" fillId="0" borderId="0" xfId="1" applyFont="1" applyAlignment="1" applyProtection="1">
      <alignment horizontal="center" vertical="center" wrapText="1"/>
      <protection hidden="1"/>
    </xf>
    <xf numFmtId="165" fontId="15" fillId="0" borderId="55" xfId="2" applyNumberFormat="1" applyFont="1" applyBorder="1" applyAlignment="1" applyProtection="1">
      <alignment horizontal="center" vertical="center"/>
      <protection hidden="1"/>
    </xf>
    <xf numFmtId="165" fontId="15" fillId="0" borderId="56" xfId="2" applyNumberFormat="1" applyFont="1" applyBorder="1" applyAlignment="1" applyProtection="1">
      <alignment horizontal="center" vertical="center"/>
      <protection hidden="1"/>
    </xf>
    <xf numFmtId="0" fontId="2" fillId="0" borderId="46" xfId="1" applyFont="1" applyBorder="1" applyAlignment="1" applyProtection="1">
      <alignment horizontal="center" vertical="center"/>
      <protection hidden="1"/>
    </xf>
    <xf numFmtId="0" fontId="2" fillId="0" borderId="49" xfId="1" applyFont="1" applyBorder="1" applyAlignment="1" applyProtection="1">
      <alignment horizontal="center" vertical="center"/>
      <protection hidden="1"/>
    </xf>
    <xf numFmtId="0" fontId="10" fillId="7" borderId="42" xfId="1" applyFont="1" applyFill="1" applyBorder="1" applyAlignment="1" applyProtection="1">
      <alignment horizontal="center" vertical="center"/>
      <protection hidden="1"/>
    </xf>
    <xf numFmtId="0" fontId="10" fillId="7" borderId="43" xfId="1" applyFont="1" applyFill="1" applyBorder="1" applyAlignment="1" applyProtection="1">
      <alignment horizontal="center" vertical="center"/>
      <protection hidden="1"/>
    </xf>
    <xf numFmtId="167" fontId="14" fillId="7" borderId="43" xfId="1" applyNumberFormat="1" applyFont="1" applyFill="1" applyBorder="1" applyAlignment="1" applyProtection="1">
      <alignment horizontal="center" vertical="center"/>
      <protection hidden="1"/>
    </xf>
    <xf numFmtId="0" fontId="14" fillId="7" borderId="43" xfId="1" applyFont="1" applyFill="1" applyBorder="1" applyAlignment="1" applyProtection="1">
      <alignment horizontal="center" vertical="center"/>
      <protection hidden="1"/>
    </xf>
    <xf numFmtId="0" fontId="14" fillId="7" borderId="35" xfId="1" applyFont="1" applyFill="1" applyBorder="1" applyAlignment="1" applyProtection="1">
      <alignment horizontal="center" vertical="center"/>
      <protection hidden="1"/>
    </xf>
    <xf numFmtId="0" fontId="10" fillId="7" borderId="0" xfId="1" applyFont="1" applyFill="1" applyAlignment="1" applyProtection="1">
      <alignment horizontal="right" vertical="center"/>
      <protection hidden="1"/>
    </xf>
    <xf numFmtId="0" fontId="10" fillId="0" borderId="0" xfId="1" applyFont="1" applyAlignment="1" applyProtection="1">
      <alignment horizontal="center" vertical="center"/>
      <protection hidden="1"/>
    </xf>
    <xf numFmtId="0" fontId="2" fillId="0" borderId="48" xfId="1" applyFont="1" applyBorder="1" applyAlignment="1" applyProtection="1">
      <alignment horizontal="center" vertical="center"/>
      <protection hidden="1"/>
    </xf>
    <xf numFmtId="0" fontId="2" fillId="0" borderId="50" xfId="1" applyFont="1" applyBorder="1" applyAlignment="1" applyProtection="1">
      <alignment horizontal="center" vertical="center"/>
      <protection hidden="1"/>
    </xf>
    <xf numFmtId="0" fontId="2" fillId="0" borderId="51" xfId="1" applyFont="1" applyBorder="1" applyAlignment="1" applyProtection="1">
      <alignment horizontal="center" vertical="center"/>
      <protection hidden="1"/>
    </xf>
    <xf numFmtId="0" fontId="2" fillId="0" borderId="53" xfId="1" applyFont="1" applyBorder="1" applyAlignment="1" applyProtection="1">
      <alignment horizontal="center" vertical="center"/>
      <protection hidden="1"/>
    </xf>
    <xf numFmtId="0" fontId="10" fillId="4" borderId="42" xfId="1" applyFont="1" applyFill="1" applyBorder="1" applyAlignment="1" applyProtection="1">
      <alignment horizontal="right" vertical="center"/>
      <protection hidden="1"/>
    </xf>
    <xf numFmtId="0" fontId="10" fillId="4" borderId="43" xfId="1" applyFont="1" applyFill="1" applyBorder="1" applyAlignment="1" applyProtection="1">
      <alignment horizontal="right" vertical="center"/>
      <protection hidden="1"/>
    </xf>
    <xf numFmtId="167" fontId="14" fillId="4" borderId="43" xfId="1" applyNumberFormat="1" applyFont="1" applyFill="1" applyBorder="1" applyAlignment="1" applyProtection="1">
      <alignment horizontal="center"/>
      <protection hidden="1"/>
    </xf>
    <xf numFmtId="0" fontId="14" fillId="4" borderId="43" xfId="1" applyFont="1" applyFill="1" applyBorder="1" applyAlignment="1" applyProtection="1">
      <alignment horizontal="center"/>
      <protection hidden="1"/>
    </xf>
    <xf numFmtId="2" fontId="6" fillId="0" borderId="24" xfId="1" applyNumberFormat="1" applyFont="1" applyBorder="1" applyAlignment="1" applyProtection="1">
      <alignment horizontal="center" vertical="center"/>
      <protection locked="0"/>
    </xf>
    <xf numFmtId="2" fontId="6" fillId="0" borderId="25" xfId="1" applyNumberFormat="1" applyFont="1" applyBorder="1" applyAlignment="1" applyProtection="1">
      <alignment horizontal="center" vertical="center"/>
      <protection locked="0"/>
    </xf>
    <xf numFmtId="0" fontId="9" fillId="7" borderId="39" xfId="1" applyFont="1" applyFill="1" applyBorder="1" applyAlignment="1" applyProtection="1">
      <alignment horizontal="center" vertical="center" wrapText="1"/>
      <protection hidden="1"/>
    </xf>
    <xf numFmtId="0" fontId="9" fillId="7" borderId="40" xfId="1" applyFont="1" applyFill="1" applyBorder="1" applyAlignment="1" applyProtection="1">
      <alignment horizontal="center" vertical="center" wrapText="1"/>
      <protection hidden="1"/>
    </xf>
    <xf numFmtId="0" fontId="10" fillId="7" borderId="39" xfId="1" applyFont="1" applyFill="1" applyBorder="1" applyAlignment="1" applyProtection="1">
      <alignment horizontal="center" vertical="center" wrapText="1"/>
      <protection hidden="1"/>
    </xf>
    <xf numFmtId="0" fontId="10" fillId="7" borderId="40" xfId="1" applyFont="1" applyFill="1" applyBorder="1" applyAlignment="1" applyProtection="1">
      <alignment horizontal="center" vertical="center" wrapText="1"/>
      <protection hidden="1"/>
    </xf>
    <xf numFmtId="0" fontId="10" fillId="7" borderId="41" xfId="1" applyFont="1" applyFill="1" applyBorder="1" applyAlignment="1" applyProtection="1">
      <alignment horizontal="center" vertical="center" wrapText="1"/>
      <protection hidden="1"/>
    </xf>
    <xf numFmtId="0" fontId="10" fillId="7" borderId="41" xfId="1" applyFont="1" applyFill="1" applyBorder="1" applyAlignment="1" applyProtection="1">
      <alignment horizontal="center" vertical="center"/>
      <protection hidden="1"/>
    </xf>
    <xf numFmtId="165" fontId="14" fillId="4" borderId="43" xfId="2" applyNumberFormat="1" applyFont="1" applyFill="1" applyBorder="1" applyAlignment="1" applyProtection="1">
      <alignment horizontal="right"/>
      <protection hidden="1"/>
    </xf>
    <xf numFmtId="0" fontId="6" fillId="3" borderId="13" xfId="1" applyFont="1" applyFill="1" applyBorder="1" applyAlignment="1" applyProtection="1">
      <alignment horizontal="center" vertical="center"/>
      <protection hidden="1"/>
    </xf>
    <xf numFmtId="0" fontId="6" fillId="3" borderId="14" xfId="1" applyFont="1" applyFill="1" applyBorder="1" applyAlignment="1" applyProtection="1">
      <alignment horizontal="center" vertical="center"/>
      <protection hidden="1"/>
    </xf>
    <xf numFmtId="2" fontId="6" fillId="0" borderId="19" xfId="1" applyNumberFormat="1" applyFont="1" applyBorder="1" applyAlignment="1" applyProtection="1">
      <alignment horizontal="center" vertical="center"/>
      <protection locked="0"/>
    </xf>
    <xf numFmtId="2" fontId="6" fillId="0" borderId="20" xfId="1" applyNumberFormat="1" applyFont="1" applyBorder="1" applyAlignment="1" applyProtection="1">
      <alignment horizontal="center" vertical="center"/>
      <protection locked="0"/>
    </xf>
    <xf numFmtId="0" fontId="6" fillId="3" borderId="33" xfId="1" applyFont="1" applyFill="1" applyBorder="1" applyAlignment="1" applyProtection="1">
      <alignment horizontal="center" vertical="center"/>
      <protection hidden="1"/>
    </xf>
    <xf numFmtId="0" fontId="6" fillId="3" borderId="37" xfId="1" applyFont="1" applyFill="1" applyBorder="1" applyAlignment="1" applyProtection="1">
      <alignment horizontal="center" vertical="center"/>
      <protection hidden="1"/>
    </xf>
    <xf numFmtId="0" fontId="6" fillId="2" borderId="1" xfId="1" applyFont="1" applyFill="1" applyBorder="1" applyAlignment="1" applyProtection="1">
      <alignment horizontal="center" vertical="center" wrapText="1"/>
      <protection hidden="1"/>
    </xf>
    <xf numFmtId="0" fontId="6" fillId="2" borderId="10" xfId="1" applyFont="1" applyFill="1" applyBorder="1" applyAlignment="1" applyProtection="1">
      <alignment horizontal="center" vertical="center" wrapText="1"/>
      <protection hidden="1"/>
    </xf>
    <xf numFmtId="0" fontId="6" fillId="2" borderId="8" xfId="1" applyFont="1" applyFill="1" applyBorder="1" applyAlignment="1" applyProtection="1">
      <alignment horizontal="center" vertical="center" wrapText="1"/>
      <protection hidden="1"/>
    </xf>
    <xf numFmtId="0" fontId="6" fillId="2" borderId="11" xfId="1" applyFont="1" applyFill="1" applyBorder="1" applyAlignment="1" applyProtection="1">
      <alignment horizontal="center" vertical="center" wrapText="1"/>
      <protection hidden="1"/>
    </xf>
    <xf numFmtId="0" fontId="6" fillId="2" borderId="3" xfId="1" applyFont="1" applyFill="1" applyBorder="1" applyAlignment="1" applyProtection="1">
      <alignment horizontal="center" vertical="center"/>
      <protection hidden="1"/>
    </xf>
    <xf numFmtId="0" fontId="6" fillId="2" borderId="5" xfId="1" applyFont="1" applyFill="1" applyBorder="1" applyAlignment="1" applyProtection="1">
      <alignment horizontal="center" vertical="center"/>
      <protection hidden="1"/>
    </xf>
    <xf numFmtId="0" fontId="6" fillId="4" borderId="13" xfId="1" applyFont="1" applyFill="1" applyBorder="1" applyAlignment="1" applyProtection="1">
      <alignment horizontal="left" vertical="center"/>
      <protection locked="0"/>
    </xf>
    <xf numFmtId="0" fontId="6" fillId="4" borderId="17" xfId="1" applyFont="1" applyFill="1" applyBorder="1" applyAlignment="1" applyProtection="1">
      <alignment horizontal="left" vertical="center"/>
      <protection locked="0"/>
    </xf>
    <xf numFmtId="0" fontId="6" fillId="4" borderId="14" xfId="1" applyFont="1" applyFill="1" applyBorder="1" applyAlignment="1" applyProtection="1">
      <alignment horizontal="left" vertical="center"/>
      <protection locked="0"/>
    </xf>
    <xf numFmtId="0" fontId="5" fillId="0" borderId="1" xfId="1" applyFont="1" applyBorder="1" applyAlignment="1" applyProtection="1">
      <alignment horizontal="center" vertical="center"/>
      <protection hidden="1"/>
    </xf>
    <xf numFmtId="0" fontId="5" fillId="0" borderId="2" xfId="1" applyFont="1" applyBorder="1" applyAlignment="1" applyProtection="1">
      <alignment horizontal="center" vertical="center"/>
      <protection hidden="1"/>
    </xf>
    <xf numFmtId="0" fontId="5" fillId="0" borderId="7" xfId="1" applyFont="1" applyBorder="1" applyAlignment="1" applyProtection="1">
      <alignment horizontal="center" vertical="center"/>
      <protection hidden="1"/>
    </xf>
    <xf numFmtId="0" fontId="5" fillId="0" borderId="0" xfId="1" applyFont="1" applyAlignment="1" applyProtection="1">
      <alignment horizontal="center" vertical="center"/>
      <protection hidden="1"/>
    </xf>
    <xf numFmtId="0" fontId="5" fillId="0" borderId="8" xfId="1" applyFont="1" applyBorder="1" applyAlignment="1" applyProtection="1">
      <alignment horizontal="center" vertical="center"/>
      <protection hidden="1"/>
    </xf>
    <xf numFmtId="0" fontId="5" fillId="0" borderId="9" xfId="1" applyFont="1" applyBorder="1" applyAlignment="1" applyProtection="1">
      <alignment horizontal="center" vertical="center"/>
      <protection hidden="1"/>
    </xf>
    <xf numFmtId="0" fontId="4" fillId="0" borderId="3" xfId="1" applyFont="1" applyBorder="1" applyAlignment="1" applyProtection="1">
      <alignment horizontal="center" vertical="center" wrapText="1"/>
      <protection hidden="1"/>
    </xf>
    <xf numFmtId="0" fontId="4" fillId="0" borderId="4" xfId="1" applyFont="1" applyBorder="1" applyAlignment="1" applyProtection="1">
      <alignment horizontal="center" vertical="center" wrapText="1"/>
      <protection hidden="1"/>
    </xf>
    <xf numFmtId="0" fontId="4" fillId="0" borderId="5" xfId="1" applyFont="1" applyBorder="1" applyAlignment="1" applyProtection="1">
      <alignment horizontal="center" vertical="center" wrapText="1"/>
      <protection hidden="1"/>
    </xf>
    <xf numFmtId="0" fontId="6" fillId="0" borderId="1" xfId="1" applyFont="1" applyBorder="1" applyAlignment="1" applyProtection="1">
      <alignment horizontal="center" vertical="center"/>
      <protection hidden="1"/>
    </xf>
    <xf numFmtId="0" fontId="6" fillId="0" borderId="2" xfId="1" applyFont="1" applyBorder="1" applyAlignment="1" applyProtection="1">
      <alignment horizontal="center" vertical="center"/>
      <protection hidden="1"/>
    </xf>
    <xf numFmtId="0" fontId="6" fillId="0" borderId="10" xfId="1" applyFont="1" applyBorder="1" applyAlignment="1" applyProtection="1">
      <alignment horizontal="center" vertical="center"/>
      <protection hidden="1"/>
    </xf>
    <xf numFmtId="0" fontId="6" fillId="0" borderId="8" xfId="1" applyFont="1" applyBorder="1" applyAlignment="1" applyProtection="1">
      <alignment horizontal="center" vertical="center"/>
      <protection hidden="1"/>
    </xf>
    <xf numFmtId="0" fontId="6" fillId="0" borderId="9" xfId="1" applyFont="1" applyBorder="1" applyAlignment="1" applyProtection="1">
      <alignment horizontal="center" vertical="center"/>
      <protection hidden="1"/>
    </xf>
    <xf numFmtId="0" fontId="6" fillId="0" borderId="11" xfId="1" applyFont="1" applyBorder="1" applyAlignment="1" applyProtection="1">
      <alignment horizontal="center" vertical="center"/>
      <protection hidden="1"/>
    </xf>
    <xf numFmtId="0" fontId="4" fillId="0" borderId="1" xfId="1" applyFont="1" applyBorder="1" applyAlignment="1" applyProtection="1">
      <alignment horizontal="center" vertical="center" wrapText="1"/>
      <protection locked="0"/>
    </xf>
    <xf numFmtId="0" fontId="4" fillId="0" borderId="2" xfId="1" applyFont="1" applyBorder="1" applyAlignment="1" applyProtection="1">
      <alignment horizontal="center" vertical="center" wrapText="1"/>
      <protection locked="0"/>
    </xf>
    <xf numFmtId="0" fontId="4" fillId="0" borderId="8" xfId="1" applyFont="1" applyBorder="1" applyAlignment="1" applyProtection="1">
      <alignment horizontal="center" vertical="center" wrapText="1"/>
      <protection locked="0"/>
    </xf>
    <xf numFmtId="0" fontId="4" fillId="0" borderId="9" xfId="1" applyFont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/>
      <protection hidden="1"/>
    </xf>
  </cellXfs>
  <cellStyles count="4">
    <cellStyle name="Moneda [0] 2" xfId="2" xr:uid="{DE945C02-6E66-4C73-A29E-88905EB627AF}"/>
    <cellStyle name="Normal" xfId="0" builtinId="0"/>
    <cellStyle name="Normal 2" xfId="1" xr:uid="{03658066-704A-44D8-A7E2-820725D8B2AE}"/>
    <cellStyle name="Porcentaje 2" xfId="3" xr:uid="{77141ECF-7ED2-4B88-91C9-7C9AA9874BDD}"/>
  </cellStyles>
  <dxfs count="3"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687161</xdr:colOff>
      <xdr:row>1</xdr:row>
      <xdr:rowOff>58511</xdr:rowOff>
    </xdr:from>
    <xdr:to>
      <xdr:col>4</xdr:col>
      <xdr:colOff>801461</xdr:colOff>
      <xdr:row>3</xdr:row>
      <xdr:rowOff>614499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46F3203-EF71-4D0B-A552-3992189A480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0366" t="17381" r="70944" b="65338"/>
        <a:stretch/>
      </xdr:blipFill>
      <xdr:spPr bwMode="auto">
        <a:xfrm>
          <a:off x="1515836" y="630011"/>
          <a:ext cx="1028700" cy="134656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10</xdr:col>
      <xdr:colOff>470809</xdr:colOff>
      <xdr:row>1</xdr:row>
      <xdr:rowOff>87087</xdr:rowOff>
    </xdr:from>
    <xdr:to>
      <xdr:col>10</xdr:col>
      <xdr:colOff>1480458</xdr:colOff>
      <xdr:row>3</xdr:row>
      <xdr:rowOff>428625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D9CAAA0-D56F-4CE6-9E64-5163120316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85268" t="17381" r="7128" b="66204"/>
        <a:stretch/>
      </xdr:blipFill>
      <xdr:spPr bwMode="auto">
        <a:xfrm>
          <a:off x="12367534" y="658587"/>
          <a:ext cx="1009649" cy="113211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anub\Downloads\PPTO%20GENERAL-PQRS%20(1).xlsx" TargetMode="External"/><Relationship Id="rId1" Type="http://schemas.openxmlformats.org/officeDocument/2006/relationships/externalLinkPath" Target="file:///C:\Users\manub\Downloads\PPTO%20GENERAL-PQRS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rmato"/>
      <sheetName val="1.01"/>
      <sheetName val="1.02"/>
      <sheetName val="1.03"/>
      <sheetName val="1.04"/>
      <sheetName val="1.05"/>
      <sheetName val="1.06"/>
      <sheetName val="1.07"/>
      <sheetName val="1.08"/>
      <sheetName val="1.0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1.20"/>
      <sheetName val="1.21"/>
      <sheetName val="1.22"/>
      <sheetName val="1.23"/>
      <sheetName val="1.24"/>
      <sheetName val="1.25"/>
      <sheetName val="BASE"/>
      <sheetName val="Hoja3"/>
    </sheetNames>
    <sheetDataSet>
      <sheetData sheetId="0"/>
      <sheetData sheetId="1">
        <row r="28">
          <cell r="I28">
            <v>2241582.2999999998</v>
          </cell>
        </row>
      </sheetData>
      <sheetData sheetId="2">
        <row r="30">
          <cell r="I30">
            <v>807123.61</v>
          </cell>
        </row>
      </sheetData>
      <sheetData sheetId="3">
        <row r="30">
          <cell r="I30">
            <v>1091190.6099999999</v>
          </cell>
        </row>
      </sheetData>
      <sheetData sheetId="4">
        <row r="30">
          <cell r="I30">
            <v>1251590.6100000001</v>
          </cell>
        </row>
      </sheetData>
      <sheetData sheetId="5">
        <row r="30">
          <cell r="I30">
            <v>1509590.61</v>
          </cell>
        </row>
      </sheetData>
      <sheetData sheetId="6">
        <row r="30">
          <cell r="I30">
            <v>1179813.1099999999</v>
          </cell>
        </row>
      </sheetData>
      <sheetData sheetId="7">
        <row r="30">
          <cell r="I30">
            <v>1717213.11</v>
          </cell>
        </row>
      </sheetData>
      <sheetData sheetId="8">
        <row r="38">
          <cell r="I38">
            <v>760546.85163250007</v>
          </cell>
        </row>
      </sheetData>
      <sheetData sheetId="9">
        <row r="39">
          <cell r="I39">
            <v>823396.04500000004</v>
          </cell>
        </row>
      </sheetData>
      <sheetData sheetId="10">
        <row r="38">
          <cell r="I38">
            <v>876373.04500000004</v>
          </cell>
        </row>
      </sheetData>
      <sheetData sheetId="11">
        <row r="29">
          <cell r="I29">
            <v>7674734.7400000002</v>
          </cell>
        </row>
      </sheetData>
      <sheetData sheetId="12">
        <row r="40">
          <cell r="I40">
            <v>1106534.8700000001</v>
          </cell>
        </row>
      </sheetData>
      <sheetData sheetId="13">
        <row r="42">
          <cell r="I42">
            <v>7107315.0600000005</v>
          </cell>
        </row>
      </sheetData>
      <sheetData sheetId="14">
        <row r="42">
          <cell r="I42">
            <v>7436615.0600000005</v>
          </cell>
        </row>
      </sheetData>
      <sheetData sheetId="15">
        <row r="42">
          <cell r="I42">
            <v>7989815.0600000005</v>
          </cell>
        </row>
      </sheetData>
      <sheetData sheetId="16">
        <row r="41">
          <cell r="I41">
            <v>13699089.105</v>
          </cell>
        </row>
      </sheetData>
      <sheetData sheetId="17">
        <row r="41">
          <cell r="I41">
            <v>15555214.105</v>
          </cell>
        </row>
      </sheetData>
      <sheetData sheetId="18">
        <row r="29">
          <cell r="I29">
            <v>15240585.738</v>
          </cell>
        </row>
      </sheetData>
      <sheetData sheetId="19">
        <row r="32">
          <cell r="I32">
            <v>93611.421999999991</v>
          </cell>
        </row>
      </sheetData>
      <sheetData sheetId="20">
        <row r="33">
          <cell r="I33">
            <v>130455.42199999999</v>
          </cell>
        </row>
      </sheetData>
      <sheetData sheetId="21">
        <row r="29">
          <cell r="I29">
            <v>240429.77499999999</v>
          </cell>
        </row>
      </sheetData>
      <sheetData sheetId="22">
        <row r="31">
          <cell r="I31">
            <v>198953.223</v>
          </cell>
        </row>
      </sheetData>
      <sheetData sheetId="23">
        <row r="33">
          <cell r="I33">
            <v>1264818.77596</v>
          </cell>
        </row>
      </sheetData>
      <sheetData sheetId="24">
        <row r="33">
          <cell r="I33">
            <v>1300152.9360000002</v>
          </cell>
        </row>
      </sheetData>
      <sheetData sheetId="25">
        <row r="33">
          <cell r="I33">
            <v>1495492.226</v>
          </cell>
        </row>
      </sheetData>
      <sheetData sheetId="26"/>
      <sheetData sheetId="2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0D28C-14B6-412D-96EC-17BFEB425DC7}">
  <sheetPr>
    <pageSetUpPr fitToPage="1"/>
  </sheetPr>
  <dimension ref="A1:AF411"/>
  <sheetViews>
    <sheetView showGridLines="0" tabSelected="1" view="pageBreakPreview" topLeftCell="A33" zoomScale="64" zoomScaleNormal="80" zoomScaleSheetLayoutView="64" workbookViewId="0">
      <selection activeCell="AH14" sqref="AH14"/>
    </sheetView>
  </sheetViews>
  <sheetFormatPr baseColWidth="10" defaultColWidth="12.42578125" defaultRowHeight="15" outlineLevelRow="1" outlineLevelCol="1" x14ac:dyDescent="0.2"/>
  <cols>
    <col min="1" max="1" width="12.42578125" style="1" customWidth="1"/>
    <col min="2" max="2" width="13.7109375" style="1" customWidth="1"/>
    <col min="3" max="3" width="5.85546875" style="1" hidden="1" customWidth="1" outlineLevel="1"/>
    <col min="4" max="4" width="6.42578125" style="1" hidden="1" customWidth="1" outlineLevel="1"/>
    <col min="5" max="5" width="40.28515625" style="1" customWidth="1" collapsed="1"/>
    <col min="6" max="6" width="17.140625" style="1" customWidth="1"/>
    <col min="7" max="7" width="34" style="1" customWidth="1"/>
    <col min="8" max="8" width="12.42578125" style="1"/>
    <col min="9" max="9" width="21.7109375" style="1" customWidth="1"/>
    <col min="10" max="10" width="26.7109375" style="2" customWidth="1"/>
    <col min="11" max="11" width="26.42578125" style="2" customWidth="1"/>
    <col min="12" max="12" width="18.28515625" style="3" customWidth="1"/>
    <col min="13" max="13" width="6.85546875" style="1" hidden="1" customWidth="1" outlineLevel="1"/>
    <col min="14" max="14" width="16.140625" style="1" hidden="1" customWidth="1" outlineLevel="1"/>
    <col min="15" max="15" width="14.28515625" style="1" hidden="1" customWidth="1" outlineLevel="1"/>
    <col min="16" max="16" width="5.140625" style="1" hidden="1" customWidth="1" outlineLevel="1"/>
    <col min="17" max="17" width="20" style="1" hidden="1" customWidth="1" outlineLevel="1"/>
    <col min="18" max="18" width="22.85546875" style="1" hidden="1" customWidth="1" outlineLevel="1"/>
    <col min="19" max="19" width="5.28515625" style="1" hidden="1" customWidth="1" outlineLevel="1"/>
    <col min="20" max="20" width="29.7109375" style="1" hidden="1" customWidth="1" outlineLevel="1"/>
    <col min="21" max="21" width="4.140625" style="1" hidden="1" customWidth="1" outlineLevel="1"/>
    <col min="22" max="22" width="27.42578125" style="2" hidden="1" customWidth="1" outlineLevel="1"/>
    <col min="23" max="23" width="13.7109375" style="4" hidden="1" customWidth="1" outlineLevel="1"/>
    <col min="24" max="24" width="12.42578125" style="1" hidden="1" customWidth="1" outlineLevel="1"/>
    <col min="25" max="25" width="12.42578125" style="1" customWidth="1" collapsed="1"/>
    <col min="26" max="26" width="24.5703125" style="5" hidden="1" customWidth="1"/>
    <col min="27" max="27" width="15" style="5" hidden="1" customWidth="1"/>
    <col min="28" max="28" width="19.5703125" style="5" hidden="1" customWidth="1"/>
    <col min="29" max="31" width="12.42578125" style="1" hidden="1" customWidth="1"/>
    <col min="32" max="32" width="20.7109375" style="1" hidden="1" customWidth="1"/>
    <col min="33" max="16384" width="12.42578125" style="1"/>
  </cols>
  <sheetData>
    <row r="1" spans="1:32" ht="45" customHeight="1" thickBot="1" x14ac:dyDescent="0.25"/>
    <row r="2" spans="1:32" s="6" customFormat="1" ht="30.95" customHeight="1" thickBot="1" x14ac:dyDescent="0.25">
      <c r="B2" s="202" t="s">
        <v>0</v>
      </c>
      <c r="C2" s="203"/>
      <c r="D2" s="203"/>
      <c r="E2" s="203"/>
      <c r="F2" s="203"/>
      <c r="G2" s="203"/>
      <c r="H2" s="203"/>
      <c r="I2" s="203"/>
      <c r="J2" s="203"/>
      <c r="K2" s="203"/>
      <c r="L2" s="7"/>
      <c r="Q2" s="208" t="s">
        <v>1</v>
      </c>
      <c r="R2" s="209"/>
      <c r="S2" s="210"/>
      <c r="T2" s="8" t="s">
        <v>2</v>
      </c>
      <c r="V2" s="9"/>
      <c r="W2" s="10"/>
      <c r="Z2" s="11"/>
      <c r="AA2" s="11"/>
      <c r="AB2" s="11"/>
    </row>
    <row r="3" spans="1:32" s="6" customFormat="1" ht="32.1" customHeight="1" thickBot="1" x14ac:dyDescent="0.25">
      <c r="B3" s="204"/>
      <c r="C3" s="205"/>
      <c r="D3" s="205"/>
      <c r="E3" s="205"/>
      <c r="F3" s="205"/>
      <c r="G3" s="205"/>
      <c r="H3" s="205"/>
      <c r="I3" s="205"/>
      <c r="J3" s="205"/>
      <c r="K3" s="205"/>
      <c r="L3" s="7"/>
      <c r="Q3" s="208" t="s">
        <v>3</v>
      </c>
      <c r="R3" s="209"/>
      <c r="S3" s="210"/>
      <c r="T3" s="8" t="s">
        <v>2</v>
      </c>
      <c r="V3" s="9"/>
      <c r="W3" s="10"/>
      <c r="Z3" s="11"/>
      <c r="AA3" s="11"/>
      <c r="AB3" s="11"/>
    </row>
    <row r="4" spans="1:32" s="6" customFormat="1" ht="51.6" customHeight="1" thickBot="1" x14ac:dyDescent="0.25">
      <c r="B4" s="206"/>
      <c r="C4" s="207"/>
      <c r="D4" s="207"/>
      <c r="E4" s="207"/>
      <c r="F4" s="207"/>
      <c r="G4" s="207"/>
      <c r="H4" s="207"/>
      <c r="I4" s="207"/>
      <c r="J4" s="207"/>
      <c r="K4" s="207"/>
      <c r="L4" s="7"/>
      <c r="V4" s="9"/>
      <c r="W4" s="10"/>
      <c r="Z4" s="11"/>
      <c r="AA4" s="11"/>
      <c r="AB4" s="11"/>
    </row>
    <row r="5" spans="1:32" ht="15.75" thickBot="1" x14ac:dyDescent="0.25"/>
    <row r="6" spans="1:32" s="6" customFormat="1" ht="29.1" customHeight="1" thickBot="1" x14ac:dyDescent="0.25">
      <c r="B6" s="211" t="s">
        <v>4</v>
      </c>
      <c r="C6" s="212"/>
      <c r="D6" s="212"/>
      <c r="E6" s="213"/>
      <c r="F6" s="217" t="s">
        <v>5</v>
      </c>
      <c r="G6" s="218"/>
      <c r="H6" s="218"/>
      <c r="I6" s="218"/>
      <c r="J6" s="218"/>
      <c r="K6" s="218"/>
      <c r="L6" s="12"/>
      <c r="N6" s="197" t="s">
        <v>6</v>
      </c>
      <c r="O6" s="221"/>
      <c r="P6" s="221"/>
      <c r="Q6" s="221"/>
      <c r="R6" s="198"/>
      <c r="V6" s="193" t="s">
        <v>7</v>
      </c>
      <c r="W6" s="194"/>
      <c r="Z6" s="11"/>
      <c r="AA6" s="11"/>
      <c r="AB6" s="11"/>
    </row>
    <row r="7" spans="1:32" s="6" customFormat="1" ht="26.1" customHeight="1" thickBot="1" x14ac:dyDescent="0.25">
      <c r="B7" s="214"/>
      <c r="C7" s="215"/>
      <c r="D7" s="215"/>
      <c r="E7" s="216"/>
      <c r="F7" s="219"/>
      <c r="G7" s="220"/>
      <c r="H7" s="220"/>
      <c r="I7" s="220"/>
      <c r="J7" s="220"/>
      <c r="K7" s="220"/>
      <c r="L7" s="12"/>
      <c r="N7" s="197" t="s">
        <v>8</v>
      </c>
      <c r="O7" s="198"/>
      <c r="Q7" s="197" t="s">
        <v>9</v>
      </c>
      <c r="R7" s="198"/>
      <c r="V7" s="195"/>
      <c r="W7" s="196"/>
      <c r="Z7" s="11"/>
      <c r="AA7" s="11"/>
      <c r="AB7" s="11"/>
    </row>
    <row r="8" spans="1:32" s="6" customFormat="1" ht="13.5" thickBot="1" x14ac:dyDescent="0.25">
      <c r="J8" s="9"/>
      <c r="K8" s="9"/>
      <c r="L8" s="13"/>
      <c r="V8" s="9"/>
      <c r="W8" s="10"/>
      <c r="Z8" s="11"/>
      <c r="AA8" s="11" t="s">
        <v>10</v>
      </c>
      <c r="AB8" s="11"/>
      <c r="AE8" s="6" t="s">
        <v>6</v>
      </c>
    </row>
    <row r="9" spans="1:32" s="6" customFormat="1" ht="33.950000000000003" customHeight="1" thickBot="1" x14ac:dyDescent="0.25">
      <c r="B9" s="14" t="s">
        <v>11</v>
      </c>
      <c r="C9" s="187" t="s">
        <v>12</v>
      </c>
      <c r="D9" s="188"/>
      <c r="E9" s="14" t="s">
        <v>13</v>
      </c>
      <c r="F9" s="14" t="s">
        <v>14</v>
      </c>
      <c r="G9" s="14" t="s">
        <v>15</v>
      </c>
      <c r="H9" s="14" t="s">
        <v>16</v>
      </c>
      <c r="I9" s="14" t="s">
        <v>17</v>
      </c>
      <c r="J9" s="15" t="s">
        <v>18</v>
      </c>
      <c r="K9" s="15" t="s">
        <v>19</v>
      </c>
      <c r="L9" s="16"/>
      <c r="N9" s="17" t="s">
        <v>20</v>
      </c>
      <c r="O9" s="18" t="s">
        <v>21</v>
      </c>
      <c r="Q9" s="17" t="s">
        <v>22</v>
      </c>
      <c r="R9" s="18" t="s">
        <v>23</v>
      </c>
      <c r="T9" s="19" t="s">
        <v>24</v>
      </c>
      <c r="V9" s="20" t="s">
        <v>25</v>
      </c>
      <c r="W9" s="21" t="s">
        <v>26</v>
      </c>
      <c r="Z9" s="11" t="s">
        <v>27</v>
      </c>
      <c r="AA9" s="11" t="s">
        <v>28</v>
      </c>
      <c r="AB9" s="11" t="s">
        <v>29</v>
      </c>
      <c r="AD9" s="11" t="s">
        <v>27</v>
      </c>
      <c r="AE9" s="11" t="s">
        <v>28</v>
      </c>
      <c r="AF9" s="11" t="s">
        <v>29</v>
      </c>
    </row>
    <row r="10" spans="1:32" s="22" customFormat="1" ht="20.100000000000001" customHeight="1" x14ac:dyDescent="0.2">
      <c r="B10" s="23">
        <v>1</v>
      </c>
      <c r="C10" s="199" t="s">
        <v>30</v>
      </c>
      <c r="D10" s="200"/>
      <c r="E10" s="200"/>
      <c r="F10" s="200"/>
      <c r="G10" s="200"/>
      <c r="H10" s="200"/>
      <c r="I10" s="201"/>
      <c r="J10" s="24" t="s">
        <v>31</v>
      </c>
      <c r="K10" s="25" t="s">
        <v>29</v>
      </c>
      <c r="L10" s="26"/>
      <c r="V10" s="27"/>
      <c r="W10" s="28"/>
      <c r="Z10" s="29">
        <f>IF(K10="BIENES",K36,0)</f>
        <v>0</v>
      </c>
      <c r="AA10" s="29">
        <f>IF(K10="SERVICIOS",K36,0)</f>
        <v>0</v>
      </c>
      <c r="AB10" s="29">
        <f>IF(K10="OBRA PÚBLICA",K36,0)</f>
        <v>92396753.056743637</v>
      </c>
      <c r="AD10" s="30">
        <f>IF(K10="BIENES",T37,0)</f>
        <v>0</v>
      </c>
      <c r="AE10" s="30">
        <f>IF(K10="SERVICIOS",T37,0)</f>
        <v>0</v>
      </c>
      <c r="AF10" s="30" t="e">
        <f>IF(K10="OBRA PÚBLICA",T37,0)</f>
        <v>#REF!</v>
      </c>
    </row>
    <row r="11" spans="1:32" s="6" customFormat="1" ht="12.75" x14ac:dyDescent="0.2">
      <c r="A11" s="31"/>
      <c r="B11" s="32">
        <f>+B10+0.01</f>
        <v>1.01</v>
      </c>
      <c r="C11" s="189"/>
      <c r="D11" s="190"/>
      <c r="E11" s="33" t="s">
        <v>32</v>
      </c>
      <c r="F11" s="34" t="s">
        <v>33</v>
      </c>
      <c r="G11" s="34" t="s">
        <v>34</v>
      </c>
      <c r="H11" s="35">
        <v>1</v>
      </c>
      <c r="I11" s="35"/>
      <c r="J11" s="36">
        <f>'[1]1.01'!I28</f>
        <v>2241582.2999999998</v>
      </c>
      <c r="K11" s="37">
        <f>IF(I11=0,(H11*J11),(H11*J11)+(H11*J11)*I11%)</f>
        <v>2241582.2999999998</v>
      </c>
      <c r="L11" s="38"/>
      <c r="N11" s="39" t="str">
        <f t="shared" ref="N11:N17" si="0">IF(AND(O11=0,H11&lt;&gt;0)," ",IF(O11&gt;H11,CONCATENATE("+",O11-H11),IF(H11&gt;O11,CONCATENATE("-",H11-O11)," ")))</f>
        <v xml:space="preserve"> </v>
      </c>
      <c r="O11" s="40"/>
      <c r="Q11" s="41" t="str">
        <f t="shared" ref="Q11:Q17" si="1">IF(AND(R11=0,J11&lt;&gt;0),"  ",IF(R11&gt;J11,R11-J11,IF(J11&gt;R11,J11-R11,"  ")))</f>
        <v xml:space="preserve">  </v>
      </c>
      <c r="R11" s="42"/>
      <c r="T11" s="43">
        <f t="shared" ref="T11:T17" si="2">V11-K11</f>
        <v>0</v>
      </c>
      <c r="V11" s="44">
        <f t="shared" ref="V11:V17" si="3">IF(AND(O11&lt;&gt;0,R11&lt;&gt;0),R11*O11,IF(AND(O11&lt;&gt;0,R11=0),O11*J11,IF(AND(O11=0,R11&lt;&gt;0),H11*R11,IF(AND(R11=0,O11=0),K11," "))))</f>
        <v>2241582.2999999998</v>
      </c>
      <c r="W11" s="45" t="e">
        <f t="shared" ref="W11:W18" si="4">IF($V$37&gt;0,$W$37*V11/$V$37," ")</f>
        <v>#REF!</v>
      </c>
      <c r="Z11" s="11"/>
      <c r="AA11" s="11"/>
      <c r="AB11" s="11"/>
    </row>
    <row r="12" spans="1:32" s="6" customFormat="1" ht="74.25" customHeight="1" x14ac:dyDescent="0.2">
      <c r="B12" s="32">
        <f t="shared" ref="B12:B35" si="5">+B11+0.01</f>
        <v>1.02</v>
      </c>
      <c r="C12" s="178"/>
      <c r="D12" s="179"/>
      <c r="E12" s="48" t="s">
        <v>35</v>
      </c>
      <c r="F12" s="49" t="s">
        <v>36</v>
      </c>
      <c r="G12" s="49" t="s">
        <v>37</v>
      </c>
      <c r="H12" s="50">
        <v>1</v>
      </c>
      <c r="I12" s="50"/>
      <c r="J12" s="51">
        <f>'[1]1.02'!I30</f>
        <v>807123.61</v>
      </c>
      <c r="K12" s="37">
        <f t="shared" ref="K12:K35" si="6">IF(I12=0,(H12*J12),(H12*J12)+(H12*J12)*I12%)</f>
        <v>807123.61</v>
      </c>
      <c r="L12" s="52">
        <f t="shared" ref="L12:L17" si="7">(672000*134)+(84*1090000)-(970000*210)</f>
        <v>-22092000</v>
      </c>
      <c r="N12" s="39" t="str">
        <f t="shared" si="0"/>
        <v xml:space="preserve"> </v>
      </c>
      <c r="O12" s="53"/>
      <c r="Q12" s="41" t="str">
        <f t="shared" si="1"/>
        <v xml:space="preserve">  </v>
      </c>
      <c r="R12" s="54"/>
      <c r="T12" s="43">
        <f t="shared" si="2"/>
        <v>0</v>
      </c>
      <c r="V12" s="44">
        <f t="shared" si="3"/>
        <v>807123.61</v>
      </c>
      <c r="W12" s="55" t="e">
        <f t="shared" si="4"/>
        <v>#REF!</v>
      </c>
      <c r="Z12" s="11"/>
      <c r="AA12" s="11"/>
      <c r="AB12" s="11"/>
    </row>
    <row r="13" spans="1:32" s="6" customFormat="1" ht="74.25" customHeight="1" x14ac:dyDescent="0.2">
      <c r="B13" s="32">
        <f t="shared" si="5"/>
        <v>1.03</v>
      </c>
      <c r="C13" s="178"/>
      <c r="D13" s="179"/>
      <c r="E13" s="48" t="s">
        <v>38</v>
      </c>
      <c r="F13" s="49" t="s">
        <v>36</v>
      </c>
      <c r="G13" s="49" t="s">
        <v>37</v>
      </c>
      <c r="H13" s="50">
        <v>1</v>
      </c>
      <c r="I13" s="50"/>
      <c r="J13" s="56">
        <f>'[1]1.03'!I30</f>
        <v>1091190.6099999999</v>
      </c>
      <c r="K13" s="37">
        <f t="shared" si="6"/>
        <v>1091190.6099999999</v>
      </c>
      <c r="L13" s="52">
        <f t="shared" si="7"/>
        <v>-22092000</v>
      </c>
      <c r="N13" s="39" t="str">
        <f t="shared" si="0"/>
        <v xml:space="preserve"> </v>
      </c>
      <c r="O13" s="53"/>
      <c r="Q13" s="41" t="str">
        <f t="shared" si="1"/>
        <v xml:space="preserve">  </v>
      </c>
      <c r="R13" s="54"/>
      <c r="T13" s="43">
        <f t="shared" si="2"/>
        <v>0</v>
      </c>
      <c r="V13" s="44">
        <f t="shared" si="3"/>
        <v>1091190.6099999999</v>
      </c>
      <c r="W13" s="55" t="e">
        <f t="shared" si="4"/>
        <v>#REF!</v>
      </c>
      <c r="Z13" s="11"/>
      <c r="AA13" s="11"/>
      <c r="AB13" s="11"/>
    </row>
    <row r="14" spans="1:32" s="6" customFormat="1" ht="74.25" customHeight="1" x14ac:dyDescent="0.2">
      <c r="B14" s="32">
        <f t="shared" si="5"/>
        <v>1.04</v>
      </c>
      <c r="C14" s="178"/>
      <c r="D14" s="179"/>
      <c r="E14" s="48" t="s">
        <v>39</v>
      </c>
      <c r="F14" s="49" t="s">
        <v>36</v>
      </c>
      <c r="G14" s="49" t="s">
        <v>37</v>
      </c>
      <c r="H14" s="50">
        <v>1</v>
      </c>
      <c r="I14" s="50"/>
      <c r="J14" s="56">
        <f>'[1]1.04'!I30</f>
        <v>1251590.6100000001</v>
      </c>
      <c r="K14" s="37">
        <f t="shared" si="6"/>
        <v>1251590.6100000001</v>
      </c>
      <c r="L14" s="52">
        <f t="shared" si="7"/>
        <v>-22092000</v>
      </c>
      <c r="N14" s="39" t="str">
        <f t="shared" si="0"/>
        <v xml:space="preserve"> </v>
      </c>
      <c r="O14" s="53"/>
      <c r="Q14" s="41" t="str">
        <f t="shared" si="1"/>
        <v xml:space="preserve">  </v>
      </c>
      <c r="R14" s="54"/>
      <c r="T14" s="43">
        <f t="shared" si="2"/>
        <v>0</v>
      </c>
      <c r="V14" s="44">
        <f t="shared" si="3"/>
        <v>1251590.6100000001</v>
      </c>
      <c r="W14" s="55" t="e">
        <f t="shared" si="4"/>
        <v>#REF!</v>
      </c>
      <c r="Z14" s="11"/>
      <c r="AA14" s="11"/>
      <c r="AB14" s="11"/>
    </row>
    <row r="15" spans="1:32" s="6" customFormat="1" ht="74.25" customHeight="1" x14ac:dyDescent="0.2">
      <c r="B15" s="32">
        <f t="shared" si="5"/>
        <v>1.05</v>
      </c>
      <c r="C15" s="178"/>
      <c r="D15" s="179"/>
      <c r="E15" s="48" t="s">
        <v>40</v>
      </c>
      <c r="F15" s="49" t="s">
        <v>36</v>
      </c>
      <c r="G15" s="49" t="s">
        <v>37</v>
      </c>
      <c r="H15" s="50">
        <v>1</v>
      </c>
      <c r="I15" s="50"/>
      <c r="J15" s="56">
        <f>'[1]1.05'!I30</f>
        <v>1509590.61</v>
      </c>
      <c r="K15" s="37">
        <f t="shared" si="6"/>
        <v>1509590.61</v>
      </c>
      <c r="L15" s="52">
        <f t="shared" si="7"/>
        <v>-22092000</v>
      </c>
      <c r="N15" s="39" t="str">
        <f t="shared" si="0"/>
        <v xml:space="preserve"> </v>
      </c>
      <c r="O15" s="53"/>
      <c r="Q15" s="41" t="str">
        <f t="shared" si="1"/>
        <v xml:space="preserve">  </v>
      </c>
      <c r="R15" s="54"/>
      <c r="T15" s="43">
        <f t="shared" si="2"/>
        <v>0</v>
      </c>
      <c r="V15" s="44">
        <f t="shared" si="3"/>
        <v>1509590.61</v>
      </c>
      <c r="W15" s="55" t="e">
        <f t="shared" si="4"/>
        <v>#REF!</v>
      </c>
      <c r="Z15" s="11"/>
      <c r="AA15" s="11"/>
      <c r="AB15" s="11"/>
    </row>
    <row r="16" spans="1:32" s="6" customFormat="1" ht="74.25" customHeight="1" x14ac:dyDescent="0.2">
      <c r="B16" s="32">
        <f t="shared" si="5"/>
        <v>1.06</v>
      </c>
      <c r="C16" s="178"/>
      <c r="D16" s="179"/>
      <c r="E16" s="48" t="s">
        <v>41</v>
      </c>
      <c r="F16" s="49" t="s">
        <v>36</v>
      </c>
      <c r="G16" s="49" t="s">
        <v>37</v>
      </c>
      <c r="H16" s="50">
        <v>1</v>
      </c>
      <c r="I16" s="50"/>
      <c r="J16" s="56">
        <f>'[1]1.06'!I30</f>
        <v>1179813.1099999999</v>
      </c>
      <c r="K16" s="37">
        <f t="shared" si="6"/>
        <v>1179813.1099999999</v>
      </c>
      <c r="L16" s="52">
        <f t="shared" si="7"/>
        <v>-22092000</v>
      </c>
      <c r="N16" s="39" t="str">
        <f t="shared" si="0"/>
        <v xml:space="preserve"> </v>
      </c>
      <c r="O16" s="53"/>
      <c r="Q16" s="41" t="str">
        <f t="shared" si="1"/>
        <v xml:space="preserve">  </v>
      </c>
      <c r="R16" s="54"/>
      <c r="T16" s="43">
        <f t="shared" si="2"/>
        <v>0</v>
      </c>
      <c r="V16" s="44">
        <f t="shared" si="3"/>
        <v>1179813.1099999999</v>
      </c>
      <c r="W16" s="55" t="e">
        <f t="shared" si="4"/>
        <v>#REF!</v>
      </c>
      <c r="Z16" s="11"/>
      <c r="AA16" s="11"/>
      <c r="AB16" s="11"/>
    </row>
    <row r="17" spans="2:28" s="6" customFormat="1" ht="74.25" customHeight="1" x14ac:dyDescent="0.2">
      <c r="B17" s="32">
        <f t="shared" si="5"/>
        <v>1.07</v>
      </c>
      <c r="C17" s="178"/>
      <c r="D17" s="179"/>
      <c r="E17" s="48" t="s">
        <v>42</v>
      </c>
      <c r="F17" s="49" t="s">
        <v>36</v>
      </c>
      <c r="G17" s="49" t="s">
        <v>37</v>
      </c>
      <c r="H17" s="50">
        <v>1</v>
      </c>
      <c r="I17" s="50"/>
      <c r="J17" s="56">
        <f>'[1]1.07'!I30</f>
        <v>1717213.11</v>
      </c>
      <c r="K17" s="37">
        <f t="shared" si="6"/>
        <v>1717213.11</v>
      </c>
      <c r="L17" s="52">
        <f t="shared" si="7"/>
        <v>-22092000</v>
      </c>
      <c r="N17" s="39" t="str">
        <f t="shared" si="0"/>
        <v xml:space="preserve"> </v>
      </c>
      <c r="O17" s="53"/>
      <c r="Q17" s="41" t="str">
        <f t="shared" si="1"/>
        <v xml:space="preserve">  </v>
      </c>
      <c r="R17" s="54"/>
      <c r="T17" s="43">
        <f t="shared" si="2"/>
        <v>0</v>
      </c>
      <c r="V17" s="44">
        <f t="shared" si="3"/>
        <v>1717213.11</v>
      </c>
      <c r="W17" s="55" t="e">
        <f t="shared" si="4"/>
        <v>#REF!</v>
      </c>
      <c r="Z17" s="11"/>
      <c r="AA17" s="11"/>
      <c r="AB17" s="11"/>
    </row>
    <row r="18" spans="2:28" s="6" customFormat="1" ht="45.75" customHeight="1" x14ac:dyDescent="0.2">
      <c r="B18" s="32">
        <f t="shared" si="5"/>
        <v>1.08</v>
      </c>
      <c r="C18" s="46"/>
      <c r="D18" s="47"/>
      <c r="E18" s="57" t="s">
        <v>43</v>
      </c>
      <c r="F18" s="49" t="s">
        <v>36</v>
      </c>
      <c r="G18" s="49" t="s">
        <v>44</v>
      </c>
      <c r="H18" s="50">
        <v>0.48</v>
      </c>
      <c r="I18" s="50"/>
      <c r="J18" s="51">
        <f>'[1]1.08'!I38</f>
        <v>760546.85163250007</v>
      </c>
      <c r="K18" s="37">
        <f t="shared" si="6"/>
        <v>365062.48878360004</v>
      </c>
      <c r="L18" s="52"/>
      <c r="N18" s="39" t="e">
        <f>IF(AND(O18=0,#REF!&lt;&gt;0)," ",IF(O18&gt;#REF!,CONCATENATE("+",O18-#REF!),IF(#REF!&gt;O18,CONCATENATE("-",#REF!-O18)," ")))</f>
        <v>#REF!</v>
      </c>
      <c r="O18" s="53"/>
      <c r="Q18" s="41"/>
      <c r="R18" s="54"/>
      <c r="T18" s="43"/>
      <c r="V18" s="44" t="e">
        <f>IF(AND(O18&lt;&gt;0,R18&lt;&gt;0),R18*O18,IF(AND(O18&lt;&gt;0,R18=0),O18*#REF!,IF(AND(O18=0,R18&lt;&gt;0),#REF!*R18,IF(AND(R18=0,O18=0),#REF!," "))))</f>
        <v>#REF!</v>
      </c>
      <c r="W18" s="55" t="e">
        <f t="shared" si="4"/>
        <v>#REF!</v>
      </c>
      <c r="Z18" s="11"/>
      <c r="AA18" s="11"/>
      <c r="AB18" s="11"/>
    </row>
    <row r="19" spans="2:28" s="6" customFormat="1" ht="58.9" customHeight="1" x14ac:dyDescent="0.2">
      <c r="B19" s="32">
        <f t="shared" si="5"/>
        <v>1.0900000000000001</v>
      </c>
      <c r="C19" s="46"/>
      <c r="D19" s="47"/>
      <c r="E19" s="48" t="s">
        <v>45</v>
      </c>
      <c r="F19" s="49" t="s">
        <v>36</v>
      </c>
      <c r="G19" s="49" t="s">
        <v>37</v>
      </c>
      <c r="H19" s="50">
        <v>1</v>
      </c>
      <c r="I19" s="50"/>
      <c r="J19" s="51">
        <f>'[1]1.09'!I39</f>
        <v>823396.04500000004</v>
      </c>
      <c r="K19" s="37">
        <f t="shared" si="6"/>
        <v>823396.04500000004</v>
      </c>
      <c r="L19" s="52"/>
      <c r="N19" s="39"/>
      <c r="O19" s="53"/>
      <c r="Q19" s="41"/>
      <c r="R19" s="54"/>
      <c r="T19" s="43"/>
      <c r="V19" s="44"/>
      <c r="W19" s="55"/>
      <c r="Z19" s="11"/>
      <c r="AA19" s="11"/>
      <c r="AB19" s="11"/>
    </row>
    <row r="20" spans="2:28" s="6" customFormat="1" ht="60" customHeight="1" x14ac:dyDescent="0.2">
      <c r="B20" s="32">
        <f t="shared" si="5"/>
        <v>1.1000000000000001</v>
      </c>
      <c r="C20" s="46"/>
      <c r="D20" s="47"/>
      <c r="E20" s="58" t="s">
        <v>46</v>
      </c>
      <c r="F20" s="49" t="s">
        <v>36</v>
      </c>
      <c r="G20" s="49" t="s">
        <v>37</v>
      </c>
      <c r="H20" s="50">
        <v>1</v>
      </c>
      <c r="I20" s="50"/>
      <c r="J20" s="51">
        <f>'[1]1.10'!I38</f>
        <v>876373.04500000004</v>
      </c>
      <c r="K20" s="37">
        <f t="shared" si="6"/>
        <v>876373.04500000004</v>
      </c>
      <c r="L20" s="52"/>
      <c r="N20" s="39"/>
      <c r="O20" s="53"/>
      <c r="Q20" s="41"/>
      <c r="R20" s="54"/>
      <c r="T20" s="43"/>
      <c r="V20" s="44"/>
      <c r="W20" s="55"/>
      <c r="Z20" s="11"/>
      <c r="AA20" s="11"/>
      <c r="AB20" s="11"/>
    </row>
    <row r="21" spans="2:28" s="6" customFormat="1" ht="60" customHeight="1" x14ac:dyDescent="0.2">
      <c r="B21" s="32">
        <f t="shared" si="5"/>
        <v>1.1100000000000001</v>
      </c>
      <c r="C21" s="46"/>
      <c r="D21" s="47"/>
      <c r="E21" s="48" t="s">
        <v>47</v>
      </c>
      <c r="F21" s="49" t="s">
        <v>36</v>
      </c>
      <c r="G21" s="49" t="s">
        <v>34</v>
      </c>
      <c r="H21" s="50">
        <v>1</v>
      </c>
      <c r="I21" s="50"/>
      <c r="J21" s="51">
        <f>'[1]1.11'!I29</f>
        <v>7674734.7400000002</v>
      </c>
      <c r="K21" s="37">
        <f t="shared" si="6"/>
        <v>7674734.7400000002</v>
      </c>
      <c r="L21" s="52"/>
      <c r="N21" s="39"/>
      <c r="O21" s="53"/>
      <c r="Q21" s="41"/>
      <c r="R21" s="54"/>
      <c r="T21" s="43"/>
      <c r="V21" s="44"/>
      <c r="W21" s="55"/>
      <c r="Z21" s="11"/>
      <c r="AA21" s="11"/>
      <c r="AB21" s="11"/>
    </row>
    <row r="22" spans="2:28" s="6" customFormat="1" ht="45.75" customHeight="1" x14ac:dyDescent="0.2">
      <c r="B22" s="32">
        <f t="shared" si="5"/>
        <v>1.1200000000000001</v>
      </c>
      <c r="C22" s="46"/>
      <c r="D22" s="47"/>
      <c r="E22" s="48" t="s">
        <v>48</v>
      </c>
      <c r="F22" s="49" t="s">
        <v>49</v>
      </c>
      <c r="G22" s="49" t="s">
        <v>37</v>
      </c>
      <c r="H22" s="50">
        <v>1</v>
      </c>
      <c r="I22" s="50"/>
      <c r="J22" s="51">
        <f>'[1]1.12'!I40</f>
        <v>1106534.8700000001</v>
      </c>
      <c r="K22" s="37">
        <f t="shared" si="6"/>
        <v>1106534.8700000001</v>
      </c>
      <c r="L22" s="52"/>
      <c r="N22" s="39"/>
      <c r="O22" s="53"/>
      <c r="Q22" s="41"/>
      <c r="R22" s="54"/>
      <c r="T22" s="43"/>
      <c r="V22" s="44"/>
      <c r="W22" s="55"/>
      <c r="Z22" s="11"/>
      <c r="AA22" s="11"/>
      <c r="AB22" s="11"/>
    </row>
    <row r="23" spans="2:28" s="6" customFormat="1" ht="52.5" customHeight="1" x14ac:dyDescent="0.2">
      <c r="B23" s="32">
        <f t="shared" si="5"/>
        <v>1.1300000000000001</v>
      </c>
      <c r="C23" s="46"/>
      <c r="D23" s="47"/>
      <c r="E23" s="48" t="s">
        <v>50</v>
      </c>
      <c r="F23" s="49" t="s">
        <v>36</v>
      </c>
      <c r="G23" s="49" t="s">
        <v>37</v>
      </c>
      <c r="H23" s="50">
        <v>1</v>
      </c>
      <c r="I23" s="50"/>
      <c r="J23" s="51">
        <f>'[1]1.13'!I42</f>
        <v>7107315.0600000005</v>
      </c>
      <c r="K23" s="37">
        <f t="shared" si="6"/>
        <v>7107315.0600000005</v>
      </c>
      <c r="L23" s="52"/>
      <c r="N23" s="39"/>
      <c r="O23" s="53"/>
      <c r="Q23" s="41"/>
      <c r="R23" s="54"/>
      <c r="T23" s="43"/>
      <c r="V23" s="44"/>
      <c r="W23" s="55"/>
      <c r="Z23" s="11"/>
      <c r="AA23" s="11"/>
      <c r="AB23" s="11"/>
    </row>
    <row r="24" spans="2:28" s="6" customFormat="1" ht="52.5" customHeight="1" x14ac:dyDescent="0.2">
      <c r="B24" s="32">
        <f t="shared" si="5"/>
        <v>1.1400000000000001</v>
      </c>
      <c r="C24" s="46"/>
      <c r="D24" s="47"/>
      <c r="E24" s="48" t="s">
        <v>51</v>
      </c>
      <c r="F24" s="49" t="s">
        <v>36</v>
      </c>
      <c r="G24" s="49" t="s">
        <v>37</v>
      </c>
      <c r="H24" s="50">
        <v>1</v>
      </c>
      <c r="I24" s="50"/>
      <c r="J24" s="51">
        <f>'[1]1.14'!I42</f>
        <v>7436615.0600000005</v>
      </c>
      <c r="K24" s="37">
        <f t="shared" si="6"/>
        <v>7436615.0600000005</v>
      </c>
      <c r="L24" s="52"/>
      <c r="N24" s="39"/>
      <c r="O24" s="53"/>
      <c r="Q24" s="41"/>
      <c r="R24" s="54"/>
      <c r="T24" s="43"/>
      <c r="V24" s="44"/>
      <c r="W24" s="55"/>
      <c r="Z24" s="11"/>
      <c r="AA24" s="11"/>
      <c r="AB24" s="11"/>
    </row>
    <row r="25" spans="2:28" s="6" customFormat="1" ht="52.5" customHeight="1" x14ac:dyDescent="0.2">
      <c r="B25" s="32">
        <f t="shared" si="5"/>
        <v>1.1500000000000001</v>
      </c>
      <c r="C25" s="46"/>
      <c r="D25" s="47"/>
      <c r="E25" s="48" t="s">
        <v>52</v>
      </c>
      <c r="F25" s="49" t="s">
        <v>36</v>
      </c>
      <c r="G25" s="49" t="s">
        <v>37</v>
      </c>
      <c r="H25" s="50">
        <v>1</v>
      </c>
      <c r="I25" s="50"/>
      <c r="J25" s="51">
        <f>'[1]1.15'!I42</f>
        <v>7989815.0600000005</v>
      </c>
      <c r="K25" s="37">
        <f t="shared" si="6"/>
        <v>7989815.0600000005</v>
      </c>
      <c r="L25" s="52"/>
      <c r="N25" s="39"/>
      <c r="O25" s="53"/>
      <c r="Q25" s="41"/>
      <c r="R25" s="54"/>
      <c r="T25" s="43"/>
      <c r="V25" s="44"/>
      <c r="W25" s="55"/>
      <c r="Z25" s="11"/>
      <c r="AA25" s="11"/>
      <c r="AB25" s="11"/>
    </row>
    <row r="26" spans="2:28" s="6" customFormat="1" ht="52.5" customHeight="1" x14ac:dyDescent="0.2">
      <c r="B26" s="32">
        <f t="shared" si="5"/>
        <v>1.1600000000000001</v>
      </c>
      <c r="C26" s="46"/>
      <c r="D26" s="47"/>
      <c r="E26" s="48" t="s">
        <v>53</v>
      </c>
      <c r="F26" s="49" t="s">
        <v>36</v>
      </c>
      <c r="G26" s="49" t="s">
        <v>37</v>
      </c>
      <c r="H26" s="50">
        <v>1</v>
      </c>
      <c r="I26" s="50"/>
      <c r="J26" s="51">
        <f>'[1]1.16'!I41</f>
        <v>13699089.105</v>
      </c>
      <c r="K26" s="37">
        <f t="shared" si="6"/>
        <v>13699089.105</v>
      </c>
      <c r="L26" s="52"/>
      <c r="N26" s="39"/>
      <c r="O26" s="53"/>
      <c r="Q26" s="41"/>
      <c r="R26" s="54"/>
      <c r="T26" s="43"/>
      <c r="V26" s="44"/>
      <c r="W26" s="55"/>
      <c r="Z26" s="11"/>
      <c r="AA26" s="11"/>
      <c r="AB26" s="11"/>
    </row>
    <row r="27" spans="2:28" s="6" customFormat="1" ht="52.5" customHeight="1" x14ac:dyDescent="0.2">
      <c r="B27" s="32">
        <f t="shared" si="5"/>
        <v>1.1700000000000002</v>
      </c>
      <c r="C27" s="46"/>
      <c r="D27" s="47"/>
      <c r="E27" s="48" t="s">
        <v>54</v>
      </c>
      <c r="F27" s="49" t="s">
        <v>36</v>
      </c>
      <c r="G27" s="49" t="s">
        <v>37</v>
      </c>
      <c r="H27" s="50">
        <v>1</v>
      </c>
      <c r="I27" s="50"/>
      <c r="J27" s="51">
        <f>'[1]1.17'!I41</f>
        <v>15555214.105</v>
      </c>
      <c r="K27" s="37">
        <f t="shared" si="6"/>
        <v>15555214.105</v>
      </c>
      <c r="L27" s="52"/>
      <c r="N27" s="39"/>
      <c r="O27" s="53"/>
      <c r="Q27" s="41"/>
      <c r="R27" s="54"/>
      <c r="T27" s="43"/>
      <c r="V27" s="44"/>
      <c r="W27" s="55"/>
      <c r="Z27" s="11"/>
      <c r="AA27" s="11"/>
      <c r="AB27" s="11"/>
    </row>
    <row r="28" spans="2:28" s="6" customFormat="1" ht="39.6" customHeight="1" x14ac:dyDescent="0.2">
      <c r="B28" s="32">
        <f t="shared" si="5"/>
        <v>1.1800000000000002</v>
      </c>
      <c r="C28" s="178"/>
      <c r="D28" s="179"/>
      <c r="E28" s="48" t="s">
        <v>55</v>
      </c>
      <c r="F28" s="49" t="s">
        <v>36</v>
      </c>
      <c r="G28" s="49" t="s">
        <v>34</v>
      </c>
      <c r="H28" s="50">
        <v>1</v>
      </c>
      <c r="I28" s="50"/>
      <c r="J28" s="51">
        <f>'[1]1.18'!I29</f>
        <v>15240585.738</v>
      </c>
      <c r="K28" s="37">
        <f t="shared" si="6"/>
        <v>15240585.738</v>
      </c>
      <c r="L28" s="52">
        <f>250000*H18</f>
        <v>120000</v>
      </c>
      <c r="N28" s="39" t="str">
        <f>IF(AND(O28=0,H18&lt;&gt;0)," ",IF(O28&gt;H18,CONCATENATE("+",O28-H18),IF(H18&gt;O28,CONCATENATE("-",H18-O28)," ")))</f>
        <v xml:space="preserve"> </v>
      </c>
      <c r="O28" s="53"/>
      <c r="Q28" s="41" t="str">
        <f>IF(AND(R28=0,J18&lt;&gt;0),"  ",IF(R28&gt;J18,R28-J18,IF(J18&gt;R28,J18-R28,"  ")))</f>
        <v xml:space="preserve">  </v>
      </c>
      <c r="R28" s="54"/>
      <c r="T28" s="43">
        <f>V28-K18</f>
        <v>0</v>
      </c>
      <c r="V28" s="44">
        <f>IF(AND(O28&lt;&gt;0,R28&lt;&gt;0),R28*O28,IF(AND(O28&lt;&gt;0,R28=0),O28*J18,IF(AND(O28=0,R28&lt;&gt;0),H18*R28,IF(AND(R28=0,O28=0),K18," "))))</f>
        <v>365062.48878360004</v>
      </c>
      <c r="W28" s="55" t="e">
        <f>IF($V$37&gt;0,$W$37*V28/$V$37," ")</f>
        <v>#REF!</v>
      </c>
      <c r="Z28" s="11"/>
      <c r="AA28" s="11"/>
      <c r="AB28" s="11"/>
    </row>
    <row r="29" spans="2:28" s="6" customFormat="1" ht="60" customHeight="1" x14ac:dyDescent="0.2">
      <c r="B29" s="32">
        <f t="shared" si="5"/>
        <v>1.1900000000000002</v>
      </c>
      <c r="C29" s="178"/>
      <c r="D29" s="179"/>
      <c r="E29" s="48" t="s">
        <v>56</v>
      </c>
      <c r="F29" s="49" t="s">
        <v>36</v>
      </c>
      <c r="G29" s="49" t="s">
        <v>37</v>
      </c>
      <c r="H29" s="50">
        <v>1</v>
      </c>
      <c r="I29" s="50"/>
      <c r="J29" s="51">
        <f>'[1]1.19'!I32</f>
        <v>93611.421999999991</v>
      </c>
      <c r="K29" s="37">
        <f t="shared" si="6"/>
        <v>93611.421999999991</v>
      </c>
      <c r="L29" s="52"/>
      <c r="N29" s="39" t="str">
        <f>IF(AND(O29=0,H28&lt;&gt;0)," ",IF(O29&gt;H28,CONCATENATE("+",O29-H28),IF(H28&gt;O29,CONCATENATE("-",H28-O29)," ")))</f>
        <v xml:space="preserve"> </v>
      </c>
      <c r="O29" s="53"/>
      <c r="Q29" s="41" t="str">
        <f>IF(AND(R29=0,J28&lt;&gt;0),"  ",IF(R29&gt;J28,R29-J28,IF(J28&gt;R29,J28-R29,"  ")))</f>
        <v xml:space="preserve">  </v>
      </c>
      <c r="R29" s="54"/>
      <c r="T29" s="43">
        <f>V29-K28</f>
        <v>0</v>
      </c>
      <c r="V29" s="44">
        <f>IF(AND(O29&lt;&gt;0,R29&lt;&gt;0),R29*O29,IF(AND(O29&lt;&gt;0,R29=0),O29*J28,IF(AND(O29=0,R29&lt;&gt;0),H28*R29,IF(AND(R29=0,O29=0),K28," "))))</f>
        <v>15240585.738</v>
      </c>
      <c r="W29" s="55" t="e">
        <f>IF($V$37&gt;0,$W$37*V29/$V$37," ")</f>
        <v>#REF!</v>
      </c>
      <c r="Z29" s="11"/>
      <c r="AA29" s="11"/>
      <c r="AB29" s="11"/>
    </row>
    <row r="30" spans="2:28" s="6" customFormat="1" ht="61.5" customHeight="1" x14ac:dyDescent="0.2">
      <c r="B30" s="32">
        <f t="shared" si="5"/>
        <v>1.2000000000000002</v>
      </c>
      <c r="C30" s="178"/>
      <c r="D30" s="179"/>
      <c r="E30" s="48" t="s">
        <v>57</v>
      </c>
      <c r="F30" s="49" t="s">
        <v>36</v>
      </c>
      <c r="G30" s="49" t="s">
        <v>37</v>
      </c>
      <c r="H30" s="50">
        <v>1</v>
      </c>
      <c r="I30" s="50"/>
      <c r="J30" s="51">
        <f>'[1]1.20'!I33</f>
        <v>130455.42199999999</v>
      </c>
      <c r="K30" s="37">
        <f t="shared" si="6"/>
        <v>130455.42199999999</v>
      </c>
      <c r="L30" s="38"/>
      <c r="N30" s="39" t="str">
        <f>IF(AND(O30=0,H29&lt;&gt;0)," ",IF(O30&gt;H29,CONCATENATE("+",O30-H29),IF(H29&gt;O30,CONCATENATE("-",H29-O30)," ")))</f>
        <v xml:space="preserve"> </v>
      </c>
      <c r="O30" s="53"/>
      <c r="Q30" s="41" t="str">
        <f>IF(AND(R30=0,J29&lt;&gt;0),"  ",IF(R30&gt;J29,R30-J29,IF(J29&gt;R30,J29-R30,"  ")))</f>
        <v xml:space="preserve">  </v>
      </c>
      <c r="R30" s="54"/>
      <c r="T30" s="43">
        <f>V30-K29</f>
        <v>0</v>
      </c>
      <c r="V30" s="44">
        <f>IF(AND(O30&lt;&gt;0,R30&lt;&gt;0),R30*O30,IF(AND(O30&lt;&gt;0,R30=0),O30*J29,IF(AND(O30=0,R30&lt;&gt;0),H29*R30,IF(AND(R30=0,O30=0),K29," "))))</f>
        <v>93611.421999999991</v>
      </c>
      <c r="W30" s="55" t="e">
        <f>IF($V$37&gt;0,$W$37*V30/$V$37," ")</f>
        <v>#REF!</v>
      </c>
      <c r="Z30" s="11"/>
      <c r="AA30" s="11"/>
      <c r="AB30" s="11"/>
    </row>
    <row r="31" spans="2:28" s="6" customFormat="1" ht="59.25" customHeight="1" x14ac:dyDescent="0.2">
      <c r="B31" s="32">
        <f t="shared" si="5"/>
        <v>1.2100000000000002</v>
      </c>
      <c r="C31" s="178"/>
      <c r="D31" s="179"/>
      <c r="E31" s="59" t="s">
        <v>58</v>
      </c>
      <c r="F31" s="49" t="s">
        <v>36</v>
      </c>
      <c r="G31" s="49" t="s">
        <v>37</v>
      </c>
      <c r="H31" s="50">
        <v>1</v>
      </c>
      <c r="I31" s="50"/>
      <c r="J31" s="51">
        <f>'[1]1.21'!I29</f>
        <v>240429.77499999999</v>
      </c>
      <c r="K31" s="37">
        <f t="shared" si="6"/>
        <v>240429.77499999999</v>
      </c>
      <c r="L31" s="38"/>
      <c r="N31" s="39" t="str">
        <f>IF(AND(O31=0,H30&lt;&gt;0)," ",IF(O31&gt;H30,CONCATENATE("+",O31-H30),IF(H30&gt;O31,CONCATENATE("-",H30-O31)," ")))</f>
        <v xml:space="preserve"> </v>
      </c>
      <c r="O31" s="53"/>
      <c r="Q31" s="41" t="str">
        <f>IF(AND(R31=0,J30&lt;&gt;0),"  ",IF(R31&gt;J30,R31-J30,IF(J30&gt;R31,J30-R31,"  ")))</f>
        <v xml:space="preserve">  </v>
      </c>
      <c r="R31" s="54"/>
      <c r="T31" s="43">
        <f>V31-K30</f>
        <v>0</v>
      </c>
      <c r="V31" s="44">
        <f>IF(AND(O31&lt;&gt;0,R31&lt;&gt;0),R31*O31,IF(AND(O31&lt;&gt;0,R31=0),O31*J30,IF(AND(O31=0,R31&lt;&gt;0),H30*R31,IF(AND(R31=0,O31=0),K30," "))))</f>
        <v>130455.42199999999</v>
      </c>
      <c r="W31" s="55" t="e">
        <f>IF($V$37&gt;0,$W$37*V31/$V$37," ")</f>
        <v>#REF!</v>
      </c>
      <c r="Z31" s="11"/>
      <c r="AA31" s="11"/>
      <c r="AB31" s="11"/>
    </row>
    <row r="32" spans="2:28" s="6" customFormat="1" ht="66" customHeight="1" thickBot="1" x14ac:dyDescent="0.25">
      <c r="B32" s="32">
        <f t="shared" si="5"/>
        <v>1.2200000000000002</v>
      </c>
      <c r="C32" s="178"/>
      <c r="D32" s="179"/>
      <c r="E32" s="58" t="s">
        <v>59</v>
      </c>
      <c r="F32" s="49" t="s">
        <v>49</v>
      </c>
      <c r="G32" s="49" t="s">
        <v>37</v>
      </c>
      <c r="H32" s="50">
        <v>1</v>
      </c>
      <c r="I32" s="60"/>
      <c r="J32" s="51">
        <f>'[1]1.22'!I31</f>
        <v>198953.223</v>
      </c>
      <c r="K32" s="37">
        <f t="shared" si="6"/>
        <v>198953.223</v>
      </c>
      <c r="L32" s="52"/>
      <c r="N32" s="39" t="str">
        <f>IF(AND(O32=0,H32&lt;&gt;0)," ",IF(O32&gt;H32,CONCATENATE("+",O32-H32),IF(H32&gt;O32,CONCATENATE("-",H32-O32)," ")))</f>
        <v xml:space="preserve"> </v>
      </c>
      <c r="O32" s="53"/>
      <c r="Q32" s="41" t="str">
        <f>IF(AND(R32=0,J32&lt;&gt;0),"  ",IF(R32&gt;J32,R32-J32,IF(J32&gt;R32,J32-R32,"  ")))</f>
        <v xml:space="preserve">  </v>
      </c>
      <c r="R32" s="61"/>
      <c r="T32" s="43">
        <f>V32-K32</f>
        <v>0</v>
      </c>
      <c r="V32" s="44">
        <f>IF(AND(O32&lt;&gt;0,R32&lt;&gt;0),R32*O32,IF(AND(O32&lt;&gt;0,R32=0),O32*J32,IF(AND(O32=0,R32&lt;&gt;0),H32*R32,IF(AND(R32=0,O32=0),K32," "))))</f>
        <v>198953.223</v>
      </c>
      <c r="W32" s="55" t="e">
        <f t="shared" ref="W32" si="8">IF($V$31&gt;0,$W$31*V32/$V$31," ")</f>
        <v>#REF!</v>
      </c>
      <c r="Z32" s="11"/>
      <c r="AA32" s="11"/>
      <c r="AB32" s="11"/>
    </row>
    <row r="33" spans="2:32" s="6" customFormat="1" ht="101.45" customHeight="1" thickTop="1" x14ac:dyDescent="0.2">
      <c r="B33" s="32">
        <f t="shared" si="5"/>
        <v>1.2300000000000002</v>
      </c>
      <c r="C33" s="178"/>
      <c r="D33" s="179"/>
      <c r="E33" s="58" t="s">
        <v>60</v>
      </c>
      <c r="F33" s="49" t="s">
        <v>49</v>
      </c>
      <c r="G33" s="49" t="s">
        <v>37</v>
      </c>
      <c r="H33" s="50">
        <v>1</v>
      </c>
      <c r="I33" s="60"/>
      <c r="J33" s="51">
        <f>'[1]1.23'!I33</f>
        <v>1264818.77596</v>
      </c>
      <c r="K33" s="37">
        <f t="shared" si="6"/>
        <v>1264818.77596</v>
      </c>
      <c r="L33" s="52"/>
      <c r="N33" s="39" t="str">
        <f>IF(AND(O33=0,H31&lt;&gt;0)," ",IF(O33&gt;H31,CONCATENATE("+",O33-H31),IF(H31&gt;O33,CONCATENATE("-",H31-O33)," ")))</f>
        <v xml:space="preserve"> </v>
      </c>
      <c r="O33" s="53"/>
      <c r="Q33" s="41" t="str">
        <f>IF(AND(R33=0,J31&lt;&gt;0),"  ",IF(R33&gt;J31,R33-J31,IF(J31&gt;R33,J31-R33,"  ")))</f>
        <v xml:space="preserve">  </v>
      </c>
      <c r="R33" s="54"/>
      <c r="T33" s="43">
        <f>V33-K31</f>
        <v>0</v>
      </c>
      <c r="V33" s="44">
        <f>IF(AND(O33&lt;&gt;0,R33&lt;&gt;0),R33*O33,IF(AND(O33&lt;&gt;0,R33=0),O33*J31,IF(AND(O33=0,R33&lt;&gt;0),H31*R33,IF(AND(R33=0,O33=0),K31," "))))</f>
        <v>240429.77499999999</v>
      </c>
      <c r="W33" s="55" t="e">
        <f>IF($V$37&gt;0,$W$37*V33/$V$37," ")</f>
        <v>#REF!</v>
      </c>
      <c r="Z33" s="11"/>
      <c r="AA33" s="11"/>
      <c r="AB33" s="11"/>
    </row>
    <row r="34" spans="2:32" s="6" customFormat="1" ht="94.5" customHeight="1" thickBot="1" x14ac:dyDescent="0.25">
      <c r="B34" s="32">
        <f t="shared" si="5"/>
        <v>1.2400000000000002</v>
      </c>
      <c r="C34" s="178"/>
      <c r="D34" s="179"/>
      <c r="E34" s="58" t="s">
        <v>61</v>
      </c>
      <c r="F34" s="49" t="s">
        <v>49</v>
      </c>
      <c r="G34" s="49" t="s">
        <v>37</v>
      </c>
      <c r="H34" s="50">
        <v>1</v>
      </c>
      <c r="I34" s="60"/>
      <c r="J34" s="51">
        <f>'[1]1.24'!I33</f>
        <v>1300152.9360000002</v>
      </c>
      <c r="K34" s="37">
        <f t="shared" si="6"/>
        <v>1300152.9360000002</v>
      </c>
      <c r="L34" s="52"/>
      <c r="N34" s="39" t="str">
        <f>IF(AND(O34=0,H32&lt;&gt;0)," ",IF(O34&gt;H32,CONCATENATE("+",O34-H32),IF(H32&gt;O34,CONCATENATE("-",H32-O34)," ")))</f>
        <v xml:space="preserve"> </v>
      </c>
      <c r="O34" s="53"/>
      <c r="Q34" s="41" t="str">
        <f>IF(AND(R34=0,J32&lt;&gt;0),"  ",IF(R34&gt;J32,R34-J32,IF(J32&gt;R34,J32-R34,"  ")))</f>
        <v xml:space="preserve">  </v>
      </c>
      <c r="R34" s="61"/>
      <c r="T34" s="43">
        <f>V34-K32</f>
        <v>0</v>
      </c>
      <c r="V34" s="44">
        <f>IF(AND(O34&lt;&gt;0,R34&lt;&gt;0),R34*O34,IF(AND(O34&lt;&gt;0,R34=0),O34*J32,IF(AND(O34=0,R34&lt;&gt;0),H32*R34,IF(AND(R34=0,O34=0),K32," "))))</f>
        <v>198953.223</v>
      </c>
      <c r="W34" s="55" t="e">
        <f>IF($V$37&gt;0,$W$37*V34/$V$37," ")</f>
        <v>#REF!</v>
      </c>
      <c r="Z34" s="11"/>
      <c r="AA34" s="11"/>
      <c r="AB34" s="11"/>
    </row>
    <row r="35" spans="2:32" s="6" customFormat="1" ht="94.5" customHeight="1" thickTop="1" thickBot="1" x14ac:dyDescent="0.25">
      <c r="B35" s="32">
        <f t="shared" si="5"/>
        <v>1.2500000000000002</v>
      </c>
      <c r="C35" s="178"/>
      <c r="D35" s="179"/>
      <c r="E35" s="58" t="s">
        <v>62</v>
      </c>
      <c r="F35" s="49" t="s">
        <v>49</v>
      </c>
      <c r="G35" s="49" t="s">
        <v>37</v>
      </c>
      <c r="H35" s="50">
        <v>1</v>
      </c>
      <c r="I35" s="60"/>
      <c r="J35" s="51">
        <f>'[1]1.25'!I33</f>
        <v>1495492.226</v>
      </c>
      <c r="K35" s="37">
        <f t="shared" si="6"/>
        <v>1495492.226</v>
      </c>
      <c r="L35" s="52"/>
      <c r="N35" s="39" t="str">
        <f>IF(AND(O35=0,H33&lt;&gt;0)," ",IF(O35&gt;H33,CONCATENATE("+",O35-H33),IF(H33&gt;O35,CONCATENATE("-",H33-O35)," ")))</f>
        <v xml:space="preserve"> </v>
      </c>
      <c r="O35" s="53"/>
      <c r="Q35" s="41" t="str">
        <f>IF(AND(R35=0,J33&lt;&gt;0),"  ",IF(R35&gt;J33,R35-J33,IF(J33&gt;R35,J33-R35,"  ")))</f>
        <v xml:space="preserve">  </v>
      </c>
      <c r="R35" s="61"/>
      <c r="T35" s="43">
        <f>V35-K33</f>
        <v>0</v>
      </c>
      <c r="V35" s="44">
        <f>IF(AND(O35&lt;&gt;0,R35&lt;&gt;0),R35*O35,IF(AND(O35&lt;&gt;0,R35=0),O35*J33,IF(AND(O35=0,R35&lt;&gt;0),H33*R35,IF(AND(R35=0,O35=0),K33," "))))</f>
        <v>1264818.77596</v>
      </c>
      <c r="W35" s="55" t="e">
        <f>IF($V$37&gt;0,$W$37*V35/$V$37," ")</f>
        <v>#REF!</v>
      </c>
      <c r="Z35" s="11"/>
      <c r="AA35" s="11"/>
      <c r="AB35" s="11"/>
    </row>
    <row r="36" spans="2:32" s="6" customFormat="1" ht="66" customHeight="1" thickTop="1" thickBot="1" x14ac:dyDescent="0.25">
      <c r="B36" s="62"/>
      <c r="C36" s="178"/>
      <c r="D36" s="179"/>
      <c r="E36" s="63"/>
      <c r="F36" s="63"/>
      <c r="G36" s="63"/>
      <c r="H36" s="63"/>
      <c r="I36" s="63"/>
      <c r="J36" s="64" t="s">
        <v>63</v>
      </c>
      <c r="K36" s="65">
        <f>SUM(K11:K35)</f>
        <v>92396753.056743637</v>
      </c>
      <c r="L36" s="52"/>
      <c r="N36" s="39" t="str">
        <f>IF(AND(O36=0,H35&lt;&gt;0)," ",IF(O36&gt;H35,CONCATENATE("+",O36-H35),IF(H35&gt;O36,CONCATENATE("-",H35-O36)," ")))</f>
        <v xml:space="preserve"> </v>
      </c>
      <c r="O36" s="53"/>
      <c r="Q36" s="41" t="str">
        <f>IF(AND(R36=0,J35&lt;&gt;0),"  ",IF(R36&gt;J35,R36-J35,IF(J35&gt;R36,J35-R36,"  ")))</f>
        <v xml:space="preserve">  </v>
      </c>
      <c r="R36" s="61"/>
      <c r="T36" s="43">
        <f>V36-K35</f>
        <v>0</v>
      </c>
      <c r="V36" s="44">
        <f>IF(AND(O36&lt;&gt;0,R36&lt;&gt;0),R36*O36,IF(AND(O36&lt;&gt;0,R36=0),O36*J35,IF(AND(O36=0,R36&lt;&gt;0),H35*R36,IF(AND(R36=0,O36=0),K35," "))))</f>
        <v>1495492.226</v>
      </c>
      <c r="W36" s="55" t="e">
        <f>IF($V$37&gt;0,$W$37*V36/$V$37," ")</f>
        <v>#REF!</v>
      </c>
      <c r="Z36" s="11"/>
      <c r="AA36" s="11"/>
      <c r="AB36" s="11"/>
    </row>
    <row r="37" spans="2:32" s="68" customFormat="1" ht="17.100000000000001" customHeight="1" thickTop="1" x14ac:dyDescent="0.25">
      <c r="B37" s="66"/>
      <c r="C37" s="63"/>
      <c r="D37" s="63"/>
      <c r="E37" s="63"/>
      <c r="F37" s="63"/>
      <c r="G37" s="63"/>
      <c r="H37" s="63"/>
      <c r="I37" s="63"/>
      <c r="J37" s="64" t="str">
        <f>IF(K10&lt;&gt;"OBRA PÚBLICA","  ","A")</f>
        <v>A</v>
      </c>
      <c r="K37" s="65">
        <f>IF(K10&lt;&gt;"OBRA PÚBLICA","  ",K36*22%)</f>
        <v>20327285.672483601</v>
      </c>
      <c r="L37" s="67"/>
      <c r="R37" s="7" t="s">
        <v>63</v>
      </c>
      <c r="T37" s="69" t="e">
        <f>IF(V37=0,0,SUM(T11:T36))</f>
        <v>#REF!</v>
      </c>
      <c r="V37" s="70" t="e">
        <f>SUM(V11:V36)</f>
        <v>#REF!</v>
      </c>
      <c r="W37" s="71" t="e">
        <f>IF($V$387&gt;0,$W$387*V37/$V$387," ")</f>
        <v>#REF!</v>
      </c>
      <c r="Z37" s="72"/>
      <c r="AA37" s="72"/>
      <c r="AB37" s="72"/>
    </row>
    <row r="38" spans="2:32" s="68" customFormat="1" ht="17.100000000000001" customHeight="1" x14ac:dyDescent="0.2">
      <c r="B38" s="66"/>
      <c r="C38" s="63"/>
      <c r="D38" s="63"/>
      <c r="E38" s="63"/>
      <c r="F38" s="63"/>
      <c r="G38" s="63"/>
      <c r="H38" s="63"/>
      <c r="I38" s="63"/>
      <c r="J38" s="64" t="str">
        <f>IF(K10&lt;&gt;"OBRA PÚBLICA","  ","I")</f>
        <v>I</v>
      </c>
      <c r="K38" s="65">
        <f>IF(K10&lt;&gt;"OBRA PÚBLICA","  ",K36*3%)</f>
        <v>2771902.591702309</v>
      </c>
      <c r="L38" s="52"/>
      <c r="R38" s="7" t="str">
        <f>IF(K10&lt;&gt;"OBRA PÚBLICA","  ","A")</f>
        <v>A</v>
      </c>
      <c r="T38" s="69" t="e">
        <f>IF(K10&lt;&gt;"OBRA PÚBLICA","  ",T37*22%)</f>
        <v>#REF!</v>
      </c>
      <c r="V38" s="70" t="e">
        <f>IF(K10&lt;&gt;"OBRA PÚBLICA","  ",V37*22%)</f>
        <v>#REF!</v>
      </c>
      <c r="W38" s="71"/>
      <c r="Z38" s="72"/>
      <c r="AA38" s="72"/>
      <c r="AB38" s="72"/>
    </row>
    <row r="39" spans="2:32" s="68" customFormat="1" ht="17.100000000000001" customHeight="1" x14ac:dyDescent="0.2">
      <c r="B39" s="73"/>
      <c r="C39" s="63"/>
      <c r="D39" s="63"/>
      <c r="E39" s="63"/>
      <c r="F39" s="63"/>
      <c r="G39" s="63"/>
      <c r="H39" s="63"/>
      <c r="I39" s="63"/>
      <c r="J39" s="64" t="str">
        <f>IF(K10&lt;&gt;"OBRA PÚBLICA","  ","U")</f>
        <v>U</v>
      </c>
      <c r="K39" s="65">
        <f>IF(K10&lt;&gt;"OBRA PÚBLICA","  ",K36*5%)</f>
        <v>4619837.6528371824</v>
      </c>
      <c r="L39" s="50"/>
      <c r="R39" s="7" t="str">
        <f>IF(K10&lt;&gt;"OBRA PÚBLICA","  ","I")</f>
        <v>I</v>
      </c>
      <c r="T39" s="69" t="e">
        <f>IF(K10&lt;&gt;"OBRA PÚBLICA","  ",T37*3%)</f>
        <v>#REF!</v>
      </c>
      <c r="V39" s="70" t="e">
        <f>IF(K10&lt;&gt;"OBRA PÚBLICA","  ",V37*3%)</f>
        <v>#REF!</v>
      </c>
      <c r="W39" s="71"/>
      <c r="Z39" s="72"/>
      <c r="AA39" s="72"/>
      <c r="AB39" s="72"/>
    </row>
    <row r="40" spans="2:32" s="68" customFormat="1" ht="23.1" customHeight="1" x14ac:dyDescent="0.2">
      <c r="B40" s="74"/>
      <c r="C40" s="63"/>
      <c r="D40" s="63"/>
      <c r="E40" s="75"/>
      <c r="F40" s="75"/>
      <c r="G40" s="75"/>
      <c r="H40" s="75"/>
      <c r="I40" s="75"/>
      <c r="J40" s="76"/>
      <c r="K40" s="77"/>
      <c r="L40" s="67"/>
      <c r="R40" s="7" t="str">
        <f>IF(K10&lt;&gt;"OBRA PÚBLICA","  ","U")</f>
        <v>U</v>
      </c>
      <c r="T40" s="69" t="e">
        <f>IF(K10&lt;&gt;"OBRA PÚBLICA","  ",T37*5%)</f>
        <v>#REF!</v>
      </c>
      <c r="V40" s="70" t="e">
        <f>IF(K10&lt;&gt;"OBRA PÚBLICA","  ",V37*5%)</f>
        <v>#REF!</v>
      </c>
      <c r="W40" s="71"/>
      <c r="Z40" s="72"/>
      <c r="AA40" s="72"/>
      <c r="AB40" s="72"/>
    </row>
    <row r="41" spans="2:32" s="6" customFormat="1" ht="51.95" customHeight="1" x14ac:dyDescent="0.2">
      <c r="C41" s="75"/>
      <c r="D41" s="75"/>
      <c r="E41" s="78"/>
      <c r="F41" s="78"/>
      <c r="G41" s="78"/>
      <c r="H41" s="78"/>
      <c r="I41" s="78"/>
      <c r="J41" s="79"/>
      <c r="K41" s="80"/>
      <c r="L41" s="38"/>
      <c r="R41" s="81"/>
      <c r="T41" s="82"/>
      <c r="V41" s="82"/>
      <c r="W41" s="67"/>
      <c r="Z41" s="11"/>
      <c r="AA41" s="11"/>
      <c r="AB41" s="11"/>
    </row>
    <row r="42" spans="2:32" s="6" customFormat="1" ht="13.15" hidden="1" customHeight="1" outlineLevel="1" x14ac:dyDescent="0.2">
      <c r="B42" s="78"/>
      <c r="C42" s="78"/>
      <c r="D42" s="78"/>
      <c r="E42" s="83" t="s">
        <v>13</v>
      </c>
      <c r="F42" s="83" t="s">
        <v>14</v>
      </c>
      <c r="G42" s="83" t="s">
        <v>15</v>
      </c>
      <c r="H42" s="83" t="s">
        <v>16</v>
      </c>
      <c r="I42" s="83" t="s">
        <v>17</v>
      </c>
      <c r="J42" s="84" t="s">
        <v>18</v>
      </c>
      <c r="K42" s="84" t="s">
        <v>19</v>
      </c>
      <c r="L42" s="38"/>
      <c r="R42" s="81"/>
      <c r="T42" s="82"/>
      <c r="V42" s="82"/>
      <c r="W42" s="67"/>
      <c r="Z42" s="11"/>
      <c r="AA42" s="11"/>
      <c r="AB42" s="11"/>
    </row>
    <row r="43" spans="2:32" s="6" customFormat="1" ht="33.950000000000003" hidden="1" customHeight="1" outlineLevel="1" thickBot="1" x14ac:dyDescent="0.25">
      <c r="B43" s="83" t="s">
        <v>11</v>
      </c>
      <c r="C43" s="191" t="s">
        <v>12</v>
      </c>
      <c r="D43" s="192"/>
      <c r="E43" s="85"/>
      <c r="F43" s="85"/>
      <c r="G43" s="85"/>
      <c r="H43" s="85"/>
      <c r="I43" s="86"/>
      <c r="J43" s="24" t="s">
        <v>31</v>
      </c>
      <c r="K43" s="25" t="s">
        <v>2</v>
      </c>
      <c r="L43" s="16"/>
      <c r="N43" s="17" t="s">
        <v>20</v>
      </c>
      <c r="O43" s="18" t="s">
        <v>21</v>
      </c>
      <c r="Q43" s="17" t="s">
        <v>22</v>
      </c>
      <c r="R43" s="18" t="s">
        <v>23</v>
      </c>
      <c r="T43" s="19" t="s">
        <v>24</v>
      </c>
      <c r="V43" s="20" t="s">
        <v>25</v>
      </c>
      <c r="W43" s="21" t="s">
        <v>26</v>
      </c>
      <c r="Z43" s="11"/>
      <c r="AA43" s="11"/>
      <c r="AB43" s="11"/>
    </row>
    <row r="44" spans="2:32" s="22" customFormat="1" ht="20.100000000000001" hidden="1" customHeight="1" outlineLevel="1" thickBot="1" x14ac:dyDescent="0.25">
      <c r="B44" s="23">
        <v>2</v>
      </c>
      <c r="C44" s="87"/>
      <c r="D44" s="85"/>
      <c r="E44" s="35"/>
      <c r="F44" s="34" t="s">
        <v>2</v>
      </c>
      <c r="G44" s="34" t="s">
        <v>2</v>
      </c>
      <c r="H44" s="35"/>
      <c r="I44" s="35"/>
      <c r="J44" s="36"/>
      <c r="K44" s="37">
        <f t="shared" ref="K44:K53" si="9">IF(I44=0,(H44*J44),(H44*J44)+(H44*J44)*I44%)</f>
        <v>0</v>
      </c>
      <c r="L44" s="26"/>
      <c r="V44" s="27"/>
      <c r="W44" s="28"/>
      <c r="Z44" s="29">
        <f>IF(K43="BIENES",K54,0)</f>
        <v>0</v>
      </c>
      <c r="AA44" s="29">
        <f>IF(K43="SERVICIOS",K54,0)</f>
        <v>0</v>
      </c>
      <c r="AB44" s="29">
        <f>IF(K43="OBRA PÚBLICA",K54,0)</f>
        <v>0</v>
      </c>
      <c r="AD44" s="30">
        <f>IF(K43="BIENES",T55,0)</f>
        <v>0</v>
      </c>
      <c r="AE44" s="30">
        <f>IF(K43="SERVICIOS",T55,0)</f>
        <v>0</v>
      </c>
      <c r="AF44" s="30">
        <f>IF(K43="OBRA PÚBLICA",T55,0)</f>
        <v>0</v>
      </c>
    </row>
    <row r="45" spans="2:32" s="6" customFormat="1" ht="132" hidden="1" customHeight="1" outlineLevel="1" x14ac:dyDescent="0.2">
      <c r="B45" s="32">
        <f>+B44+0.01</f>
        <v>2.0099999999999998</v>
      </c>
      <c r="C45" s="189"/>
      <c r="D45" s="190"/>
      <c r="E45" s="50"/>
      <c r="F45" s="49" t="s">
        <v>2</v>
      </c>
      <c r="G45" s="49" t="s">
        <v>2</v>
      </c>
      <c r="H45" s="50"/>
      <c r="I45" s="50"/>
      <c r="J45" s="51"/>
      <c r="K45" s="37">
        <f t="shared" si="9"/>
        <v>0</v>
      </c>
      <c r="L45" s="38"/>
      <c r="N45" s="39" t="str">
        <f t="shared" ref="N45:N54" si="10">IF(AND(O45=0,H44&lt;&gt;0)," ",IF(O45&gt;H44,CONCATENATE("+",O45-H44),IF(H44&gt;O45,CONCATENATE("-",H44-O45)," ")))</f>
        <v xml:space="preserve"> </v>
      </c>
      <c r="O45" s="40"/>
      <c r="Q45" s="41" t="str">
        <f t="shared" ref="Q45:Q54" si="11">IF(AND(R45=0,J44&lt;&gt;0),"  ",IF(R45&gt;J44,R45-J44,IF(J44&gt;R45,J44-R45,"  ")))</f>
        <v xml:space="preserve">  </v>
      </c>
      <c r="R45" s="42"/>
      <c r="T45" s="43">
        <f t="shared" ref="T45:T54" si="12">V45-K44</f>
        <v>0</v>
      </c>
      <c r="V45" s="44">
        <f t="shared" ref="V45:V54" si="13">IF(AND(O45&lt;&gt;0,R45&lt;&gt;0),R45*O45,IF(AND(O45&lt;&gt;0,R45=0),O45*J44,IF(AND(O45=0,R45&lt;&gt;0),H44*R45,IF(AND(R45=0,O45=0),K44," "))))</f>
        <v>0</v>
      </c>
      <c r="W45" s="45" t="str">
        <f>IF($V$55&gt;0,$W$55*V45/$V$55," ")</f>
        <v xml:space="preserve"> </v>
      </c>
      <c r="Z45" s="11"/>
      <c r="AA45" s="11"/>
      <c r="AB45" s="11"/>
    </row>
    <row r="46" spans="2:32" s="6" customFormat="1" ht="132" hidden="1" customHeight="1" outlineLevel="1" x14ac:dyDescent="0.2">
      <c r="B46" s="62">
        <f t="shared" ref="B46:B53" si="14">+B45+0.01</f>
        <v>2.0199999999999996</v>
      </c>
      <c r="C46" s="178"/>
      <c r="D46" s="179"/>
      <c r="E46" s="50"/>
      <c r="F46" s="49" t="s">
        <v>2</v>
      </c>
      <c r="G46" s="49" t="s">
        <v>2</v>
      </c>
      <c r="H46" s="50"/>
      <c r="I46" s="50"/>
      <c r="J46" s="51"/>
      <c r="K46" s="37">
        <f t="shared" si="9"/>
        <v>0</v>
      </c>
      <c r="L46" s="38"/>
      <c r="N46" s="39" t="str">
        <f t="shared" si="10"/>
        <v xml:space="preserve"> </v>
      </c>
      <c r="O46" s="53"/>
      <c r="Q46" s="41" t="str">
        <f t="shared" si="11"/>
        <v xml:space="preserve">  </v>
      </c>
      <c r="R46" s="54"/>
      <c r="T46" s="43">
        <f t="shared" si="12"/>
        <v>0</v>
      </c>
      <c r="V46" s="44">
        <f t="shared" si="13"/>
        <v>0</v>
      </c>
      <c r="W46" s="55" t="str">
        <f t="shared" ref="W46:W54" si="15">IF($V$55&gt;0,$W$55*V46/$V$55," ")</f>
        <v xml:space="preserve"> </v>
      </c>
      <c r="Z46" s="11"/>
      <c r="AA46" s="11"/>
      <c r="AB46" s="11"/>
    </row>
    <row r="47" spans="2:32" s="6" customFormat="1" ht="39.6" hidden="1" customHeight="1" outlineLevel="1" x14ac:dyDescent="0.2">
      <c r="B47" s="62">
        <f t="shared" si="14"/>
        <v>2.0299999999999994</v>
      </c>
      <c r="C47" s="178"/>
      <c r="D47" s="179"/>
      <c r="E47" s="50"/>
      <c r="F47" s="49" t="s">
        <v>2</v>
      </c>
      <c r="G47" s="49" t="s">
        <v>2</v>
      </c>
      <c r="H47" s="50"/>
      <c r="I47" s="50"/>
      <c r="J47" s="51"/>
      <c r="K47" s="37">
        <f t="shared" si="9"/>
        <v>0</v>
      </c>
      <c r="L47" s="38"/>
      <c r="N47" s="39" t="str">
        <f t="shared" si="10"/>
        <v xml:space="preserve"> </v>
      </c>
      <c r="O47" s="53"/>
      <c r="Q47" s="41" t="str">
        <f t="shared" si="11"/>
        <v xml:space="preserve">  </v>
      </c>
      <c r="R47" s="54"/>
      <c r="T47" s="43">
        <f t="shared" si="12"/>
        <v>0</v>
      </c>
      <c r="V47" s="44">
        <f t="shared" si="13"/>
        <v>0</v>
      </c>
      <c r="W47" s="55" t="str">
        <f t="shared" si="15"/>
        <v xml:space="preserve"> </v>
      </c>
      <c r="Z47" s="11"/>
      <c r="AA47" s="11"/>
      <c r="AB47" s="11"/>
    </row>
    <row r="48" spans="2:32" s="6" customFormat="1" ht="92.45" hidden="1" customHeight="1" outlineLevel="1" x14ac:dyDescent="0.2">
      <c r="B48" s="62">
        <f t="shared" si="14"/>
        <v>2.0399999999999991</v>
      </c>
      <c r="C48" s="178"/>
      <c r="D48" s="179"/>
      <c r="E48" s="50"/>
      <c r="F48" s="49" t="s">
        <v>2</v>
      </c>
      <c r="G48" s="49" t="s">
        <v>2</v>
      </c>
      <c r="H48" s="50"/>
      <c r="I48" s="50"/>
      <c r="J48" s="51"/>
      <c r="K48" s="37">
        <f t="shared" si="9"/>
        <v>0</v>
      </c>
      <c r="L48" s="38"/>
      <c r="N48" s="39" t="str">
        <f t="shared" si="10"/>
        <v xml:space="preserve"> </v>
      </c>
      <c r="O48" s="53"/>
      <c r="Q48" s="41" t="str">
        <f t="shared" si="11"/>
        <v xml:space="preserve">  </v>
      </c>
      <c r="R48" s="54"/>
      <c r="T48" s="43">
        <f t="shared" si="12"/>
        <v>0</v>
      </c>
      <c r="V48" s="44">
        <f t="shared" si="13"/>
        <v>0</v>
      </c>
      <c r="W48" s="55" t="str">
        <f t="shared" si="15"/>
        <v xml:space="preserve"> </v>
      </c>
      <c r="Z48" s="11"/>
      <c r="AA48" s="11"/>
      <c r="AB48" s="11"/>
    </row>
    <row r="49" spans="2:32" s="6" customFormat="1" ht="92.45" hidden="1" customHeight="1" outlineLevel="1" x14ac:dyDescent="0.2">
      <c r="B49" s="62">
        <f t="shared" si="14"/>
        <v>2.0499999999999989</v>
      </c>
      <c r="C49" s="178"/>
      <c r="D49" s="179"/>
      <c r="E49" s="50"/>
      <c r="F49" s="49" t="s">
        <v>2</v>
      </c>
      <c r="G49" s="49" t="s">
        <v>2</v>
      </c>
      <c r="H49" s="50"/>
      <c r="I49" s="50"/>
      <c r="J49" s="51"/>
      <c r="K49" s="37">
        <f t="shared" si="9"/>
        <v>0</v>
      </c>
      <c r="L49" s="38"/>
      <c r="N49" s="39" t="str">
        <f t="shared" si="10"/>
        <v xml:space="preserve"> </v>
      </c>
      <c r="O49" s="53"/>
      <c r="Q49" s="41" t="str">
        <f t="shared" si="11"/>
        <v xml:space="preserve">  </v>
      </c>
      <c r="R49" s="54"/>
      <c r="T49" s="43">
        <f t="shared" si="12"/>
        <v>0</v>
      </c>
      <c r="V49" s="44">
        <f t="shared" si="13"/>
        <v>0</v>
      </c>
      <c r="W49" s="55" t="str">
        <f t="shared" si="15"/>
        <v xml:space="preserve"> </v>
      </c>
      <c r="Z49" s="11"/>
      <c r="AA49" s="11"/>
      <c r="AB49" s="11"/>
    </row>
    <row r="50" spans="2:32" s="6" customFormat="1" ht="79.150000000000006" hidden="1" customHeight="1" outlineLevel="1" x14ac:dyDescent="0.2">
      <c r="B50" s="62">
        <f t="shared" si="14"/>
        <v>2.0599999999999987</v>
      </c>
      <c r="C50" s="178"/>
      <c r="D50" s="179"/>
      <c r="E50" s="50"/>
      <c r="F50" s="49" t="s">
        <v>2</v>
      </c>
      <c r="G50" s="49" t="s">
        <v>2</v>
      </c>
      <c r="H50" s="50"/>
      <c r="I50" s="50"/>
      <c r="J50" s="51"/>
      <c r="K50" s="37">
        <f t="shared" si="9"/>
        <v>0</v>
      </c>
      <c r="L50" s="38"/>
      <c r="N50" s="39" t="str">
        <f t="shared" si="10"/>
        <v xml:space="preserve"> </v>
      </c>
      <c r="O50" s="53"/>
      <c r="Q50" s="41" t="str">
        <f t="shared" si="11"/>
        <v xml:space="preserve">  </v>
      </c>
      <c r="R50" s="54"/>
      <c r="T50" s="43">
        <f t="shared" si="12"/>
        <v>0</v>
      </c>
      <c r="V50" s="44">
        <f t="shared" si="13"/>
        <v>0</v>
      </c>
      <c r="W50" s="55" t="str">
        <f t="shared" si="15"/>
        <v xml:space="preserve"> </v>
      </c>
      <c r="Z50" s="11"/>
      <c r="AA50" s="11"/>
      <c r="AB50" s="11"/>
    </row>
    <row r="51" spans="2:32" s="6" customFormat="1" ht="79.150000000000006" hidden="1" customHeight="1" outlineLevel="1" x14ac:dyDescent="0.2">
      <c r="B51" s="62">
        <f t="shared" si="14"/>
        <v>2.0699999999999985</v>
      </c>
      <c r="C51" s="178"/>
      <c r="D51" s="179"/>
      <c r="E51" s="50"/>
      <c r="F51" s="49" t="s">
        <v>2</v>
      </c>
      <c r="G51" s="49" t="s">
        <v>2</v>
      </c>
      <c r="H51" s="50"/>
      <c r="I51" s="50"/>
      <c r="J51" s="51"/>
      <c r="K51" s="37">
        <f t="shared" si="9"/>
        <v>0</v>
      </c>
      <c r="L51" s="38"/>
      <c r="N51" s="39" t="str">
        <f t="shared" si="10"/>
        <v xml:space="preserve"> </v>
      </c>
      <c r="O51" s="53"/>
      <c r="Q51" s="41" t="str">
        <f t="shared" si="11"/>
        <v xml:space="preserve">  </v>
      </c>
      <c r="R51" s="54"/>
      <c r="T51" s="43">
        <f t="shared" si="12"/>
        <v>0</v>
      </c>
      <c r="V51" s="44">
        <f t="shared" si="13"/>
        <v>0</v>
      </c>
      <c r="W51" s="55" t="str">
        <f t="shared" si="15"/>
        <v xml:space="preserve"> </v>
      </c>
      <c r="Z51" s="11"/>
      <c r="AA51" s="11"/>
      <c r="AB51" s="11"/>
    </row>
    <row r="52" spans="2:32" s="6" customFormat="1" ht="66" hidden="1" customHeight="1" outlineLevel="1" x14ac:dyDescent="0.2">
      <c r="B52" s="62">
        <f t="shared" si="14"/>
        <v>2.0799999999999983</v>
      </c>
      <c r="C52" s="178"/>
      <c r="D52" s="179"/>
      <c r="E52" s="50"/>
      <c r="F52" s="49" t="s">
        <v>2</v>
      </c>
      <c r="G52" s="49" t="s">
        <v>2</v>
      </c>
      <c r="H52" s="50"/>
      <c r="I52" s="50"/>
      <c r="J52" s="51"/>
      <c r="K52" s="37">
        <f t="shared" si="9"/>
        <v>0</v>
      </c>
      <c r="L52" s="38"/>
      <c r="N52" s="39" t="str">
        <f t="shared" si="10"/>
        <v xml:space="preserve"> </v>
      </c>
      <c r="O52" s="53"/>
      <c r="Q52" s="41" t="str">
        <f t="shared" si="11"/>
        <v xml:space="preserve">  </v>
      </c>
      <c r="R52" s="54"/>
      <c r="T52" s="43">
        <f t="shared" si="12"/>
        <v>0</v>
      </c>
      <c r="V52" s="44">
        <f t="shared" si="13"/>
        <v>0</v>
      </c>
      <c r="W52" s="55" t="str">
        <f t="shared" si="15"/>
        <v xml:space="preserve"> </v>
      </c>
      <c r="Z52" s="11"/>
      <c r="AA52" s="11"/>
      <c r="AB52" s="11"/>
    </row>
    <row r="53" spans="2:32" s="6" customFormat="1" ht="66" hidden="1" customHeight="1" outlineLevel="1" x14ac:dyDescent="0.2">
      <c r="B53" s="62">
        <f t="shared" si="14"/>
        <v>2.0899999999999981</v>
      </c>
      <c r="C53" s="178"/>
      <c r="D53" s="179"/>
      <c r="E53" s="50"/>
      <c r="F53" s="49" t="s">
        <v>2</v>
      </c>
      <c r="G53" s="49" t="s">
        <v>2</v>
      </c>
      <c r="H53" s="50"/>
      <c r="I53" s="50"/>
      <c r="J53" s="51"/>
      <c r="K53" s="37">
        <f t="shared" si="9"/>
        <v>0</v>
      </c>
      <c r="L53" s="38"/>
      <c r="N53" s="39" t="str">
        <f t="shared" si="10"/>
        <v xml:space="preserve"> </v>
      </c>
      <c r="O53" s="53"/>
      <c r="Q53" s="41" t="str">
        <f t="shared" si="11"/>
        <v xml:space="preserve">  </v>
      </c>
      <c r="R53" s="54"/>
      <c r="T53" s="43">
        <f t="shared" si="12"/>
        <v>0</v>
      </c>
      <c r="V53" s="44">
        <f t="shared" si="13"/>
        <v>0</v>
      </c>
      <c r="W53" s="55" t="str">
        <f t="shared" si="15"/>
        <v xml:space="preserve"> </v>
      </c>
      <c r="Z53" s="11"/>
      <c r="AA53" s="11"/>
      <c r="AB53" s="11"/>
    </row>
    <row r="54" spans="2:32" s="6" customFormat="1" ht="66.599999999999994" hidden="1" customHeight="1" outlineLevel="1" thickBot="1" x14ac:dyDescent="0.25">
      <c r="B54" s="62">
        <f>+B53+0.01</f>
        <v>2.0999999999999979</v>
      </c>
      <c r="C54" s="178"/>
      <c r="D54" s="179"/>
      <c r="E54" s="88"/>
      <c r="F54" s="88"/>
      <c r="G54" s="88"/>
      <c r="H54" s="88"/>
      <c r="I54" s="88"/>
      <c r="J54" s="89" t="s">
        <v>63</v>
      </c>
      <c r="K54" s="90">
        <f>SUM(K44:K53)</f>
        <v>0</v>
      </c>
      <c r="L54" s="38"/>
      <c r="N54" s="39" t="str">
        <f t="shared" si="10"/>
        <v xml:space="preserve"> </v>
      </c>
      <c r="O54" s="53"/>
      <c r="Q54" s="41" t="str">
        <f t="shared" si="11"/>
        <v xml:space="preserve">  </v>
      </c>
      <c r="R54" s="61"/>
      <c r="T54" s="43">
        <f t="shared" si="12"/>
        <v>0</v>
      </c>
      <c r="V54" s="44">
        <f t="shared" si="13"/>
        <v>0</v>
      </c>
      <c r="W54" s="91" t="str">
        <f t="shared" si="15"/>
        <v xml:space="preserve"> </v>
      </c>
      <c r="Z54" s="11"/>
      <c r="AA54" s="11"/>
      <c r="AB54" s="11"/>
    </row>
    <row r="55" spans="2:32" s="6" customFormat="1" ht="66" hidden="1" customHeight="1" outlineLevel="1" x14ac:dyDescent="0.2">
      <c r="B55" s="92"/>
      <c r="C55" s="88"/>
      <c r="D55" s="88"/>
      <c r="E55" s="88"/>
      <c r="F55" s="88"/>
      <c r="G55" s="88"/>
      <c r="H55" s="88"/>
      <c r="I55" s="88"/>
      <c r="J55" s="89" t="str">
        <f>IF(K43&lt;&gt;"OBRA PÚBLICA","  ","A")</f>
        <v xml:space="preserve">  </v>
      </c>
      <c r="K55" s="90" t="str">
        <f>IF(K43&lt;&gt;"OBRA PÚBLICA","  ",K54*22%)</f>
        <v xml:space="preserve">  </v>
      </c>
      <c r="L55" s="38"/>
      <c r="R55" s="81" t="s">
        <v>63</v>
      </c>
      <c r="T55" s="93">
        <f>IF(V55=0,0,SUM(T45:T54))</f>
        <v>0</v>
      </c>
      <c r="V55" s="94">
        <f>SUM(V45:V54)</f>
        <v>0</v>
      </c>
      <c r="W55" s="71" t="e">
        <f>IF($V$387&gt;0,$W$387*V55/$V$387," ")</f>
        <v>#REF!</v>
      </c>
      <c r="Z55" s="11"/>
      <c r="AA55" s="11"/>
      <c r="AB55" s="11"/>
    </row>
    <row r="56" spans="2:32" s="6" customFormat="1" ht="66" hidden="1" customHeight="1" outlineLevel="1" x14ac:dyDescent="0.2">
      <c r="B56" s="92"/>
      <c r="C56" s="88"/>
      <c r="D56" s="88"/>
      <c r="E56" s="88"/>
      <c r="F56" s="88"/>
      <c r="G56" s="88"/>
      <c r="H56" s="88"/>
      <c r="I56" s="88"/>
      <c r="J56" s="89" t="str">
        <f>IF(K43&lt;&gt;"OBRA PÚBLICA","  ","I")</f>
        <v xml:space="preserve">  </v>
      </c>
      <c r="K56" s="90" t="str">
        <f>IF(K43&lt;&gt;"OBRA PÚBLICA","  ",K54*3%)</f>
        <v xml:space="preserve">  </v>
      </c>
      <c r="L56" s="38"/>
      <c r="R56" s="81" t="str">
        <f>IF(K43&lt;&gt;"OBRA PÚBLICA","  ","A")</f>
        <v xml:space="preserve">  </v>
      </c>
      <c r="T56" s="93" t="str">
        <f>IF(K43&lt;&gt;"OBRA PÚBLICA","  ",T55*22%)</f>
        <v xml:space="preserve">  </v>
      </c>
      <c r="V56" s="94" t="str">
        <f>IF(K43&lt;&gt;"OBRA PÚBLICA","  ",V55*22%)</f>
        <v xml:space="preserve">  </v>
      </c>
      <c r="W56" s="71"/>
      <c r="Z56" s="11"/>
      <c r="AA56" s="11"/>
      <c r="AB56" s="11"/>
    </row>
    <row r="57" spans="2:32" s="6" customFormat="1" ht="79.150000000000006" hidden="1" customHeight="1" outlineLevel="1" x14ac:dyDescent="0.2">
      <c r="B57" s="92"/>
      <c r="C57" s="88"/>
      <c r="D57" s="88"/>
      <c r="E57" s="88"/>
      <c r="F57" s="88"/>
      <c r="G57" s="88"/>
      <c r="H57" s="88"/>
      <c r="I57" s="88"/>
      <c r="J57" s="89" t="str">
        <f>IF(K43&lt;&gt;"OBRA PÚBLICA","  ","U")</f>
        <v xml:space="preserve">  </v>
      </c>
      <c r="K57" s="90" t="str">
        <f>IF(K43&lt;&gt;"OBRA PÚBLICA","  ",K54*5%)</f>
        <v xml:space="preserve">  </v>
      </c>
      <c r="L57" s="38"/>
      <c r="R57" s="81" t="str">
        <f>IF(K43&lt;&gt;"OBRA PÚBLICA","  ","I")</f>
        <v xml:space="preserve">  </v>
      </c>
      <c r="T57" s="93" t="str">
        <f>IF(K43&lt;&gt;"OBRA PÚBLICA","  ",T55*3%)</f>
        <v xml:space="preserve">  </v>
      </c>
      <c r="V57" s="94" t="str">
        <f>IF(K43&lt;&gt;"OBRA PÚBLICA","  ",V55*3%)</f>
        <v xml:space="preserve">  </v>
      </c>
      <c r="W57" s="71"/>
      <c r="Z57" s="11"/>
      <c r="AA57" s="11"/>
      <c r="AB57" s="11"/>
    </row>
    <row r="58" spans="2:32" s="6" customFormat="1" ht="92.45" hidden="1" customHeight="1" outlineLevel="1" x14ac:dyDescent="0.2">
      <c r="B58" s="92"/>
      <c r="C58" s="88"/>
      <c r="D58" s="88"/>
      <c r="E58" s="75"/>
      <c r="F58" s="75"/>
      <c r="G58" s="75"/>
      <c r="H58" s="75"/>
      <c r="I58" s="75"/>
      <c r="J58" s="76"/>
      <c r="K58" s="77"/>
      <c r="L58" s="38"/>
      <c r="R58" s="81" t="str">
        <f>IF(K43&lt;&gt;"OBRA PÚBLICA","  ","U")</f>
        <v xml:space="preserve">  </v>
      </c>
      <c r="T58" s="93" t="str">
        <f>IF(K43&lt;&gt;"OBRA PÚBLICA","  ",T55*5%)</f>
        <v xml:space="preserve">  </v>
      </c>
      <c r="V58" s="94" t="str">
        <f>IF(K43&lt;&gt;"OBRA PÚBLICA","  ",V55*5%)</f>
        <v xml:space="preserve">  </v>
      </c>
      <c r="W58" s="71"/>
      <c r="Z58" s="11"/>
      <c r="AA58" s="11"/>
      <c r="AB58" s="11"/>
    </row>
    <row r="59" spans="2:32" s="6" customFormat="1" ht="92.45" hidden="1" customHeight="1" outlineLevel="1" x14ac:dyDescent="0.2">
      <c r="B59" s="75"/>
      <c r="C59" s="75"/>
      <c r="D59" s="75"/>
      <c r="E59" s="78"/>
      <c r="F59" s="78"/>
      <c r="G59" s="78"/>
      <c r="H59" s="78"/>
      <c r="I59" s="78"/>
      <c r="J59" s="79"/>
      <c r="K59" s="80"/>
      <c r="L59" s="38"/>
      <c r="R59" s="81"/>
      <c r="T59" s="82"/>
      <c r="V59" s="82"/>
      <c r="W59" s="67"/>
      <c r="Z59" s="11"/>
      <c r="AA59" s="11"/>
      <c r="AB59" s="11"/>
    </row>
    <row r="60" spans="2:32" s="6" customFormat="1" ht="92.45" hidden="1" customHeight="1" outlineLevel="1" x14ac:dyDescent="0.2">
      <c r="B60" s="78"/>
      <c r="C60" s="78"/>
      <c r="D60" s="78"/>
      <c r="E60" s="83" t="s">
        <v>13</v>
      </c>
      <c r="F60" s="83" t="s">
        <v>14</v>
      </c>
      <c r="G60" s="83" t="s">
        <v>15</v>
      </c>
      <c r="H60" s="83" t="s">
        <v>16</v>
      </c>
      <c r="I60" s="83" t="s">
        <v>17</v>
      </c>
      <c r="J60" s="84" t="s">
        <v>18</v>
      </c>
      <c r="K60" s="84" t="s">
        <v>19</v>
      </c>
      <c r="L60" s="38"/>
      <c r="R60" s="81"/>
      <c r="T60" s="82"/>
      <c r="V60" s="82"/>
      <c r="W60" s="67"/>
      <c r="Z60" s="11"/>
      <c r="AA60" s="11"/>
      <c r="AB60" s="11"/>
    </row>
    <row r="61" spans="2:32" s="6" customFormat="1" ht="33.950000000000003" hidden="1" customHeight="1" outlineLevel="1" thickBot="1" x14ac:dyDescent="0.25">
      <c r="B61" s="83" t="s">
        <v>11</v>
      </c>
      <c r="C61" s="191" t="s">
        <v>12</v>
      </c>
      <c r="D61" s="192"/>
      <c r="E61" s="85"/>
      <c r="F61" s="85"/>
      <c r="G61" s="85"/>
      <c r="H61" s="85"/>
      <c r="I61" s="86"/>
      <c r="J61" s="24" t="s">
        <v>31</v>
      </c>
      <c r="K61" s="25" t="s">
        <v>2</v>
      </c>
      <c r="L61" s="16"/>
      <c r="N61" s="17" t="s">
        <v>20</v>
      </c>
      <c r="O61" s="18" t="s">
        <v>21</v>
      </c>
      <c r="Q61" s="17" t="s">
        <v>22</v>
      </c>
      <c r="R61" s="18" t="s">
        <v>23</v>
      </c>
      <c r="T61" s="19" t="s">
        <v>24</v>
      </c>
      <c r="V61" s="20" t="s">
        <v>25</v>
      </c>
      <c r="W61" s="21" t="s">
        <v>26</v>
      </c>
      <c r="Z61" s="11"/>
      <c r="AA61" s="11"/>
      <c r="AB61" s="11"/>
    </row>
    <row r="62" spans="2:32" s="22" customFormat="1" ht="20.100000000000001" hidden="1" customHeight="1" outlineLevel="1" thickBot="1" x14ac:dyDescent="0.25">
      <c r="B62" s="23">
        <v>3</v>
      </c>
      <c r="C62" s="87"/>
      <c r="D62" s="85"/>
      <c r="E62" s="35"/>
      <c r="F62" s="34" t="s">
        <v>2</v>
      </c>
      <c r="G62" s="34" t="s">
        <v>2</v>
      </c>
      <c r="H62" s="35"/>
      <c r="I62" s="35"/>
      <c r="J62" s="36"/>
      <c r="K62" s="37">
        <f t="shared" ref="K62:K71" si="16">IF(I62=0,(H62*J62),(H62*J62)+(H62*J62)*I62%)</f>
        <v>0</v>
      </c>
      <c r="L62" s="26"/>
      <c r="V62" s="27"/>
      <c r="W62" s="28"/>
      <c r="Z62" s="29">
        <f>IF(K61="BIENES",K72,0)</f>
        <v>0</v>
      </c>
      <c r="AA62" s="29">
        <f>IF(K61="SERVICIOS",K72,0)</f>
        <v>0</v>
      </c>
      <c r="AB62" s="29">
        <f>IF(K61="OBRA PÚBLICA",K72,0)</f>
        <v>0</v>
      </c>
      <c r="AD62" s="30">
        <f>IF(K61="BIENES",T73,0)</f>
        <v>0</v>
      </c>
      <c r="AE62" s="30">
        <f>IF(K61="SERVICIOS",T73,0)</f>
        <v>0</v>
      </c>
      <c r="AF62" s="30">
        <f>IF(K61="OBRA PÚBLICA",T73,0)</f>
        <v>0</v>
      </c>
    </row>
    <row r="63" spans="2:32" s="6" customFormat="1" ht="224.45" hidden="1" customHeight="1" outlineLevel="1" x14ac:dyDescent="0.2">
      <c r="B63" s="32">
        <f>+B62+0.01</f>
        <v>3.01</v>
      </c>
      <c r="C63" s="189"/>
      <c r="D63" s="190"/>
      <c r="E63" s="50"/>
      <c r="F63" s="49" t="s">
        <v>2</v>
      </c>
      <c r="G63" s="49" t="s">
        <v>2</v>
      </c>
      <c r="H63" s="50"/>
      <c r="I63" s="50"/>
      <c r="J63" s="51"/>
      <c r="K63" s="37">
        <f t="shared" si="16"/>
        <v>0</v>
      </c>
      <c r="L63" s="38"/>
      <c r="N63" s="39" t="str">
        <f t="shared" ref="N63:N72" si="17">IF(AND(O63=0,H62&lt;&gt;0)," ",IF(O63&gt;H62,CONCATENATE("+",O63-H62),IF(H62&gt;O63,CONCATENATE("-",H62-O63)," ")))</f>
        <v xml:space="preserve"> </v>
      </c>
      <c r="O63" s="40"/>
      <c r="Q63" s="41" t="str">
        <f t="shared" ref="Q63:Q72" si="18">IF(AND(R63=0,J62&lt;&gt;0),"  ",IF(R63&gt;J62,R63-J62,IF(J62&gt;R63,J62-R63,"  ")))</f>
        <v xml:space="preserve">  </v>
      </c>
      <c r="R63" s="42"/>
      <c r="T63" s="43">
        <f t="shared" ref="T63:T72" si="19">V63-K62</f>
        <v>0</v>
      </c>
      <c r="V63" s="44">
        <f t="shared" ref="V63:V72" si="20">IF(AND(O63&lt;&gt;0,R63&lt;&gt;0),R63*O63,IF(AND(O63&lt;&gt;0,R63=0),O63*J62,IF(AND(O63=0,R63&lt;&gt;0),H62*R63,IF(AND(R63=0,O63=0),K62," "))))</f>
        <v>0</v>
      </c>
      <c r="W63" s="45" t="str">
        <f>IF($V$73&gt;0,$W$73*V63/$V$73," ")</f>
        <v xml:space="preserve"> </v>
      </c>
      <c r="Z63" s="11"/>
      <c r="AA63" s="11"/>
      <c r="AB63" s="11"/>
    </row>
    <row r="64" spans="2:32" s="6" customFormat="1" ht="224.45" hidden="1" customHeight="1" outlineLevel="1" x14ac:dyDescent="0.2">
      <c r="B64" s="62">
        <f t="shared" ref="B64:B72" si="21">+B63+0.01</f>
        <v>3.0199999999999996</v>
      </c>
      <c r="C64" s="178"/>
      <c r="D64" s="179"/>
      <c r="E64" s="50"/>
      <c r="F64" s="49" t="s">
        <v>2</v>
      </c>
      <c r="G64" s="49" t="s">
        <v>2</v>
      </c>
      <c r="H64" s="50"/>
      <c r="I64" s="50"/>
      <c r="J64" s="51"/>
      <c r="K64" s="37">
        <f t="shared" si="16"/>
        <v>0</v>
      </c>
      <c r="L64" s="38"/>
      <c r="N64" s="39" t="str">
        <f t="shared" si="17"/>
        <v xml:space="preserve"> </v>
      </c>
      <c r="O64" s="53"/>
      <c r="Q64" s="41" t="str">
        <f t="shared" si="18"/>
        <v xml:space="preserve">  </v>
      </c>
      <c r="R64" s="54"/>
      <c r="T64" s="43">
        <f t="shared" si="19"/>
        <v>0</v>
      </c>
      <c r="V64" s="44">
        <f t="shared" si="20"/>
        <v>0</v>
      </c>
      <c r="W64" s="55" t="str">
        <f t="shared" ref="W64:W72" si="22">IF($V$73&gt;0,$W$73*V64/$V$73," ")</f>
        <v xml:space="preserve"> </v>
      </c>
      <c r="Z64" s="11"/>
      <c r="AA64" s="11"/>
      <c r="AB64" s="11"/>
    </row>
    <row r="65" spans="2:32" s="6" customFormat="1" ht="26.45" hidden="1" customHeight="1" outlineLevel="1" x14ac:dyDescent="0.2">
      <c r="B65" s="62">
        <f t="shared" si="21"/>
        <v>3.0299999999999994</v>
      </c>
      <c r="C65" s="178"/>
      <c r="D65" s="179"/>
      <c r="E65" s="50"/>
      <c r="F65" s="49" t="s">
        <v>2</v>
      </c>
      <c r="G65" s="49" t="s">
        <v>2</v>
      </c>
      <c r="H65" s="50"/>
      <c r="I65" s="50"/>
      <c r="J65" s="51"/>
      <c r="K65" s="37">
        <f t="shared" si="16"/>
        <v>0</v>
      </c>
      <c r="L65" s="38"/>
      <c r="N65" s="39" t="str">
        <f t="shared" si="17"/>
        <v xml:space="preserve"> </v>
      </c>
      <c r="O65" s="53"/>
      <c r="Q65" s="41" t="str">
        <f t="shared" si="18"/>
        <v xml:space="preserve">  </v>
      </c>
      <c r="R65" s="54"/>
      <c r="T65" s="43">
        <f t="shared" si="19"/>
        <v>0</v>
      </c>
      <c r="V65" s="44">
        <f t="shared" si="20"/>
        <v>0</v>
      </c>
      <c r="W65" s="55" t="str">
        <f t="shared" si="22"/>
        <v xml:space="preserve"> </v>
      </c>
      <c r="Z65" s="11"/>
      <c r="AA65" s="11"/>
      <c r="AB65" s="11"/>
    </row>
    <row r="66" spans="2:32" s="6" customFormat="1" ht="26.45" hidden="1" customHeight="1" outlineLevel="1" x14ac:dyDescent="0.2">
      <c r="B66" s="62">
        <f t="shared" si="21"/>
        <v>3.0399999999999991</v>
      </c>
      <c r="C66" s="178"/>
      <c r="D66" s="179"/>
      <c r="E66" s="50"/>
      <c r="F66" s="49" t="s">
        <v>2</v>
      </c>
      <c r="G66" s="49" t="s">
        <v>2</v>
      </c>
      <c r="H66" s="50"/>
      <c r="I66" s="50"/>
      <c r="J66" s="51"/>
      <c r="K66" s="37">
        <f t="shared" si="16"/>
        <v>0</v>
      </c>
      <c r="L66" s="38"/>
      <c r="N66" s="39" t="str">
        <f t="shared" si="17"/>
        <v xml:space="preserve"> </v>
      </c>
      <c r="O66" s="53"/>
      <c r="Q66" s="41" t="str">
        <f t="shared" si="18"/>
        <v xml:space="preserve">  </v>
      </c>
      <c r="R66" s="54"/>
      <c r="T66" s="43">
        <f t="shared" si="19"/>
        <v>0</v>
      </c>
      <c r="V66" s="44">
        <f t="shared" si="20"/>
        <v>0</v>
      </c>
      <c r="W66" s="55" t="str">
        <f t="shared" si="22"/>
        <v xml:space="preserve"> </v>
      </c>
      <c r="Z66" s="11"/>
      <c r="AA66" s="11"/>
      <c r="AB66" s="11"/>
    </row>
    <row r="67" spans="2:32" s="6" customFormat="1" ht="26.45" hidden="1" customHeight="1" outlineLevel="1" x14ac:dyDescent="0.2">
      <c r="B67" s="62">
        <f t="shared" si="21"/>
        <v>3.0499999999999989</v>
      </c>
      <c r="C67" s="178"/>
      <c r="D67" s="179"/>
      <c r="E67" s="50"/>
      <c r="F67" s="49" t="s">
        <v>2</v>
      </c>
      <c r="G67" s="49" t="s">
        <v>2</v>
      </c>
      <c r="H67" s="50"/>
      <c r="I67" s="50"/>
      <c r="J67" s="51"/>
      <c r="K67" s="37">
        <f t="shared" si="16"/>
        <v>0</v>
      </c>
      <c r="L67" s="38"/>
      <c r="N67" s="39" t="str">
        <f t="shared" si="17"/>
        <v xml:space="preserve"> </v>
      </c>
      <c r="O67" s="53"/>
      <c r="Q67" s="41" t="str">
        <f t="shared" si="18"/>
        <v xml:space="preserve">  </v>
      </c>
      <c r="R67" s="54"/>
      <c r="T67" s="43">
        <f t="shared" si="19"/>
        <v>0</v>
      </c>
      <c r="V67" s="44">
        <f t="shared" si="20"/>
        <v>0</v>
      </c>
      <c r="W67" s="55" t="str">
        <f t="shared" si="22"/>
        <v xml:space="preserve"> </v>
      </c>
      <c r="Z67" s="11"/>
      <c r="AA67" s="11"/>
      <c r="AB67" s="11"/>
    </row>
    <row r="68" spans="2:32" s="6" customFormat="1" ht="26.45" hidden="1" customHeight="1" outlineLevel="1" x14ac:dyDescent="0.2">
      <c r="B68" s="62">
        <f t="shared" si="21"/>
        <v>3.0599999999999987</v>
      </c>
      <c r="C68" s="178"/>
      <c r="D68" s="179"/>
      <c r="E68" s="50"/>
      <c r="F68" s="49" t="s">
        <v>2</v>
      </c>
      <c r="G68" s="49" t="s">
        <v>2</v>
      </c>
      <c r="H68" s="50"/>
      <c r="I68" s="50"/>
      <c r="J68" s="51"/>
      <c r="K68" s="37">
        <f t="shared" si="16"/>
        <v>0</v>
      </c>
      <c r="L68" s="38"/>
      <c r="N68" s="39" t="str">
        <f t="shared" si="17"/>
        <v xml:space="preserve"> </v>
      </c>
      <c r="O68" s="53"/>
      <c r="Q68" s="41" t="str">
        <f t="shared" si="18"/>
        <v xml:space="preserve">  </v>
      </c>
      <c r="R68" s="54"/>
      <c r="T68" s="43">
        <f t="shared" si="19"/>
        <v>0</v>
      </c>
      <c r="V68" s="44">
        <f t="shared" si="20"/>
        <v>0</v>
      </c>
      <c r="W68" s="55" t="str">
        <f t="shared" si="22"/>
        <v xml:space="preserve"> </v>
      </c>
      <c r="Z68" s="11"/>
      <c r="AA68" s="11"/>
      <c r="AB68" s="11"/>
    </row>
    <row r="69" spans="2:32" s="6" customFormat="1" ht="26.45" hidden="1" customHeight="1" outlineLevel="1" x14ac:dyDescent="0.2">
      <c r="B69" s="62">
        <f t="shared" si="21"/>
        <v>3.0699999999999985</v>
      </c>
      <c r="C69" s="178"/>
      <c r="D69" s="179"/>
      <c r="E69" s="50"/>
      <c r="F69" s="49" t="s">
        <v>2</v>
      </c>
      <c r="G69" s="49" t="s">
        <v>2</v>
      </c>
      <c r="H69" s="50"/>
      <c r="I69" s="50"/>
      <c r="J69" s="51"/>
      <c r="K69" s="37">
        <f t="shared" si="16"/>
        <v>0</v>
      </c>
      <c r="L69" s="38"/>
      <c r="N69" s="39" t="str">
        <f t="shared" si="17"/>
        <v xml:space="preserve"> </v>
      </c>
      <c r="O69" s="53"/>
      <c r="Q69" s="41" t="str">
        <f t="shared" si="18"/>
        <v xml:space="preserve">  </v>
      </c>
      <c r="R69" s="54"/>
      <c r="T69" s="43">
        <f t="shared" si="19"/>
        <v>0</v>
      </c>
      <c r="V69" s="44">
        <f t="shared" si="20"/>
        <v>0</v>
      </c>
      <c r="W69" s="55" t="str">
        <f t="shared" si="22"/>
        <v xml:space="preserve"> </v>
      </c>
      <c r="Z69" s="11"/>
      <c r="AA69" s="11"/>
      <c r="AB69" s="11"/>
    </row>
    <row r="70" spans="2:32" s="6" customFormat="1" ht="26.45" hidden="1" customHeight="1" outlineLevel="1" x14ac:dyDescent="0.2">
      <c r="B70" s="62">
        <f t="shared" si="21"/>
        <v>3.0799999999999983</v>
      </c>
      <c r="C70" s="178"/>
      <c r="D70" s="179"/>
      <c r="E70" s="50"/>
      <c r="F70" s="49" t="s">
        <v>2</v>
      </c>
      <c r="G70" s="49" t="s">
        <v>2</v>
      </c>
      <c r="H70" s="50"/>
      <c r="I70" s="50"/>
      <c r="J70" s="51"/>
      <c r="K70" s="37">
        <f t="shared" si="16"/>
        <v>0</v>
      </c>
      <c r="L70" s="38"/>
      <c r="N70" s="39" t="str">
        <f t="shared" si="17"/>
        <v xml:space="preserve"> </v>
      </c>
      <c r="O70" s="53"/>
      <c r="Q70" s="41" t="str">
        <f t="shared" si="18"/>
        <v xml:space="preserve">  </v>
      </c>
      <c r="R70" s="54"/>
      <c r="T70" s="43">
        <f t="shared" si="19"/>
        <v>0</v>
      </c>
      <c r="V70" s="44">
        <f t="shared" si="20"/>
        <v>0</v>
      </c>
      <c r="W70" s="55" t="str">
        <f t="shared" si="22"/>
        <v xml:space="preserve"> </v>
      </c>
      <c r="Z70" s="11"/>
      <c r="AA70" s="11"/>
      <c r="AB70" s="11"/>
    </row>
    <row r="71" spans="2:32" s="6" customFormat="1" ht="26.45" hidden="1" customHeight="1" outlineLevel="1" x14ac:dyDescent="0.2">
      <c r="B71" s="62">
        <f t="shared" si="21"/>
        <v>3.0899999999999981</v>
      </c>
      <c r="C71" s="178"/>
      <c r="D71" s="179"/>
      <c r="E71" s="50"/>
      <c r="F71" s="49" t="s">
        <v>2</v>
      </c>
      <c r="G71" s="49" t="s">
        <v>2</v>
      </c>
      <c r="H71" s="50"/>
      <c r="I71" s="50"/>
      <c r="J71" s="51"/>
      <c r="K71" s="37">
        <f t="shared" si="16"/>
        <v>0</v>
      </c>
      <c r="L71" s="38"/>
      <c r="N71" s="39" t="str">
        <f t="shared" si="17"/>
        <v xml:space="preserve"> </v>
      </c>
      <c r="O71" s="53"/>
      <c r="Q71" s="41" t="str">
        <f t="shared" si="18"/>
        <v xml:space="preserve">  </v>
      </c>
      <c r="R71" s="54"/>
      <c r="T71" s="43">
        <f t="shared" si="19"/>
        <v>0</v>
      </c>
      <c r="V71" s="44">
        <f t="shared" si="20"/>
        <v>0</v>
      </c>
      <c r="W71" s="55" t="str">
        <f t="shared" si="22"/>
        <v xml:space="preserve"> </v>
      </c>
      <c r="Z71" s="11"/>
      <c r="AA71" s="11"/>
      <c r="AB71" s="11"/>
    </row>
    <row r="72" spans="2:32" s="6" customFormat="1" ht="13.9" hidden="1" customHeight="1" outlineLevel="1" thickBot="1" x14ac:dyDescent="0.25">
      <c r="B72" s="62">
        <f t="shared" si="21"/>
        <v>3.0999999999999979</v>
      </c>
      <c r="C72" s="178"/>
      <c r="D72" s="179"/>
      <c r="E72" s="88"/>
      <c r="F72" s="88"/>
      <c r="G72" s="88"/>
      <c r="H72" s="88"/>
      <c r="I72" s="88"/>
      <c r="J72" s="89" t="s">
        <v>63</v>
      </c>
      <c r="K72" s="90">
        <f>SUM(K62:K71)</f>
        <v>0</v>
      </c>
      <c r="L72" s="38"/>
      <c r="N72" s="39" t="str">
        <f t="shared" si="17"/>
        <v xml:space="preserve"> </v>
      </c>
      <c r="O72" s="53"/>
      <c r="Q72" s="41" t="str">
        <f t="shared" si="18"/>
        <v xml:space="preserve">  </v>
      </c>
      <c r="R72" s="61"/>
      <c r="T72" s="43">
        <f t="shared" si="19"/>
        <v>0</v>
      </c>
      <c r="V72" s="44">
        <f t="shared" si="20"/>
        <v>0</v>
      </c>
      <c r="W72" s="91" t="str">
        <f t="shared" si="22"/>
        <v xml:space="preserve"> </v>
      </c>
      <c r="Z72" s="11"/>
      <c r="AA72" s="11"/>
      <c r="AB72" s="11"/>
    </row>
    <row r="73" spans="2:32" s="6" customFormat="1" ht="26.45" hidden="1" customHeight="1" outlineLevel="1" x14ac:dyDescent="0.2">
      <c r="B73" s="92"/>
      <c r="C73" s="88"/>
      <c r="D73" s="88"/>
      <c r="E73" s="88"/>
      <c r="F73" s="88"/>
      <c r="G73" s="88"/>
      <c r="H73" s="88"/>
      <c r="I73" s="88"/>
      <c r="J73" s="89" t="str">
        <f>IF(K61&lt;&gt;"OBRA PÚBLICA","  ","A")</f>
        <v xml:space="preserve">  </v>
      </c>
      <c r="K73" s="90" t="str">
        <f>IF(K61&lt;&gt;"OBRA PÚBLICA","  ",K72*22%)</f>
        <v xml:space="preserve">  </v>
      </c>
      <c r="L73" s="38"/>
      <c r="R73" s="81" t="s">
        <v>63</v>
      </c>
      <c r="T73" s="93">
        <f>IF(V73=0,0,SUM(T63:T72))</f>
        <v>0</v>
      </c>
      <c r="V73" s="94">
        <f>SUM(V63:V72)</f>
        <v>0</v>
      </c>
      <c r="W73" s="71" t="e">
        <f>IF($V$387&gt;0,$W$387*V73/$V$387," ")</f>
        <v>#REF!</v>
      </c>
      <c r="Z73" s="11"/>
      <c r="AA73" s="11"/>
      <c r="AB73" s="11"/>
    </row>
    <row r="74" spans="2:32" s="6" customFormat="1" ht="26.45" hidden="1" customHeight="1" outlineLevel="1" x14ac:dyDescent="0.2">
      <c r="B74" s="92"/>
      <c r="C74" s="88"/>
      <c r="D74" s="88"/>
      <c r="E74" s="88"/>
      <c r="F74" s="88"/>
      <c r="G74" s="88"/>
      <c r="H74" s="88"/>
      <c r="I74" s="88"/>
      <c r="J74" s="89" t="str">
        <f>IF(K61&lt;&gt;"OBRA PÚBLICA","  ","I")</f>
        <v xml:space="preserve">  </v>
      </c>
      <c r="K74" s="90" t="str">
        <f>IF(K61&lt;&gt;"OBRA PÚBLICA","  ",K72*3%)</f>
        <v xml:space="preserve">  </v>
      </c>
      <c r="L74" s="38"/>
      <c r="R74" s="81" t="str">
        <f>IF(K61&lt;&gt;"OBRA PÚBLICA","  ","A")</f>
        <v xml:space="preserve">  </v>
      </c>
      <c r="T74" s="93" t="str">
        <f>IF(K61&lt;&gt;"OBRA PÚBLICA","  ",T73*22%)</f>
        <v xml:space="preserve">  </v>
      </c>
      <c r="V74" s="94" t="str">
        <f>IF(K61&lt;&gt;"OBRA PÚBLICA","  ",V73*22%)</f>
        <v xml:space="preserve">  </v>
      </c>
      <c r="W74" s="71"/>
      <c r="Z74" s="11"/>
      <c r="AA74" s="11"/>
      <c r="AB74" s="11"/>
    </row>
    <row r="75" spans="2:32" s="6" customFormat="1" ht="26.45" hidden="1" customHeight="1" outlineLevel="1" x14ac:dyDescent="0.2">
      <c r="B75" s="92"/>
      <c r="C75" s="88"/>
      <c r="D75" s="88"/>
      <c r="E75" s="88"/>
      <c r="F75" s="88"/>
      <c r="G75" s="88"/>
      <c r="H75" s="88"/>
      <c r="I75" s="88"/>
      <c r="J75" s="89" t="str">
        <f>IF(K61&lt;&gt;"OBRA PÚBLICA","  ","U")</f>
        <v xml:space="preserve">  </v>
      </c>
      <c r="K75" s="90" t="str">
        <f>IF(K61&lt;&gt;"OBRA PÚBLICA","  ",K72*5%)</f>
        <v xml:space="preserve">  </v>
      </c>
      <c r="L75" s="38"/>
      <c r="R75" s="81" t="str">
        <f>IF(K61&lt;&gt;"OBRA PÚBLICA","  ","I")</f>
        <v xml:space="preserve">  </v>
      </c>
      <c r="T75" s="93" t="str">
        <f>IF(K61&lt;&gt;"OBRA PÚBLICA","  ",T73*3%)</f>
        <v xml:space="preserve">  </v>
      </c>
      <c r="V75" s="94" t="str">
        <f>IF(K61&lt;&gt;"OBRA PÚBLICA","  ",V73*3%)</f>
        <v xml:space="preserve">  </v>
      </c>
      <c r="W75" s="71"/>
      <c r="Z75" s="11"/>
      <c r="AA75" s="11"/>
      <c r="AB75" s="11"/>
    </row>
    <row r="76" spans="2:32" s="6" customFormat="1" ht="26.45" hidden="1" customHeight="1" outlineLevel="1" x14ac:dyDescent="0.2">
      <c r="B76" s="92"/>
      <c r="C76" s="88"/>
      <c r="D76" s="88"/>
      <c r="E76" s="75"/>
      <c r="F76" s="75"/>
      <c r="G76" s="75"/>
      <c r="H76" s="75"/>
      <c r="I76" s="75"/>
      <c r="J76" s="76"/>
      <c r="K76" s="77"/>
      <c r="L76" s="38"/>
      <c r="R76" s="81" t="str">
        <f>IF(K61&lt;&gt;"OBRA PÚBLICA","  ","U")</f>
        <v xml:space="preserve">  </v>
      </c>
      <c r="T76" s="93" t="str">
        <f>IF(K61&lt;&gt;"OBRA PÚBLICA","  ",T73*5%)</f>
        <v xml:space="preserve">  </v>
      </c>
      <c r="V76" s="94" t="str">
        <f>IF(K61&lt;&gt;"OBRA PÚBLICA","  ",V73*5%)</f>
        <v xml:space="preserve">  </v>
      </c>
      <c r="W76" s="71"/>
      <c r="Z76" s="11"/>
      <c r="AA76" s="11"/>
      <c r="AB76" s="11"/>
    </row>
    <row r="77" spans="2:32" s="6" customFormat="1" ht="26.45" hidden="1" customHeight="1" outlineLevel="1" x14ac:dyDescent="0.2">
      <c r="B77" s="75"/>
      <c r="C77" s="75"/>
      <c r="D77" s="75"/>
      <c r="E77" s="78"/>
      <c r="F77" s="78"/>
      <c r="G77" s="78"/>
      <c r="H77" s="78"/>
      <c r="I77" s="78"/>
      <c r="J77" s="79"/>
      <c r="K77" s="80"/>
      <c r="L77" s="38"/>
      <c r="R77" s="81"/>
      <c r="T77" s="82"/>
      <c r="V77" s="82"/>
      <c r="W77" s="67"/>
      <c r="Z77" s="11"/>
      <c r="AA77" s="11"/>
      <c r="AB77" s="11"/>
    </row>
    <row r="78" spans="2:32" s="6" customFormat="1" ht="26.45" hidden="1" customHeight="1" outlineLevel="1" x14ac:dyDescent="0.2">
      <c r="B78" s="78"/>
      <c r="C78" s="78"/>
      <c r="D78" s="78"/>
      <c r="E78" s="83" t="s">
        <v>13</v>
      </c>
      <c r="F78" s="83" t="s">
        <v>14</v>
      </c>
      <c r="G78" s="83" t="s">
        <v>15</v>
      </c>
      <c r="H78" s="83" t="s">
        <v>16</v>
      </c>
      <c r="I78" s="83" t="s">
        <v>17</v>
      </c>
      <c r="J78" s="84" t="s">
        <v>18</v>
      </c>
      <c r="K78" s="84" t="s">
        <v>19</v>
      </c>
      <c r="L78" s="38"/>
      <c r="R78" s="81"/>
      <c r="T78" s="82"/>
      <c r="V78" s="82"/>
      <c r="W78" s="67"/>
      <c r="Z78" s="11"/>
      <c r="AA78" s="11"/>
      <c r="AB78" s="11"/>
    </row>
    <row r="79" spans="2:32" s="6" customFormat="1" ht="33.950000000000003" hidden="1" customHeight="1" outlineLevel="1" thickBot="1" x14ac:dyDescent="0.25">
      <c r="B79" s="83" t="s">
        <v>11</v>
      </c>
      <c r="C79" s="191" t="s">
        <v>12</v>
      </c>
      <c r="D79" s="192"/>
      <c r="E79" s="85"/>
      <c r="F79" s="85"/>
      <c r="G79" s="85"/>
      <c r="H79" s="85"/>
      <c r="I79" s="86"/>
      <c r="J79" s="24" t="s">
        <v>31</v>
      </c>
      <c r="K79" s="25" t="s">
        <v>2</v>
      </c>
      <c r="L79" s="16"/>
      <c r="N79" s="17" t="s">
        <v>20</v>
      </c>
      <c r="O79" s="18" t="s">
        <v>21</v>
      </c>
      <c r="Q79" s="17" t="s">
        <v>22</v>
      </c>
      <c r="R79" s="18" t="s">
        <v>23</v>
      </c>
      <c r="T79" s="19" t="s">
        <v>24</v>
      </c>
      <c r="V79" s="20" t="s">
        <v>25</v>
      </c>
      <c r="W79" s="21" t="s">
        <v>26</v>
      </c>
      <c r="Z79" s="11"/>
      <c r="AA79" s="11"/>
      <c r="AB79" s="11"/>
    </row>
    <row r="80" spans="2:32" s="22" customFormat="1" ht="20.100000000000001" hidden="1" customHeight="1" outlineLevel="1" thickBot="1" x14ac:dyDescent="0.25">
      <c r="B80" s="23">
        <v>4</v>
      </c>
      <c r="C80" s="87"/>
      <c r="D80" s="85"/>
      <c r="E80" s="35"/>
      <c r="F80" s="34" t="s">
        <v>2</v>
      </c>
      <c r="G80" s="34" t="s">
        <v>2</v>
      </c>
      <c r="H80" s="35"/>
      <c r="I80" s="35"/>
      <c r="J80" s="36"/>
      <c r="K80" s="37">
        <f t="shared" ref="K80:K89" si="23">IF(I80=0,(H80*J80),(H80*J80)+(H80*J80)*I80%)</f>
        <v>0</v>
      </c>
      <c r="L80" s="26"/>
      <c r="V80" s="27"/>
      <c r="W80" s="28"/>
      <c r="Z80" s="29">
        <f>IF(K79="BIENES",K90,0)</f>
        <v>0</v>
      </c>
      <c r="AA80" s="29">
        <f>IF(K79="SERVICIOS",K90,0)</f>
        <v>0</v>
      </c>
      <c r="AB80" s="29">
        <f>IF(K79="OBRA PÚBLICA",K90,0)</f>
        <v>0</v>
      </c>
      <c r="AD80" s="30">
        <f>IF(K79="BIENES",T91,0)</f>
        <v>0</v>
      </c>
      <c r="AE80" s="30">
        <f>IF(K79="SERVICIOS",T91,0)</f>
        <v>0</v>
      </c>
      <c r="AF80" s="30">
        <f>IF(K79="OBRA PÚBLICA",T91,0)</f>
        <v>0</v>
      </c>
    </row>
    <row r="81" spans="2:28" s="6" customFormat="1" ht="26.45" hidden="1" customHeight="1" outlineLevel="1" x14ac:dyDescent="0.2">
      <c r="B81" s="32">
        <f>+B80+0.01</f>
        <v>4.01</v>
      </c>
      <c r="C81" s="189"/>
      <c r="D81" s="190"/>
      <c r="E81" s="50"/>
      <c r="F81" s="49" t="s">
        <v>2</v>
      </c>
      <c r="G81" s="49" t="s">
        <v>2</v>
      </c>
      <c r="H81" s="50"/>
      <c r="I81" s="50"/>
      <c r="J81" s="51"/>
      <c r="K81" s="37">
        <f t="shared" si="23"/>
        <v>0</v>
      </c>
      <c r="L81" s="38"/>
      <c r="N81" s="39" t="str">
        <f t="shared" ref="N81:N90" si="24">IF(AND(O81=0,H80&lt;&gt;0)," ",IF(O81&gt;H80,CONCATENATE("+",O81-H80),IF(H80&gt;O81,CONCATENATE("-",H80-O81)," ")))</f>
        <v xml:space="preserve"> </v>
      </c>
      <c r="O81" s="40"/>
      <c r="Q81" s="41" t="str">
        <f t="shared" ref="Q81:Q90" si="25">IF(AND(R81=0,J80&lt;&gt;0),"  ",IF(R81&gt;J80,R81-J80,IF(J80&gt;R81,J80-R81,"  ")))</f>
        <v xml:space="preserve">  </v>
      </c>
      <c r="R81" s="42"/>
      <c r="T81" s="43">
        <f t="shared" ref="T81:T90" si="26">V81-K80</f>
        <v>0</v>
      </c>
      <c r="V81" s="44">
        <f t="shared" ref="V81:V90" si="27">IF(AND(O81&lt;&gt;0,R81&lt;&gt;0),R81*O81,IF(AND(O81&lt;&gt;0,R81=0),O81*J80,IF(AND(O81=0,R81&lt;&gt;0),H80*R81,IF(AND(R81=0,O81=0),K80," "))))</f>
        <v>0</v>
      </c>
      <c r="W81" s="45" t="str">
        <f>IF($V$91&gt;0,$W$91*V81/$V$91," ")</f>
        <v xml:space="preserve"> </v>
      </c>
      <c r="Z81" s="11"/>
      <c r="AA81" s="11"/>
      <c r="AB81" s="11"/>
    </row>
    <row r="82" spans="2:28" s="6" customFormat="1" ht="26.45" hidden="1" customHeight="1" outlineLevel="1" x14ac:dyDescent="0.2">
      <c r="B82" s="62">
        <f t="shared" ref="B82:B90" si="28">+B81+0.01</f>
        <v>4.0199999999999996</v>
      </c>
      <c r="C82" s="178"/>
      <c r="D82" s="179"/>
      <c r="E82" s="50"/>
      <c r="F82" s="49" t="s">
        <v>2</v>
      </c>
      <c r="G82" s="49" t="s">
        <v>2</v>
      </c>
      <c r="H82" s="50"/>
      <c r="I82" s="50"/>
      <c r="J82" s="51"/>
      <c r="K82" s="37">
        <f t="shared" si="23"/>
        <v>0</v>
      </c>
      <c r="L82" s="38"/>
      <c r="N82" s="39" t="str">
        <f t="shared" si="24"/>
        <v xml:space="preserve"> </v>
      </c>
      <c r="O82" s="53"/>
      <c r="Q82" s="41" t="str">
        <f t="shared" si="25"/>
        <v xml:space="preserve">  </v>
      </c>
      <c r="R82" s="54"/>
      <c r="T82" s="43">
        <f t="shared" si="26"/>
        <v>0</v>
      </c>
      <c r="V82" s="44">
        <f t="shared" si="27"/>
        <v>0</v>
      </c>
      <c r="W82" s="55" t="str">
        <f t="shared" ref="W82:W90" si="29">IF($V$91&gt;0,$W$91*V82/$V$91," ")</f>
        <v xml:space="preserve"> </v>
      </c>
      <c r="Z82" s="11"/>
      <c r="AA82" s="11"/>
      <c r="AB82" s="11"/>
    </row>
    <row r="83" spans="2:28" s="6" customFormat="1" ht="26.45" hidden="1" customHeight="1" outlineLevel="1" x14ac:dyDescent="0.2">
      <c r="B83" s="62">
        <f t="shared" si="28"/>
        <v>4.0299999999999994</v>
      </c>
      <c r="C83" s="178"/>
      <c r="D83" s="179"/>
      <c r="E83" s="50"/>
      <c r="F83" s="49" t="s">
        <v>2</v>
      </c>
      <c r="G83" s="49" t="s">
        <v>2</v>
      </c>
      <c r="H83" s="50"/>
      <c r="I83" s="50"/>
      <c r="J83" s="51"/>
      <c r="K83" s="37">
        <f t="shared" si="23"/>
        <v>0</v>
      </c>
      <c r="L83" s="38"/>
      <c r="N83" s="39" t="str">
        <f t="shared" si="24"/>
        <v xml:space="preserve"> </v>
      </c>
      <c r="O83" s="53"/>
      <c r="Q83" s="41" t="str">
        <f t="shared" si="25"/>
        <v xml:space="preserve">  </v>
      </c>
      <c r="R83" s="54"/>
      <c r="T83" s="43">
        <f t="shared" si="26"/>
        <v>0</v>
      </c>
      <c r="V83" s="44">
        <f t="shared" si="27"/>
        <v>0</v>
      </c>
      <c r="W83" s="55" t="str">
        <f t="shared" si="29"/>
        <v xml:space="preserve"> </v>
      </c>
      <c r="Z83" s="11"/>
      <c r="AA83" s="11"/>
      <c r="AB83" s="11"/>
    </row>
    <row r="84" spans="2:28" s="6" customFormat="1" ht="26.45" hidden="1" customHeight="1" outlineLevel="1" x14ac:dyDescent="0.2">
      <c r="B84" s="62">
        <f t="shared" si="28"/>
        <v>4.0399999999999991</v>
      </c>
      <c r="C84" s="178"/>
      <c r="D84" s="179"/>
      <c r="E84" s="50"/>
      <c r="F84" s="49" t="s">
        <v>2</v>
      </c>
      <c r="G84" s="49" t="s">
        <v>2</v>
      </c>
      <c r="H84" s="50"/>
      <c r="I84" s="50"/>
      <c r="J84" s="51"/>
      <c r="K84" s="37">
        <f t="shared" si="23"/>
        <v>0</v>
      </c>
      <c r="L84" s="38"/>
      <c r="N84" s="39" t="str">
        <f t="shared" si="24"/>
        <v xml:space="preserve"> </v>
      </c>
      <c r="O84" s="53"/>
      <c r="Q84" s="41" t="str">
        <f t="shared" si="25"/>
        <v xml:space="preserve">  </v>
      </c>
      <c r="R84" s="54"/>
      <c r="T84" s="43">
        <f t="shared" si="26"/>
        <v>0</v>
      </c>
      <c r="V84" s="44">
        <f t="shared" si="27"/>
        <v>0</v>
      </c>
      <c r="W84" s="55" t="str">
        <f t="shared" si="29"/>
        <v xml:space="preserve"> </v>
      </c>
      <c r="Z84" s="11"/>
      <c r="AA84" s="11"/>
      <c r="AB84" s="11"/>
    </row>
    <row r="85" spans="2:28" s="6" customFormat="1" ht="26.45" hidden="1" customHeight="1" outlineLevel="1" x14ac:dyDescent="0.2">
      <c r="B85" s="62">
        <f t="shared" si="28"/>
        <v>4.0499999999999989</v>
      </c>
      <c r="C85" s="178"/>
      <c r="D85" s="179"/>
      <c r="E85" s="50"/>
      <c r="F85" s="49" t="s">
        <v>2</v>
      </c>
      <c r="G85" s="49" t="s">
        <v>2</v>
      </c>
      <c r="H85" s="50"/>
      <c r="I85" s="50"/>
      <c r="J85" s="51"/>
      <c r="K85" s="37">
        <f t="shared" si="23"/>
        <v>0</v>
      </c>
      <c r="L85" s="38"/>
      <c r="N85" s="39" t="str">
        <f t="shared" si="24"/>
        <v xml:space="preserve"> </v>
      </c>
      <c r="O85" s="53"/>
      <c r="Q85" s="41" t="str">
        <f t="shared" si="25"/>
        <v xml:space="preserve">  </v>
      </c>
      <c r="R85" s="54"/>
      <c r="T85" s="43">
        <f t="shared" si="26"/>
        <v>0</v>
      </c>
      <c r="V85" s="44">
        <f t="shared" si="27"/>
        <v>0</v>
      </c>
      <c r="W85" s="55" t="str">
        <f t="shared" si="29"/>
        <v xml:space="preserve"> </v>
      </c>
      <c r="Z85" s="11"/>
      <c r="AA85" s="11"/>
      <c r="AB85" s="11"/>
    </row>
    <row r="86" spans="2:28" s="6" customFormat="1" ht="26.45" hidden="1" customHeight="1" outlineLevel="1" x14ac:dyDescent="0.2">
      <c r="B86" s="62">
        <f t="shared" si="28"/>
        <v>4.0599999999999987</v>
      </c>
      <c r="C86" s="178"/>
      <c r="D86" s="179"/>
      <c r="E86" s="50"/>
      <c r="F86" s="49" t="s">
        <v>2</v>
      </c>
      <c r="G86" s="49" t="s">
        <v>2</v>
      </c>
      <c r="H86" s="50"/>
      <c r="I86" s="50"/>
      <c r="J86" s="51"/>
      <c r="K86" s="37">
        <f t="shared" si="23"/>
        <v>0</v>
      </c>
      <c r="L86" s="38"/>
      <c r="N86" s="39" t="str">
        <f t="shared" si="24"/>
        <v xml:space="preserve"> </v>
      </c>
      <c r="O86" s="53"/>
      <c r="Q86" s="41" t="str">
        <f t="shared" si="25"/>
        <v xml:space="preserve">  </v>
      </c>
      <c r="R86" s="54"/>
      <c r="T86" s="43">
        <f t="shared" si="26"/>
        <v>0</v>
      </c>
      <c r="V86" s="44">
        <f t="shared" si="27"/>
        <v>0</v>
      </c>
      <c r="W86" s="55" t="str">
        <f t="shared" si="29"/>
        <v xml:space="preserve"> </v>
      </c>
      <c r="Z86" s="11"/>
      <c r="AA86" s="11"/>
      <c r="AB86" s="11"/>
    </row>
    <row r="87" spans="2:28" s="6" customFormat="1" ht="26.45" hidden="1" customHeight="1" outlineLevel="1" x14ac:dyDescent="0.2">
      <c r="B87" s="62">
        <f t="shared" si="28"/>
        <v>4.0699999999999985</v>
      </c>
      <c r="C87" s="178"/>
      <c r="D87" s="179"/>
      <c r="E87" s="50"/>
      <c r="F87" s="49" t="s">
        <v>2</v>
      </c>
      <c r="G87" s="49" t="s">
        <v>2</v>
      </c>
      <c r="H87" s="50"/>
      <c r="I87" s="50"/>
      <c r="J87" s="51"/>
      <c r="K87" s="37">
        <f t="shared" si="23"/>
        <v>0</v>
      </c>
      <c r="L87" s="38"/>
      <c r="N87" s="39" t="str">
        <f t="shared" si="24"/>
        <v xml:space="preserve"> </v>
      </c>
      <c r="O87" s="53"/>
      <c r="Q87" s="41" t="str">
        <f t="shared" si="25"/>
        <v xml:space="preserve">  </v>
      </c>
      <c r="R87" s="54"/>
      <c r="T87" s="43">
        <f t="shared" si="26"/>
        <v>0</v>
      </c>
      <c r="V87" s="44">
        <f t="shared" si="27"/>
        <v>0</v>
      </c>
      <c r="W87" s="55" t="str">
        <f>IF($V$91&gt;0,$W$91*V87/$V$91," ")</f>
        <v xml:space="preserve"> </v>
      </c>
      <c r="Z87" s="11"/>
      <c r="AA87" s="11"/>
      <c r="AB87" s="11"/>
    </row>
    <row r="88" spans="2:28" s="6" customFormat="1" ht="26.45" hidden="1" customHeight="1" outlineLevel="1" x14ac:dyDescent="0.2">
      <c r="B88" s="62">
        <f t="shared" si="28"/>
        <v>4.0799999999999983</v>
      </c>
      <c r="C88" s="178"/>
      <c r="D88" s="179"/>
      <c r="E88" s="50"/>
      <c r="F88" s="49" t="s">
        <v>2</v>
      </c>
      <c r="G88" s="49" t="s">
        <v>2</v>
      </c>
      <c r="H88" s="50"/>
      <c r="I88" s="50"/>
      <c r="J88" s="51"/>
      <c r="K88" s="37">
        <f t="shared" si="23"/>
        <v>0</v>
      </c>
      <c r="L88" s="38"/>
      <c r="N88" s="39" t="str">
        <f t="shared" si="24"/>
        <v xml:space="preserve"> </v>
      </c>
      <c r="O88" s="53"/>
      <c r="Q88" s="41" t="str">
        <f t="shared" si="25"/>
        <v xml:space="preserve">  </v>
      </c>
      <c r="R88" s="54"/>
      <c r="T88" s="43">
        <f t="shared" si="26"/>
        <v>0</v>
      </c>
      <c r="V88" s="44">
        <f t="shared" si="27"/>
        <v>0</v>
      </c>
      <c r="W88" s="55" t="str">
        <f t="shared" si="29"/>
        <v xml:space="preserve"> </v>
      </c>
      <c r="Z88" s="11"/>
      <c r="AA88" s="11"/>
      <c r="AB88" s="11"/>
    </row>
    <row r="89" spans="2:28" s="6" customFormat="1" ht="26.45" hidden="1" customHeight="1" outlineLevel="1" x14ac:dyDescent="0.2">
      <c r="B89" s="62">
        <f t="shared" si="28"/>
        <v>4.0899999999999981</v>
      </c>
      <c r="C89" s="178"/>
      <c r="D89" s="179"/>
      <c r="E89" s="50"/>
      <c r="F89" s="49" t="s">
        <v>2</v>
      </c>
      <c r="G89" s="49" t="s">
        <v>2</v>
      </c>
      <c r="H89" s="50"/>
      <c r="I89" s="50"/>
      <c r="J89" s="51"/>
      <c r="K89" s="37">
        <f t="shared" si="23"/>
        <v>0</v>
      </c>
      <c r="L89" s="38"/>
      <c r="N89" s="39" t="str">
        <f t="shared" si="24"/>
        <v xml:space="preserve"> </v>
      </c>
      <c r="O89" s="53"/>
      <c r="Q89" s="41" t="str">
        <f t="shared" si="25"/>
        <v xml:space="preserve">  </v>
      </c>
      <c r="R89" s="54"/>
      <c r="T89" s="43">
        <f t="shared" si="26"/>
        <v>0</v>
      </c>
      <c r="V89" s="44">
        <f t="shared" si="27"/>
        <v>0</v>
      </c>
      <c r="W89" s="55" t="str">
        <f t="shared" si="29"/>
        <v xml:space="preserve"> </v>
      </c>
      <c r="Z89" s="11"/>
      <c r="AA89" s="11"/>
      <c r="AB89" s="11"/>
    </row>
    <row r="90" spans="2:28" s="6" customFormat="1" ht="13.9" hidden="1" customHeight="1" outlineLevel="1" thickBot="1" x14ac:dyDescent="0.25">
      <c r="B90" s="62">
        <f t="shared" si="28"/>
        <v>4.0999999999999979</v>
      </c>
      <c r="C90" s="178"/>
      <c r="D90" s="179"/>
      <c r="E90" s="88"/>
      <c r="F90" s="88"/>
      <c r="G90" s="88"/>
      <c r="H90" s="88"/>
      <c r="I90" s="88"/>
      <c r="J90" s="89" t="s">
        <v>63</v>
      </c>
      <c r="K90" s="90">
        <f>SUM(K80:K89)</f>
        <v>0</v>
      </c>
      <c r="L90" s="38"/>
      <c r="N90" s="39" t="str">
        <f t="shared" si="24"/>
        <v xml:space="preserve"> </v>
      </c>
      <c r="O90" s="53"/>
      <c r="Q90" s="41" t="str">
        <f t="shared" si="25"/>
        <v xml:space="preserve">  </v>
      </c>
      <c r="R90" s="61"/>
      <c r="T90" s="43">
        <f t="shared" si="26"/>
        <v>0</v>
      </c>
      <c r="V90" s="44">
        <f t="shared" si="27"/>
        <v>0</v>
      </c>
      <c r="W90" s="91" t="str">
        <f t="shared" si="29"/>
        <v xml:space="preserve"> </v>
      </c>
      <c r="Z90" s="11"/>
      <c r="AA90" s="11"/>
      <c r="AB90" s="11"/>
    </row>
    <row r="91" spans="2:28" s="6" customFormat="1" ht="26.45" hidden="1" customHeight="1" outlineLevel="1" x14ac:dyDescent="0.2">
      <c r="B91" s="92"/>
      <c r="C91" s="88"/>
      <c r="D91" s="88"/>
      <c r="E91" s="88"/>
      <c r="F91" s="88"/>
      <c r="G91" s="88"/>
      <c r="H91" s="88"/>
      <c r="I91" s="88"/>
      <c r="J91" s="89" t="str">
        <f>IF(K79&lt;&gt;"OBRA PÚBLICA","  ","A")</f>
        <v xml:space="preserve">  </v>
      </c>
      <c r="K91" s="90" t="str">
        <f>IF(K79&lt;&gt;"OBRA PÚBLICA","  ",K90*22%)</f>
        <v xml:space="preserve">  </v>
      </c>
      <c r="L91" s="38"/>
      <c r="R91" s="81" t="s">
        <v>63</v>
      </c>
      <c r="T91" s="93">
        <f>IF(V91=0,0,SUM(T81:T90))</f>
        <v>0</v>
      </c>
      <c r="V91" s="94">
        <f>SUM(V81:V90)</f>
        <v>0</v>
      </c>
      <c r="W91" s="71" t="e">
        <f>IF($V$387&gt;0,$W$387*V91/$V$387," ")</f>
        <v>#REF!</v>
      </c>
      <c r="Z91" s="11"/>
      <c r="AA91" s="11"/>
      <c r="AB91" s="11"/>
    </row>
    <row r="92" spans="2:28" s="6" customFormat="1" ht="26.45" hidden="1" customHeight="1" outlineLevel="1" x14ac:dyDescent="0.2">
      <c r="B92" s="92"/>
      <c r="C92" s="88"/>
      <c r="D92" s="88"/>
      <c r="E92" s="88"/>
      <c r="F92" s="88"/>
      <c r="G92" s="88"/>
      <c r="H92" s="88"/>
      <c r="I92" s="88"/>
      <c r="J92" s="89" t="str">
        <f>IF(K79&lt;&gt;"OBRA PÚBLICA","  ","I")</f>
        <v xml:space="preserve">  </v>
      </c>
      <c r="K92" s="90" t="str">
        <f>IF(K79&lt;&gt;"OBRA PÚBLICA","  ",K90*3%)</f>
        <v xml:space="preserve">  </v>
      </c>
      <c r="L92" s="38"/>
      <c r="R92" s="81" t="str">
        <f>IF(K79&lt;&gt;"OBRA PÚBLICA","  ","A")</f>
        <v xml:space="preserve">  </v>
      </c>
      <c r="T92" s="93" t="str">
        <f>IF(K79&lt;&gt;"OBRA PÚBLICA","  ",T91*22%)</f>
        <v xml:space="preserve">  </v>
      </c>
      <c r="V92" s="94" t="str">
        <f>IF(K79&lt;&gt;"OBRA PÚBLICA","  ",V91*22%)</f>
        <v xml:space="preserve">  </v>
      </c>
      <c r="W92" s="71"/>
      <c r="Z92" s="11"/>
      <c r="AA92" s="11"/>
      <c r="AB92" s="11"/>
    </row>
    <row r="93" spans="2:28" s="6" customFormat="1" ht="26.45" hidden="1" customHeight="1" outlineLevel="1" x14ac:dyDescent="0.2">
      <c r="B93" s="92"/>
      <c r="C93" s="88"/>
      <c r="D93" s="88"/>
      <c r="E93" s="95"/>
      <c r="F93" s="95"/>
      <c r="G93" s="95"/>
      <c r="H93" s="95"/>
      <c r="I93" s="95"/>
      <c r="J93" s="96" t="str">
        <f>IF(K79&lt;&gt;"OBRA PÚBLICA","  ","U")</f>
        <v xml:space="preserve">  </v>
      </c>
      <c r="K93" s="97" t="str">
        <f>IF(K79&lt;&gt;"OBRA PÚBLICA","  ",K90*5%)</f>
        <v xml:space="preserve">  </v>
      </c>
      <c r="L93" s="38"/>
      <c r="R93" s="81" t="str">
        <f>IF(K79&lt;&gt;"OBRA PÚBLICA","  ","I")</f>
        <v xml:space="preserve">  </v>
      </c>
      <c r="T93" s="93" t="str">
        <f>IF(K79&lt;&gt;"OBRA PÚBLICA","  ",T91*3%)</f>
        <v xml:space="preserve">  </v>
      </c>
      <c r="V93" s="94" t="str">
        <f>IF(K79&lt;&gt;"OBRA PÚBLICA","  ",V91*3%)</f>
        <v xml:space="preserve">  </v>
      </c>
      <c r="W93" s="71"/>
      <c r="Z93" s="11"/>
      <c r="AA93" s="11"/>
      <c r="AB93" s="11"/>
    </row>
    <row r="94" spans="2:28" s="6" customFormat="1" ht="26.45" hidden="1" customHeight="1" outlineLevel="1" x14ac:dyDescent="0.2">
      <c r="B94" s="98"/>
      <c r="C94" s="95"/>
      <c r="D94" s="95"/>
      <c r="J94" s="99"/>
      <c r="K94" s="82"/>
      <c r="L94" s="38"/>
      <c r="R94" s="81" t="str">
        <f>IF(K79&lt;&gt;"OBRA PÚBLICA","  ","U")</f>
        <v xml:space="preserve">  </v>
      </c>
      <c r="T94" s="93" t="str">
        <f>IF(K79&lt;&gt;"OBRA PÚBLICA","  ",T91*5%)</f>
        <v xml:space="preserve">  </v>
      </c>
      <c r="V94" s="94" t="str">
        <f>IF(K79&lt;&gt;"OBRA PÚBLICA","  ",V91*5%)</f>
        <v xml:space="preserve">  </v>
      </c>
      <c r="W94" s="71"/>
      <c r="Z94" s="11"/>
      <c r="AA94" s="11"/>
      <c r="AB94" s="11"/>
    </row>
    <row r="95" spans="2:28" s="6" customFormat="1" ht="26.45" hidden="1" customHeight="1" outlineLevel="1" x14ac:dyDescent="0.2">
      <c r="J95" s="99"/>
      <c r="K95" s="82"/>
      <c r="L95" s="38"/>
      <c r="R95" s="81"/>
      <c r="T95" s="82"/>
      <c r="V95" s="82"/>
      <c r="W95" s="67"/>
      <c r="Z95" s="11"/>
      <c r="AA95" s="11"/>
      <c r="AB95" s="11"/>
    </row>
    <row r="96" spans="2:28" s="6" customFormat="1" ht="26.45" hidden="1" customHeight="1" outlineLevel="1" x14ac:dyDescent="0.2">
      <c r="E96" s="14" t="s">
        <v>13</v>
      </c>
      <c r="F96" s="14" t="s">
        <v>14</v>
      </c>
      <c r="G96" s="14" t="s">
        <v>15</v>
      </c>
      <c r="H96" s="14" t="s">
        <v>16</v>
      </c>
      <c r="I96" s="14" t="s">
        <v>17</v>
      </c>
      <c r="J96" s="15" t="s">
        <v>18</v>
      </c>
      <c r="K96" s="15" t="s">
        <v>19</v>
      </c>
      <c r="L96" s="38"/>
      <c r="R96" s="81"/>
      <c r="T96" s="82"/>
      <c r="V96" s="82"/>
      <c r="W96" s="67"/>
      <c r="Z96" s="11"/>
      <c r="AA96" s="11"/>
      <c r="AB96" s="11"/>
    </row>
    <row r="97" spans="2:32" s="6" customFormat="1" ht="33.950000000000003" hidden="1" customHeight="1" outlineLevel="1" thickBot="1" x14ac:dyDescent="0.25">
      <c r="B97" s="14" t="s">
        <v>11</v>
      </c>
      <c r="C97" s="187" t="s">
        <v>12</v>
      </c>
      <c r="D97" s="188"/>
      <c r="E97" s="85"/>
      <c r="F97" s="85"/>
      <c r="G97" s="85"/>
      <c r="H97" s="85"/>
      <c r="I97" s="86"/>
      <c r="J97" s="24" t="s">
        <v>31</v>
      </c>
      <c r="K97" s="25" t="s">
        <v>2</v>
      </c>
      <c r="L97" s="16"/>
      <c r="N97" s="17" t="s">
        <v>20</v>
      </c>
      <c r="O97" s="18" t="s">
        <v>21</v>
      </c>
      <c r="Q97" s="17" t="s">
        <v>22</v>
      </c>
      <c r="R97" s="18" t="s">
        <v>23</v>
      </c>
      <c r="T97" s="19" t="s">
        <v>24</v>
      </c>
      <c r="V97" s="20" t="s">
        <v>25</v>
      </c>
      <c r="W97" s="21" t="s">
        <v>26</v>
      </c>
      <c r="Z97" s="11"/>
      <c r="AA97" s="11"/>
      <c r="AB97" s="11"/>
    </row>
    <row r="98" spans="2:32" s="22" customFormat="1" ht="20.100000000000001" hidden="1" customHeight="1" outlineLevel="1" thickBot="1" x14ac:dyDescent="0.25">
      <c r="B98" s="23">
        <v>5</v>
      </c>
      <c r="C98" s="87"/>
      <c r="D98" s="85"/>
      <c r="E98" s="35"/>
      <c r="F98" s="34" t="s">
        <v>2</v>
      </c>
      <c r="G98" s="34" t="s">
        <v>2</v>
      </c>
      <c r="H98" s="35"/>
      <c r="I98" s="35"/>
      <c r="J98" s="36"/>
      <c r="K98" s="37">
        <f t="shared" ref="K98:K107" si="30">IF(I98=0,(H98*J98),(H98*J98)+(H98*J98)*I98%)</f>
        <v>0</v>
      </c>
      <c r="L98" s="26"/>
      <c r="V98" s="27"/>
      <c r="W98" s="28"/>
      <c r="Z98" s="29">
        <f>IF(K97="BIENES",K108,0)</f>
        <v>0</v>
      </c>
      <c r="AA98" s="29">
        <f>IF(K97="SERVICIOS",K108,0)</f>
        <v>0</v>
      </c>
      <c r="AB98" s="29">
        <f>IF(K97="OBRA PÚBLICA",K108,0)</f>
        <v>0</v>
      </c>
      <c r="AD98" s="30">
        <f>IF(K97="BIENES",T109,0)</f>
        <v>0</v>
      </c>
      <c r="AE98" s="30">
        <f>IF(K97="SERVICIOS",T109,0)</f>
        <v>0</v>
      </c>
      <c r="AF98" s="30">
        <f>IF(K97="OBRA PÚBLICA",T109,0)</f>
        <v>0</v>
      </c>
    </row>
    <row r="99" spans="2:32" s="6" customFormat="1" ht="26.45" hidden="1" customHeight="1" outlineLevel="1" x14ac:dyDescent="0.2">
      <c r="B99" s="32">
        <f>+B98+0.01</f>
        <v>5.01</v>
      </c>
      <c r="C99" s="189"/>
      <c r="D99" s="190"/>
      <c r="E99" s="50"/>
      <c r="F99" s="49" t="s">
        <v>2</v>
      </c>
      <c r="G99" s="49" t="s">
        <v>2</v>
      </c>
      <c r="H99" s="50"/>
      <c r="I99" s="50"/>
      <c r="J99" s="51"/>
      <c r="K99" s="37">
        <f t="shared" si="30"/>
        <v>0</v>
      </c>
      <c r="L99" s="38"/>
      <c r="N99" s="39" t="str">
        <f t="shared" ref="N99:N108" si="31">IF(AND(O99=0,H98&lt;&gt;0)," ",IF(O99&gt;H98,CONCATENATE("+",O99-H98),IF(H98&gt;O99,CONCATENATE("-",H98-O99)," ")))</f>
        <v xml:space="preserve"> </v>
      </c>
      <c r="O99" s="40"/>
      <c r="Q99" s="41" t="str">
        <f t="shared" ref="Q99:Q108" si="32">IF(AND(R99=0,J98&lt;&gt;0),"  ",IF(R99&gt;J98,R99-J98,IF(J98&gt;R99,J98-R99,"  ")))</f>
        <v xml:space="preserve">  </v>
      </c>
      <c r="R99" s="42"/>
      <c r="T99" s="43">
        <f t="shared" ref="T99:T108" si="33">V99-K98</f>
        <v>0</v>
      </c>
      <c r="V99" s="44">
        <f t="shared" ref="V99:V108" si="34">IF(AND(O99&lt;&gt;0,R99&lt;&gt;0),R99*O99,IF(AND(O99&lt;&gt;0,R99=0),O99*J98,IF(AND(O99=0,R99&lt;&gt;0),H98*R99,IF(AND(R99=0,O99=0),K98," "))))</f>
        <v>0</v>
      </c>
      <c r="W99" s="45" t="str">
        <f>IF($V$109&gt;0,$W$109*V99/$V$109," ")</f>
        <v xml:space="preserve"> </v>
      </c>
      <c r="Z99" s="11"/>
      <c r="AA99" s="11"/>
      <c r="AB99" s="11"/>
    </row>
    <row r="100" spans="2:32" s="6" customFormat="1" ht="26.45" hidden="1" customHeight="1" outlineLevel="1" x14ac:dyDescent="0.2">
      <c r="B100" s="62">
        <f t="shared" ref="B100:B108" si="35">+B99+0.01</f>
        <v>5.0199999999999996</v>
      </c>
      <c r="C100" s="178"/>
      <c r="D100" s="179"/>
      <c r="E100" s="50"/>
      <c r="F100" s="49" t="s">
        <v>2</v>
      </c>
      <c r="G100" s="49" t="s">
        <v>2</v>
      </c>
      <c r="H100" s="50"/>
      <c r="I100" s="50"/>
      <c r="J100" s="51"/>
      <c r="K100" s="37">
        <f t="shared" si="30"/>
        <v>0</v>
      </c>
      <c r="L100" s="38"/>
      <c r="N100" s="39" t="str">
        <f t="shared" si="31"/>
        <v xml:space="preserve"> </v>
      </c>
      <c r="O100" s="53"/>
      <c r="Q100" s="41" t="str">
        <f t="shared" si="32"/>
        <v xml:space="preserve">  </v>
      </c>
      <c r="R100" s="54"/>
      <c r="T100" s="43">
        <f t="shared" si="33"/>
        <v>0</v>
      </c>
      <c r="V100" s="44">
        <f t="shared" si="34"/>
        <v>0</v>
      </c>
      <c r="W100" s="55" t="str">
        <f t="shared" ref="W100:W108" si="36">IF($V$109&gt;0,$W$109*V100/$V$109," ")</f>
        <v xml:space="preserve"> </v>
      </c>
      <c r="Z100" s="11"/>
      <c r="AA100" s="11"/>
      <c r="AB100" s="11"/>
    </row>
    <row r="101" spans="2:32" s="6" customFormat="1" ht="26.45" hidden="1" customHeight="1" outlineLevel="1" x14ac:dyDescent="0.2">
      <c r="B101" s="62">
        <f t="shared" si="35"/>
        <v>5.0299999999999994</v>
      </c>
      <c r="C101" s="178"/>
      <c r="D101" s="179"/>
      <c r="E101" s="50"/>
      <c r="F101" s="49" t="s">
        <v>2</v>
      </c>
      <c r="G101" s="49" t="s">
        <v>2</v>
      </c>
      <c r="H101" s="50"/>
      <c r="I101" s="50"/>
      <c r="J101" s="51"/>
      <c r="K101" s="37">
        <f t="shared" si="30"/>
        <v>0</v>
      </c>
      <c r="L101" s="38"/>
      <c r="N101" s="39" t="str">
        <f t="shared" si="31"/>
        <v xml:space="preserve"> </v>
      </c>
      <c r="O101" s="53"/>
      <c r="Q101" s="41" t="str">
        <f t="shared" si="32"/>
        <v xml:space="preserve">  </v>
      </c>
      <c r="R101" s="54"/>
      <c r="T101" s="43">
        <f t="shared" si="33"/>
        <v>0</v>
      </c>
      <c r="V101" s="44">
        <f t="shared" si="34"/>
        <v>0</v>
      </c>
      <c r="W101" s="55" t="str">
        <f t="shared" si="36"/>
        <v xml:space="preserve"> </v>
      </c>
      <c r="Z101" s="11"/>
      <c r="AA101" s="11"/>
      <c r="AB101" s="11"/>
    </row>
    <row r="102" spans="2:32" s="6" customFormat="1" ht="26.45" hidden="1" customHeight="1" outlineLevel="1" x14ac:dyDescent="0.2">
      <c r="B102" s="62">
        <f t="shared" si="35"/>
        <v>5.0399999999999991</v>
      </c>
      <c r="C102" s="178"/>
      <c r="D102" s="179"/>
      <c r="E102" s="50"/>
      <c r="F102" s="49" t="s">
        <v>2</v>
      </c>
      <c r="G102" s="49" t="s">
        <v>2</v>
      </c>
      <c r="H102" s="50"/>
      <c r="I102" s="50"/>
      <c r="J102" s="51"/>
      <c r="K102" s="37">
        <f t="shared" si="30"/>
        <v>0</v>
      </c>
      <c r="L102" s="38"/>
      <c r="N102" s="39" t="str">
        <f t="shared" si="31"/>
        <v xml:space="preserve"> </v>
      </c>
      <c r="O102" s="53"/>
      <c r="Q102" s="41" t="str">
        <f t="shared" si="32"/>
        <v xml:space="preserve">  </v>
      </c>
      <c r="R102" s="54"/>
      <c r="T102" s="43">
        <f t="shared" si="33"/>
        <v>0</v>
      </c>
      <c r="V102" s="44">
        <f t="shared" si="34"/>
        <v>0</v>
      </c>
      <c r="W102" s="55" t="str">
        <f t="shared" si="36"/>
        <v xml:space="preserve"> </v>
      </c>
      <c r="Z102" s="11"/>
      <c r="AA102" s="11"/>
      <c r="AB102" s="11"/>
    </row>
    <row r="103" spans="2:32" s="6" customFormat="1" ht="26.45" hidden="1" customHeight="1" outlineLevel="1" x14ac:dyDescent="0.2">
      <c r="B103" s="62">
        <f t="shared" si="35"/>
        <v>5.0499999999999989</v>
      </c>
      <c r="C103" s="178"/>
      <c r="D103" s="179"/>
      <c r="E103" s="50"/>
      <c r="F103" s="49" t="s">
        <v>2</v>
      </c>
      <c r="G103" s="49" t="s">
        <v>2</v>
      </c>
      <c r="H103" s="50"/>
      <c r="I103" s="50"/>
      <c r="J103" s="51"/>
      <c r="K103" s="37">
        <f t="shared" si="30"/>
        <v>0</v>
      </c>
      <c r="L103" s="38"/>
      <c r="N103" s="39" t="str">
        <f t="shared" si="31"/>
        <v xml:space="preserve"> </v>
      </c>
      <c r="O103" s="53"/>
      <c r="Q103" s="41" t="str">
        <f t="shared" si="32"/>
        <v xml:space="preserve">  </v>
      </c>
      <c r="R103" s="54"/>
      <c r="T103" s="43">
        <f t="shared" si="33"/>
        <v>0</v>
      </c>
      <c r="V103" s="44">
        <f t="shared" si="34"/>
        <v>0</v>
      </c>
      <c r="W103" s="55" t="str">
        <f t="shared" si="36"/>
        <v xml:space="preserve"> </v>
      </c>
      <c r="Z103" s="11"/>
      <c r="AA103" s="11"/>
      <c r="AB103" s="11"/>
    </row>
    <row r="104" spans="2:32" s="6" customFormat="1" ht="26.45" hidden="1" customHeight="1" outlineLevel="1" x14ac:dyDescent="0.2">
      <c r="B104" s="62">
        <f t="shared" si="35"/>
        <v>5.0599999999999987</v>
      </c>
      <c r="C104" s="178"/>
      <c r="D104" s="179"/>
      <c r="E104" s="50"/>
      <c r="F104" s="49" t="s">
        <v>2</v>
      </c>
      <c r="G104" s="49" t="s">
        <v>2</v>
      </c>
      <c r="H104" s="50"/>
      <c r="I104" s="50"/>
      <c r="J104" s="51"/>
      <c r="K104" s="37">
        <f t="shared" si="30"/>
        <v>0</v>
      </c>
      <c r="L104" s="38"/>
      <c r="N104" s="39" t="str">
        <f t="shared" si="31"/>
        <v xml:space="preserve"> </v>
      </c>
      <c r="O104" s="53"/>
      <c r="Q104" s="41" t="str">
        <f t="shared" si="32"/>
        <v xml:space="preserve">  </v>
      </c>
      <c r="R104" s="54"/>
      <c r="T104" s="43">
        <f t="shared" si="33"/>
        <v>0</v>
      </c>
      <c r="V104" s="44">
        <f t="shared" si="34"/>
        <v>0</v>
      </c>
      <c r="W104" s="55" t="str">
        <f t="shared" si="36"/>
        <v xml:space="preserve"> </v>
      </c>
      <c r="Z104" s="11"/>
      <c r="AA104" s="11"/>
      <c r="AB104" s="11"/>
    </row>
    <row r="105" spans="2:32" s="6" customFormat="1" ht="26.45" hidden="1" customHeight="1" outlineLevel="1" x14ac:dyDescent="0.2">
      <c r="B105" s="62">
        <f t="shared" si="35"/>
        <v>5.0699999999999985</v>
      </c>
      <c r="C105" s="178"/>
      <c r="D105" s="179"/>
      <c r="E105" s="50"/>
      <c r="F105" s="49" t="s">
        <v>2</v>
      </c>
      <c r="G105" s="49" t="s">
        <v>2</v>
      </c>
      <c r="H105" s="50"/>
      <c r="I105" s="50"/>
      <c r="J105" s="51"/>
      <c r="K105" s="37">
        <f t="shared" si="30"/>
        <v>0</v>
      </c>
      <c r="L105" s="38"/>
      <c r="N105" s="39" t="str">
        <f t="shared" si="31"/>
        <v xml:space="preserve"> </v>
      </c>
      <c r="O105" s="53"/>
      <c r="Q105" s="41" t="str">
        <f t="shared" si="32"/>
        <v xml:space="preserve">  </v>
      </c>
      <c r="R105" s="54"/>
      <c r="T105" s="43">
        <f t="shared" si="33"/>
        <v>0</v>
      </c>
      <c r="V105" s="44">
        <f t="shared" si="34"/>
        <v>0</v>
      </c>
      <c r="W105" s="55" t="str">
        <f t="shared" si="36"/>
        <v xml:space="preserve"> </v>
      </c>
      <c r="Z105" s="11"/>
      <c r="AA105" s="11"/>
      <c r="AB105" s="11"/>
    </row>
    <row r="106" spans="2:32" s="6" customFormat="1" ht="26.45" hidden="1" customHeight="1" outlineLevel="1" x14ac:dyDescent="0.2">
      <c r="B106" s="62">
        <f t="shared" si="35"/>
        <v>5.0799999999999983</v>
      </c>
      <c r="C106" s="178"/>
      <c r="D106" s="179"/>
      <c r="E106" s="50"/>
      <c r="F106" s="49" t="s">
        <v>2</v>
      </c>
      <c r="G106" s="49" t="s">
        <v>2</v>
      </c>
      <c r="H106" s="50"/>
      <c r="I106" s="50"/>
      <c r="J106" s="51"/>
      <c r="K106" s="37">
        <f t="shared" si="30"/>
        <v>0</v>
      </c>
      <c r="L106" s="38"/>
      <c r="N106" s="39" t="str">
        <f t="shared" si="31"/>
        <v xml:space="preserve"> </v>
      </c>
      <c r="O106" s="53"/>
      <c r="Q106" s="41" t="str">
        <f t="shared" si="32"/>
        <v xml:space="preserve">  </v>
      </c>
      <c r="R106" s="54"/>
      <c r="T106" s="43">
        <f t="shared" si="33"/>
        <v>0</v>
      </c>
      <c r="V106" s="44">
        <f t="shared" si="34"/>
        <v>0</v>
      </c>
      <c r="W106" s="55" t="str">
        <f t="shared" si="36"/>
        <v xml:space="preserve"> </v>
      </c>
      <c r="Z106" s="11"/>
      <c r="AA106" s="11"/>
      <c r="AB106" s="11"/>
    </row>
    <row r="107" spans="2:32" s="6" customFormat="1" ht="26.45" hidden="1" customHeight="1" outlineLevel="1" x14ac:dyDescent="0.2">
      <c r="B107" s="62">
        <f t="shared" si="35"/>
        <v>5.0899999999999981</v>
      </c>
      <c r="C107" s="178"/>
      <c r="D107" s="179"/>
      <c r="E107" s="50"/>
      <c r="F107" s="49" t="s">
        <v>2</v>
      </c>
      <c r="G107" s="49" t="s">
        <v>2</v>
      </c>
      <c r="H107" s="50"/>
      <c r="I107" s="50"/>
      <c r="J107" s="51"/>
      <c r="K107" s="37">
        <f t="shared" si="30"/>
        <v>0</v>
      </c>
      <c r="L107" s="38"/>
      <c r="N107" s="39" t="str">
        <f t="shared" si="31"/>
        <v xml:space="preserve"> </v>
      </c>
      <c r="O107" s="53"/>
      <c r="Q107" s="41" t="str">
        <f t="shared" si="32"/>
        <v xml:space="preserve">  </v>
      </c>
      <c r="R107" s="54"/>
      <c r="T107" s="43">
        <f t="shared" si="33"/>
        <v>0</v>
      </c>
      <c r="V107" s="44">
        <f t="shared" si="34"/>
        <v>0</v>
      </c>
      <c r="W107" s="55" t="str">
        <f t="shared" si="36"/>
        <v xml:space="preserve"> </v>
      </c>
      <c r="Z107" s="11"/>
      <c r="AA107" s="11"/>
      <c r="AB107" s="11"/>
    </row>
    <row r="108" spans="2:32" s="6" customFormat="1" ht="13.9" hidden="1" customHeight="1" outlineLevel="1" thickBot="1" x14ac:dyDescent="0.25">
      <c r="B108" s="62">
        <f t="shared" si="35"/>
        <v>5.0999999999999979</v>
      </c>
      <c r="C108" s="178"/>
      <c r="D108" s="179"/>
      <c r="E108" s="88"/>
      <c r="F108" s="88"/>
      <c r="G108" s="100"/>
      <c r="H108" s="88"/>
      <c r="I108" s="88"/>
      <c r="J108" s="89" t="s">
        <v>63</v>
      </c>
      <c r="K108" s="90">
        <f>SUM(K98:K107)</f>
        <v>0</v>
      </c>
      <c r="L108" s="38"/>
      <c r="N108" s="39" t="str">
        <f t="shared" si="31"/>
        <v xml:space="preserve"> </v>
      </c>
      <c r="O108" s="53"/>
      <c r="Q108" s="41" t="str">
        <f t="shared" si="32"/>
        <v xml:space="preserve">  </v>
      </c>
      <c r="R108" s="61"/>
      <c r="T108" s="43">
        <f t="shared" si="33"/>
        <v>0</v>
      </c>
      <c r="V108" s="44">
        <f t="shared" si="34"/>
        <v>0</v>
      </c>
      <c r="W108" s="91" t="str">
        <f t="shared" si="36"/>
        <v xml:space="preserve"> </v>
      </c>
      <c r="Z108" s="11"/>
      <c r="AA108" s="11"/>
      <c r="AB108" s="11"/>
    </row>
    <row r="109" spans="2:32" s="6" customFormat="1" ht="26.45" hidden="1" customHeight="1" outlineLevel="1" x14ac:dyDescent="0.2">
      <c r="B109" s="92"/>
      <c r="C109" s="88"/>
      <c r="D109" s="88"/>
      <c r="E109" s="88"/>
      <c r="F109" s="88"/>
      <c r="G109" s="100"/>
      <c r="H109" s="88"/>
      <c r="I109" s="88"/>
      <c r="J109" s="89" t="str">
        <f>IF(K97&lt;&gt;"OBRA PÚBLICA","  ","A")</f>
        <v xml:space="preserve">  </v>
      </c>
      <c r="K109" s="90" t="str">
        <f>IF(K97&lt;&gt;"OBRA PÚBLICA","  ",K108*22%)</f>
        <v xml:space="preserve">  </v>
      </c>
      <c r="L109" s="38"/>
      <c r="R109" s="81" t="s">
        <v>63</v>
      </c>
      <c r="T109" s="93">
        <f>IF(V109=0,0,SUM(T99:T108))</f>
        <v>0</v>
      </c>
      <c r="V109" s="94">
        <f>SUM(V99:V108)</f>
        <v>0</v>
      </c>
      <c r="W109" s="71" t="e">
        <f>IF($V$387&gt;0,$W$387*V109/$V$387," ")</f>
        <v>#REF!</v>
      </c>
      <c r="Z109" s="11"/>
      <c r="AA109" s="11"/>
      <c r="AB109" s="11"/>
    </row>
    <row r="110" spans="2:32" s="6" customFormat="1" ht="26.45" hidden="1" customHeight="1" outlineLevel="1" x14ac:dyDescent="0.2">
      <c r="B110" s="92"/>
      <c r="C110" s="88"/>
      <c r="D110" s="88"/>
      <c r="E110" s="88"/>
      <c r="F110" s="88"/>
      <c r="G110" s="100"/>
      <c r="H110" s="88"/>
      <c r="I110" s="88"/>
      <c r="J110" s="89" t="str">
        <f>IF(K97&lt;&gt;"OBRA PÚBLICA","  ","I")</f>
        <v xml:space="preserve">  </v>
      </c>
      <c r="K110" s="90" t="str">
        <f>IF(K97&lt;&gt;"OBRA PÚBLICA","  ",K108*3%)</f>
        <v xml:space="preserve">  </v>
      </c>
      <c r="L110" s="38"/>
      <c r="R110" s="81" t="str">
        <f>IF(K97&lt;&gt;"OBRA PÚBLICA","  ","A")</f>
        <v xml:space="preserve">  </v>
      </c>
      <c r="T110" s="93" t="str">
        <f>IF(K97&lt;&gt;"OBRA PÚBLICA","  ",T109*22%)</f>
        <v xml:space="preserve">  </v>
      </c>
      <c r="V110" s="94" t="str">
        <f>IF(K97&lt;&gt;"OBRA PÚBLICA","  ",V109*22%)</f>
        <v xml:space="preserve">  </v>
      </c>
      <c r="W110" s="71"/>
      <c r="Z110" s="11"/>
      <c r="AA110" s="11"/>
      <c r="AB110" s="11"/>
    </row>
    <row r="111" spans="2:32" s="6" customFormat="1" ht="26.45" hidden="1" customHeight="1" outlineLevel="1" x14ac:dyDescent="0.2">
      <c r="B111" s="92"/>
      <c r="C111" s="88"/>
      <c r="D111" s="88"/>
      <c r="E111" s="95"/>
      <c r="F111" s="95"/>
      <c r="G111" s="101"/>
      <c r="H111" s="95"/>
      <c r="I111" s="95"/>
      <c r="J111" s="96" t="str">
        <f>IF(K97&lt;&gt;"OBRA PÚBLICA","  ","U")</f>
        <v xml:space="preserve">  </v>
      </c>
      <c r="K111" s="97" t="str">
        <f>IF(K97&lt;&gt;"OBRA PÚBLICA","  ",K108*5%)</f>
        <v xml:space="preserve">  </v>
      </c>
      <c r="L111" s="38"/>
      <c r="R111" s="81" t="str">
        <f>IF(K97&lt;&gt;"OBRA PÚBLICA","  ","I")</f>
        <v xml:space="preserve">  </v>
      </c>
      <c r="T111" s="93" t="str">
        <f>IF(K97&lt;&gt;"OBRA PÚBLICA","  ",T109*3%)</f>
        <v xml:space="preserve">  </v>
      </c>
      <c r="V111" s="94" t="str">
        <f>IF(K97&lt;&gt;"OBRA PÚBLICA","  ",V109*3%)</f>
        <v xml:space="preserve">  </v>
      </c>
      <c r="W111" s="71"/>
      <c r="Z111" s="11"/>
      <c r="AA111" s="11"/>
      <c r="AB111" s="11"/>
    </row>
    <row r="112" spans="2:32" s="6" customFormat="1" ht="26.45" hidden="1" customHeight="1" outlineLevel="1" x14ac:dyDescent="0.2">
      <c r="B112" s="98"/>
      <c r="C112" s="95"/>
      <c r="D112" s="95"/>
      <c r="G112" s="102"/>
      <c r="J112" s="99"/>
      <c r="K112" s="82"/>
      <c r="L112" s="38"/>
      <c r="R112" s="81" t="str">
        <f>IF(K97&lt;&gt;"OBRA PÚBLICA","  ","U")</f>
        <v xml:space="preserve">  </v>
      </c>
      <c r="T112" s="93" t="str">
        <f>IF(K97&lt;&gt;"OBRA PÚBLICA","  ",T109*5%)</f>
        <v xml:space="preserve">  </v>
      </c>
      <c r="V112" s="94" t="str">
        <f>IF(K97&lt;&gt;"OBRA PÚBLICA","  ",V109*5%)</f>
        <v xml:space="preserve">  </v>
      </c>
      <c r="W112" s="71"/>
      <c r="Z112" s="11"/>
      <c r="AA112" s="11"/>
      <c r="AB112" s="11"/>
    </row>
    <row r="113" spans="2:32" s="6" customFormat="1" ht="26.45" hidden="1" customHeight="1" outlineLevel="1" x14ac:dyDescent="0.2">
      <c r="G113" s="102"/>
      <c r="J113" s="99"/>
      <c r="K113" s="82"/>
      <c r="L113" s="38"/>
      <c r="R113" s="81"/>
      <c r="T113" s="82"/>
      <c r="V113" s="82"/>
      <c r="W113" s="67"/>
      <c r="Z113" s="11"/>
      <c r="AA113" s="11"/>
      <c r="AB113" s="11"/>
    </row>
    <row r="114" spans="2:32" s="6" customFormat="1" ht="26.45" hidden="1" customHeight="1" outlineLevel="1" x14ac:dyDescent="0.2">
      <c r="E114" s="14" t="s">
        <v>13</v>
      </c>
      <c r="F114" s="14" t="s">
        <v>14</v>
      </c>
      <c r="G114" s="103" t="s">
        <v>15</v>
      </c>
      <c r="H114" s="14" t="s">
        <v>16</v>
      </c>
      <c r="I114" s="14" t="s">
        <v>17</v>
      </c>
      <c r="J114" s="15" t="s">
        <v>18</v>
      </c>
      <c r="K114" s="15" t="s">
        <v>19</v>
      </c>
      <c r="L114" s="38"/>
      <c r="R114" s="81"/>
      <c r="T114" s="82"/>
      <c r="V114" s="82"/>
      <c r="W114" s="67"/>
      <c r="Z114" s="11"/>
      <c r="AA114" s="11"/>
      <c r="AB114" s="11"/>
    </row>
    <row r="115" spans="2:32" s="6" customFormat="1" ht="33.950000000000003" hidden="1" customHeight="1" outlineLevel="1" thickBot="1" x14ac:dyDescent="0.25">
      <c r="B115" s="14" t="s">
        <v>11</v>
      </c>
      <c r="C115" s="187" t="s">
        <v>12</v>
      </c>
      <c r="D115" s="188"/>
      <c r="E115" s="85"/>
      <c r="F115" s="85"/>
      <c r="G115" s="85"/>
      <c r="H115" s="85"/>
      <c r="I115" s="86"/>
      <c r="J115" s="24" t="s">
        <v>31</v>
      </c>
      <c r="K115" s="25" t="s">
        <v>2</v>
      </c>
      <c r="L115" s="16"/>
      <c r="N115" s="17" t="s">
        <v>20</v>
      </c>
      <c r="O115" s="18" t="s">
        <v>21</v>
      </c>
      <c r="Q115" s="17" t="s">
        <v>22</v>
      </c>
      <c r="R115" s="18" t="s">
        <v>23</v>
      </c>
      <c r="T115" s="19" t="s">
        <v>24</v>
      </c>
      <c r="V115" s="20" t="s">
        <v>25</v>
      </c>
      <c r="W115" s="21" t="s">
        <v>26</v>
      </c>
      <c r="Z115" s="11"/>
      <c r="AA115" s="11"/>
      <c r="AB115" s="11"/>
    </row>
    <row r="116" spans="2:32" s="22" customFormat="1" ht="20.100000000000001" hidden="1" customHeight="1" outlineLevel="1" thickBot="1" x14ac:dyDescent="0.25">
      <c r="B116" s="23">
        <v>6</v>
      </c>
      <c r="C116" s="87"/>
      <c r="D116" s="85"/>
      <c r="E116" s="35"/>
      <c r="F116" s="34" t="s">
        <v>2</v>
      </c>
      <c r="G116" s="34" t="s">
        <v>2</v>
      </c>
      <c r="H116" s="35"/>
      <c r="I116" s="35"/>
      <c r="J116" s="36"/>
      <c r="K116" s="37">
        <f t="shared" ref="K116:K125" si="37">IF(I116=0,(H116*J116),(H116*J116)+(H116*J116)*I116%)</f>
        <v>0</v>
      </c>
      <c r="L116" s="26"/>
      <c r="V116" s="27"/>
      <c r="W116" s="28"/>
      <c r="Z116" s="29">
        <f>IF(K115="BIENES",K126,0)</f>
        <v>0</v>
      </c>
      <c r="AA116" s="29">
        <f>IF(K115="SERVICIOS",K126,0)</f>
        <v>0</v>
      </c>
      <c r="AB116" s="29">
        <f>IF(K115="OBRA PÚBLICA",K126,0)</f>
        <v>0</v>
      </c>
      <c r="AD116" s="30">
        <f>IF(K115="BIENES",T127,0)</f>
        <v>0</v>
      </c>
      <c r="AE116" s="30">
        <f>IF(K115="SERVICIOS",T127,0)</f>
        <v>0</v>
      </c>
      <c r="AF116" s="30">
        <f>IF(K115="OBRA PÚBLICA",T127,0)</f>
        <v>0</v>
      </c>
    </row>
    <row r="117" spans="2:32" s="6" customFormat="1" ht="26.45" hidden="1" customHeight="1" outlineLevel="1" x14ac:dyDescent="0.2">
      <c r="B117" s="32">
        <f>+B116+0.01</f>
        <v>6.01</v>
      </c>
      <c r="C117" s="189"/>
      <c r="D117" s="190"/>
      <c r="E117" s="50"/>
      <c r="F117" s="49" t="s">
        <v>2</v>
      </c>
      <c r="G117" s="49" t="s">
        <v>2</v>
      </c>
      <c r="H117" s="50"/>
      <c r="I117" s="50"/>
      <c r="J117" s="51"/>
      <c r="K117" s="37">
        <f t="shared" si="37"/>
        <v>0</v>
      </c>
      <c r="L117" s="38"/>
      <c r="N117" s="39" t="str">
        <f t="shared" ref="N117:N126" si="38">IF(AND(O117=0,H116&lt;&gt;0)," ",IF(O117&gt;H116,CONCATENATE("+",O117-H116),IF(H116&gt;O117,CONCATENATE("-",H116-O117)," ")))</f>
        <v xml:space="preserve"> </v>
      </c>
      <c r="O117" s="40"/>
      <c r="Q117" s="41" t="str">
        <f t="shared" ref="Q117:Q126" si="39">IF(AND(R117=0,J116&lt;&gt;0),"  ",IF(R117&gt;J116,R117-J116,IF(J116&gt;R117,J116-R117,"  ")))</f>
        <v xml:space="preserve">  </v>
      </c>
      <c r="R117" s="42"/>
      <c r="T117" s="43">
        <f t="shared" ref="T117:T126" si="40">V117-K116</f>
        <v>0</v>
      </c>
      <c r="V117" s="44">
        <f t="shared" ref="V117:V126" si="41">IF(AND(O117&lt;&gt;0,R117&lt;&gt;0),R117*O117,IF(AND(O117&lt;&gt;0,R117=0),O117*J116,IF(AND(O117=0,R117&lt;&gt;0),H116*R117,IF(AND(R117=0,O117=0),K116," "))))</f>
        <v>0</v>
      </c>
      <c r="W117" s="45" t="str">
        <f>IF($V$127&gt;0,$W$127*V117/$V$127," ")</f>
        <v xml:space="preserve"> </v>
      </c>
      <c r="Z117" s="11"/>
      <c r="AA117" s="11"/>
      <c r="AB117" s="11"/>
    </row>
    <row r="118" spans="2:32" s="6" customFormat="1" ht="26.45" hidden="1" customHeight="1" outlineLevel="1" x14ac:dyDescent="0.2">
      <c r="B118" s="62">
        <f t="shared" ref="B118:B126" si="42">+B117+0.01</f>
        <v>6.02</v>
      </c>
      <c r="C118" s="178"/>
      <c r="D118" s="179"/>
      <c r="E118" s="50"/>
      <c r="F118" s="49" t="s">
        <v>2</v>
      </c>
      <c r="G118" s="49" t="s">
        <v>2</v>
      </c>
      <c r="H118" s="50"/>
      <c r="I118" s="50"/>
      <c r="J118" s="51"/>
      <c r="K118" s="37">
        <f t="shared" si="37"/>
        <v>0</v>
      </c>
      <c r="L118" s="38"/>
      <c r="N118" s="39" t="str">
        <f t="shared" si="38"/>
        <v xml:space="preserve"> </v>
      </c>
      <c r="O118" s="53"/>
      <c r="Q118" s="41" t="str">
        <f t="shared" si="39"/>
        <v xml:space="preserve">  </v>
      </c>
      <c r="R118" s="54"/>
      <c r="T118" s="43">
        <f t="shared" si="40"/>
        <v>0</v>
      </c>
      <c r="V118" s="44">
        <f t="shared" si="41"/>
        <v>0</v>
      </c>
      <c r="W118" s="55" t="str">
        <f t="shared" ref="W118:W126" si="43">IF($V$127&gt;0,$W$127*V118/$V$127," ")</f>
        <v xml:space="preserve"> </v>
      </c>
      <c r="Z118" s="11"/>
      <c r="AA118" s="11"/>
      <c r="AB118" s="11"/>
    </row>
    <row r="119" spans="2:32" s="6" customFormat="1" ht="26.45" hidden="1" customHeight="1" outlineLevel="1" x14ac:dyDescent="0.2">
      <c r="B119" s="62">
        <f t="shared" si="42"/>
        <v>6.0299999999999994</v>
      </c>
      <c r="C119" s="178"/>
      <c r="D119" s="179"/>
      <c r="E119" s="50"/>
      <c r="F119" s="49" t="s">
        <v>2</v>
      </c>
      <c r="G119" s="49" t="s">
        <v>2</v>
      </c>
      <c r="H119" s="50"/>
      <c r="I119" s="50"/>
      <c r="J119" s="51"/>
      <c r="K119" s="37">
        <f t="shared" si="37"/>
        <v>0</v>
      </c>
      <c r="L119" s="38"/>
      <c r="N119" s="39" t="str">
        <f t="shared" si="38"/>
        <v xml:space="preserve"> </v>
      </c>
      <c r="O119" s="53"/>
      <c r="Q119" s="41" t="str">
        <f t="shared" si="39"/>
        <v xml:space="preserve">  </v>
      </c>
      <c r="R119" s="54"/>
      <c r="T119" s="43">
        <f t="shared" si="40"/>
        <v>0</v>
      </c>
      <c r="V119" s="44">
        <f t="shared" si="41"/>
        <v>0</v>
      </c>
      <c r="W119" s="55" t="str">
        <f t="shared" si="43"/>
        <v xml:space="preserve"> </v>
      </c>
      <c r="Z119" s="11"/>
      <c r="AA119" s="11"/>
      <c r="AB119" s="11"/>
    </row>
    <row r="120" spans="2:32" s="6" customFormat="1" ht="26.45" hidden="1" customHeight="1" outlineLevel="1" x14ac:dyDescent="0.2">
      <c r="B120" s="62">
        <f t="shared" si="42"/>
        <v>6.0399999999999991</v>
      </c>
      <c r="C120" s="178"/>
      <c r="D120" s="179"/>
      <c r="E120" s="50"/>
      <c r="F120" s="49" t="s">
        <v>2</v>
      </c>
      <c r="G120" s="49" t="s">
        <v>2</v>
      </c>
      <c r="H120" s="50"/>
      <c r="I120" s="50"/>
      <c r="J120" s="51"/>
      <c r="K120" s="37">
        <f t="shared" si="37"/>
        <v>0</v>
      </c>
      <c r="L120" s="38"/>
      <c r="N120" s="39" t="str">
        <f t="shared" si="38"/>
        <v xml:space="preserve"> </v>
      </c>
      <c r="O120" s="53"/>
      <c r="Q120" s="41" t="str">
        <f t="shared" si="39"/>
        <v xml:space="preserve">  </v>
      </c>
      <c r="R120" s="54"/>
      <c r="T120" s="43">
        <f t="shared" si="40"/>
        <v>0</v>
      </c>
      <c r="V120" s="44">
        <f t="shared" si="41"/>
        <v>0</v>
      </c>
      <c r="W120" s="55" t="str">
        <f t="shared" si="43"/>
        <v xml:space="preserve"> </v>
      </c>
      <c r="Z120" s="11"/>
      <c r="AA120" s="11"/>
      <c r="AB120" s="11"/>
    </row>
    <row r="121" spans="2:32" s="6" customFormat="1" ht="26.45" hidden="1" customHeight="1" outlineLevel="1" x14ac:dyDescent="0.2">
      <c r="B121" s="62">
        <f t="shared" si="42"/>
        <v>6.0499999999999989</v>
      </c>
      <c r="C121" s="178"/>
      <c r="D121" s="179"/>
      <c r="E121" s="50"/>
      <c r="F121" s="49" t="s">
        <v>2</v>
      </c>
      <c r="G121" s="49" t="s">
        <v>2</v>
      </c>
      <c r="H121" s="50"/>
      <c r="I121" s="50"/>
      <c r="J121" s="51"/>
      <c r="K121" s="37">
        <f t="shared" si="37"/>
        <v>0</v>
      </c>
      <c r="L121" s="38"/>
      <c r="N121" s="39" t="str">
        <f t="shared" si="38"/>
        <v xml:space="preserve"> </v>
      </c>
      <c r="O121" s="53"/>
      <c r="Q121" s="41" t="str">
        <f t="shared" si="39"/>
        <v xml:space="preserve">  </v>
      </c>
      <c r="R121" s="54"/>
      <c r="T121" s="43">
        <f t="shared" si="40"/>
        <v>0</v>
      </c>
      <c r="V121" s="44">
        <f t="shared" si="41"/>
        <v>0</v>
      </c>
      <c r="W121" s="55" t="str">
        <f t="shared" si="43"/>
        <v xml:space="preserve"> </v>
      </c>
      <c r="Z121" s="11"/>
      <c r="AA121" s="11"/>
      <c r="AB121" s="11"/>
    </row>
    <row r="122" spans="2:32" s="6" customFormat="1" ht="26.45" hidden="1" customHeight="1" outlineLevel="1" x14ac:dyDescent="0.2">
      <c r="B122" s="62">
        <f t="shared" si="42"/>
        <v>6.0599999999999987</v>
      </c>
      <c r="C122" s="178"/>
      <c r="D122" s="179"/>
      <c r="E122" s="50"/>
      <c r="F122" s="49" t="s">
        <v>2</v>
      </c>
      <c r="G122" s="49" t="s">
        <v>2</v>
      </c>
      <c r="H122" s="50"/>
      <c r="I122" s="50"/>
      <c r="J122" s="51"/>
      <c r="K122" s="37">
        <f t="shared" si="37"/>
        <v>0</v>
      </c>
      <c r="L122" s="38"/>
      <c r="N122" s="39" t="str">
        <f t="shared" si="38"/>
        <v xml:space="preserve"> </v>
      </c>
      <c r="O122" s="53"/>
      <c r="Q122" s="41" t="str">
        <f t="shared" si="39"/>
        <v xml:space="preserve">  </v>
      </c>
      <c r="R122" s="54"/>
      <c r="T122" s="43">
        <f t="shared" si="40"/>
        <v>0</v>
      </c>
      <c r="V122" s="44">
        <f t="shared" si="41"/>
        <v>0</v>
      </c>
      <c r="W122" s="55" t="str">
        <f t="shared" si="43"/>
        <v xml:space="preserve"> </v>
      </c>
      <c r="Z122" s="11"/>
      <c r="AA122" s="11"/>
      <c r="AB122" s="11"/>
    </row>
    <row r="123" spans="2:32" s="6" customFormat="1" ht="26.45" hidden="1" customHeight="1" outlineLevel="1" x14ac:dyDescent="0.2">
      <c r="B123" s="62">
        <f t="shared" si="42"/>
        <v>6.0699999999999985</v>
      </c>
      <c r="C123" s="178"/>
      <c r="D123" s="179"/>
      <c r="E123" s="50"/>
      <c r="F123" s="49" t="s">
        <v>2</v>
      </c>
      <c r="G123" s="49" t="s">
        <v>2</v>
      </c>
      <c r="H123" s="50"/>
      <c r="I123" s="50"/>
      <c r="J123" s="51"/>
      <c r="K123" s="37">
        <f t="shared" si="37"/>
        <v>0</v>
      </c>
      <c r="L123" s="38"/>
      <c r="N123" s="39" t="str">
        <f t="shared" si="38"/>
        <v xml:space="preserve"> </v>
      </c>
      <c r="O123" s="53"/>
      <c r="Q123" s="41" t="str">
        <f t="shared" si="39"/>
        <v xml:space="preserve">  </v>
      </c>
      <c r="R123" s="54"/>
      <c r="T123" s="43">
        <f t="shared" si="40"/>
        <v>0</v>
      </c>
      <c r="V123" s="44">
        <f t="shared" si="41"/>
        <v>0</v>
      </c>
      <c r="W123" s="55" t="str">
        <f t="shared" si="43"/>
        <v xml:space="preserve"> </v>
      </c>
      <c r="Z123" s="11"/>
      <c r="AA123" s="11"/>
      <c r="AB123" s="11"/>
    </row>
    <row r="124" spans="2:32" s="6" customFormat="1" ht="26.45" hidden="1" customHeight="1" outlineLevel="1" x14ac:dyDescent="0.2">
      <c r="B124" s="62">
        <f t="shared" si="42"/>
        <v>6.0799999999999983</v>
      </c>
      <c r="C124" s="178"/>
      <c r="D124" s="179"/>
      <c r="E124" s="50"/>
      <c r="F124" s="49" t="s">
        <v>2</v>
      </c>
      <c r="G124" s="49" t="s">
        <v>2</v>
      </c>
      <c r="H124" s="50"/>
      <c r="I124" s="50"/>
      <c r="J124" s="51"/>
      <c r="K124" s="37">
        <f t="shared" si="37"/>
        <v>0</v>
      </c>
      <c r="L124" s="38"/>
      <c r="N124" s="39" t="str">
        <f t="shared" si="38"/>
        <v xml:space="preserve"> </v>
      </c>
      <c r="O124" s="53"/>
      <c r="Q124" s="41" t="str">
        <f t="shared" si="39"/>
        <v xml:space="preserve">  </v>
      </c>
      <c r="R124" s="54"/>
      <c r="T124" s="43">
        <f t="shared" si="40"/>
        <v>0</v>
      </c>
      <c r="V124" s="44">
        <f t="shared" si="41"/>
        <v>0</v>
      </c>
      <c r="W124" s="55" t="str">
        <f t="shared" si="43"/>
        <v xml:space="preserve"> </v>
      </c>
      <c r="Z124" s="11"/>
      <c r="AA124" s="11"/>
      <c r="AB124" s="11"/>
    </row>
    <row r="125" spans="2:32" s="6" customFormat="1" ht="26.45" hidden="1" customHeight="1" outlineLevel="1" x14ac:dyDescent="0.2">
      <c r="B125" s="62">
        <f t="shared" si="42"/>
        <v>6.0899999999999981</v>
      </c>
      <c r="C125" s="178"/>
      <c r="D125" s="179"/>
      <c r="E125" s="50"/>
      <c r="F125" s="49" t="s">
        <v>2</v>
      </c>
      <c r="G125" s="49" t="s">
        <v>2</v>
      </c>
      <c r="H125" s="50"/>
      <c r="I125" s="50"/>
      <c r="J125" s="51"/>
      <c r="K125" s="37">
        <f t="shared" si="37"/>
        <v>0</v>
      </c>
      <c r="L125" s="38"/>
      <c r="N125" s="39" t="str">
        <f t="shared" si="38"/>
        <v xml:space="preserve"> </v>
      </c>
      <c r="O125" s="53"/>
      <c r="Q125" s="41" t="str">
        <f t="shared" si="39"/>
        <v xml:space="preserve">  </v>
      </c>
      <c r="R125" s="54"/>
      <c r="T125" s="43">
        <f t="shared" si="40"/>
        <v>0</v>
      </c>
      <c r="V125" s="44">
        <f t="shared" si="41"/>
        <v>0</v>
      </c>
      <c r="W125" s="55" t="str">
        <f t="shared" si="43"/>
        <v xml:space="preserve"> </v>
      </c>
      <c r="Z125" s="11"/>
      <c r="AA125" s="11"/>
      <c r="AB125" s="11"/>
    </row>
    <row r="126" spans="2:32" s="6" customFormat="1" ht="13.9" hidden="1" customHeight="1" outlineLevel="1" thickBot="1" x14ac:dyDescent="0.25">
      <c r="B126" s="62">
        <f t="shared" si="42"/>
        <v>6.0999999999999979</v>
      </c>
      <c r="C126" s="178"/>
      <c r="D126" s="179"/>
      <c r="E126" s="88"/>
      <c r="F126" s="88"/>
      <c r="G126" s="88"/>
      <c r="H126" s="88"/>
      <c r="I126" s="88"/>
      <c r="J126" s="89" t="s">
        <v>63</v>
      </c>
      <c r="K126" s="90">
        <f>SUM(K116:K125)</f>
        <v>0</v>
      </c>
      <c r="L126" s="38"/>
      <c r="N126" s="39" t="str">
        <f t="shared" si="38"/>
        <v xml:space="preserve"> </v>
      </c>
      <c r="O126" s="53"/>
      <c r="Q126" s="41" t="str">
        <f t="shared" si="39"/>
        <v xml:space="preserve">  </v>
      </c>
      <c r="R126" s="61"/>
      <c r="T126" s="43">
        <f t="shared" si="40"/>
        <v>0</v>
      </c>
      <c r="V126" s="44">
        <f t="shared" si="41"/>
        <v>0</v>
      </c>
      <c r="W126" s="91" t="str">
        <f t="shared" si="43"/>
        <v xml:space="preserve"> </v>
      </c>
      <c r="Z126" s="11"/>
      <c r="AA126" s="11"/>
      <c r="AB126" s="11"/>
    </row>
    <row r="127" spans="2:32" s="6" customFormat="1" ht="26.45" hidden="1" customHeight="1" outlineLevel="1" x14ac:dyDescent="0.2">
      <c r="B127" s="92"/>
      <c r="C127" s="88"/>
      <c r="D127" s="88"/>
      <c r="E127" s="88"/>
      <c r="F127" s="88"/>
      <c r="G127" s="88"/>
      <c r="H127" s="88"/>
      <c r="I127" s="88"/>
      <c r="J127" s="89" t="str">
        <f>IF(K115&lt;&gt;"OBRA PÚBLICA","  ","A")</f>
        <v xml:space="preserve">  </v>
      </c>
      <c r="K127" s="90" t="str">
        <f>IF(K115&lt;&gt;"OBRA PÚBLICA","  ",K126*22%)</f>
        <v xml:space="preserve">  </v>
      </c>
      <c r="L127" s="38"/>
      <c r="R127" s="81" t="s">
        <v>63</v>
      </c>
      <c r="T127" s="93">
        <f>IF(V127=0,0,SUM(T117:T126))</f>
        <v>0</v>
      </c>
      <c r="V127" s="94">
        <f>SUM(V117:V126)</f>
        <v>0</v>
      </c>
      <c r="W127" s="71" t="e">
        <f>IF($V$387&gt;0,$W$387*V127/$V$387," ")</f>
        <v>#REF!</v>
      </c>
      <c r="Z127" s="11"/>
      <c r="AA127" s="11"/>
      <c r="AB127" s="11"/>
    </row>
    <row r="128" spans="2:32" s="6" customFormat="1" ht="26.45" hidden="1" customHeight="1" outlineLevel="1" x14ac:dyDescent="0.2">
      <c r="B128" s="92"/>
      <c r="C128" s="88"/>
      <c r="D128" s="88"/>
      <c r="E128" s="88"/>
      <c r="F128" s="88"/>
      <c r="G128" s="88"/>
      <c r="H128" s="88"/>
      <c r="I128" s="88"/>
      <c r="J128" s="89" t="str">
        <f>IF(K115&lt;&gt;"OBRA PÚBLICA","  ","I")</f>
        <v xml:space="preserve">  </v>
      </c>
      <c r="K128" s="90" t="str">
        <f>IF(K115&lt;&gt;"OBRA PÚBLICA","  ",K126*3%)</f>
        <v xml:space="preserve">  </v>
      </c>
      <c r="L128" s="38"/>
      <c r="R128" s="81" t="str">
        <f>IF(K115&lt;&gt;"OBRA PÚBLICA","  ","A")</f>
        <v xml:space="preserve">  </v>
      </c>
      <c r="T128" s="93" t="str">
        <f>IF(K115&lt;&gt;"OBRA PÚBLICA","  ",T127*22%)</f>
        <v xml:space="preserve">  </v>
      </c>
      <c r="V128" s="94" t="str">
        <f>IF(K115&lt;&gt;"OBRA PÚBLICA","  ",V127*22%)</f>
        <v xml:space="preserve">  </v>
      </c>
      <c r="W128" s="71"/>
      <c r="Z128" s="11"/>
      <c r="AA128" s="11"/>
      <c r="AB128" s="11"/>
    </row>
    <row r="129" spans="2:32" s="6" customFormat="1" ht="26.45" hidden="1" customHeight="1" outlineLevel="1" x14ac:dyDescent="0.2">
      <c r="B129" s="92"/>
      <c r="C129" s="88"/>
      <c r="D129" s="88"/>
      <c r="E129" s="88"/>
      <c r="F129" s="88"/>
      <c r="G129" s="88"/>
      <c r="H129" s="88"/>
      <c r="I129" s="88"/>
      <c r="J129" s="89" t="str">
        <f>IF(K115&lt;&gt;"OBRA PÚBLICA","  ","U")</f>
        <v xml:space="preserve">  </v>
      </c>
      <c r="K129" s="90" t="str">
        <f>IF(K115&lt;&gt;"OBRA PÚBLICA","  ",K126*5%)</f>
        <v xml:space="preserve">  </v>
      </c>
      <c r="L129" s="38"/>
      <c r="R129" s="81" t="str">
        <f>IF(K115&lt;&gt;"OBRA PÚBLICA","  ","I")</f>
        <v xml:space="preserve">  </v>
      </c>
      <c r="T129" s="93" t="str">
        <f>IF(K115&lt;&gt;"OBRA PÚBLICA","  ",T127*3%)</f>
        <v xml:space="preserve">  </v>
      </c>
      <c r="V129" s="94" t="str">
        <f>IF(K115&lt;&gt;"OBRA PÚBLICA","  ",V127*3%)</f>
        <v xml:space="preserve">  </v>
      </c>
      <c r="W129" s="71"/>
      <c r="Z129" s="11"/>
      <c r="AA129" s="11"/>
      <c r="AB129" s="11"/>
    </row>
    <row r="130" spans="2:32" s="6" customFormat="1" ht="26.45" hidden="1" customHeight="1" outlineLevel="1" x14ac:dyDescent="0.2">
      <c r="B130" s="92"/>
      <c r="C130" s="88"/>
      <c r="D130" s="88"/>
      <c r="E130" s="75"/>
      <c r="F130" s="75"/>
      <c r="G130" s="75"/>
      <c r="H130" s="75"/>
      <c r="I130" s="75"/>
      <c r="J130" s="76"/>
      <c r="K130" s="77"/>
      <c r="L130" s="38"/>
      <c r="R130" s="81" t="str">
        <f>IF(K115&lt;&gt;"OBRA PÚBLICA","  ","U")</f>
        <v xml:space="preserve">  </v>
      </c>
      <c r="T130" s="93" t="str">
        <f>IF(K115&lt;&gt;"OBRA PÚBLICA","  ",T127*5%)</f>
        <v xml:space="preserve">  </v>
      </c>
      <c r="V130" s="94" t="str">
        <f>IF(K115&lt;&gt;"OBRA PÚBLICA","  ",V127*5%)</f>
        <v xml:space="preserve">  </v>
      </c>
      <c r="W130" s="71"/>
      <c r="Z130" s="11"/>
      <c r="AA130" s="11"/>
      <c r="AB130" s="11"/>
    </row>
    <row r="131" spans="2:32" s="6" customFormat="1" ht="26.45" hidden="1" customHeight="1" outlineLevel="1" x14ac:dyDescent="0.2">
      <c r="B131" s="75"/>
      <c r="C131" s="75"/>
      <c r="D131" s="75"/>
      <c r="E131" s="78"/>
      <c r="F131" s="78"/>
      <c r="G131" s="78"/>
      <c r="H131" s="78"/>
      <c r="I131" s="78"/>
      <c r="J131" s="79"/>
      <c r="K131" s="80"/>
      <c r="L131" s="38"/>
      <c r="R131" s="81"/>
      <c r="T131" s="82"/>
      <c r="V131" s="82"/>
      <c r="W131" s="67"/>
      <c r="Z131" s="11"/>
      <c r="AA131" s="11"/>
      <c r="AB131" s="11"/>
    </row>
    <row r="132" spans="2:32" s="6" customFormat="1" ht="26.45" hidden="1" customHeight="1" outlineLevel="1" x14ac:dyDescent="0.2">
      <c r="B132" s="78"/>
      <c r="C132" s="78"/>
      <c r="D132" s="78"/>
      <c r="E132" s="83" t="s">
        <v>13</v>
      </c>
      <c r="F132" s="83" t="s">
        <v>14</v>
      </c>
      <c r="G132" s="83" t="s">
        <v>15</v>
      </c>
      <c r="H132" s="83" t="s">
        <v>16</v>
      </c>
      <c r="I132" s="83" t="s">
        <v>17</v>
      </c>
      <c r="J132" s="84" t="s">
        <v>18</v>
      </c>
      <c r="K132" s="84" t="s">
        <v>19</v>
      </c>
      <c r="L132" s="38"/>
      <c r="R132" s="81"/>
      <c r="T132" s="82"/>
      <c r="V132" s="82"/>
      <c r="W132" s="67"/>
      <c r="Z132" s="11"/>
      <c r="AA132" s="11"/>
      <c r="AB132" s="11"/>
    </row>
    <row r="133" spans="2:32" s="6" customFormat="1" ht="33.950000000000003" hidden="1" customHeight="1" outlineLevel="1" thickBot="1" x14ac:dyDescent="0.25">
      <c r="B133" s="83" t="s">
        <v>11</v>
      </c>
      <c r="C133" s="191" t="s">
        <v>12</v>
      </c>
      <c r="D133" s="192"/>
      <c r="E133" s="85"/>
      <c r="F133" s="85"/>
      <c r="G133" s="85"/>
      <c r="H133" s="85"/>
      <c r="I133" s="86"/>
      <c r="J133" s="24" t="s">
        <v>31</v>
      </c>
      <c r="K133" s="25" t="s">
        <v>2</v>
      </c>
      <c r="L133" s="16"/>
      <c r="N133" s="17" t="s">
        <v>20</v>
      </c>
      <c r="O133" s="18" t="s">
        <v>21</v>
      </c>
      <c r="Q133" s="17" t="s">
        <v>22</v>
      </c>
      <c r="R133" s="18" t="s">
        <v>23</v>
      </c>
      <c r="T133" s="19" t="s">
        <v>24</v>
      </c>
      <c r="V133" s="20" t="s">
        <v>25</v>
      </c>
      <c r="W133" s="21" t="s">
        <v>26</v>
      </c>
      <c r="Z133" s="11"/>
      <c r="AA133" s="11"/>
      <c r="AB133" s="11"/>
    </row>
    <row r="134" spans="2:32" s="22" customFormat="1" ht="20.100000000000001" hidden="1" customHeight="1" outlineLevel="1" thickBot="1" x14ac:dyDescent="0.25">
      <c r="B134" s="23">
        <v>7</v>
      </c>
      <c r="C134" s="87"/>
      <c r="D134" s="85"/>
      <c r="E134" s="35"/>
      <c r="F134" s="34" t="s">
        <v>2</v>
      </c>
      <c r="G134" s="34" t="s">
        <v>2</v>
      </c>
      <c r="H134" s="35"/>
      <c r="I134" s="35"/>
      <c r="J134" s="36"/>
      <c r="K134" s="37">
        <f t="shared" ref="K134:K143" si="44">IF(I134=0,(H134*J134),(H134*J134)+(H134*J134)*I134%)</f>
        <v>0</v>
      </c>
      <c r="L134" s="26"/>
      <c r="V134" s="27"/>
      <c r="W134" s="28"/>
      <c r="Z134" s="29">
        <f>IF(K133="BIENES",K144,0)</f>
        <v>0</v>
      </c>
      <c r="AA134" s="29">
        <f>IF(K133="SERVICIOS",K144,0)</f>
        <v>0</v>
      </c>
      <c r="AB134" s="29">
        <f>IF(K133="OBRA PÚBLICA",K144,0)</f>
        <v>0</v>
      </c>
      <c r="AD134" s="30">
        <f>IF(K133="BIENES",T145,0)</f>
        <v>0</v>
      </c>
      <c r="AE134" s="30">
        <f>IF(K133="SERVICIOS",T145,0)</f>
        <v>0</v>
      </c>
      <c r="AF134" s="30">
        <f>IF(K133="OBRA PÚBLICA",T145,0)</f>
        <v>0</v>
      </c>
    </row>
    <row r="135" spans="2:32" s="6" customFormat="1" ht="26.45" hidden="1" customHeight="1" outlineLevel="1" x14ac:dyDescent="0.2">
      <c r="B135" s="32">
        <f>+B134+0.01</f>
        <v>7.01</v>
      </c>
      <c r="C135" s="189"/>
      <c r="D135" s="190"/>
      <c r="E135" s="50"/>
      <c r="F135" s="49" t="s">
        <v>2</v>
      </c>
      <c r="G135" s="49" t="s">
        <v>2</v>
      </c>
      <c r="H135" s="50"/>
      <c r="I135" s="50"/>
      <c r="J135" s="51"/>
      <c r="K135" s="37">
        <f t="shared" si="44"/>
        <v>0</v>
      </c>
      <c r="L135" s="38"/>
      <c r="N135" s="39" t="str">
        <f t="shared" ref="N135:N144" si="45">IF(AND(O135=0,H134&lt;&gt;0)," ",IF(O135&gt;H134,CONCATENATE("+",O135-H134),IF(H134&gt;O135,CONCATENATE("-",H134-O135)," ")))</f>
        <v xml:space="preserve"> </v>
      </c>
      <c r="O135" s="40"/>
      <c r="Q135" s="41" t="str">
        <f t="shared" ref="Q135:Q144" si="46">IF(AND(R135=0,J134&lt;&gt;0),"  ",IF(R135&gt;J134,R135-J134,IF(J134&gt;R135,J134-R135,"  ")))</f>
        <v xml:space="preserve">  </v>
      </c>
      <c r="R135" s="42"/>
      <c r="T135" s="43">
        <f t="shared" ref="T135:T144" si="47">V135-K134</f>
        <v>0</v>
      </c>
      <c r="V135" s="44">
        <f t="shared" ref="V135:V144" si="48">IF(AND(O135&lt;&gt;0,R135&lt;&gt;0),R135*O135,IF(AND(O135&lt;&gt;0,R135=0),O135*J134,IF(AND(O135=0,R135&lt;&gt;0),H134*R135,IF(AND(R135=0,O135=0),K134," "))))</f>
        <v>0</v>
      </c>
      <c r="W135" s="45" t="str">
        <f>IF($V$145&gt;0,$W$145*V135/$V$145," ")</f>
        <v xml:space="preserve"> </v>
      </c>
      <c r="Z135" s="11"/>
      <c r="AA135" s="11"/>
      <c r="AB135" s="11"/>
    </row>
    <row r="136" spans="2:32" s="6" customFormat="1" ht="26.45" hidden="1" customHeight="1" outlineLevel="1" x14ac:dyDescent="0.2">
      <c r="B136" s="62">
        <f t="shared" ref="B136:B144" si="49">+B135+0.01</f>
        <v>7.02</v>
      </c>
      <c r="C136" s="178"/>
      <c r="D136" s="179"/>
      <c r="E136" s="50"/>
      <c r="F136" s="49" t="s">
        <v>2</v>
      </c>
      <c r="G136" s="49" t="s">
        <v>2</v>
      </c>
      <c r="H136" s="50"/>
      <c r="I136" s="50"/>
      <c r="J136" s="51"/>
      <c r="K136" s="37">
        <f t="shared" si="44"/>
        <v>0</v>
      </c>
      <c r="L136" s="38"/>
      <c r="N136" s="39" t="str">
        <f t="shared" si="45"/>
        <v xml:space="preserve"> </v>
      </c>
      <c r="O136" s="53"/>
      <c r="Q136" s="41" t="str">
        <f t="shared" si="46"/>
        <v xml:space="preserve">  </v>
      </c>
      <c r="R136" s="54"/>
      <c r="T136" s="43">
        <f t="shared" si="47"/>
        <v>0</v>
      </c>
      <c r="V136" s="44">
        <f t="shared" si="48"/>
        <v>0</v>
      </c>
      <c r="W136" s="55" t="str">
        <f t="shared" ref="W136:W144" si="50">IF($V$145&gt;0,$W$145*V136/$V$145," ")</f>
        <v xml:space="preserve"> </v>
      </c>
      <c r="Z136" s="11"/>
      <c r="AA136" s="11"/>
      <c r="AB136" s="11"/>
    </row>
    <row r="137" spans="2:32" s="6" customFormat="1" ht="26.45" hidden="1" customHeight="1" outlineLevel="1" x14ac:dyDescent="0.2">
      <c r="B137" s="62">
        <f t="shared" si="49"/>
        <v>7.0299999999999994</v>
      </c>
      <c r="C137" s="178"/>
      <c r="D137" s="179"/>
      <c r="E137" s="50"/>
      <c r="F137" s="49" t="s">
        <v>2</v>
      </c>
      <c r="G137" s="49" t="s">
        <v>2</v>
      </c>
      <c r="H137" s="50"/>
      <c r="I137" s="50"/>
      <c r="J137" s="51"/>
      <c r="K137" s="37">
        <f t="shared" si="44"/>
        <v>0</v>
      </c>
      <c r="L137" s="38"/>
      <c r="N137" s="39" t="str">
        <f t="shared" si="45"/>
        <v xml:space="preserve"> </v>
      </c>
      <c r="O137" s="53"/>
      <c r="Q137" s="41" t="str">
        <f t="shared" si="46"/>
        <v xml:space="preserve">  </v>
      </c>
      <c r="R137" s="54"/>
      <c r="T137" s="43">
        <f t="shared" si="47"/>
        <v>0</v>
      </c>
      <c r="V137" s="44">
        <f t="shared" si="48"/>
        <v>0</v>
      </c>
      <c r="W137" s="55" t="str">
        <f t="shared" si="50"/>
        <v xml:space="preserve"> </v>
      </c>
      <c r="Z137" s="11"/>
      <c r="AA137" s="11"/>
      <c r="AB137" s="11"/>
    </row>
    <row r="138" spans="2:32" s="6" customFormat="1" ht="26.45" hidden="1" customHeight="1" outlineLevel="1" x14ac:dyDescent="0.2">
      <c r="B138" s="62">
        <f t="shared" si="49"/>
        <v>7.0399999999999991</v>
      </c>
      <c r="C138" s="178"/>
      <c r="D138" s="179"/>
      <c r="E138" s="50"/>
      <c r="F138" s="49" t="s">
        <v>2</v>
      </c>
      <c r="G138" s="49" t="s">
        <v>2</v>
      </c>
      <c r="H138" s="50"/>
      <c r="I138" s="50"/>
      <c r="J138" s="51"/>
      <c r="K138" s="37">
        <f t="shared" si="44"/>
        <v>0</v>
      </c>
      <c r="L138" s="38"/>
      <c r="N138" s="39" t="str">
        <f t="shared" si="45"/>
        <v xml:space="preserve"> </v>
      </c>
      <c r="O138" s="53"/>
      <c r="Q138" s="41" t="str">
        <f t="shared" si="46"/>
        <v xml:space="preserve">  </v>
      </c>
      <c r="R138" s="54"/>
      <c r="T138" s="43">
        <f t="shared" si="47"/>
        <v>0</v>
      </c>
      <c r="V138" s="44">
        <f t="shared" si="48"/>
        <v>0</v>
      </c>
      <c r="W138" s="55" t="str">
        <f t="shared" si="50"/>
        <v xml:space="preserve"> </v>
      </c>
      <c r="Z138" s="11"/>
      <c r="AA138" s="11"/>
      <c r="AB138" s="11"/>
    </row>
    <row r="139" spans="2:32" s="6" customFormat="1" ht="26.45" hidden="1" customHeight="1" outlineLevel="1" x14ac:dyDescent="0.2">
      <c r="B139" s="62">
        <f t="shared" si="49"/>
        <v>7.0499999999999989</v>
      </c>
      <c r="C139" s="178"/>
      <c r="D139" s="179"/>
      <c r="E139" s="50"/>
      <c r="F139" s="49" t="s">
        <v>2</v>
      </c>
      <c r="G139" s="49" t="s">
        <v>2</v>
      </c>
      <c r="H139" s="50"/>
      <c r="I139" s="50"/>
      <c r="J139" s="51"/>
      <c r="K139" s="37">
        <f t="shared" si="44"/>
        <v>0</v>
      </c>
      <c r="L139" s="38"/>
      <c r="N139" s="39" t="str">
        <f t="shared" si="45"/>
        <v xml:space="preserve"> </v>
      </c>
      <c r="O139" s="53"/>
      <c r="Q139" s="41" t="str">
        <f t="shared" si="46"/>
        <v xml:space="preserve">  </v>
      </c>
      <c r="R139" s="54"/>
      <c r="T139" s="43">
        <f t="shared" si="47"/>
        <v>0</v>
      </c>
      <c r="V139" s="44">
        <f t="shared" si="48"/>
        <v>0</v>
      </c>
      <c r="W139" s="55" t="str">
        <f t="shared" si="50"/>
        <v xml:space="preserve"> </v>
      </c>
      <c r="Z139" s="11"/>
      <c r="AA139" s="11"/>
      <c r="AB139" s="11"/>
    </row>
    <row r="140" spans="2:32" s="6" customFormat="1" ht="26.45" hidden="1" customHeight="1" outlineLevel="1" x14ac:dyDescent="0.2">
      <c r="B140" s="62">
        <f t="shared" si="49"/>
        <v>7.0599999999999987</v>
      </c>
      <c r="C140" s="178"/>
      <c r="D140" s="179"/>
      <c r="E140" s="50"/>
      <c r="F140" s="49" t="s">
        <v>2</v>
      </c>
      <c r="G140" s="49" t="s">
        <v>2</v>
      </c>
      <c r="H140" s="50"/>
      <c r="I140" s="50"/>
      <c r="J140" s="51"/>
      <c r="K140" s="37">
        <f t="shared" si="44"/>
        <v>0</v>
      </c>
      <c r="L140" s="38"/>
      <c r="N140" s="39" t="str">
        <f t="shared" si="45"/>
        <v xml:space="preserve"> </v>
      </c>
      <c r="O140" s="53"/>
      <c r="Q140" s="41" t="str">
        <f t="shared" si="46"/>
        <v xml:space="preserve">  </v>
      </c>
      <c r="R140" s="54"/>
      <c r="T140" s="43">
        <f t="shared" si="47"/>
        <v>0</v>
      </c>
      <c r="V140" s="44">
        <f t="shared" si="48"/>
        <v>0</v>
      </c>
      <c r="W140" s="55" t="str">
        <f t="shared" si="50"/>
        <v xml:space="preserve"> </v>
      </c>
      <c r="Z140" s="11"/>
      <c r="AA140" s="11"/>
      <c r="AB140" s="11"/>
    </row>
    <row r="141" spans="2:32" s="6" customFormat="1" ht="26.45" hidden="1" customHeight="1" outlineLevel="1" x14ac:dyDescent="0.2">
      <c r="B141" s="62">
        <f t="shared" si="49"/>
        <v>7.0699999999999985</v>
      </c>
      <c r="C141" s="178"/>
      <c r="D141" s="179"/>
      <c r="E141" s="50"/>
      <c r="F141" s="49" t="s">
        <v>2</v>
      </c>
      <c r="G141" s="49" t="s">
        <v>2</v>
      </c>
      <c r="H141" s="50"/>
      <c r="I141" s="50"/>
      <c r="J141" s="51"/>
      <c r="K141" s="37">
        <f t="shared" si="44"/>
        <v>0</v>
      </c>
      <c r="L141" s="38"/>
      <c r="N141" s="39" t="str">
        <f t="shared" si="45"/>
        <v xml:space="preserve"> </v>
      </c>
      <c r="O141" s="53"/>
      <c r="Q141" s="41" t="str">
        <f t="shared" si="46"/>
        <v xml:space="preserve">  </v>
      </c>
      <c r="R141" s="54"/>
      <c r="T141" s="43">
        <f t="shared" si="47"/>
        <v>0</v>
      </c>
      <c r="V141" s="44">
        <f t="shared" si="48"/>
        <v>0</v>
      </c>
      <c r="W141" s="55" t="str">
        <f t="shared" si="50"/>
        <v xml:space="preserve"> </v>
      </c>
      <c r="Z141" s="11"/>
      <c r="AA141" s="11"/>
      <c r="AB141" s="11"/>
    </row>
    <row r="142" spans="2:32" s="6" customFormat="1" ht="26.45" hidden="1" customHeight="1" outlineLevel="1" x14ac:dyDescent="0.2">
      <c r="B142" s="62">
        <f t="shared" si="49"/>
        <v>7.0799999999999983</v>
      </c>
      <c r="C142" s="178"/>
      <c r="D142" s="179"/>
      <c r="E142" s="50"/>
      <c r="F142" s="49" t="s">
        <v>2</v>
      </c>
      <c r="G142" s="49" t="s">
        <v>2</v>
      </c>
      <c r="H142" s="50"/>
      <c r="I142" s="50"/>
      <c r="J142" s="51"/>
      <c r="K142" s="37">
        <f t="shared" si="44"/>
        <v>0</v>
      </c>
      <c r="L142" s="38"/>
      <c r="N142" s="39" t="str">
        <f t="shared" si="45"/>
        <v xml:space="preserve"> </v>
      </c>
      <c r="O142" s="53"/>
      <c r="Q142" s="41" t="str">
        <f t="shared" si="46"/>
        <v xml:space="preserve">  </v>
      </c>
      <c r="R142" s="54"/>
      <c r="T142" s="43">
        <f t="shared" si="47"/>
        <v>0</v>
      </c>
      <c r="V142" s="44">
        <f t="shared" si="48"/>
        <v>0</v>
      </c>
      <c r="W142" s="55" t="str">
        <f t="shared" si="50"/>
        <v xml:space="preserve"> </v>
      </c>
      <c r="Z142" s="11"/>
      <c r="AA142" s="11"/>
      <c r="AB142" s="11"/>
    </row>
    <row r="143" spans="2:32" s="6" customFormat="1" ht="26.45" hidden="1" customHeight="1" outlineLevel="1" x14ac:dyDescent="0.2">
      <c r="B143" s="62">
        <f t="shared" si="49"/>
        <v>7.0899999999999981</v>
      </c>
      <c r="C143" s="178"/>
      <c r="D143" s="179"/>
      <c r="E143" s="50"/>
      <c r="F143" s="49" t="s">
        <v>2</v>
      </c>
      <c r="G143" s="49" t="s">
        <v>2</v>
      </c>
      <c r="H143" s="50"/>
      <c r="I143" s="50"/>
      <c r="J143" s="51"/>
      <c r="K143" s="37">
        <f t="shared" si="44"/>
        <v>0</v>
      </c>
      <c r="L143" s="38"/>
      <c r="N143" s="39" t="str">
        <f t="shared" si="45"/>
        <v xml:space="preserve"> </v>
      </c>
      <c r="O143" s="53"/>
      <c r="Q143" s="41" t="str">
        <f t="shared" si="46"/>
        <v xml:space="preserve">  </v>
      </c>
      <c r="R143" s="54"/>
      <c r="T143" s="43">
        <f t="shared" si="47"/>
        <v>0</v>
      </c>
      <c r="V143" s="44">
        <f t="shared" si="48"/>
        <v>0</v>
      </c>
      <c r="W143" s="55" t="str">
        <f t="shared" si="50"/>
        <v xml:space="preserve"> </v>
      </c>
      <c r="Z143" s="11"/>
      <c r="AA143" s="11"/>
      <c r="AB143" s="11"/>
    </row>
    <row r="144" spans="2:32" s="6" customFormat="1" ht="13.9" hidden="1" customHeight="1" outlineLevel="1" thickBot="1" x14ac:dyDescent="0.25">
      <c r="B144" s="62">
        <f t="shared" si="49"/>
        <v>7.0999999999999979</v>
      </c>
      <c r="C144" s="178"/>
      <c r="D144" s="179"/>
      <c r="E144" s="88"/>
      <c r="F144" s="88"/>
      <c r="G144" s="88"/>
      <c r="H144" s="88"/>
      <c r="I144" s="88"/>
      <c r="J144" s="89" t="s">
        <v>63</v>
      </c>
      <c r="K144" s="90">
        <f>SUM(K134:K143)</f>
        <v>0</v>
      </c>
      <c r="L144" s="38"/>
      <c r="N144" s="39" t="str">
        <f t="shared" si="45"/>
        <v xml:space="preserve"> </v>
      </c>
      <c r="O144" s="53"/>
      <c r="Q144" s="41" t="str">
        <f t="shared" si="46"/>
        <v xml:space="preserve">  </v>
      </c>
      <c r="R144" s="61"/>
      <c r="T144" s="43">
        <f t="shared" si="47"/>
        <v>0</v>
      </c>
      <c r="V144" s="44">
        <f t="shared" si="48"/>
        <v>0</v>
      </c>
      <c r="W144" s="91" t="str">
        <f t="shared" si="50"/>
        <v xml:space="preserve"> </v>
      </c>
      <c r="Z144" s="11"/>
      <c r="AA144" s="11"/>
      <c r="AB144" s="11"/>
    </row>
    <row r="145" spans="2:32" s="6" customFormat="1" ht="26.45" hidden="1" customHeight="1" outlineLevel="1" x14ac:dyDescent="0.2">
      <c r="B145" s="92"/>
      <c r="C145" s="88"/>
      <c r="D145" s="88"/>
      <c r="E145" s="88"/>
      <c r="F145" s="88"/>
      <c r="G145" s="88"/>
      <c r="H145" s="88"/>
      <c r="I145" s="88"/>
      <c r="J145" s="89" t="str">
        <f>IF(K133&lt;&gt;"OBRA PÚBLICA","  ","A")</f>
        <v xml:space="preserve">  </v>
      </c>
      <c r="K145" s="90" t="str">
        <f>IF(K133&lt;&gt;"OBRA PÚBLICA","  ",K144*22%)</f>
        <v xml:space="preserve">  </v>
      </c>
      <c r="L145" s="38"/>
      <c r="R145" s="81" t="s">
        <v>63</v>
      </c>
      <c r="T145" s="93">
        <f>IF(V145=0,0,SUM(T135:T144))</f>
        <v>0</v>
      </c>
      <c r="V145" s="94">
        <f>SUM(V135:V144)</f>
        <v>0</v>
      </c>
      <c r="W145" s="71" t="e">
        <f>IF($V$387&gt;0,$W$387*V145/$V$387," ")</f>
        <v>#REF!</v>
      </c>
      <c r="Z145" s="11"/>
      <c r="AA145" s="11"/>
      <c r="AB145" s="11"/>
    </row>
    <row r="146" spans="2:32" s="6" customFormat="1" ht="26.45" hidden="1" customHeight="1" outlineLevel="1" x14ac:dyDescent="0.2">
      <c r="B146" s="92"/>
      <c r="C146" s="88"/>
      <c r="D146" s="88"/>
      <c r="E146" s="88"/>
      <c r="F146" s="88"/>
      <c r="G146" s="88"/>
      <c r="H146" s="88"/>
      <c r="I146" s="88"/>
      <c r="J146" s="89" t="str">
        <f>IF(K133&lt;&gt;"OBRA PÚBLICA","  ","I")</f>
        <v xml:space="preserve">  </v>
      </c>
      <c r="K146" s="90" t="str">
        <f>IF(K133&lt;&gt;"OBRA PÚBLICA","  ",K144*3%)</f>
        <v xml:space="preserve">  </v>
      </c>
      <c r="L146" s="38"/>
      <c r="R146" s="81" t="str">
        <f>IF(K133&lt;&gt;"OBRA PÚBLICA","  ","A")</f>
        <v xml:space="preserve">  </v>
      </c>
      <c r="T146" s="93" t="str">
        <f>IF(K133&lt;&gt;"OBRA PÚBLICA","  ",T145*22%)</f>
        <v xml:space="preserve">  </v>
      </c>
      <c r="V146" s="94" t="str">
        <f>IF(K133&lt;&gt;"OBRA PÚBLICA","  ",V145*22%)</f>
        <v xml:space="preserve">  </v>
      </c>
      <c r="W146" s="71"/>
      <c r="Z146" s="11"/>
      <c r="AA146" s="11"/>
      <c r="AB146" s="11"/>
    </row>
    <row r="147" spans="2:32" s="6" customFormat="1" ht="26.45" hidden="1" customHeight="1" outlineLevel="1" x14ac:dyDescent="0.2">
      <c r="B147" s="92"/>
      <c r="C147" s="88"/>
      <c r="D147" s="88"/>
      <c r="E147" s="88"/>
      <c r="F147" s="88"/>
      <c r="G147" s="88"/>
      <c r="H147" s="88"/>
      <c r="I147" s="88"/>
      <c r="J147" s="89" t="str">
        <f>IF(K133&lt;&gt;"OBRA PÚBLICA","  ","U")</f>
        <v xml:space="preserve">  </v>
      </c>
      <c r="K147" s="90" t="str">
        <f>IF(K133&lt;&gt;"OBRA PÚBLICA","  ",K144*5%)</f>
        <v xml:space="preserve">  </v>
      </c>
      <c r="L147" s="38"/>
      <c r="R147" s="81" t="str">
        <f>IF(K133&lt;&gt;"OBRA PÚBLICA","  ","I")</f>
        <v xml:space="preserve">  </v>
      </c>
      <c r="T147" s="93" t="str">
        <f>IF(K133&lt;&gt;"OBRA PÚBLICA","  ",T145*3%)</f>
        <v xml:space="preserve">  </v>
      </c>
      <c r="V147" s="94" t="str">
        <f>IF(K133&lt;&gt;"OBRA PÚBLICA","  ",V145*3%)</f>
        <v xml:space="preserve">  </v>
      </c>
      <c r="W147" s="71"/>
      <c r="Z147" s="11"/>
      <c r="AA147" s="11"/>
      <c r="AB147" s="11"/>
    </row>
    <row r="148" spans="2:32" s="6" customFormat="1" ht="26.45" hidden="1" customHeight="1" outlineLevel="1" x14ac:dyDescent="0.2">
      <c r="B148" s="92"/>
      <c r="C148" s="88"/>
      <c r="D148" s="88"/>
      <c r="E148" s="75"/>
      <c r="F148" s="75"/>
      <c r="G148" s="75"/>
      <c r="H148" s="75"/>
      <c r="I148" s="75"/>
      <c r="J148" s="76"/>
      <c r="K148" s="77"/>
      <c r="L148" s="38"/>
      <c r="R148" s="81" t="str">
        <f>IF(K133&lt;&gt;"OBRA PÚBLICA","  ","U")</f>
        <v xml:space="preserve">  </v>
      </c>
      <c r="T148" s="93" t="str">
        <f>IF(K133&lt;&gt;"OBRA PÚBLICA","  ",T145*5%)</f>
        <v xml:space="preserve">  </v>
      </c>
      <c r="V148" s="94" t="str">
        <f>IF(K133&lt;&gt;"OBRA PÚBLICA","  ",V145*5%)</f>
        <v xml:space="preserve">  </v>
      </c>
      <c r="W148" s="71"/>
      <c r="Z148" s="11"/>
      <c r="AA148" s="11"/>
      <c r="AB148" s="11"/>
    </row>
    <row r="149" spans="2:32" s="6" customFormat="1" ht="26.45" hidden="1" customHeight="1" outlineLevel="1" x14ac:dyDescent="0.2">
      <c r="B149" s="75"/>
      <c r="C149" s="75"/>
      <c r="D149" s="75"/>
      <c r="E149" s="78"/>
      <c r="F149" s="78"/>
      <c r="G149" s="78"/>
      <c r="H149" s="78"/>
      <c r="I149" s="78"/>
      <c r="J149" s="79"/>
      <c r="K149" s="80"/>
      <c r="L149" s="38"/>
      <c r="R149" s="81"/>
      <c r="T149" s="82"/>
      <c r="V149" s="82"/>
      <c r="W149" s="67"/>
      <c r="Z149" s="11"/>
      <c r="AA149" s="11"/>
      <c r="AB149" s="11"/>
    </row>
    <row r="150" spans="2:32" s="6" customFormat="1" ht="26.45" hidden="1" customHeight="1" outlineLevel="1" x14ac:dyDescent="0.2">
      <c r="B150" s="78"/>
      <c r="C150" s="78"/>
      <c r="D150" s="78"/>
      <c r="E150" s="83" t="s">
        <v>13</v>
      </c>
      <c r="F150" s="83" t="s">
        <v>14</v>
      </c>
      <c r="G150" s="83" t="s">
        <v>15</v>
      </c>
      <c r="H150" s="83" t="s">
        <v>16</v>
      </c>
      <c r="I150" s="83" t="s">
        <v>17</v>
      </c>
      <c r="J150" s="84" t="s">
        <v>18</v>
      </c>
      <c r="K150" s="84" t="s">
        <v>19</v>
      </c>
      <c r="L150" s="38"/>
      <c r="R150" s="81"/>
      <c r="T150" s="82"/>
      <c r="V150" s="82"/>
      <c r="W150" s="67"/>
      <c r="Z150" s="11"/>
      <c r="AA150" s="11"/>
      <c r="AB150" s="11"/>
    </row>
    <row r="151" spans="2:32" s="6" customFormat="1" ht="33.950000000000003" hidden="1" customHeight="1" outlineLevel="1" thickBot="1" x14ac:dyDescent="0.25">
      <c r="B151" s="83" t="s">
        <v>11</v>
      </c>
      <c r="C151" s="191" t="s">
        <v>12</v>
      </c>
      <c r="D151" s="192"/>
      <c r="E151" s="85"/>
      <c r="F151" s="85"/>
      <c r="G151" s="85"/>
      <c r="H151" s="85"/>
      <c r="I151" s="86"/>
      <c r="J151" s="24" t="s">
        <v>31</v>
      </c>
      <c r="K151" s="25" t="s">
        <v>2</v>
      </c>
      <c r="L151" s="16"/>
      <c r="N151" s="17" t="s">
        <v>20</v>
      </c>
      <c r="O151" s="18" t="s">
        <v>21</v>
      </c>
      <c r="Q151" s="17" t="s">
        <v>22</v>
      </c>
      <c r="R151" s="18" t="s">
        <v>23</v>
      </c>
      <c r="T151" s="19" t="s">
        <v>24</v>
      </c>
      <c r="V151" s="20" t="s">
        <v>25</v>
      </c>
      <c r="W151" s="21" t="s">
        <v>26</v>
      </c>
      <c r="Z151" s="11"/>
      <c r="AA151" s="11"/>
      <c r="AB151" s="11"/>
    </row>
    <row r="152" spans="2:32" s="22" customFormat="1" ht="20.100000000000001" hidden="1" customHeight="1" outlineLevel="1" thickBot="1" x14ac:dyDescent="0.25">
      <c r="B152" s="23">
        <v>8</v>
      </c>
      <c r="C152" s="87"/>
      <c r="D152" s="85"/>
      <c r="E152" s="35"/>
      <c r="F152" s="34" t="s">
        <v>2</v>
      </c>
      <c r="G152" s="34" t="s">
        <v>2</v>
      </c>
      <c r="H152" s="35"/>
      <c r="I152" s="35"/>
      <c r="J152" s="36"/>
      <c r="K152" s="37">
        <f t="shared" ref="K152:K161" si="51">IF(I152=0,(H152*J152),(H152*J152)+(H152*J152)*I152%)</f>
        <v>0</v>
      </c>
      <c r="L152" s="26"/>
      <c r="V152" s="27"/>
      <c r="W152" s="28"/>
      <c r="Z152" s="29">
        <f>IF(K151="BIENES",K162,0)</f>
        <v>0</v>
      </c>
      <c r="AA152" s="29">
        <f>IF(K151="SERVICIOS",K162,0)</f>
        <v>0</v>
      </c>
      <c r="AB152" s="29">
        <f>IF(K151="OBRA PÚBLICA",K162,0)</f>
        <v>0</v>
      </c>
      <c r="AD152" s="30">
        <f>IF(K151="BIENES",T163,0)</f>
        <v>0</v>
      </c>
      <c r="AE152" s="30">
        <f>IF(K151="SERVICIOS",T163,0)</f>
        <v>0</v>
      </c>
      <c r="AF152" s="30">
        <f>IF(K151="OBRA PÚBLICA",T163,0)</f>
        <v>0</v>
      </c>
    </row>
    <row r="153" spans="2:32" s="6" customFormat="1" ht="26.45" hidden="1" customHeight="1" outlineLevel="1" x14ac:dyDescent="0.2">
      <c r="B153" s="32">
        <f>+B152+0.01</f>
        <v>8.01</v>
      </c>
      <c r="C153" s="189"/>
      <c r="D153" s="190"/>
      <c r="E153" s="50"/>
      <c r="F153" s="49" t="s">
        <v>2</v>
      </c>
      <c r="G153" s="49" t="s">
        <v>2</v>
      </c>
      <c r="H153" s="50"/>
      <c r="I153" s="50"/>
      <c r="J153" s="51"/>
      <c r="K153" s="37">
        <f t="shared" si="51"/>
        <v>0</v>
      </c>
      <c r="L153" s="38"/>
      <c r="N153" s="39" t="str">
        <f t="shared" ref="N153:N162" si="52">IF(AND(O153=0,H152&lt;&gt;0)," ",IF(O153&gt;H152,CONCATENATE("+",O153-H152),IF(H152&gt;O153,CONCATENATE("-",H152-O153)," ")))</f>
        <v xml:space="preserve"> </v>
      </c>
      <c r="O153" s="40"/>
      <c r="Q153" s="41" t="str">
        <f t="shared" ref="Q153:Q162" si="53">IF(AND(R153=0,J152&lt;&gt;0),"  ",IF(R153&gt;J152,R153-J152,IF(J152&gt;R153,J152-R153,"  ")))</f>
        <v xml:space="preserve">  </v>
      </c>
      <c r="R153" s="42"/>
      <c r="T153" s="43">
        <f t="shared" ref="T153:T162" si="54">V153-K152</f>
        <v>0</v>
      </c>
      <c r="V153" s="44">
        <f t="shared" ref="V153:V162" si="55">IF(AND(O153&lt;&gt;0,R153&lt;&gt;0),R153*O153,IF(AND(O153&lt;&gt;0,R153=0),O153*J152,IF(AND(O153=0,R153&lt;&gt;0),H152*R153,IF(AND(R153=0,O153=0),K152," "))))</f>
        <v>0</v>
      </c>
      <c r="W153" s="45" t="str">
        <f>IF($V$163&gt;0,$W$163*V153/$V$163," ")</f>
        <v xml:space="preserve"> </v>
      </c>
      <c r="Z153" s="11"/>
      <c r="AA153" s="11"/>
      <c r="AB153" s="11"/>
    </row>
    <row r="154" spans="2:32" s="6" customFormat="1" ht="26.45" hidden="1" customHeight="1" outlineLevel="1" x14ac:dyDescent="0.2">
      <c r="B154" s="62">
        <f t="shared" ref="B154:B162" si="56">+B153+0.01</f>
        <v>8.02</v>
      </c>
      <c r="C154" s="178"/>
      <c r="D154" s="179"/>
      <c r="E154" s="50"/>
      <c r="F154" s="49" t="s">
        <v>2</v>
      </c>
      <c r="G154" s="49" t="s">
        <v>2</v>
      </c>
      <c r="H154" s="50"/>
      <c r="I154" s="50"/>
      <c r="J154" s="51"/>
      <c r="K154" s="37">
        <f t="shared" si="51"/>
        <v>0</v>
      </c>
      <c r="L154" s="38"/>
      <c r="N154" s="39" t="str">
        <f t="shared" si="52"/>
        <v xml:space="preserve"> </v>
      </c>
      <c r="O154" s="53"/>
      <c r="Q154" s="41" t="str">
        <f t="shared" si="53"/>
        <v xml:space="preserve">  </v>
      </c>
      <c r="R154" s="54"/>
      <c r="T154" s="43">
        <f t="shared" si="54"/>
        <v>0</v>
      </c>
      <c r="V154" s="44">
        <f t="shared" si="55"/>
        <v>0</v>
      </c>
      <c r="W154" s="55" t="str">
        <f t="shared" ref="W154:W162" si="57">IF($V$163&gt;0,$W$163*V154/$V$163," ")</f>
        <v xml:space="preserve"> </v>
      </c>
      <c r="Z154" s="11"/>
      <c r="AA154" s="11"/>
      <c r="AB154" s="11"/>
    </row>
    <row r="155" spans="2:32" s="6" customFormat="1" ht="26.45" hidden="1" customHeight="1" outlineLevel="1" x14ac:dyDescent="0.2">
      <c r="B155" s="62">
        <f t="shared" si="56"/>
        <v>8.0299999999999994</v>
      </c>
      <c r="C155" s="178"/>
      <c r="D155" s="179"/>
      <c r="E155" s="50"/>
      <c r="F155" s="49" t="s">
        <v>2</v>
      </c>
      <c r="G155" s="49" t="s">
        <v>2</v>
      </c>
      <c r="H155" s="50"/>
      <c r="I155" s="50"/>
      <c r="J155" s="51"/>
      <c r="K155" s="37">
        <f t="shared" si="51"/>
        <v>0</v>
      </c>
      <c r="L155" s="38"/>
      <c r="N155" s="39" t="str">
        <f t="shared" si="52"/>
        <v xml:space="preserve"> </v>
      </c>
      <c r="O155" s="53"/>
      <c r="Q155" s="41" t="str">
        <f t="shared" si="53"/>
        <v xml:space="preserve">  </v>
      </c>
      <c r="R155" s="54"/>
      <c r="T155" s="43">
        <f t="shared" si="54"/>
        <v>0</v>
      </c>
      <c r="V155" s="44">
        <f t="shared" si="55"/>
        <v>0</v>
      </c>
      <c r="W155" s="55" t="str">
        <f t="shared" si="57"/>
        <v xml:space="preserve"> </v>
      </c>
      <c r="Z155" s="11"/>
      <c r="AA155" s="11"/>
      <c r="AB155" s="11"/>
    </row>
    <row r="156" spans="2:32" s="6" customFormat="1" ht="26.45" hidden="1" customHeight="1" outlineLevel="1" x14ac:dyDescent="0.2">
      <c r="B156" s="62">
        <f t="shared" si="56"/>
        <v>8.0399999999999991</v>
      </c>
      <c r="C156" s="178"/>
      <c r="D156" s="179"/>
      <c r="E156" s="50"/>
      <c r="F156" s="49" t="s">
        <v>2</v>
      </c>
      <c r="G156" s="49" t="s">
        <v>2</v>
      </c>
      <c r="H156" s="50"/>
      <c r="I156" s="50"/>
      <c r="J156" s="51"/>
      <c r="K156" s="37">
        <f t="shared" si="51"/>
        <v>0</v>
      </c>
      <c r="L156" s="38"/>
      <c r="N156" s="39" t="str">
        <f t="shared" si="52"/>
        <v xml:space="preserve"> </v>
      </c>
      <c r="O156" s="53"/>
      <c r="Q156" s="41" t="str">
        <f t="shared" si="53"/>
        <v xml:space="preserve">  </v>
      </c>
      <c r="R156" s="54"/>
      <c r="T156" s="43">
        <f t="shared" si="54"/>
        <v>0</v>
      </c>
      <c r="V156" s="44">
        <f t="shared" si="55"/>
        <v>0</v>
      </c>
      <c r="W156" s="55" t="str">
        <f t="shared" si="57"/>
        <v xml:space="preserve"> </v>
      </c>
      <c r="Z156" s="11"/>
      <c r="AA156" s="11"/>
      <c r="AB156" s="11"/>
    </row>
    <row r="157" spans="2:32" s="6" customFormat="1" ht="26.45" hidden="1" customHeight="1" outlineLevel="1" x14ac:dyDescent="0.2">
      <c r="B157" s="62">
        <f t="shared" si="56"/>
        <v>8.0499999999999989</v>
      </c>
      <c r="C157" s="178"/>
      <c r="D157" s="179"/>
      <c r="E157" s="50"/>
      <c r="F157" s="49" t="s">
        <v>2</v>
      </c>
      <c r="G157" s="49" t="s">
        <v>2</v>
      </c>
      <c r="H157" s="50"/>
      <c r="I157" s="50"/>
      <c r="J157" s="51"/>
      <c r="K157" s="37">
        <f t="shared" si="51"/>
        <v>0</v>
      </c>
      <c r="L157" s="38"/>
      <c r="N157" s="39" t="str">
        <f t="shared" si="52"/>
        <v xml:space="preserve"> </v>
      </c>
      <c r="O157" s="53"/>
      <c r="Q157" s="41" t="str">
        <f t="shared" si="53"/>
        <v xml:space="preserve">  </v>
      </c>
      <c r="R157" s="54"/>
      <c r="T157" s="43">
        <f t="shared" si="54"/>
        <v>0</v>
      </c>
      <c r="V157" s="44">
        <f t="shared" si="55"/>
        <v>0</v>
      </c>
      <c r="W157" s="55" t="str">
        <f t="shared" si="57"/>
        <v xml:space="preserve"> </v>
      </c>
      <c r="Z157" s="11"/>
      <c r="AA157" s="11"/>
      <c r="AB157" s="11"/>
    </row>
    <row r="158" spans="2:32" s="6" customFormat="1" ht="26.45" hidden="1" customHeight="1" outlineLevel="1" x14ac:dyDescent="0.2">
      <c r="B158" s="62">
        <f t="shared" si="56"/>
        <v>8.0599999999999987</v>
      </c>
      <c r="C158" s="178"/>
      <c r="D158" s="179"/>
      <c r="E158" s="50"/>
      <c r="F158" s="49" t="s">
        <v>2</v>
      </c>
      <c r="G158" s="49" t="s">
        <v>2</v>
      </c>
      <c r="H158" s="50"/>
      <c r="I158" s="50"/>
      <c r="J158" s="51"/>
      <c r="K158" s="37">
        <f t="shared" si="51"/>
        <v>0</v>
      </c>
      <c r="L158" s="38"/>
      <c r="N158" s="39" t="str">
        <f t="shared" si="52"/>
        <v xml:space="preserve"> </v>
      </c>
      <c r="O158" s="53"/>
      <c r="Q158" s="41" t="str">
        <f t="shared" si="53"/>
        <v xml:space="preserve">  </v>
      </c>
      <c r="R158" s="54"/>
      <c r="T158" s="43">
        <f t="shared" si="54"/>
        <v>0</v>
      </c>
      <c r="V158" s="44">
        <f t="shared" si="55"/>
        <v>0</v>
      </c>
      <c r="W158" s="55" t="str">
        <f t="shared" si="57"/>
        <v xml:space="preserve"> </v>
      </c>
      <c r="Z158" s="11"/>
      <c r="AA158" s="11"/>
      <c r="AB158" s="11"/>
    </row>
    <row r="159" spans="2:32" s="6" customFormat="1" ht="26.45" hidden="1" customHeight="1" outlineLevel="1" x14ac:dyDescent="0.2">
      <c r="B159" s="62">
        <f t="shared" si="56"/>
        <v>8.0699999999999985</v>
      </c>
      <c r="C159" s="178"/>
      <c r="D159" s="179"/>
      <c r="E159" s="50"/>
      <c r="F159" s="49" t="s">
        <v>2</v>
      </c>
      <c r="G159" s="49" t="s">
        <v>2</v>
      </c>
      <c r="H159" s="50"/>
      <c r="I159" s="50"/>
      <c r="J159" s="51"/>
      <c r="K159" s="37">
        <f t="shared" si="51"/>
        <v>0</v>
      </c>
      <c r="L159" s="38"/>
      <c r="N159" s="39" t="str">
        <f t="shared" si="52"/>
        <v xml:space="preserve"> </v>
      </c>
      <c r="O159" s="53"/>
      <c r="Q159" s="41" t="str">
        <f t="shared" si="53"/>
        <v xml:space="preserve">  </v>
      </c>
      <c r="R159" s="54"/>
      <c r="T159" s="43">
        <f t="shared" si="54"/>
        <v>0</v>
      </c>
      <c r="V159" s="44">
        <f t="shared" si="55"/>
        <v>0</v>
      </c>
      <c r="W159" s="55" t="str">
        <f t="shared" si="57"/>
        <v xml:space="preserve"> </v>
      </c>
      <c r="Z159" s="11"/>
      <c r="AA159" s="11"/>
      <c r="AB159" s="11"/>
    </row>
    <row r="160" spans="2:32" s="6" customFormat="1" ht="26.45" hidden="1" customHeight="1" outlineLevel="1" x14ac:dyDescent="0.2">
      <c r="B160" s="62">
        <f t="shared" si="56"/>
        <v>8.0799999999999983</v>
      </c>
      <c r="C160" s="178"/>
      <c r="D160" s="179"/>
      <c r="E160" s="50"/>
      <c r="F160" s="49" t="s">
        <v>2</v>
      </c>
      <c r="G160" s="49" t="s">
        <v>2</v>
      </c>
      <c r="H160" s="50"/>
      <c r="I160" s="50"/>
      <c r="J160" s="51"/>
      <c r="K160" s="37">
        <f t="shared" si="51"/>
        <v>0</v>
      </c>
      <c r="L160" s="38"/>
      <c r="N160" s="39" t="str">
        <f t="shared" si="52"/>
        <v xml:space="preserve"> </v>
      </c>
      <c r="O160" s="53"/>
      <c r="Q160" s="41" t="str">
        <f t="shared" si="53"/>
        <v xml:space="preserve">  </v>
      </c>
      <c r="R160" s="54"/>
      <c r="T160" s="43">
        <f t="shared" si="54"/>
        <v>0</v>
      </c>
      <c r="V160" s="44">
        <f t="shared" si="55"/>
        <v>0</v>
      </c>
      <c r="W160" s="55" t="str">
        <f t="shared" si="57"/>
        <v xml:space="preserve"> </v>
      </c>
      <c r="Z160" s="11"/>
      <c r="AA160" s="11"/>
      <c r="AB160" s="11"/>
    </row>
    <row r="161" spans="2:32" s="6" customFormat="1" ht="26.45" hidden="1" customHeight="1" outlineLevel="1" x14ac:dyDescent="0.2">
      <c r="B161" s="62">
        <f t="shared" si="56"/>
        <v>8.0899999999999981</v>
      </c>
      <c r="C161" s="178"/>
      <c r="D161" s="179"/>
      <c r="E161" s="50"/>
      <c r="F161" s="49" t="s">
        <v>2</v>
      </c>
      <c r="G161" s="49" t="s">
        <v>2</v>
      </c>
      <c r="H161" s="50"/>
      <c r="I161" s="50"/>
      <c r="J161" s="51"/>
      <c r="K161" s="37">
        <f t="shared" si="51"/>
        <v>0</v>
      </c>
      <c r="L161" s="38"/>
      <c r="N161" s="39" t="str">
        <f t="shared" si="52"/>
        <v xml:space="preserve"> </v>
      </c>
      <c r="O161" s="53"/>
      <c r="Q161" s="41" t="str">
        <f t="shared" si="53"/>
        <v xml:space="preserve">  </v>
      </c>
      <c r="R161" s="54"/>
      <c r="T161" s="43">
        <f t="shared" si="54"/>
        <v>0</v>
      </c>
      <c r="V161" s="44">
        <f t="shared" si="55"/>
        <v>0</v>
      </c>
      <c r="W161" s="55" t="str">
        <f t="shared" si="57"/>
        <v xml:space="preserve"> </v>
      </c>
      <c r="Z161" s="11"/>
      <c r="AA161" s="11"/>
      <c r="AB161" s="11"/>
    </row>
    <row r="162" spans="2:32" s="6" customFormat="1" ht="13.9" hidden="1" customHeight="1" outlineLevel="1" thickBot="1" x14ac:dyDescent="0.25">
      <c r="B162" s="62">
        <f t="shared" si="56"/>
        <v>8.0999999999999979</v>
      </c>
      <c r="C162" s="178"/>
      <c r="D162" s="179"/>
      <c r="E162" s="88"/>
      <c r="F162" s="88"/>
      <c r="G162" s="88"/>
      <c r="H162" s="88"/>
      <c r="I162" s="88"/>
      <c r="J162" s="89" t="s">
        <v>63</v>
      </c>
      <c r="K162" s="90">
        <f>SUM(K152:K161)</f>
        <v>0</v>
      </c>
      <c r="L162" s="38"/>
      <c r="N162" s="39" t="str">
        <f t="shared" si="52"/>
        <v xml:space="preserve"> </v>
      </c>
      <c r="O162" s="53"/>
      <c r="Q162" s="41" t="str">
        <f t="shared" si="53"/>
        <v xml:space="preserve">  </v>
      </c>
      <c r="R162" s="61"/>
      <c r="T162" s="43">
        <f t="shared" si="54"/>
        <v>0</v>
      </c>
      <c r="V162" s="44">
        <f t="shared" si="55"/>
        <v>0</v>
      </c>
      <c r="W162" s="91" t="str">
        <f t="shared" si="57"/>
        <v xml:space="preserve"> </v>
      </c>
      <c r="Z162" s="11"/>
      <c r="AA162" s="11"/>
      <c r="AB162" s="11"/>
    </row>
    <row r="163" spans="2:32" s="6" customFormat="1" ht="26.45" hidden="1" customHeight="1" outlineLevel="1" x14ac:dyDescent="0.2">
      <c r="B163" s="92"/>
      <c r="C163" s="88"/>
      <c r="D163" s="88"/>
      <c r="E163" s="88"/>
      <c r="F163" s="88"/>
      <c r="G163" s="88"/>
      <c r="H163" s="88"/>
      <c r="I163" s="88"/>
      <c r="J163" s="89" t="str">
        <f>IF(K151&lt;&gt;"OBRA PÚBLICA","  ","A")</f>
        <v xml:space="preserve">  </v>
      </c>
      <c r="K163" s="90" t="str">
        <f>IF(K151&lt;&gt;"OBRA PÚBLICA","  ",K162*22%)</f>
        <v xml:space="preserve">  </v>
      </c>
      <c r="L163" s="38"/>
      <c r="R163" s="81" t="s">
        <v>63</v>
      </c>
      <c r="T163" s="93">
        <f>IF(V163=0,0,SUM(T153:T162))</f>
        <v>0</v>
      </c>
      <c r="V163" s="94">
        <f>SUM(V153:V162)</f>
        <v>0</v>
      </c>
      <c r="W163" s="71" t="e">
        <f>IF($V$387&gt;0,$W$387*V163/$V$387," ")</f>
        <v>#REF!</v>
      </c>
      <c r="Z163" s="11"/>
      <c r="AA163" s="11"/>
      <c r="AB163" s="11"/>
    </row>
    <row r="164" spans="2:32" s="6" customFormat="1" ht="26.45" hidden="1" customHeight="1" outlineLevel="1" x14ac:dyDescent="0.2">
      <c r="B164" s="92"/>
      <c r="C164" s="88"/>
      <c r="D164" s="88"/>
      <c r="E164" s="88"/>
      <c r="F164" s="88"/>
      <c r="G164" s="88"/>
      <c r="H164" s="88"/>
      <c r="I164" s="88"/>
      <c r="J164" s="89" t="str">
        <f>IF(K151&lt;&gt;"OBRA PÚBLICA","  ","I")</f>
        <v xml:space="preserve">  </v>
      </c>
      <c r="K164" s="90" t="str">
        <f>IF(K151&lt;&gt;"OBRA PÚBLICA","  ",K162*3%)</f>
        <v xml:space="preserve">  </v>
      </c>
      <c r="L164" s="38"/>
      <c r="R164" s="81" t="str">
        <f>IF(K151&lt;&gt;"OBRA PÚBLICA","  ","A")</f>
        <v xml:space="preserve">  </v>
      </c>
      <c r="T164" s="93" t="str">
        <f>IF(K151&lt;&gt;"OBRA PÚBLICA","  ",T163*22%)</f>
        <v xml:space="preserve">  </v>
      </c>
      <c r="V164" s="94" t="str">
        <f>IF(K151&lt;&gt;"OBRA PÚBLICA","  ",V163*22%)</f>
        <v xml:space="preserve">  </v>
      </c>
      <c r="W164" s="71"/>
      <c r="Z164" s="11"/>
      <c r="AA164" s="11"/>
      <c r="AB164" s="11"/>
    </row>
    <row r="165" spans="2:32" s="6" customFormat="1" ht="26.45" hidden="1" customHeight="1" outlineLevel="1" x14ac:dyDescent="0.2">
      <c r="B165" s="92"/>
      <c r="C165" s="88"/>
      <c r="D165" s="88"/>
      <c r="E165" s="95"/>
      <c r="F165" s="95"/>
      <c r="G165" s="95"/>
      <c r="H165" s="95"/>
      <c r="I165" s="95"/>
      <c r="J165" s="96" t="str">
        <f>IF(K151&lt;&gt;"OBRA PÚBLICA","  ","U")</f>
        <v xml:space="preserve">  </v>
      </c>
      <c r="K165" s="97" t="str">
        <f>IF(K151&lt;&gt;"OBRA PÚBLICA","  ",K162*5%)</f>
        <v xml:space="preserve">  </v>
      </c>
      <c r="L165" s="38"/>
      <c r="R165" s="81" t="str">
        <f>IF(K151&lt;&gt;"OBRA PÚBLICA","  ","I")</f>
        <v xml:space="preserve">  </v>
      </c>
      <c r="T165" s="93" t="str">
        <f>IF(K151&lt;&gt;"OBRA PÚBLICA","  ",T163*3%)</f>
        <v xml:space="preserve">  </v>
      </c>
      <c r="V165" s="94" t="str">
        <f>IF(K151&lt;&gt;"OBRA PÚBLICA","  ",V163*3%)</f>
        <v xml:space="preserve">  </v>
      </c>
      <c r="W165" s="71"/>
      <c r="Z165" s="11"/>
      <c r="AA165" s="11"/>
      <c r="AB165" s="11"/>
    </row>
    <row r="166" spans="2:32" s="6" customFormat="1" ht="26.45" hidden="1" customHeight="1" outlineLevel="1" x14ac:dyDescent="0.2">
      <c r="B166" s="98"/>
      <c r="C166" s="95"/>
      <c r="D166" s="95"/>
      <c r="J166" s="99"/>
      <c r="K166" s="82"/>
      <c r="L166" s="38"/>
      <c r="R166" s="81" t="str">
        <f>IF(K151&lt;&gt;"OBRA PÚBLICA","  ","U")</f>
        <v xml:space="preserve">  </v>
      </c>
      <c r="T166" s="93" t="str">
        <f>IF(K151&lt;&gt;"OBRA PÚBLICA","  ",T163*5%)</f>
        <v xml:space="preserve">  </v>
      </c>
      <c r="V166" s="94" t="str">
        <f>IF(K151&lt;&gt;"OBRA PÚBLICA","  ",V163*5%)</f>
        <v xml:space="preserve">  </v>
      </c>
      <c r="W166" s="71"/>
      <c r="Z166" s="11"/>
      <c r="AA166" s="11"/>
      <c r="AB166" s="11"/>
    </row>
    <row r="167" spans="2:32" s="6" customFormat="1" ht="26.45" hidden="1" customHeight="1" outlineLevel="1" x14ac:dyDescent="0.2">
      <c r="J167" s="99"/>
      <c r="K167" s="82"/>
      <c r="L167" s="38"/>
      <c r="R167" s="81"/>
      <c r="T167" s="82"/>
      <c r="V167" s="82"/>
      <c r="W167" s="67"/>
      <c r="Z167" s="11"/>
      <c r="AA167" s="11"/>
      <c r="AB167" s="11"/>
    </row>
    <row r="168" spans="2:32" s="6" customFormat="1" ht="26.45" hidden="1" customHeight="1" outlineLevel="1" x14ac:dyDescent="0.2">
      <c r="E168" s="14" t="s">
        <v>13</v>
      </c>
      <c r="F168" s="14" t="s">
        <v>14</v>
      </c>
      <c r="G168" s="14" t="s">
        <v>15</v>
      </c>
      <c r="H168" s="14" t="s">
        <v>16</v>
      </c>
      <c r="I168" s="14" t="s">
        <v>17</v>
      </c>
      <c r="J168" s="15" t="s">
        <v>18</v>
      </c>
      <c r="K168" s="15" t="s">
        <v>19</v>
      </c>
      <c r="L168" s="38"/>
      <c r="R168" s="81"/>
      <c r="T168" s="82"/>
      <c r="V168" s="82"/>
      <c r="W168" s="67"/>
      <c r="Z168" s="11"/>
      <c r="AA168" s="11"/>
      <c r="AB168" s="11"/>
    </row>
    <row r="169" spans="2:32" s="6" customFormat="1" ht="33.950000000000003" hidden="1" customHeight="1" outlineLevel="1" thickBot="1" x14ac:dyDescent="0.25">
      <c r="B169" s="14" t="s">
        <v>11</v>
      </c>
      <c r="C169" s="187" t="s">
        <v>12</v>
      </c>
      <c r="D169" s="188"/>
      <c r="E169" s="85"/>
      <c r="F169" s="85"/>
      <c r="G169" s="85"/>
      <c r="H169" s="85"/>
      <c r="I169" s="86"/>
      <c r="J169" s="24" t="s">
        <v>31</v>
      </c>
      <c r="K169" s="25" t="s">
        <v>2</v>
      </c>
      <c r="L169" s="16"/>
      <c r="N169" s="17" t="s">
        <v>20</v>
      </c>
      <c r="O169" s="18" t="s">
        <v>21</v>
      </c>
      <c r="Q169" s="17" t="s">
        <v>22</v>
      </c>
      <c r="R169" s="18" t="s">
        <v>23</v>
      </c>
      <c r="T169" s="19" t="s">
        <v>24</v>
      </c>
      <c r="V169" s="20" t="s">
        <v>25</v>
      </c>
      <c r="W169" s="21" t="s">
        <v>26</v>
      </c>
      <c r="Z169" s="11"/>
      <c r="AA169" s="11"/>
      <c r="AB169" s="11"/>
    </row>
    <row r="170" spans="2:32" s="22" customFormat="1" ht="20.100000000000001" hidden="1" customHeight="1" outlineLevel="1" thickBot="1" x14ac:dyDescent="0.25">
      <c r="B170" s="23">
        <v>9</v>
      </c>
      <c r="C170" s="87"/>
      <c r="D170" s="85"/>
      <c r="E170" s="35"/>
      <c r="F170" s="34" t="s">
        <v>2</v>
      </c>
      <c r="G170" s="34" t="s">
        <v>2</v>
      </c>
      <c r="H170" s="35"/>
      <c r="I170" s="35"/>
      <c r="J170" s="36"/>
      <c r="K170" s="37">
        <f t="shared" ref="K170:K179" si="58">IF(I170=0,(H170*J170),(H170*J170)+(H170*J170)*I170%)</f>
        <v>0</v>
      </c>
      <c r="L170" s="26"/>
      <c r="V170" s="27"/>
      <c r="W170" s="28"/>
      <c r="Z170" s="29">
        <f>IF(K169="BIENES",K180,0)</f>
        <v>0</v>
      </c>
      <c r="AA170" s="29">
        <f>IF(K169="SERVICIOS",K180,0)</f>
        <v>0</v>
      </c>
      <c r="AB170" s="29">
        <f>IF(K169="OBRA PÚBLICA",K180,0)</f>
        <v>0</v>
      </c>
      <c r="AD170" s="30">
        <f>IF(K169="BIENES",T181,0)</f>
        <v>0</v>
      </c>
      <c r="AE170" s="30">
        <f>IF(K169="SERVICIOS",T181,0)</f>
        <v>0</v>
      </c>
      <c r="AF170" s="30">
        <f>IF(K169="OBRA PÚBLICA",T181,0)</f>
        <v>0</v>
      </c>
    </row>
    <row r="171" spans="2:32" s="6" customFormat="1" ht="26.45" hidden="1" customHeight="1" outlineLevel="1" x14ac:dyDescent="0.2">
      <c r="B171" s="32">
        <f>+B170+0.01</f>
        <v>9.01</v>
      </c>
      <c r="C171" s="189"/>
      <c r="D171" s="190"/>
      <c r="E171" s="50"/>
      <c r="F171" s="49" t="s">
        <v>2</v>
      </c>
      <c r="G171" s="49" t="s">
        <v>2</v>
      </c>
      <c r="H171" s="50"/>
      <c r="I171" s="50"/>
      <c r="J171" s="51"/>
      <c r="K171" s="37">
        <f t="shared" si="58"/>
        <v>0</v>
      </c>
      <c r="L171" s="38"/>
      <c r="N171" s="39" t="str">
        <f t="shared" ref="N171:N180" si="59">IF(AND(O171=0,H170&lt;&gt;0)," ",IF(O171&gt;H170,CONCATENATE("+",O171-H170),IF(H170&gt;O171,CONCATENATE("-",H170-O171)," ")))</f>
        <v xml:space="preserve"> </v>
      </c>
      <c r="O171" s="40"/>
      <c r="Q171" s="41" t="str">
        <f t="shared" ref="Q171:Q180" si="60">IF(AND(R171=0,J170&lt;&gt;0),"  ",IF(R171&gt;J170,R171-J170,IF(J170&gt;R171,J170-R171,"  ")))</f>
        <v xml:space="preserve">  </v>
      </c>
      <c r="R171" s="42"/>
      <c r="T171" s="43">
        <f t="shared" ref="T171:T180" si="61">V171-K170</f>
        <v>0</v>
      </c>
      <c r="V171" s="44">
        <f t="shared" ref="V171:V180" si="62">IF(AND(O171&lt;&gt;0,R171&lt;&gt;0),R171*O171,IF(AND(O171&lt;&gt;0,R171=0),O171*J170,IF(AND(O171=0,R171&lt;&gt;0),H170*R171,IF(AND(R171=0,O171=0),K170," "))))</f>
        <v>0</v>
      </c>
      <c r="W171" s="45" t="str">
        <f>IF($V$181&gt;0,$W$181*V171/$V$181," ")</f>
        <v xml:space="preserve"> </v>
      </c>
      <c r="Z171" s="11"/>
      <c r="AA171" s="11"/>
      <c r="AB171" s="11"/>
    </row>
    <row r="172" spans="2:32" s="6" customFormat="1" ht="26.45" hidden="1" customHeight="1" outlineLevel="1" x14ac:dyDescent="0.2">
      <c r="B172" s="62">
        <f t="shared" ref="B172:B180" si="63">+B171+0.01</f>
        <v>9.02</v>
      </c>
      <c r="C172" s="178"/>
      <c r="D172" s="179"/>
      <c r="E172" s="50"/>
      <c r="F172" s="49" t="s">
        <v>2</v>
      </c>
      <c r="G172" s="49" t="s">
        <v>2</v>
      </c>
      <c r="H172" s="50"/>
      <c r="I172" s="50"/>
      <c r="J172" s="51"/>
      <c r="K172" s="37">
        <f t="shared" si="58"/>
        <v>0</v>
      </c>
      <c r="L172" s="38"/>
      <c r="N172" s="39" t="str">
        <f t="shared" si="59"/>
        <v xml:space="preserve"> </v>
      </c>
      <c r="O172" s="53"/>
      <c r="Q172" s="41" t="str">
        <f t="shared" si="60"/>
        <v xml:space="preserve">  </v>
      </c>
      <c r="R172" s="54"/>
      <c r="T172" s="43">
        <f t="shared" si="61"/>
        <v>0</v>
      </c>
      <c r="V172" s="44">
        <f t="shared" si="62"/>
        <v>0</v>
      </c>
      <c r="W172" s="55" t="str">
        <f t="shared" ref="W172:W180" si="64">IF($V$181&gt;0,$W$181*V172/$V$181," ")</f>
        <v xml:space="preserve"> </v>
      </c>
      <c r="Z172" s="11"/>
      <c r="AA172" s="11"/>
      <c r="AB172" s="11"/>
    </row>
    <row r="173" spans="2:32" s="6" customFormat="1" ht="26.45" hidden="1" customHeight="1" outlineLevel="1" x14ac:dyDescent="0.2">
      <c r="B173" s="62">
        <f t="shared" si="63"/>
        <v>9.0299999999999994</v>
      </c>
      <c r="C173" s="178"/>
      <c r="D173" s="179"/>
      <c r="E173" s="50"/>
      <c r="F173" s="49" t="s">
        <v>2</v>
      </c>
      <c r="G173" s="49" t="s">
        <v>2</v>
      </c>
      <c r="H173" s="50"/>
      <c r="I173" s="50"/>
      <c r="J173" s="51"/>
      <c r="K173" s="37">
        <f t="shared" si="58"/>
        <v>0</v>
      </c>
      <c r="L173" s="38"/>
      <c r="N173" s="39" t="str">
        <f t="shared" si="59"/>
        <v xml:space="preserve"> </v>
      </c>
      <c r="O173" s="53"/>
      <c r="Q173" s="41" t="str">
        <f t="shared" si="60"/>
        <v xml:space="preserve">  </v>
      </c>
      <c r="R173" s="54"/>
      <c r="T173" s="43">
        <f t="shared" si="61"/>
        <v>0</v>
      </c>
      <c r="V173" s="44">
        <f t="shared" si="62"/>
        <v>0</v>
      </c>
      <c r="W173" s="55" t="str">
        <f t="shared" si="64"/>
        <v xml:space="preserve"> </v>
      </c>
      <c r="Z173" s="11"/>
      <c r="AA173" s="11"/>
      <c r="AB173" s="11"/>
    </row>
    <row r="174" spans="2:32" s="6" customFormat="1" ht="26.45" hidden="1" customHeight="1" outlineLevel="1" x14ac:dyDescent="0.2">
      <c r="B174" s="62">
        <f t="shared" si="63"/>
        <v>9.0399999999999991</v>
      </c>
      <c r="C174" s="178"/>
      <c r="D174" s="179"/>
      <c r="E174" s="50"/>
      <c r="F174" s="49" t="s">
        <v>2</v>
      </c>
      <c r="G174" s="49" t="s">
        <v>2</v>
      </c>
      <c r="H174" s="50"/>
      <c r="I174" s="50"/>
      <c r="J174" s="51"/>
      <c r="K174" s="37">
        <f t="shared" si="58"/>
        <v>0</v>
      </c>
      <c r="L174" s="38"/>
      <c r="N174" s="39" t="str">
        <f t="shared" si="59"/>
        <v xml:space="preserve"> </v>
      </c>
      <c r="O174" s="53"/>
      <c r="Q174" s="41" t="str">
        <f t="shared" si="60"/>
        <v xml:space="preserve">  </v>
      </c>
      <c r="R174" s="54"/>
      <c r="T174" s="43">
        <f t="shared" si="61"/>
        <v>0</v>
      </c>
      <c r="V174" s="44">
        <f t="shared" si="62"/>
        <v>0</v>
      </c>
      <c r="W174" s="55" t="str">
        <f t="shared" si="64"/>
        <v xml:space="preserve"> </v>
      </c>
      <c r="Z174" s="11"/>
      <c r="AA174" s="11"/>
      <c r="AB174" s="11"/>
    </row>
    <row r="175" spans="2:32" s="6" customFormat="1" ht="26.45" hidden="1" customHeight="1" outlineLevel="1" x14ac:dyDescent="0.2">
      <c r="B175" s="62">
        <f t="shared" si="63"/>
        <v>9.0499999999999989</v>
      </c>
      <c r="C175" s="178"/>
      <c r="D175" s="179"/>
      <c r="E175" s="50"/>
      <c r="F175" s="49" t="s">
        <v>2</v>
      </c>
      <c r="G175" s="49" t="s">
        <v>2</v>
      </c>
      <c r="H175" s="50"/>
      <c r="I175" s="50"/>
      <c r="J175" s="51"/>
      <c r="K175" s="37">
        <f t="shared" si="58"/>
        <v>0</v>
      </c>
      <c r="L175" s="38"/>
      <c r="N175" s="39" t="str">
        <f t="shared" si="59"/>
        <v xml:space="preserve"> </v>
      </c>
      <c r="O175" s="53"/>
      <c r="Q175" s="41" t="str">
        <f t="shared" si="60"/>
        <v xml:space="preserve">  </v>
      </c>
      <c r="R175" s="54"/>
      <c r="T175" s="43">
        <f t="shared" si="61"/>
        <v>0</v>
      </c>
      <c r="V175" s="44">
        <f t="shared" si="62"/>
        <v>0</v>
      </c>
      <c r="W175" s="55" t="str">
        <f t="shared" si="64"/>
        <v xml:space="preserve"> </v>
      </c>
      <c r="Z175" s="11"/>
      <c r="AA175" s="11"/>
      <c r="AB175" s="11"/>
    </row>
    <row r="176" spans="2:32" s="6" customFormat="1" ht="26.45" hidden="1" customHeight="1" outlineLevel="1" x14ac:dyDescent="0.2">
      <c r="B176" s="62">
        <f t="shared" si="63"/>
        <v>9.0599999999999987</v>
      </c>
      <c r="C176" s="178"/>
      <c r="D176" s="179"/>
      <c r="E176" s="50"/>
      <c r="F176" s="49" t="s">
        <v>2</v>
      </c>
      <c r="G176" s="49" t="s">
        <v>2</v>
      </c>
      <c r="H176" s="50"/>
      <c r="I176" s="50"/>
      <c r="J176" s="51"/>
      <c r="K176" s="37">
        <f t="shared" si="58"/>
        <v>0</v>
      </c>
      <c r="L176" s="38"/>
      <c r="N176" s="39" t="str">
        <f t="shared" si="59"/>
        <v xml:space="preserve"> </v>
      </c>
      <c r="O176" s="53"/>
      <c r="Q176" s="41" t="str">
        <f t="shared" si="60"/>
        <v xml:space="preserve">  </v>
      </c>
      <c r="R176" s="54"/>
      <c r="T176" s="43">
        <f t="shared" si="61"/>
        <v>0</v>
      </c>
      <c r="V176" s="44">
        <f t="shared" si="62"/>
        <v>0</v>
      </c>
      <c r="W176" s="55" t="str">
        <f t="shared" si="64"/>
        <v xml:space="preserve"> </v>
      </c>
      <c r="Z176" s="11"/>
      <c r="AA176" s="11"/>
      <c r="AB176" s="11"/>
    </row>
    <row r="177" spans="2:32" s="6" customFormat="1" ht="26.45" hidden="1" customHeight="1" outlineLevel="1" x14ac:dyDescent="0.2">
      <c r="B177" s="62">
        <f t="shared" si="63"/>
        <v>9.0699999999999985</v>
      </c>
      <c r="C177" s="178"/>
      <c r="D177" s="179"/>
      <c r="E177" s="50"/>
      <c r="F177" s="49" t="s">
        <v>2</v>
      </c>
      <c r="G177" s="49" t="s">
        <v>2</v>
      </c>
      <c r="H177" s="50"/>
      <c r="I177" s="50"/>
      <c r="J177" s="51"/>
      <c r="K177" s="37">
        <f t="shared" si="58"/>
        <v>0</v>
      </c>
      <c r="L177" s="38"/>
      <c r="N177" s="39" t="str">
        <f t="shared" si="59"/>
        <v xml:space="preserve"> </v>
      </c>
      <c r="O177" s="53"/>
      <c r="Q177" s="41" t="str">
        <f t="shared" si="60"/>
        <v xml:space="preserve">  </v>
      </c>
      <c r="R177" s="54"/>
      <c r="T177" s="43">
        <f t="shared" si="61"/>
        <v>0</v>
      </c>
      <c r="V177" s="44">
        <f t="shared" si="62"/>
        <v>0</v>
      </c>
      <c r="W177" s="55" t="str">
        <f t="shared" si="64"/>
        <v xml:space="preserve"> </v>
      </c>
      <c r="Z177" s="11"/>
      <c r="AA177" s="11"/>
      <c r="AB177" s="11"/>
    </row>
    <row r="178" spans="2:32" s="6" customFormat="1" ht="26.45" hidden="1" customHeight="1" outlineLevel="1" x14ac:dyDescent="0.2">
      <c r="B178" s="62">
        <f t="shared" si="63"/>
        <v>9.0799999999999983</v>
      </c>
      <c r="C178" s="178"/>
      <c r="D178" s="179"/>
      <c r="E178" s="50"/>
      <c r="F178" s="49" t="s">
        <v>2</v>
      </c>
      <c r="G178" s="49" t="s">
        <v>2</v>
      </c>
      <c r="H178" s="50"/>
      <c r="I178" s="50"/>
      <c r="J178" s="51"/>
      <c r="K178" s="37">
        <f t="shared" si="58"/>
        <v>0</v>
      </c>
      <c r="L178" s="38"/>
      <c r="N178" s="39" t="str">
        <f t="shared" si="59"/>
        <v xml:space="preserve"> </v>
      </c>
      <c r="O178" s="53"/>
      <c r="Q178" s="41" t="str">
        <f t="shared" si="60"/>
        <v xml:space="preserve">  </v>
      </c>
      <c r="R178" s="54"/>
      <c r="T178" s="43">
        <f t="shared" si="61"/>
        <v>0</v>
      </c>
      <c r="V178" s="44">
        <f t="shared" si="62"/>
        <v>0</v>
      </c>
      <c r="W178" s="55" t="str">
        <f t="shared" si="64"/>
        <v xml:space="preserve"> </v>
      </c>
      <c r="Z178" s="11"/>
      <c r="AA178" s="11"/>
      <c r="AB178" s="11"/>
    </row>
    <row r="179" spans="2:32" s="6" customFormat="1" ht="26.45" hidden="1" customHeight="1" outlineLevel="1" x14ac:dyDescent="0.2">
      <c r="B179" s="62">
        <f t="shared" si="63"/>
        <v>9.0899999999999981</v>
      </c>
      <c r="C179" s="178"/>
      <c r="D179" s="179"/>
      <c r="E179" s="50"/>
      <c r="F179" s="49" t="s">
        <v>2</v>
      </c>
      <c r="G179" s="49" t="s">
        <v>2</v>
      </c>
      <c r="H179" s="50"/>
      <c r="I179" s="50"/>
      <c r="J179" s="51"/>
      <c r="K179" s="37">
        <f t="shared" si="58"/>
        <v>0</v>
      </c>
      <c r="L179" s="38"/>
      <c r="N179" s="39" t="str">
        <f t="shared" si="59"/>
        <v xml:space="preserve"> </v>
      </c>
      <c r="O179" s="53"/>
      <c r="Q179" s="41" t="str">
        <f t="shared" si="60"/>
        <v xml:space="preserve">  </v>
      </c>
      <c r="R179" s="54"/>
      <c r="T179" s="43">
        <f t="shared" si="61"/>
        <v>0</v>
      </c>
      <c r="V179" s="44">
        <f t="shared" si="62"/>
        <v>0</v>
      </c>
      <c r="W179" s="55" t="str">
        <f t="shared" si="64"/>
        <v xml:space="preserve"> </v>
      </c>
      <c r="Z179" s="11"/>
      <c r="AA179" s="11"/>
      <c r="AB179" s="11"/>
    </row>
    <row r="180" spans="2:32" s="6" customFormat="1" ht="13.9" hidden="1" customHeight="1" outlineLevel="1" thickBot="1" x14ac:dyDescent="0.25">
      <c r="B180" s="62">
        <f t="shared" si="63"/>
        <v>9.0999999999999979</v>
      </c>
      <c r="C180" s="178"/>
      <c r="D180" s="179"/>
      <c r="E180" s="88"/>
      <c r="F180" s="88"/>
      <c r="G180" s="88"/>
      <c r="H180" s="88"/>
      <c r="I180" s="88"/>
      <c r="J180" s="89" t="s">
        <v>63</v>
      </c>
      <c r="K180" s="90">
        <f>SUM(K170:K179)</f>
        <v>0</v>
      </c>
      <c r="L180" s="38"/>
      <c r="N180" s="39" t="str">
        <f t="shared" si="59"/>
        <v xml:space="preserve"> </v>
      </c>
      <c r="O180" s="53"/>
      <c r="Q180" s="41" t="str">
        <f t="shared" si="60"/>
        <v xml:space="preserve">  </v>
      </c>
      <c r="R180" s="61"/>
      <c r="T180" s="43">
        <f t="shared" si="61"/>
        <v>0</v>
      </c>
      <c r="V180" s="44">
        <f t="shared" si="62"/>
        <v>0</v>
      </c>
      <c r="W180" s="91" t="str">
        <f t="shared" si="64"/>
        <v xml:space="preserve"> </v>
      </c>
      <c r="Z180" s="11"/>
      <c r="AA180" s="11"/>
      <c r="AB180" s="11"/>
    </row>
    <row r="181" spans="2:32" s="6" customFormat="1" ht="26.45" hidden="1" customHeight="1" outlineLevel="1" x14ac:dyDescent="0.2">
      <c r="B181" s="92"/>
      <c r="C181" s="88"/>
      <c r="D181" s="88"/>
      <c r="E181" s="88"/>
      <c r="F181" s="88"/>
      <c r="G181" s="88"/>
      <c r="H181" s="88"/>
      <c r="I181" s="88"/>
      <c r="J181" s="89" t="str">
        <f>IF(K169&lt;&gt;"OBRA PÚBLICA","  ","A")</f>
        <v xml:space="preserve">  </v>
      </c>
      <c r="K181" s="90" t="str">
        <f>IF(K169&lt;&gt;"OBRA PÚBLICA","  ",K180*22%)</f>
        <v xml:space="preserve">  </v>
      </c>
      <c r="L181" s="38"/>
      <c r="R181" s="81" t="s">
        <v>63</v>
      </c>
      <c r="T181" s="93">
        <f>IF(V181=0,0,SUM(T171:T180))</f>
        <v>0</v>
      </c>
      <c r="V181" s="94">
        <f>SUM(V171:V180)</f>
        <v>0</v>
      </c>
      <c r="W181" s="71" t="e">
        <f>IF($V$387&gt;0,$W$387*V181/$V$387," ")</f>
        <v>#REF!</v>
      </c>
      <c r="Z181" s="11"/>
      <c r="AA181" s="11"/>
      <c r="AB181" s="11"/>
    </row>
    <row r="182" spans="2:32" s="6" customFormat="1" ht="26.45" hidden="1" customHeight="1" outlineLevel="1" x14ac:dyDescent="0.2">
      <c r="B182" s="92"/>
      <c r="C182" s="88"/>
      <c r="D182" s="88"/>
      <c r="E182" s="88"/>
      <c r="F182" s="88"/>
      <c r="G182" s="88"/>
      <c r="H182" s="88"/>
      <c r="I182" s="88"/>
      <c r="J182" s="89" t="str">
        <f>IF(K169&lt;&gt;"OBRA PÚBLICA","  ","I")</f>
        <v xml:space="preserve">  </v>
      </c>
      <c r="K182" s="90" t="str">
        <f>IF(K169&lt;&gt;"OBRA PÚBLICA","  ",K180*3%)</f>
        <v xml:space="preserve">  </v>
      </c>
      <c r="L182" s="38"/>
      <c r="R182" s="81" t="str">
        <f>IF(K169&lt;&gt;"OBRA PÚBLICA","  ","A")</f>
        <v xml:space="preserve">  </v>
      </c>
      <c r="T182" s="93" t="str">
        <f>IF(K169&lt;&gt;"OBRA PÚBLICA","  ",T181*22%)</f>
        <v xml:space="preserve">  </v>
      </c>
      <c r="V182" s="94" t="str">
        <f>IF(K169&lt;&gt;"OBRA PÚBLICA","  ",V181*22%)</f>
        <v xml:space="preserve">  </v>
      </c>
      <c r="W182" s="71"/>
      <c r="Z182" s="11"/>
      <c r="AA182" s="11"/>
      <c r="AB182" s="11"/>
    </row>
    <row r="183" spans="2:32" s="6" customFormat="1" ht="26.45" hidden="1" customHeight="1" outlineLevel="1" x14ac:dyDescent="0.2">
      <c r="B183" s="92"/>
      <c r="C183" s="88"/>
      <c r="D183" s="88"/>
      <c r="E183" s="95"/>
      <c r="F183" s="95"/>
      <c r="G183" s="95"/>
      <c r="H183" s="95"/>
      <c r="I183" s="95"/>
      <c r="J183" s="96" t="str">
        <f>IF(K169&lt;&gt;"OBRA PÚBLICA","  ","U")</f>
        <v xml:space="preserve">  </v>
      </c>
      <c r="K183" s="97" t="str">
        <f>IF(K169&lt;&gt;"OBRA PÚBLICA","  ",K180*5%)</f>
        <v xml:space="preserve">  </v>
      </c>
      <c r="L183" s="38"/>
      <c r="R183" s="81" t="str">
        <f>IF(K169&lt;&gt;"OBRA PÚBLICA","  ","I")</f>
        <v xml:space="preserve">  </v>
      </c>
      <c r="T183" s="93" t="str">
        <f>IF(K169&lt;&gt;"OBRA PÚBLICA","  ",T181*3%)</f>
        <v xml:space="preserve">  </v>
      </c>
      <c r="V183" s="94" t="str">
        <f>IF(K169&lt;&gt;"OBRA PÚBLICA","  ",V181*3%)</f>
        <v xml:space="preserve">  </v>
      </c>
      <c r="W183" s="71"/>
      <c r="Z183" s="11"/>
      <c r="AA183" s="11"/>
      <c r="AB183" s="11"/>
    </row>
    <row r="184" spans="2:32" s="6" customFormat="1" ht="26.45" hidden="1" customHeight="1" outlineLevel="1" x14ac:dyDescent="0.2">
      <c r="B184" s="98"/>
      <c r="C184" s="95"/>
      <c r="D184" s="95"/>
      <c r="E184" s="75"/>
      <c r="F184" s="75"/>
      <c r="G184" s="75"/>
      <c r="H184" s="75"/>
      <c r="I184" s="75"/>
      <c r="J184" s="76"/>
      <c r="K184" s="77"/>
      <c r="L184" s="38"/>
      <c r="R184" s="81" t="str">
        <f>IF(K169&lt;&gt;"OBRA PÚBLICA","  ","U")</f>
        <v xml:space="preserve">  </v>
      </c>
      <c r="T184" s="93" t="str">
        <f>IF(K169&lt;&gt;"OBRA PÚBLICA","  ",T181*5%)</f>
        <v xml:space="preserve">  </v>
      </c>
      <c r="V184" s="94" t="str">
        <f>IF(K169&lt;&gt;"OBRA PÚBLICA","  ",V181*5%)</f>
        <v xml:space="preserve">  </v>
      </c>
      <c r="W184" s="71"/>
      <c r="Z184" s="11"/>
      <c r="AA184" s="11"/>
      <c r="AB184" s="11"/>
    </row>
    <row r="185" spans="2:32" s="6" customFormat="1" ht="23.1" hidden="1" customHeight="1" outlineLevel="1" thickBot="1" x14ac:dyDescent="0.25">
      <c r="B185" s="75"/>
      <c r="C185" s="75"/>
      <c r="D185" s="75"/>
      <c r="E185" s="78"/>
      <c r="F185" s="78"/>
      <c r="G185" s="78"/>
      <c r="H185" s="78"/>
      <c r="I185" s="78"/>
      <c r="J185" s="79"/>
      <c r="K185" s="80"/>
      <c r="L185" s="38"/>
      <c r="R185" s="81"/>
      <c r="T185" s="82"/>
      <c r="V185" s="82"/>
      <c r="W185" s="67"/>
      <c r="Z185" s="11"/>
      <c r="AA185" s="11"/>
      <c r="AB185" s="11"/>
    </row>
    <row r="186" spans="2:32" s="6" customFormat="1" ht="24" hidden="1" customHeight="1" outlineLevel="1" thickBot="1" x14ac:dyDescent="0.25">
      <c r="B186" s="78"/>
      <c r="C186" s="78"/>
      <c r="D186" s="78"/>
      <c r="E186" s="14" t="s">
        <v>13</v>
      </c>
      <c r="F186" s="14" t="s">
        <v>14</v>
      </c>
      <c r="G186" s="14" t="s">
        <v>15</v>
      </c>
      <c r="H186" s="14" t="s">
        <v>16</v>
      </c>
      <c r="I186" s="14" t="s">
        <v>17</v>
      </c>
      <c r="J186" s="15" t="s">
        <v>18</v>
      </c>
      <c r="K186" s="15" t="s">
        <v>19</v>
      </c>
      <c r="L186" s="38"/>
      <c r="R186" s="81"/>
      <c r="T186" s="82"/>
      <c r="V186" s="82"/>
      <c r="W186" s="67"/>
      <c r="Z186" s="11"/>
      <c r="AA186" s="11"/>
      <c r="AB186" s="11"/>
    </row>
    <row r="187" spans="2:32" s="6" customFormat="1" ht="33.950000000000003" hidden="1" customHeight="1" outlineLevel="1" thickBot="1" x14ac:dyDescent="0.25">
      <c r="B187" s="14" t="s">
        <v>11</v>
      </c>
      <c r="C187" s="187" t="s">
        <v>12</v>
      </c>
      <c r="D187" s="188"/>
      <c r="E187" s="85"/>
      <c r="F187" s="85"/>
      <c r="G187" s="85"/>
      <c r="H187" s="85"/>
      <c r="I187" s="86"/>
      <c r="J187" s="24" t="s">
        <v>31</v>
      </c>
      <c r="K187" s="25" t="s">
        <v>2</v>
      </c>
      <c r="L187" s="16"/>
      <c r="N187" s="17" t="s">
        <v>20</v>
      </c>
      <c r="O187" s="18" t="s">
        <v>21</v>
      </c>
      <c r="Q187" s="17" t="s">
        <v>22</v>
      </c>
      <c r="R187" s="18" t="s">
        <v>23</v>
      </c>
      <c r="T187" s="19" t="s">
        <v>24</v>
      </c>
      <c r="V187" s="20" t="s">
        <v>25</v>
      </c>
      <c r="W187" s="21" t="s">
        <v>26</v>
      </c>
      <c r="Z187" s="11"/>
      <c r="AA187" s="11"/>
      <c r="AB187" s="11"/>
    </row>
    <row r="188" spans="2:32" s="22" customFormat="1" ht="20.100000000000001" hidden="1" customHeight="1" outlineLevel="1" thickBot="1" x14ac:dyDescent="0.25">
      <c r="B188" s="23">
        <v>10</v>
      </c>
      <c r="C188" s="87"/>
      <c r="D188" s="85"/>
      <c r="E188" s="35"/>
      <c r="F188" s="34" t="s">
        <v>2</v>
      </c>
      <c r="G188" s="34" t="s">
        <v>2</v>
      </c>
      <c r="H188" s="35"/>
      <c r="I188" s="35"/>
      <c r="J188" s="36"/>
      <c r="K188" s="37">
        <f t="shared" ref="K188:K197" si="65">IF(I188=0,(H188*J188),(H188*J188)+(H188*J188)*I188%)</f>
        <v>0</v>
      </c>
      <c r="L188" s="26"/>
      <c r="V188" s="27"/>
      <c r="W188" s="28"/>
      <c r="Z188" s="29">
        <f>IF(K187="BIENES",K198,0)</f>
        <v>0</v>
      </c>
      <c r="AA188" s="29">
        <f>IF(K187="SERVICIOS",K198,0)</f>
        <v>0</v>
      </c>
      <c r="AB188" s="29">
        <f>IF(K187="OBRA PÚBLICA",K198,0)</f>
        <v>0</v>
      </c>
      <c r="AD188" s="30">
        <f>IF(K187="BIENES",T199,0)</f>
        <v>0</v>
      </c>
      <c r="AE188" s="30">
        <f>IF(K187="SERVICIOS",T199,0)</f>
        <v>0</v>
      </c>
      <c r="AF188" s="30">
        <f>IF(K187="OBRA PÚBLICA",T199,0)</f>
        <v>0</v>
      </c>
    </row>
    <row r="189" spans="2:32" s="6" customFormat="1" ht="26.45" hidden="1" customHeight="1" outlineLevel="1" x14ac:dyDescent="0.2">
      <c r="B189" s="32">
        <f>+B188+0.01</f>
        <v>10.01</v>
      </c>
      <c r="C189" s="189"/>
      <c r="D189" s="190"/>
      <c r="E189" s="50"/>
      <c r="F189" s="49" t="s">
        <v>2</v>
      </c>
      <c r="G189" s="49" t="s">
        <v>2</v>
      </c>
      <c r="H189" s="50"/>
      <c r="I189" s="50"/>
      <c r="J189" s="51"/>
      <c r="K189" s="37">
        <f t="shared" si="65"/>
        <v>0</v>
      </c>
      <c r="L189" s="38"/>
      <c r="N189" s="39" t="str">
        <f t="shared" ref="N189:N198" si="66">IF(AND(O189=0,H188&lt;&gt;0)," ",IF(O189&gt;H188,CONCATENATE("+",O189-H188),IF(H188&gt;O189,CONCATENATE("-",H188-O189)," ")))</f>
        <v xml:space="preserve"> </v>
      </c>
      <c r="O189" s="40"/>
      <c r="Q189" s="41" t="str">
        <f t="shared" ref="Q189:Q198" si="67">IF(AND(R189=0,J188&lt;&gt;0),"  ",IF(R189&gt;J188,R189-J188,IF(J188&gt;R189,J188-R189,"  ")))</f>
        <v xml:space="preserve">  </v>
      </c>
      <c r="R189" s="42"/>
      <c r="T189" s="43">
        <f t="shared" ref="T189:T198" si="68">V189-K188</f>
        <v>0</v>
      </c>
      <c r="V189" s="44">
        <f t="shared" ref="V189:V198" si="69">IF(AND(O189&lt;&gt;0,R189&lt;&gt;0),R189*O189,IF(AND(O189&lt;&gt;0,R189=0),O189*J188,IF(AND(O189=0,R189&lt;&gt;0),H188*R189,IF(AND(R189=0,O189=0),K188," "))))</f>
        <v>0</v>
      </c>
      <c r="W189" s="45" t="str">
        <f>IF($V$199&gt;0,$W$199*V189/$V$199," ")</f>
        <v xml:space="preserve"> </v>
      </c>
      <c r="Z189" s="11"/>
      <c r="AA189" s="11"/>
      <c r="AB189" s="11"/>
    </row>
    <row r="190" spans="2:32" s="6" customFormat="1" ht="26.45" hidden="1" customHeight="1" outlineLevel="1" x14ac:dyDescent="0.2">
      <c r="B190" s="62">
        <f t="shared" ref="B190:B198" si="70">+B189+0.01</f>
        <v>10.02</v>
      </c>
      <c r="C190" s="178"/>
      <c r="D190" s="179"/>
      <c r="E190" s="50"/>
      <c r="F190" s="49" t="s">
        <v>2</v>
      </c>
      <c r="G190" s="49" t="s">
        <v>2</v>
      </c>
      <c r="H190" s="50"/>
      <c r="I190" s="50"/>
      <c r="J190" s="51"/>
      <c r="K190" s="37">
        <f t="shared" si="65"/>
        <v>0</v>
      </c>
      <c r="L190" s="38"/>
      <c r="N190" s="39" t="str">
        <f t="shared" si="66"/>
        <v xml:space="preserve"> </v>
      </c>
      <c r="O190" s="53"/>
      <c r="Q190" s="41" t="str">
        <f t="shared" si="67"/>
        <v xml:space="preserve">  </v>
      </c>
      <c r="R190" s="54"/>
      <c r="T190" s="43">
        <f t="shared" si="68"/>
        <v>0</v>
      </c>
      <c r="V190" s="44">
        <f t="shared" si="69"/>
        <v>0</v>
      </c>
      <c r="W190" s="55" t="str">
        <f t="shared" ref="W190:W198" si="71">IF($V$199&gt;0,$W$199*V190/$V$199," ")</f>
        <v xml:space="preserve"> </v>
      </c>
      <c r="Z190" s="11"/>
      <c r="AA190" s="11"/>
      <c r="AB190" s="11"/>
    </row>
    <row r="191" spans="2:32" s="6" customFormat="1" ht="26.45" hidden="1" customHeight="1" outlineLevel="1" x14ac:dyDescent="0.2">
      <c r="B191" s="62">
        <f t="shared" si="70"/>
        <v>10.029999999999999</v>
      </c>
      <c r="C191" s="178"/>
      <c r="D191" s="179"/>
      <c r="E191" s="50"/>
      <c r="F191" s="49" t="s">
        <v>2</v>
      </c>
      <c r="G191" s="49" t="s">
        <v>2</v>
      </c>
      <c r="H191" s="50"/>
      <c r="I191" s="50"/>
      <c r="J191" s="51"/>
      <c r="K191" s="37">
        <f t="shared" si="65"/>
        <v>0</v>
      </c>
      <c r="L191" s="38"/>
      <c r="N191" s="39" t="str">
        <f t="shared" si="66"/>
        <v xml:space="preserve"> </v>
      </c>
      <c r="O191" s="53"/>
      <c r="Q191" s="41" t="str">
        <f t="shared" si="67"/>
        <v xml:space="preserve">  </v>
      </c>
      <c r="R191" s="54"/>
      <c r="T191" s="43">
        <f t="shared" si="68"/>
        <v>0</v>
      </c>
      <c r="V191" s="44">
        <f t="shared" si="69"/>
        <v>0</v>
      </c>
      <c r="W191" s="55" t="str">
        <f t="shared" si="71"/>
        <v xml:space="preserve"> </v>
      </c>
      <c r="Z191" s="11"/>
      <c r="AA191" s="11"/>
      <c r="AB191" s="11"/>
    </row>
    <row r="192" spans="2:32" s="6" customFormat="1" ht="26.45" hidden="1" customHeight="1" outlineLevel="1" x14ac:dyDescent="0.2">
      <c r="B192" s="62">
        <f t="shared" si="70"/>
        <v>10.039999999999999</v>
      </c>
      <c r="C192" s="178"/>
      <c r="D192" s="179"/>
      <c r="E192" s="50"/>
      <c r="F192" s="49" t="s">
        <v>2</v>
      </c>
      <c r="G192" s="49" t="s">
        <v>2</v>
      </c>
      <c r="H192" s="50"/>
      <c r="I192" s="50"/>
      <c r="J192" s="51"/>
      <c r="K192" s="37">
        <f t="shared" si="65"/>
        <v>0</v>
      </c>
      <c r="L192" s="38"/>
      <c r="N192" s="39" t="str">
        <f t="shared" si="66"/>
        <v xml:space="preserve"> </v>
      </c>
      <c r="O192" s="53"/>
      <c r="Q192" s="41" t="str">
        <f t="shared" si="67"/>
        <v xml:space="preserve">  </v>
      </c>
      <c r="R192" s="54"/>
      <c r="T192" s="43">
        <f t="shared" si="68"/>
        <v>0</v>
      </c>
      <c r="V192" s="44">
        <f t="shared" si="69"/>
        <v>0</v>
      </c>
      <c r="W192" s="55" t="str">
        <f t="shared" si="71"/>
        <v xml:space="preserve"> </v>
      </c>
      <c r="Z192" s="11"/>
      <c r="AA192" s="11"/>
      <c r="AB192" s="11"/>
    </row>
    <row r="193" spans="2:32" s="6" customFormat="1" ht="26.45" hidden="1" customHeight="1" outlineLevel="1" x14ac:dyDescent="0.2">
      <c r="B193" s="62">
        <f t="shared" si="70"/>
        <v>10.049999999999999</v>
      </c>
      <c r="C193" s="178"/>
      <c r="D193" s="179"/>
      <c r="E193" s="50"/>
      <c r="F193" s="49" t="s">
        <v>2</v>
      </c>
      <c r="G193" s="49" t="s">
        <v>2</v>
      </c>
      <c r="H193" s="50"/>
      <c r="I193" s="50"/>
      <c r="J193" s="51"/>
      <c r="K193" s="37">
        <f t="shared" si="65"/>
        <v>0</v>
      </c>
      <c r="L193" s="38"/>
      <c r="N193" s="39" t="str">
        <f t="shared" si="66"/>
        <v xml:space="preserve"> </v>
      </c>
      <c r="O193" s="53"/>
      <c r="Q193" s="41" t="str">
        <f t="shared" si="67"/>
        <v xml:space="preserve">  </v>
      </c>
      <c r="R193" s="54"/>
      <c r="T193" s="43">
        <f t="shared" si="68"/>
        <v>0</v>
      </c>
      <c r="V193" s="44">
        <f t="shared" si="69"/>
        <v>0</v>
      </c>
      <c r="W193" s="55" t="str">
        <f t="shared" si="71"/>
        <v xml:space="preserve"> </v>
      </c>
      <c r="Z193" s="11"/>
      <c r="AA193" s="11"/>
      <c r="AB193" s="11"/>
    </row>
    <row r="194" spans="2:32" s="6" customFormat="1" ht="26.45" hidden="1" customHeight="1" outlineLevel="1" x14ac:dyDescent="0.2">
      <c r="B194" s="62">
        <f t="shared" si="70"/>
        <v>10.059999999999999</v>
      </c>
      <c r="C194" s="178"/>
      <c r="D194" s="179"/>
      <c r="E194" s="50"/>
      <c r="F194" s="49" t="s">
        <v>2</v>
      </c>
      <c r="G194" s="49" t="s">
        <v>2</v>
      </c>
      <c r="H194" s="50"/>
      <c r="I194" s="50"/>
      <c r="J194" s="51"/>
      <c r="K194" s="37">
        <f t="shared" si="65"/>
        <v>0</v>
      </c>
      <c r="L194" s="38"/>
      <c r="N194" s="39" t="str">
        <f t="shared" si="66"/>
        <v xml:space="preserve"> </v>
      </c>
      <c r="O194" s="53"/>
      <c r="Q194" s="41" t="str">
        <f t="shared" si="67"/>
        <v xml:space="preserve">  </v>
      </c>
      <c r="R194" s="54"/>
      <c r="T194" s="43">
        <f t="shared" si="68"/>
        <v>0</v>
      </c>
      <c r="V194" s="44">
        <f t="shared" si="69"/>
        <v>0</v>
      </c>
      <c r="W194" s="55" t="str">
        <f t="shared" si="71"/>
        <v xml:space="preserve"> </v>
      </c>
      <c r="Z194" s="11"/>
      <c r="AA194" s="11"/>
      <c r="AB194" s="11"/>
    </row>
    <row r="195" spans="2:32" s="6" customFormat="1" ht="26.45" hidden="1" customHeight="1" outlineLevel="1" x14ac:dyDescent="0.2">
      <c r="B195" s="62">
        <f t="shared" si="70"/>
        <v>10.069999999999999</v>
      </c>
      <c r="C195" s="178"/>
      <c r="D195" s="179"/>
      <c r="E195" s="50"/>
      <c r="F195" s="49" t="s">
        <v>2</v>
      </c>
      <c r="G195" s="49" t="s">
        <v>2</v>
      </c>
      <c r="H195" s="50"/>
      <c r="I195" s="50"/>
      <c r="J195" s="51"/>
      <c r="K195" s="37">
        <f t="shared" si="65"/>
        <v>0</v>
      </c>
      <c r="L195" s="38"/>
      <c r="N195" s="39" t="str">
        <f t="shared" si="66"/>
        <v xml:space="preserve"> </v>
      </c>
      <c r="O195" s="53"/>
      <c r="Q195" s="41" t="str">
        <f t="shared" si="67"/>
        <v xml:space="preserve">  </v>
      </c>
      <c r="R195" s="54"/>
      <c r="T195" s="43">
        <f t="shared" si="68"/>
        <v>0</v>
      </c>
      <c r="V195" s="44">
        <f t="shared" si="69"/>
        <v>0</v>
      </c>
      <c r="W195" s="55" t="str">
        <f t="shared" si="71"/>
        <v xml:space="preserve"> </v>
      </c>
      <c r="Z195" s="11"/>
      <c r="AA195" s="11"/>
      <c r="AB195" s="11"/>
    </row>
    <row r="196" spans="2:32" s="6" customFormat="1" ht="26.45" hidden="1" customHeight="1" outlineLevel="1" x14ac:dyDescent="0.2">
      <c r="B196" s="62">
        <f t="shared" si="70"/>
        <v>10.079999999999998</v>
      </c>
      <c r="C196" s="178"/>
      <c r="D196" s="179"/>
      <c r="E196" s="50"/>
      <c r="F196" s="49" t="s">
        <v>2</v>
      </c>
      <c r="G196" s="49" t="s">
        <v>2</v>
      </c>
      <c r="H196" s="50"/>
      <c r="I196" s="50"/>
      <c r="J196" s="51"/>
      <c r="K196" s="37">
        <f t="shared" si="65"/>
        <v>0</v>
      </c>
      <c r="L196" s="38"/>
      <c r="N196" s="39" t="str">
        <f t="shared" si="66"/>
        <v xml:space="preserve"> </v>
      </c>
      <c r="O196" s="53"/>
      <c r="Q196" s="41" t="str">
        <f t="shared" si="67"/>
        <v xml:space="preserve">  </v>
      </c>
      <c r="R196" s="54"/>
      <c r="T196" s="43">
        <f t="shared" si="68"/>
        <v>0</v>
      </c>
      <c r="V196" s="44">
        <f t="shared" si="69"/>
        <v>0</v>
      </c>
      <c r="W196" s="55" t="str">
        <f t="shared" si="71"/>
        <v xml:space="preserve"> </v>
      </c>
      <c r="Z196" s="11"/>
      <c r="AA196" s="11"/>
      <c r="AB196" s="11"/>
    </row>
    <row r="197" spans="2:32" s="6" customFormat="1" ht="26.45" hidden="1" customHeight="1" outlineLevel="1" x14ac:dyDescent="0.2">
      <c r="B197" s="62">
        <f t="shared" si="70"/>
        <v>10.089999999999998</v>
      </c>
      <c r="C197" s="178"/>
      <c r="D197" s="179"/>
      <c r="E197" s="50"/>
      <c r="F197" s="49" t="s">
        <v>2</v>
      </c>
      <c r="G197" s="49" t="s">
        <v>2</v>
      </c>
      <c r="H197" s="50"/>
      <c r="I197" s="50"/>
      <c r="J197" s="51"/>
      <c r="K197" s="37">
        <f t="shared" si="65"/>
        <v>0</v>
      </c>
      <c r="L197" s="38"/>
      <c r="N197" s="39" t="str">
        <f t="shared" si="66"/>
        <v xml:space="preserve"> </v>
      </c>
      <c r="O197" s="53"/>
      <c r="Q197" s="41" t="str">
        <f t="shared" si="67"/>
        <v xml:space="preserve">  </v>
      </c>
      <c r="R197" s="54"/>
      <c r="T197" s="43">
        <f t="shared" si="68"/>
        <v>0</v>
      </c>
      <c r="V197" s="44">
        <f t="shared" si="69"/>
        <v>0</v>
      </c>
      <c r="W197" s="55" t="str">
        <f t="shared" si="71"/>
        <v xml:space="preserve"> </v>
      </c>
      <c r="Z197" s="11"/>
      <c r="AA197" s="11"/>
      <c r="AB197" s="11"/>
    </row>
    <row r="198" spans="2:32" s="6" customFormat="1" ht="13.9" hidden="1" customHeight="1" outlineLevel="1" thickBot="1" x14ac:dyDescent="0.25">
      <c r="B198" s="62">
        <f t="shared" si="70"/>
        <v>10.099999999999998</v>
      </c>
      <c r="C198" s="178"/>
      <c r="D198" s="179"/>
      <c r="E198" s="88"/>
      <c r="F198" s="88"/>
      <c r="G198" s="88"/>
      <c r="H198" s="88"/>
      <c r="I198" s="88"/>
      <c r="J198" s="89" t="s">
        <v>63</v>
      </c>
      <c r="K198" s="90">
        <f>SUM(K188:K197)</f>
        <v>0</v>
      </c>
      <c r="L198" s="38"/>
      <c r="N198" s="39" t="str">
        <f t="shared" si="66"/>
        <v xml:space="preserve"> </v>
      </c>
      <c r="O198" s="53"/>
      <c r="Q198" s="41" t="str">
        <f t="shared" si="67"/>
        <v xml:space="preserve">  </v>
      </c>
      <c r="R198" s="61"/>
      <c r="T198" s="43">
        <f t="shared" si="68"/>
        <v>0</v>
      </c>
      <c r="V198" s="44">
        <f t="shared" si="69"/>
        <v>0</v>
      </c>
      <c r="W198" s="91" t="str">
        <f t="shared" si="71"/>
        <v xml:space="preserve"> </v>
      </c>
      <c r="Z198" s="11"/>
      <c r="AA198" s="11"/>
      <c r="AB198" s="11"/>
    </row>
    <row r="199" spans="2:32" s="6" customFormat="1" ht="26.45" hidden="1" customHeight="1" outlineLevel="1" x14ac:dyDescent="0.2">
      <c r="B199" s="92"/>
      <c r="C199" s="88"/>
      <c r="D199" s="88"/>
      <c r="E199" s="88"/>
      <c r="F199" s="88"/>
      <c r="G199" s="88"/>
      <c r="H199" s="88"/>
      <c r="I199" s="88"/>
      <c r="J199" s="89" t="str">
        <f>IF(K187&lt;&gt;"OBRA PÚBLICA","  ","A")</f>
        <v xml:space="preserve">  </v>
      </c>
      <c r="K199" s="90" t="str">
        <f>IF(K187&lt;&gt;"OBRA PÚBLICA","  ",K198*22%)</f>
        <v xml:space="preserve">  </v>
      </c>
      <c r="L199" s="38"/>
      <c r="R199" s="81" t="s">
        <v>63</v>
      </c>
      <c r="T199" s="93">
        <f>IF(V199=0,0,SUM(T189:T198))</f>
        <v>0</v>
      </c>
      <c r="V199" s="94">
        <f>SUM(V189:V198)</f>
        <v>0</v>
      </c>
      <c r="W199" s="71" t="e">
        <f>IF($V$387&gt;0,$W$387*V199/$V$387," ")</f>
        <v>#REF!</v>
      </c>
      <c r="Z199" s="11"/>
      <c r="AA199" s="11"/>
      <c r="AB199" s="11"/>
    </row>
    <row r="200" spans="2:32" s="6" customFormat="1" ht="26.45" hidden="1" customHeight="1" outlineLevel="1" x14ac:dyDescent="0.2">
      <c r="B200" s="92"/>
      <c r="C200" s="88"/>
      <c r="D200" s="88"/>
      <c r="E200" s="88"/>
      <c r="F200" s="88"/>
      <c r="G200" s="88"/>
      <c r="H200" s="88"/>
      <c r="I200" s="88"/>
      <c r="J200" s="89" t="str">
        <f>IF(K187&lt;&gt;"OBRA PÚBLICA","  ","I")</f>
        <v xml:space="preserve">  </v>
      </c>
      <c r="K200" s="90" t="str">
        <f>IF(K187&lt;&gt;"OBRA PÚBLICA","  ",K198*3%)</f>
        <v xml:space="preserve">  </v>
      </c>
      <c r="L200" s="38"/>
      <c r="R200" s="81" t="str">
        <f>IF(K187&lt;&gt;"OBRA PÚBLICA","  ","A")</f>
        <v xml:space="preserve">  </v>
      </c>
      <c r="T200" s="93" t="str">
        <f>IF(K187&lt;&gt;"OBRA PÚBLICA","  ",T199*22%)</f>
        <v xml:space="preserve">  </v>
      </c>
      <c r="V200" s="94" t="str">
        <f>IF(K187&lt;&gt;"OBRA PÚBLICA","  ",V199*22%)</f>
        <v xml:space="preserve">  </v>
      </c>
      <c r="W200" s="71"/>
      <c r="Z200" s="11"/>
      <c r="AA200" s="11"/>
      <c r="AB200" s="11"/>
    </row>
    <row r="201" spans="2:32" s="6" customFormat="1" ht="26.45" hidden="1" customHeight="1" outlineLevel="1" x14ac:dyDescent="0.2">
      <c r="B201" s="92"/>
      <c r="C201" s="88"/>
      <c r="D201" s="88"/>
      <c r="E201" s="88"/>
      <c r="F201" s="88"/>
      <c r="G201" s="88"/>
      <c r="H201" s="88"/>
      <c r="I201" s="88"/>
      <c r="J201" s="89" t="str">
        <f>IF(K187&lt;&gt;"OBRA PÚBLICA","  ","U")</f>
        <v xml:space="preserve">  </v>
      </c>
      <c r="K201" s="90" t="str">
        <f>IF(K187&lt;&gt;"OBRA PÚBLICA","  ",K198*5%)</f>
        <v xml:space="preserve">  </v>
      </c>
      <c r="L201" s="38"/>
      <c r="R201" s="81" t="str">
        <f>IF(K187&lt;&gt;"OBRA PÚBLICA","  ","I")</f>
        <v xml:space="preserve">  </v>
      </c>
      <c r="T201" s="93" t="str">
        <f>IF(K187&lt;&gt;"OBRA PÚBLICA","  ",T199*3%)</f>
        <v xml:space="preserve">  </v>
      </c>
      <c r="V201" s="94" t="str">
        <f>IF(K187&lt;&gt;"OBRA PÚBLICA","  ",V199*3%)</f>
        <v xml:space="preserve">  </v>
      </c>
      <c r="W201" s="71"/>
      <c r="Z201" s="11"/>
      <c r="AA201" s="11"/>
      <c r="AB201" s="11"/>
    </row>
    <row r="202" spans="2:32" s="6" customFormat="1" ht="26.45" hidden="1" customHeight="1" outlineLevel="1" x14ac:dyDescent="0.2">
      <c r="B202" s="92"/>
      <c r="C202" s="88"/>
      <c r="D202" s="88"/>
      <c r="E202" s="75"/>
      <c r="F202" s="75"/>
      <c r="G202" s="75"/>
      <c r="H202" s="75"/>
      <c r="I202" s="75"/>
      <c r="J202" s="76"/>
      <c r="K202" s="77"/>
      <c r="L202" s="38"/>
      <c r="R202" s="81" t="str">
        <f>IF(K187&lt;&gt;"OBRA PÚBLICA","  ","U")</f>
        <v xml:space="preserve">  </v>
      </c>
      <c r="T202" s="93" t="str">
        <f>IF(K187&lt;&gt;"OBRA PÚBLICA","  ",T199*5%)</f>
        <v xml:space="preserve">  </v>
      </c>
      <c r="V202" s="94" t="str">
        <f>IF(K187&lt;&gt;"OBRA PÚBLICA","  ",V199*5%)</f>
        <v xml:space="preserve">  </v>
      </c>
      <c r="W202" s="71"/>
      <c r="Z202" s="11"/>
      <c r="AA202" s="11"/>
      <c r="AB202" s="11"/>
    </row>
    <row r="203" spans="2:32" s="6" customFormat="1" ht="26.45" hidden="1" customHeight="1" outlineLevel="1" x14ac:dyDescent="0.2">
      <c r="B203" s="75"/>
      <c r="C203" s="75"/>
      <c r="D203" s="75"/>
      <c r="E203" s="78"/>
      <c r="F203" s="78"/>
      <c r="G203" s="78"/>
      <c r="H203" s="78"/>
      <c r="I203" s="78"/>
      <c r="J203" s="79"/>
      <c r="K203" s="80"/>
      <c r="L203" s="38"/>
      <c r="R203" s="81"/>
      <c r="T203" s="82"/>
      <c r="V203" s="82"/>
      <c r="W203" s="67"/>
      <c r="Z203" s="11"/>
      <c r="AA203" s="11"/>
      <c r="AB203" s="11"/>
    </row>
    <row r="204" spans="2:32" s="6" customFormat="1" ht="26.45" hidden="1" customHeight="1" outlineLevel="1" x14ac:dyDescent="0.2">
      <c r="B204" s="78"/>
      <c r="C204" s="78"/>
      <c r="D204" s="78"/>
      <c r="E204" s="83" t="s">
        <v>13</v>
      </c>
      <c r="F204" s="83" t="s">
        <v>14</v>
      </c>
      <c r="G204" s="83" t="s">
        <v>15</v>
      </c>
      <c r="H204" s="83" t="s">
        <v>16</v>
      </c>
      <c r="I204" s="83" t="s">
        <v>17</v>
      </c>
      <c r="J204" s="84" t="s">
        <v>18</v>
      </c>
      <c r="K204" s="84" t="s">
        <v>19</v>
      </c>
      <c r="L204" s="38"/>
      <c r="R204" s="81"/>
      <c r="T204" s="82"/>
      <c r="V204" s="82"/>
      <c r="W204" s="67"/>
      <c r="Z204" s="11"/>
      <c r="AA204" s="11"/>
      <c r="AB204" s="11"/>
    </row>
    <row r="205" spans="2:32" s="6" customFormat="1" ht="33.950000000000003" hidden="1" customHeight="1" outlineLevel="1" thickBot="1" x14ac:dyDescent="0.25">
      <c r="B205" s="83" t="s">
        <v>11</v>
      </c>
      <c r="C205" s="191" t="s">
        <v>12</v>
      </c>
      <c r="D205" s="192"/>
      <c r="E205" s="85"/>
      <c r="F205" s="85"/>
      <c r="G205" s="85"/>
      <c r="H205" s="85"/>
      <c r="I205" s="86"/>
      <c r="J205" s="24" t="s">
        <v>31</v>
      </c>
      <c r="K205" s="25" t="s">
        <v>2</v>
      </c>
      <c r="L205" s="16"/>
      <c r="N205" s="17" t="s">
        <v>20</v>
      </c>
      <c r="O205" s="18" t="s">
        <v>21</v>
      </c>
      <c r="Q205" s="17" t="s">
        <v>22</v>
      </c>
      <c r="R205" s="18" t="s">
        <v>23</v>
      </c>
      <c r="T205" s="19" t="s">
        <v>24</v>
      </c>
      <c r="V205" s="20" t="s">
        <v>25</v>
      </c>
      <c r="W205" s="21" t="s">
        <v>26</v>
      </c>
      <c r="Z205" s="11"/>
      <c r="AA205" s="11"/>
      <c r="AB205" s="11"/>
    </row>
    <row r="206" spans="2:32" s="22" customFormat="1" ht="20.100000000000001" hidden="1" customHeight="1" outlineLevel="1" thickBot="1" x14ac:dyDescent="0.25">
      <c r="B206" s="23">
        <v>11</v>
      </c>
      <c r="C206" s="87"/>
      <c r="D206" s="85"/>
      <c r="E206" s="35"/>
      <c r="F206" s="34" t="s">
        <v>2</v>
      </c>
      <c r="G206" s="34" t="s">
        <v>2</v>
      </c>
      <c r="H206" s="35"/>
      <c r="I206" s="35"/>
      <c r="J206" s="36"/>
      <c r="K206" s="37">
        <f t="shared" ref="K206:K215" si="72">IF(I206=0,(H206*J206),(H206*J206)+(H206*J206)*I206%)</f>
        <v>0</v>
      </c>
      <c r="L206" s="26"/>
      <c r="V206" s="27"/>
      <c r="W206" s="28"/>
      <c r="Z206" s="29">
        <f>IF(K205="BIENES",K216,0)</f>
        <v>0</v>
      </c>
      <c r="AA206" s="29">
        <f>IF(K205="SERVICIOS",K216,0)</f>
        <v>0</v>
      </c>
      <c r="AB206" s="29">
        <f>IF(K205="OBRA PÚBLICA",K216,0)</f>
        <v>0</v>
      </c>
      <c r="AD206" s="30">
        <f>IF(K205="BIENES",T217,0)</f>
        <v>0</v>
      </c>
      <c r="AE206" s="30">
        <f>IF(K205="SERVICIOS",T217,0)</f>
        <v>0</v>
      </c>
      <c r="AF206" s="30">
        <f>IF(K205="OBRA PÚBLICA",T217,0)</f>
        <v>0</v>
      </c>
    </row>
    <row r="207" spans="2:32" s="6" customFormat="1" ht="26.45" hidden="1" customHeight="1" outlineLevel="1" x14ac:dyDescent="0.2">
      <c r="B207" s="32">
        <f>+B206+0.01</f>
        <v>11.01</v>
      </c>
      <c r="C207" s="189"/>
      <c r="D207" s="190"/>
      <c r="E207" s="50"/>
      <c r="F207" s="49" t="s">
        <v>2</v>
      </c>
      <c r="G207" s="49" t="s">
        <v>2</v>
      </c>
      <c r="H207" s="50"/>
      <c r="I207" s="50"/>
      <c r="J207" s="51"/>
      <c r="K207" s="37">
        <f t="shared" si="72"/>
        <v>0</v>
      </c>
      <c r="L207" s="38"/>
      <c r="N207" s="39" t="str">
        <f t="shared" ref="N207:N216" si="73">IF(AND(O207=0,H206&lt;&gt;0)," ",IF(O207&gt;H206,CONCATENATE("+",O207-H206),IF(H206&gt;O207,CONCATENATE("-",H206-O207)," ")))</f>
        <v xml:space="preserve"> </v>
      </c>
      <c r="O207" s="40"/>
      <c r="Q207" s="41" t="str">
        <f t="shared" ref="Q207:Q216" si="74">IF(AND(R207=0,J206&lt;&gt;0),"  ",IF(R207&gt;J206,R207-J206,IF(J206&gt;R207,J206-R207,"  ")))</f>
        <v xml:space="preserve">  </v>
      </c>
      <c r="R207" s="42"/>
      <c r="T207" s="43">
        <f t="shared" ref="T207:T216" si="75">V207-K206</f>
        <v>0</v>
      </c>
      <c r="V207" s="44">
        <f t="shared" ref="V207:V216" si="76">IF(AND(O207&lt;&gt;0,R207&lt;&gt;0),R207*O207,IF(AND(O207&lt;&gt;0,R207=0),O207*J206,IF(AND(O207=0,R207&lt;&gt;0),H206*R207,IF(AND(R207=0,O207=0),K206," "))))</f>
        <v>0</v>
      </c>
      <c r="W207" s="45" t="str">
        <f>IF($V$217&gt;0,$W$217*V207/$V$217," ")</f>
        <v xml:space="preserve"> </v>
      </c>
      <c r="Z207" s="11"/>
      <c r="AA207" s="11"/>
      <c r="AB207" s="11"/>
    </row>
    <row r="208" spans="2:32" s="6" customFormat="1" ht="26.45" hidden="1" customHeight="1" outlineLevel="1" x14ac:dyDescent="0.2">
      <c r="B208" s="62">
        <f t="shared" ref="B208:B216" si="77">+B207+0.01</f>
        <v>11.02</v>
      </c>
      <c r="C208" s="178"/>
      <c r="D208" s="179"/>
      <c r="E208" s="50"/>
      <c r="F208" s="49" t="s">
        <v>2</v>
      </c>
      <c r="G208" s="49" t="s">
        <v>2</v>
      </c>
      <c r="H208" s="50"/>
      <c r="I208" s="50"/>
      <c r="J208" s="51"/>
      <c r="K208" s="37">
        <f t="shared" si="72"/>
        <v>0</v>
      </c>
      <c r="L208" s="38"/>
      <c r="N208" s="39" t="str">
        <f t="shared" si="73"/>
        <v xml:space="preserve"> </v>
      </c>
      <c r="O208" s="53"/>
      <c r="Q208" s="41" t="str">
        <f t="shared" si="74"/>
        <v xml:space="preserve">  </v>
      </c>
      <c r="R208" s="54"/>
      <c r="T208" s="43">
        <f t="shared" si="75"/>
        <v>0</v>
      </c>
      <c r="V208" s="44">
        <f t="shared" si="76"/>
        <v>0</v>
      </c>
      <c r="W208" s="55" t="str">
        <f t="shared" ref="W208:W216" si="78">IF($V$217&gt;0,$W$217*V208/$V$217," ")</f>
        <v xml:space="preserve"> </v>
      </c>
      <c r="Z208" s="11"/>
      <c r="AA208" s="11"/>
      <c r="AB208" s="11"/>
    </row>
    <row r="209" spans="2:32" s="6" customFormat="1" ht="26.45" hidden="1" customHeight="1" outlineLevel="1" x14ac:dyDescent="0.2">
      <c r="B209" s="62">
        <f t="shared" si="77"/>
        <v>11.03</v>
      </c>
      <c r="C209" s="178"/>
      <c r="D209" s="179"/>
      <c r="E209" s="50"/>
      <c r="F209" s="49" t="s">
        <v>2</v>
      </c>
      <c r="G209" s="49" t="s">
        <v>2</v>
      </c>
      <c r="H209" s="50"/>
      <c r="I209" s="50"/>
      <c r="J209" s="51"/>
      <c r="K209" s="37">
        <f t="shared" si="72"/>
        <v>0</v>
      </c>
      <c r="L209" s="38"/>
      <c r="N209" s="39" t="str">
        <f t="shared" si="73"/>
        <v xml:space="preserve"> </v>
      </c>
      <c r="O209" s="53"/>
      <c r="Q209" s="41" t="str">
        <f t="shared" si="74"/>
        <v xml:space="preserve">  </v>
      </c>
      <c r="R209" s="54"/>
      <c r="T209" s="43">
        <f t="shared" si="75"/>
        <v>0</v>
      </c>
      <c r="V209" s="44">
        <f t="shared" si="76"/>
        <v>0</v>
      </c>
      <c r="W209" s="55" t="str">
        <f t="shared" si="78"/>
        <v xml:space="preserve"> </v>
      </c>
      <c r="Z209" s="11"/>
      <c r="AA209" s="11"/>
      <c r="AB209" s="11"/>
    </row>
    <row r="210" spans="2:32" s="6" customFormat="1" ht="26.45" hidden="1" customHeight="1" outlineLevel="1" x14ac:dyDescent="0.2">
      <c r="B210" s="62">
        <f t="shared" si="77"/>
        <v>11.04</v>
      </c>
      <c r="C210" s="178"/>
      <c r="D210" s="179"/>
      <c r="E210" s="50"/>
      <c r="F210" s="49" t="s">
        <v>2</v>
      </c>
      <c r="G210" s="49" t="s">
        <v>2</v>
      </c>
      <c r="H210" s="50"/>
      <c r="I210" s="50"/>
      <c r="J210" s="51"/>
      <c r="K210" s="37">
        <f t="shared" si="72"/>
        <v>0</v>
      </c>
      <c r="L210" s="38"/>
      <c r="N210" s="39" t="str">
        <f t="shared" si="73"/>
        <v xml:space="preserve"> </v>
      </c>
      <c r="O210" s="53"/>
      <c r="Q210" s="41" t="str">
        <f t="shared" si="74"/>
        <v xml:space="preserve">  </v>
      </c>
      <c r="R210" s="54"/>
      <c r="T210" s="43">
        <f t="shared" si="75"/>
        <v>0</v>
      </c>
      <c r="V210" s="44">
        <f t="shared" si="76"/>
        <v>0</v>
      </c>
      <c r="W210" s="55" t="str">
        <f t="shared" si="78"/>
        <v xml:space="preserve"> </v>
      </c>
      <c r="Z210" s="11"/>
      <c r="AA210" s="11"/>
      <c r="AB210" s="11"/>
    </row>
    <row r="211" spans="2:32" s="6" customFormat="1" ht="26.45" hidden="1" customHeight="1" outlineLevel="1" x14ac:dyDescent="0.2">
      <c r="B211" s="62">
        <f t="shared" si="77"/>
        <v>11.049999999999999</v>
      </c>
      <c r="C211" s="178"/>
      <c r="D211" s="179"/>
      <c r="E211" s="50"/>
      <c r="F211" s="49" t="s">
        <v>2</v>
      </c>
      <c r="G211" s="49" t="s">
        <v>2</v>
      </c>
      <c r="H211" s="50"/>
      <c r="I211" s="50"/>
      <c r="J211" s="51"/>
      <c r="K211" s="37">
        <f t="shared" si="72"/>
        <v>0</v>
      </c>
      <c r="L211" s="38"/>
      <c r="N211" s="39" t="str">
        <f t="shared" si="73"/>
        <v xml:space="preserve"> </v>
      </c>
      <c r="O211" s="53"/>
      <c r="Q211" s="41" t="str">
        <f t="shared" si="74"/>
        <v xml:space="preserve">  </v>
      </c>
      <c r="R211" s="54"/>
      <c r="T211" s="43">
        <f t="shared" si="75"/>
        <v>0</v>
      </c>
      <c r="V211" s="44">
        <f t="shared" si="76"/>
        <v>0</v>
      </c>
      <c r="W211" s="55" t="str">
        <f t="shared" si="78"/>
        <v xml:space="preserve"> </v>
      </c>
      <c r="Z211" s="11"/>
      <c r="AA211" s="11"/>
      <c r="AB211" s="11"/>
    </row>
    <row r="212" spans="2:32" s="6" customFormat="1" ht="26.45" hidden="1" customHeight="1" outlineLevel="1" x14ac:dyDescent="0.2">
      <c r="B212" s="62">
        <f t="shared" si="77"/>
        <v>11.059999999999999</v>
      </c>
      <c r="C212" s="178"/>
      <c r="D212" s="179"/>
      <c r="E212" s="50"/>
      <c r="F212" s="49" t="s">
        <v>2</v>
      </c>
      <c r="G212" s="49" t="s">
        <v>2</v>
      </c>
      <c r="H212" s="50"/>
      <c r="I212" s="50"/>
      <c r="J212" s="51"/>
      <c r="K212" s="37">
        <f t="shared" si="72"/>
        <v>0</v>
      </c>
      <c r="L212" s="38"/>
      <c r="N212" s="39" t="str">
        <f t="shared" si="73"/>
        <v xml:space="preserve"> </v>
      </c>
      <c r="O212" s="53"/>
      <c r="Q212" s="41" t="str">
        <f t="shared" si="74"/>
        <v xml:space="preserve">  </v>
      </c>
      <c r="R212" s="54"/>
      <c r="T212" s="43">
        <f t="shared" si="75"/>
        <v>0</v>
      </c>
      <c r="V212" s="44">
        <f t="shared" si="76"/>
        <v>0</v>
      </c>
      <c r="W212" s="55" t="str">
        <f t="shared" si="78"/>
        <v xml:space="preserve"> </v>
      </c>
      <c r="Z212" s="11"/>
      <c r="AA212" s="11"/>
      <c r="AB212" s="11"/>
    </row>
    <row r="213" spans="2:32" s="6" customFormat="1" ht="26.45" hidden="1" customHeight="1" outlineLevel="1" x14ac:dyDescent="0.2">
      <c r="B213" s="62">
        <f t="shared" si="77"/>
        <v>11.069999999999999</v>
      </c>
      <c r="C213" s="178"/>
      <c r="D213" s="179"/>
      <c r="E213" s="50"/>
      <c r="F213" s="49" t="s">
        <v>2</v>
      </c>
      <c r="G213" s="49" t="s">
        <v>2</v>
      </c>
      <c r="H213" s="50"/>
      <c r="I213" s="50"/>
      <c r="J213" s="51"/>
      <c r="K213" s="37">
        <f t="shared" si="72"/>
        <v>0</v>
      </c>
      <c r="L213" s="38"/>
      <c r="N213" s="39" t="str">
        <f t="shared" si="73"/>
        <v xml:space="preserve"> </v>
      </c>
      <c r="O213" s="53"/>
      <c r="Q213" s="41" t="str">
        <f t="shared" si="74"/>
        <v xml:space="preserve">  </v>
      </c>
      <c r="R213" s="54"/>
      <c r="T213" s="43">
        <f t="shared" si="75"/>
        <v>0</v>
      </c>
      <c r="V213" s="44">
        <f t="shared" si="76"/>
        <v>0</v>
      </c>
      <c r="W213" s="55" t="str">
        <f t="shared" si="78"/>
        <v xml:space="preserve"> </v>
      </c>
      <c r="Z213" s="11"/>
      <c r="AA213" s="11"/>
      <c r="AB213" s="11"/>
    </row>
    <row r="214" spans="2:32" s="6" customFormat="1" ht="26.45" hidden="1" customHeight="1" outlineLevel="1" x14ac:dyDescent="0.2">
      <c r="B214" s="62">
        <f t="shared" si="77"/>
        <v>11.079999999999998</v>
      </c>
      <c r="C214" s="178"/>
      <c r="D214" s="179"/>
      <c r="E214" s="50"/>
      <c r="F214" s="49" t="s">
        <v>2</v>
      </c>
      <c r="G214" s="49" t="s">
        <v>2</v>
      </c>
      <c r="H214" s="50"/>
      <c r="I214" s="50"/>
      <c r="J214" s="51"/>
      <c r="K214" s="37">
        <f t="shared" si="72"/>
        <v>0</v>
      </c>
      <c r="L214" s="38"/>
      <c r="N214" s="39" t="str">
        <f t="shared" si="73"/>
        <v xml:space="preserve"> </v>
      </c>
      <c r="O214" s="53"/>
      <c r="Q214" s="41" t="str">
        <f t="shared" si="74"/>
        <v xml:space="preserve">  </v>
      </c>
      <c r="R214" s="54"/>
      <c r="T214" s="43">
        <f t="shared" si="75"/>
        <v>0</v>
      </c>
      <c r="V214" s="44">
        <f t="shared" si="76"/>
        <v>0</v>
      </c>
      <c r="W214" s="55" t="str">
        <f t="shared" si="78"/>
        <v xml:space="preserve"> </v>
      </c>
      <c r="Z214" s="11"/>
      <c r="AA214" s="11"/>
      <c r="AB214" s="11"/>
    </row>
    <row r="215" spans="2:32" s="6" customFormat="1" ht="26.45" hidden="1" customHeight="1" outlineLevel="1" x14ac:dyDescent="0.2">
      <c r="B215" s="62">
        <f t="shared" si="77"/>
        <v>11.089999999999998</v>
      </c>
      <c r="C215" s="178"/>
      <c r="D215" s="179"/>
      <c r="E215" s="50"/>
      <c r="F215" s="49" t="s">
        <v>2</v>
      </c>
      <c r="G215" s="49" t="s">
        <v>2</v>
      </c>
      <c r="H215" s="50"/>
      <c r="I215" s="50"/>
      <c r="J215" s="51"/>
      <c r="K215" s="37">
        <f t="shared" si="72"/>
        <v>0</v>
      </c>
      <c r="L215" s="38"/>
      <c r="N215" s="39" t="str">
        <f t="shared" si="73"/>
        <v xml:space="preserve"> </v>
      </c>
      <c r="O215" s="53"/>
      <c r="Q215" s="41" t="str">
        <f t="shared" si="74"/>
        <v xml:space="preserve">  </v>
      </c>
      <c r="R215" s="54"/>
      <c r="T215" s="43">
        <f t="shared" si="75"/>
        <v>0</v>
      </c>
      <c r="V215" s="44">
        <f t="shared" si="76"/>
        <v>0</v>
      </c>
      <c r="W215" s="55" t="str">
        <f t="shared" si="78"/>
        <v xml:space="preserve"> </v>
      </c>
      <c r="Z215" s="11"/>
      <c r="AA215" s="11"/>
      <c r="AB215" s="11"/>
    </row>
    <row r="216" spans="2:32" s="6" customFormat="1" ht="13.9" hidden="1" customHeight="1" outlineLevel="1" thickBot="1" x14ac:dyDescent="0.25">
      <c r="B216" s="62">
        <f t="shared" si="77"/>
        <v>11.099999999999998</v>
      </c>
      <c r="C216" s="178"/>
      <c r="D216" s="179"/>
      <c r="E216" s="88"/>
      <c r="F216" s="88"/>
      <c r="G216" s="88"/>
      <c r="H216" s="88"/>
      <c r="I216" s="88"/>
      <c r="J216" s="89" t="s">
        <v>63</v>
      </c>
      <c r="K216" s="90">
        <f>SUM(K206:K215)</f>
        <v>0</v>
      </c>
      <c r="L216" s="38"/>
      <c r="N216" s="39" t="str">
        <f t="shared" si="73"/>
        <v xml:space="preserve"> </v>
      </c>
      <c r="O216" s="53"/>
      <c r="Q216" s="41" t="str">
        <f t="shared" si="74"/>
        <v xml:space="preserve">  </v>
      </c>
      <c r="R216" s="61"/>
      <c r="T216" s="43">
        <f t="shared" si="75"/>
        <v>0</v>
      </c>
      <c r="V216" s="44">
        <f t="shared" si="76"/>
        <v>0</v>
      </c>
      <c r="W216" s="91" t="str">
        <f t="shared" si="78"/>
        <v xml:space="preserve"> </v>
      </c>
      <c r="Z216" s="11"/>
      <c r="AA216" s="11"/>
      <c r="AB216" s="11"/>
    </row>
    <row r="217" spans="2:32" s="6" customFormat="1" ht="26.45" hidden="1" customHeight="1" outlineLevel="1" x14ac:dyDescent="0.2">
      <c r="B217" s="92"/>
      <c r="C217" s="88"/>
      <c r="D217" s="88"/>
      <c r="E217" s="88"/>
      <c r="F217" s="88"/>
      <c r="G217" s="88"/>
      <c r="H217" s="88"/>
      <c r="I217" s="88"/>
      <c r="J217" s="89" t="str">
        <f>IF(K205&lt;&gt;"OBRA PÚBLICA","  ","A")</f>
        <v xml:space="preserve">  </v>
      </c>
      <c r="K217" s="90" t="str">
        <f>IF(K205&lt;&gt;"OBRA PÚBLICA","  ",K216*22%)</f>
        <v xml:space="preserve">  </v>
      </c>
      <c r="L217" s="38"/>
      <c r="R217" s="81" t="s">
        <v>63</v>
      </c>
      <c r="T217" s="93">
        <f>IF(V217=0,0,SUM(T207:T216))</f>
        <v>0</v>
      </c>
      <c r="V217" s="94">
        <f>SUM(V207:V216)</f>
        <v>0</v>
      </c>
      <c r="W217" s="71" t="e">
        <f>IF($V$387&gt;0,$W$387*V217/$V$387," ")</f>
        <v>#REF!</v>
      </c>
      <c r="Z217" s="11"/>
      <c r="AA217" s="11"/>
      <c r="AB217" s="11"/>
    </row>
    <row r="218" spans="2:32" s="6" customFormat="1" ht="26.45" hidden="1" customHeight="1" outlineLevel="1" x14ac:dyDescent="0.2">
      <c r="B218" s="92"/>
      <c r="C218" s="88"/>
      <c r="D218" s="88"/>
      <c r="E218" s="88"/>
      <c r="F218" s="88"/>
      <c r="G218" s="88"/>
      <c r="H218" s="88"/>
      <c r="I218" s="88"/>
      <c r="J218" s="89" t="str">
        <f>IF(K205&lt;&gt;"OBRA PÚBLICA","  ","I")</f>
        <v xml:space="preserve">  </v>
      </c>
      <c r="K218" s="90" t="str">
        <f>IF(K205&lt;&gt;"OBRA PÚBLICA","  ",K216*3%)</f>
        <v xml:space="preserve">  </v>
      </c>
      <c r="L218" s="38"/>
      <c r="R218" s="81" t="str">
        <f>IF(K205&lt;&gt;"OBRA PÚBLICA","  ","A")</f>
        <v xml:space="preserve">  </v>
      </c>
      <c r="T218" s="93" t="str">
        <f>IF(K205&lt;&gt;"OBRA PÚBLICA","  ",T217*22%)</f>
        <v xml:space="preserve">  </v>
      </c>
      <c r="V218" s="94" t="str">
        <f>IF(K205&lt;&gt;"OBRA PÚBLICA","  ",V217*22%)</f>
        <v xml:space="preserve">  </v>
      </c>
      <c r="W218" s="71"/>
      <c r="Z218" s="11"/>
      <c r="AA218" s="11"/>
      <c r="AB218" s="11"/>
    </row>
    <row r="219" spans="2:32" s="6" customFormat="1" ht="26.45" hidden="1" customHeight="1" outlineLevel="1" x14ac:dyDescent="0.2">
      <c r="B219" s="92"/>
      <c r="C219" s="88"/>
      <c r="D219" s="88"/>
      <c r="E219" s="88"/>
      <c r="F219" s="88"/>
      <c r="G219" s="88"/>
      <c r="H219" s="88"/>
      <c r="I219" s="88"/>
      <c r="J219" s="89" t="str">
        <f>IF(K205&lt;&gt;"OBRA PÚBLICA","  ","U")</f>
        <v xml:space="preserve">  </v>
      </c>
      <c r="K219" s="90" t="str">
        <f>IF(K205&lt;&gt;"OBRA PÚBLICA","  ",K216*5%)</f>
        <v xml:space="preserve">  </v>
      </c>
      <c r="L219" s="38"/>
      <c r="R219" s="81" t="str">
        <f>IF(K205&lt;&gt;"OBRA PÚBLICA","  ","I")</f>
        <v xml:space="preserve">  </v>
      </c>
      <c r="T219" s="93" t="str">
        <f>IF(K205&lt;&gt;"OBRA PÚBLICA","  ",T217*3%)</f>
        <v xml:space="preserve">  </v>
      </c>
      <c r="V219" s="94" t="str">
        <f>IF(K205&lt;&gt;"OBRA PÚBLICA","  ",V217*3%)</f>
        <v xml:space="preserve">  </v>
      </c>
      <c r="W219" s="71"/>
      <c r="Z219" s="11"/>
      <c r="AA219" s="11"/>
      <c r="AB219" s="11"/>
    </row>
    <row r="220" spans="2:32" s="6" customFormat="1" ht="26.45" hidden="1" customHeight="1" outlineLevel="1" x14ac:dyDescent="0.2">
      <c r="B220" s="92"/>
      <c r="C220" s="88"/>
      <c r="D220" s="88"/>
      <c r="E220" s="75"/>
      <c r="F220" s="75"/>
      <c r="G220" s="75"/>
      <c r="H220" s="75"/>
      <c r="I220" s="75"/>
      <c r="J220" s="76"/>
      <c r="K220" s="77"/>
      <c r="L220" s="38"/>
      <c r="R220" s="81" t="str">
        <f>IF(K205&lt;&gt;"OBRA PÚBLICA","  ","U")</f>
        <v xml:space="preserve">  </v>
      </c>
      <c r="T220" s="93" t="str">
        <f>IF(K205&lt;&gt;"OBRA PÚBLICA","  ",T217*5%)</f>
        <v xml:space="preserve">  </v>
      </c>
      <c r="V220" s="94" t="str">
        <f>IF(K205&lt;&gt;"OBRA PÚBLICA","  ",V217*5%)</f>
        <v xml:space="preserve">  </v>
      </c>
      <c r="W220" s="71"/>
      <c r="Z220" s="11"/>
      <c r="AA220" s="11"/>
      <c r="AB220" s="11"/>
    </row>
    <row r="221" spans="2:32" s="6" customFormat="1" ht="26.45" hidden="1" customHeight="1" outlineLevel="1" x14ac:dyDescent="0.2">
      <c r="B221" s="75"/>
      <c r="C221" s="75"/>
      <c r="D221" s="75"/>
      <c r="E221" s="78"/>
      <c r="F221" s="78"/>
      <c r="G221" s="78"/>
      <c r="H221" s="78"/>
      <c r="I221" s="78"/>
      <c r="J221" s="79"/>
      <c r="K221" s="80"/>
      <c r="L221" s="38"/>
      <c r="R221" s="81"/>
      <c r="T221" s="82"/>
      <c r="V221" s="82"/>
      <c r="W221" s="67"/>
      <c r="Z221" s="11"/>
      <c r="AA221" s="11"/>
      <c r="AB221" s="11"/>
    </row>
    <row r="222" spans="2:32" s="6" customFormat="1" ht="26.45" hidden="1" customHeight="1" outlineLevel="1" x14ac:dyDescent="0.2">
      <c r="B222" s="78"/>
      <c r="C222" s="78"/>
      <c r="D222" s="78"/>
      <c r="E222" s="83" t="s">
        <v>13</v>
      </c>
      <c r="F222" s="83" t="s">
        <v>14</v>
      </c>
      <c r="G222" s="83" t="s">
        <v>15</v>
      </c>
      <c r="H222" s="83" t="s">
        <v>16</v>
      </c>
      <c r="I222" s="83" t="s">
        <v>17</v>
      </c>
      <c r="J222" s="84" t="s">
        <v>18</v>
      </c>
      <c r="K222" s="84" t="s">
        <v>19</v>
      </c>
      <c r="L222" s="38"/>
      <c r="R222" s="81"/>
      <c r="T222" s="82"/>
      <c r="V222" s="82"/>
      <c r="W222" s="67"/>
      <c r="Z222" s="11"/>
      <c r="AA222" s="11"/>
      <c r="AB222" s="11"/>
    </row>
    <row r="223" spans="2:32" s="6" customFormat="1" ht="33.950000000000003" hidden="1" customHeight="1" outlineLevel="1" thickBot="1" x14ac:dyDescent="0.25">
      <c r="B223" s="83" t="s">
        <v>11</v>
      </c>
      <c r="C223" s="191" t="s">
        <v>12</v>
      </c>
      <c r="D223" s="192"/>
      <c r="E223" s="85"/>
      <c r="F223" s="85"/>
      <c r="G223" s="85"/>
      <c r="H223" s="85"/>
      <c r="I223" s="86"/>
      <c r="J223" s="24" t="s">
        <v>31</v>
      </c>
      <c r="K223" s="25" t="s">
        <v>2</v>
      </c>
      <c r="L223" s="16"/>
      <c r="N223" s="17" t="s">
        <v>20</v>
      </c>
      <c r="O223" s="18" t="s">
        <v>21</v>
      </c>
      <c r="Q223" s="17" t="s">
        <v>22</v>
      </c>
      <c r="R223" s="18" t="s">
        <v>23</v>
      </c>
      <c r="T223" s="19" t="s">
        <v>24</v>
      </c>
      <c r="V223" s="20" t="s">
        <v>25</v>
      </c>
      <c r="W223" s="21" t="s">
        <v>26</v>
      </c>
      <c r="Z223" s="11"/>
      <c r="AA223" s="11"/>
      <c r="AB223" s="11"/>
    </row>
    <row r="224" spans="2:32" s="22" customFormat="1" ht="20.100000000000001" hidden="1" customHeight="1" outlineLevel="1" thickBot="1" x14ac:dyDescent="0.25">
      <c r="B224" s="23">
        <v>12</v>
      </c>
      <c r="C224" s="87"/>
      <c r="D224" s="85"/>
      <c r="E224" s="35"/>
      <c r="F224" s="34" t="s">
        <v>2</v>
      </c>
      <c r="G224" s="34" t="s">
        <v>2</v>
      </c>
      <c r="H224" s="35"/>
      <c r="I224" s="35"/>
      <c r="J224" s="36"/>
      <c r="K224" s="37">
        <f t="shared" ref="K224:K233" si="79">IF(I224=0,(H224*J224),(H224*J224)+(H224*J224)*I224%)</f>
        <v>0</v>
      </c>
      <c r="L224" s="26"/>
      <c r="V224" s="27"/>
      <c r="W224" s="28"/>
      <c r="Z224" s="29">
        <f>IF(K223="BIENES",K234,0)</f>
        <v>0</v>
      </c>
      <c r="AA224" s="29">
        <f>IF(K223="SERVICIOS",K234,0)</f>
        <v>0</v>
      </c>
      <c r="AB224" s="29">
        <f>IF(K223="OBRA PÚBLICA",K234,0)</f>
        <v>0</v>
      </c>
      <c r="AD224" s="30">
        <f>IF(K223="BIENES",T235,0)</f>
        <v>0</v>
      </c>
      <c r="AE224" s="30">
        <f>IF(K223="SERVICIOS",T235,0)</f>
        <v>0</v>
      </c>
      <c r="AF224" s="30">
        <f>IF(K223="OBRA PÚBLICA",T235,0)</f>
        <v>0</v>
      </c>
    </row>
    <row r="225" spans="2:28" s="6" customFormat="1" ht="26.45" hidden="1" customHeight="1" outlineLevel="1" x14ac:dyDescent="0.2">
      <c r="B225" s="32">
        <f>+B224+0.01</f>
        <v>12.01</v>
      </c>
      <c r="C225" s="189"/>
      <c r="D225" s="190"/>
      <c r="E225" s="50"/>
      <c r="F225" s="49" t="s">
        <v>2</v>
      </c>
      <c r="G225" s="49" t="s">
        <v>2</v>
      </c>
      <c r="H225" s="50"/>
      <c r="I225" s="50"/>
      <c r="J225" s="51"/>
      <c r="K225" s="37">
        <f t="shared" si="79"/>
        <v>0</v>
      </c>
      <c r="L225" s="38"/>
      <c r="N225" s="39" t="str">
        <f t="shared" ref="N225:N234" si="80">IF(AND(O225=0,H224&lt;&gt;0)," ",IF(O225&gt;H224,CONCATENATE("+",O225-H224),IF(H224&gt;O225,CONCATENATE("-",H224-O225)," ")))</f>
        <v xml:space="preserve"> </v>
      </c>
      <c r="O225" s="40"/>
      <c r="Q225" s="41" t="str">
        <f t="shared" ref="Q225:Q234" si="81">IF(AND(R225=0,J224&lt;&gt;0),"  ",IF(R225&gt;J224,R225-J224,IF(J224&gt;R225,J224-R225,"  ")))</f>
        <v xml:space="preserve">  </v>
      </c>
      <c r="R225" s="42"/>
      <c r="T225" s="43">
        <f t="shared" ref="T225:T234" si="82">V225-K224</f>
        <v>0</v>
      </c>
      <c r="V225" s="44">
        <f t="shared" ref="V225:V234" si="83">IF(AND(O225&lt;&gt;0,R225&lt;&gt;0),R225*O225,IF(AND(O225&lt;&gt;0,R225=0),O225*J224,IF(AND(O225=0,R225&lt;&gt;0),H224*R225,IF(AND(R225=0,O225=0),K224," "))))</f>
        <v>0</v>
      </c>
      <c r="W225" s="45" t="str">
        <f>IF($V$235&gt;0,$W$235*V225/$V$235," ")</f>
        <v xml:space="preserve"> </v>
      </c>
      <c r="Z225" s="11"/>
      <c r="AA225" s="11"/>
      <c r="AB225" s="11"/>
    </row>
    <row r="226" spans="2:28" s="6" customFormat="1" ht="26.45" hidden="1" customHeight="1" outlineLevel="1" x14ac:dyDescent="0.2">
      <c r="B226" s="62">
        <f t="shared" ref="B226:B234" si="84">+B225+0.01</f>
        <v>12.02</v>
      </c>
      <c r="C226" s="178"/>
      <c r="D226" s="179"/>
      <c r="E226" s="50"/>
      <c r="F226" s="49" t="s">
        <v>2</v>
      </c>
      <c r="G226" s="49" t="s">
        <v>2</v>
      </c>
      <c r="H226" s="50"/>
      <c r="I226" s="50"/>
      <c r="J226" s="51"/>
      <c r="K226" s="37">
        <f t="shared" si="79"/>
        <v>0</v>
      </c>
      <c r="L226" s="38"/>
      <c r="N226" s="39" t="str">
        <f t="shared" si="80"/>
        <v xml:space="preserve"> </v>
      </c>
      <c r="O226" s="53"/>
      <c r="Q226" s="41" t="str">
        <f t="shared" si="81"/>
        <v xml:space="preserve">  </v>
      </c>
      <c r="R226" s="54"/>
      <c r="T226" s="43">
        <f t="shared" si="82"/>
        <v>0</v>
      </c>
      <c r="V226" s="44">
        <f t="shared" si="83"/>
        <v>0</v>
      </c>
      <c r="W226" s="55" t="str">
        <f t="shared" ref="W226:W234" si="85">IF($V$235&gt;0,$W$235*V226/$V$235," ")</f>
        <v xml:space="preserve"> </v>
      </c>
      <c r="Z226" s="11"/>
      <c r="AA226" s="11"/>
      <c r="AB226" s="11"/>
    </row>
    <row r="227" spans="2:28" s="6" customFormat="1" ht="26.45" hidden="1" customHeight="1" outlineLevel="1" x14ac:dyDescent="0.2">
      <c r="B227" s="62">
        <f t="shared" si="84"/>
        <v>12.03</v>
      </c>
      <c r="C227" s="178"/>
      <c r="D227" s="179"/>
      <c r="E227" s="50"/>
      <c r="F227" s="49" t="s">
        <v>2</v>
      </c>
      <c r="G227" s="49" t="s">
        <v>2</v>
      </c>
      <c r="H227" s="50"/>
      <c r="I227" s="50"/>
      <c r="J227" s="51"/>
      <c r="K227" s="37">
        <f t="shared" si="79"/>
        <v>0</v>
      </c>
      <c r="L227" s="38"/>
      <c r="N227" s="39" t="str">
        <f t="shared" si="80"/>
        <v xml:space="preserve"> </v>
      </c>
      <c r="O227" s="53"/>
      <c r="Q227" s="41" t="str">
        <f t="shared" si="81"/>
        <v xml:space="preserve">  </v>
      </c>
      <c r="R227" s="54"/>
      <c r="T227" s="43">
        <f t="shared" si="82"/>
        <v>0</v>
      </c>
      <c r="V227" s="44">
        <f t="shared" si="83"/>
        <v>0</v>
      </c>
      <c r="W227" s="55" t="str">
        <f t="shared" si="85"/>
        <v xml:space="preserve"> </v>
      </c>
      <c r="Z227" s="11"/>
      <c r="AA227" s="11"/>
      <c r="AB227" s="11"/>
    </row>
    <row r="228" spans="2:28" s="6" customFormat="1" ht="26.45" hidden="1" customHeight="1" outlineLevel="1" x14ac:dyDescent="0.2">
      <c r="B228" s="62">
        <f t="shared" si="84"/>
        <v>12.04</v>
      </c>
      <c r="C228" s="178"/>
      <c r="D228" s="179"/>
      <c r="E228" s="50"/>
      <c r="F228" s="49" t="s">
        <v>2</v>
      </c>
      <c r="G228" s="49" t="s">
        <v>2</v>
      </c>
      <c r="H228" s="50"/>
      <c r="I228" s="50"/>
      <c r="J228" s="51"/>
      <c r="K228" s="37">
        <f t="shared" si="79"/>
        <v>0</v>
      </c>
      <c r="L228" s="38"/>
      <c r="N228" s="39" t="str">
        <f t="shared" si="80"/>
        <v xml:space="preserve"> </v>
      </c>
      <c r="O228" s="53"/>
      <c r="Q228" s="41" t="str">
        <f t="shared" si="81"/>
        <v xml:space="preserve">  </v>
      </c>
      <c r="R228" s="54"/>
      <c r="T228" s="43">
        <f t="shared" si="82"/>
        <v>0</v>
      </c>
      <c r="V228" s="44">
        <f t="shared" si="83"/>
        <v>0</v>
      </c>
      <c r="W228" s="55" t="str">
        <f t="shared" si="85"/>
        <v xml:space="preserve"> </v>
      </c>
      <c r="Z228" s="11"/>
      <c r="AA228" s="11"/>
      <c r="AB228" s="11"/>
    </row>
    <row r="229" spans="2:28" s="6" customFormat="1" ht="26.45" hidden="1" customHeight="1" outlineLevel="1" x14ac:dyDescent="0.2">
      <c r="B229" s="62">
        <f t="shared" si="84"/>
        <v>12.049999999999999</v>
      </c>
      <c r="C229" s="178"/>
      <c r="D229" s="179"/>
      <c r="E229" s="50"/>
      <c r="F229" s="49" t="s">
        <v>2</v>
      </c>
      <c r="G229" s="49" t="s">
        <v>2</v>
      </c>
      <c r="H229" s="50"/>
      <c r="I229" s="50"/>
      <c r="J229" s="51"/>
      <c r="K229" s="37">
        <f t="shared" si="79"/>
        <v>0</v>
      </c>
      <c r="L229" s="38"/>
      <c r="N229" s="39" t="str">
        <f t="shared" si="80"/>
        <v xml:space="preserve"> </v>
      </c>
      <c r="O229" s="53"/>
      <c r="Q229" s="41" t="str">
        <f t="shared" si="81"/>
        <v xml:space="preserve">  </v>
      </c>
      <c r="R229" s="54"/>
      <c r="T229" s="43">
        <f t="shared" si="82"/>
        <v>0</v>
      </c>
      <c r="V229" s="44">
        <f t="shared" si="83"/>
        <v>0</v>
      </c>
      <c r="W229" s="55" t="str">
        <f t="shared" si="85"/>
        <v xml:space="preserve"> </v>
      </c>
      <c r="Z229" s="11"/>
      <c r="AA229" s="11"/>
      <c r="AB229" s="11"/>
    </row>
    <row r="230" spans="2:28" s="6" customFormat="1" ht="26.45" hidden="1" customHeight="1" outlineLevel="1" x14ac:dyDescent="0.2">
      <c r="B230" s="62">
        <f t="shared" si="84"/>
        <v>12.059999999999999</v>
      </c>
      <c r="C230" s="178"/>
      <c r="D230" s="179"/>
      <c r="E230" s="50"/>
      <c r="F230" s="49" t="s">
        <v>2</v>
      </c>
      <c r="G230" s="49" t="s">
        <v>2</v>
      </c>
      <c r="H230" s="50"/>
      <c r="I230" s="50"/>
      <c r="J230" s="51"/>
      <c r="K230" s="37">
        <f t="shared" si="79"/>
        <v>0</v>
      </c>
      <c r="L230" s="38"/>
      <c r="N230" s="39" t="str">
        <f t="shared" si="80"/>
        <v xml:space="preserve"> </v>
      </c>
      <c r="O230" s="53"/>
      <c r="Q230" s="41" t="str">
        <f t="shared" si="81"/>
        <v xml:space="preserve">  </v>
      </c>
      <c r="R230" s="54"/>
      <c r="T230" s="43">
        <f t="shared" si="82"/>
        <v>0</v>
      </c>
      <c r="V230" s="44">
        <f t="shared" si="83"/>
        <v>0</v>
      </c>
      <c r="W230" s="55" t="str">
        <f t="shared" si="85"/>
        <v xml:space="preserve"> </v>
      </c>
      <c r="Z230" s="11"/>
      <c r="AA230" s="11"/>
      <c r="AB230" s="11"/>
    </row>
    <row r="231" spans="2:28" s="6" customFormat="1" ht="26.45" hidden="1" customHeight="1" outlineLevel="1" x14ac:dyDescent="0.2">
      <c r="B231" s="62">
        <f t="shared" si="84"/>
        <v>12.069999999999999</v>
      </c>
      <c r="C231" s="178"/>
      <c r="D231" s="179"/>
      <c r="E231" s="50"/>
      <c r="F231" s="49" t="s">
        <v>2</v>
      </c>
      <c r="G231" s="49" t="s">
        <v>2</v>
      </c>
      <c r="H231" s="50"/>
      <c r="I231" s="50"/>
      <c r="J231" s="51"/>
      <c r="K231" s="37">
        <f t="shared" si="79"/>
        <v>0</v>
      </c>
      <c r="L231" s="38"/>
      <c r="N231" s="39" t="str">
        <f t="shared" si="80"/>
        <v xml:space="preserve"> </v>
      </c>
      <c r="O231" s="53"/>
      <c r="Q231" s="41" t="str">
        <f t="shared" si="81"/>
        <v xml:space="preserve">  </v>
      </c>
      <c r="R231" s="54"/>
      <c r="T231" s="43">
        <f t="shared" si="82"/>
        <v>0</v>
      </c>
      <c r="V231" s="44">
        <f t="shared" si="83"/>
        <v>0</v>
      </c>
      <c r="W231" s="55" t="str">
        <f t="shared" si="85"/>
        <v xml:space="preserve"> </v>
      </c>
      <c r="Z231" s="11"/>
      <c r="AA231" s="11"/>
      <c r="AB231" s="11"/>
    </row>
    <row r="232" spans="2:28" s="6" customFormat="1" ht="26.45" hidden="1" customHeight="1" outlineLevel="1" x14ac:dyDescent="0.2">
      <c r="B232" s="62">
        <f t="shared" si="84"/>
        <v>12.079999999999998</v>
      </c>
      <c r="C232" s="178"/>
      <c r="D232" s="179"/>
      <c r="E232" s="50"/>
      <c r="F232" s="49" t="s">
        <v>2</v>
      </c>
      <c r="G232" s="49" t="s">
        <v>2</v>
      </c>
      <c r="H232" s="50"/>
      <c r="I232" s="50"/>
      <c r="J232" s="51"/>
      <c r="K232" s="37">
        <f t="shared" si="79"/>
        <v>0</v>
      </c>
      <c r="L232" s="38"/>
      <c r="N232" s="39" t="str">
        <f t="shared" si="80"/>
        <v xml:space="preserve"> </v>
      </c>
      <c r="O232" s="53"/>
      <c r="Q232" s="41" t="str">
        <f t="shared" si="81"/>
        <v xml:space="preserve">  </v>
      </c>
      <c r="R232" s="54"/>
      <c r="T232" s="43">
        <f t="shared" si="82"/>
        <v>0</v>
      </c>
      <c r="V232" s="44">
        <f t="shared" si="83"/>
        <v>0</v>
      </c>
      <c r="W232" s="55" t="str">
        <f t="shared" si="85"/>
        <v xml:space="preserve"> </v>
      </c>
      <c r="Z232" s="11"/>
      <c r="AA232" s="11"/>
      <c r="AB232" s="11"/>
    </row>
    <row r="233" spans="2:28" s="6" customFormat="1" ht="26.45" hidden="1" customHeight="1" outlineLevel="1" x14ac:dyDescent="0.2">
      <c r="B233" s="62">
        <f t="shared" si="84"/>
        <v>12.089999999999998</v>
      </c>
      <c r="C233" s="178"/>
      <c r="D233" s="179"/>
      <c r="E233" s="50"/>
      <c r="F233" s="49" t="s">
        <v>2</v>
      </c>
      <c r="G233" s="49" t="s">
        <v>2</v>
      </c>
      <c r="H233" s="50"/>
      <c r="I233" s="50"/>
      <c r="J233" s="51"/>
      <c r="K233" s="37">
        <f t="shared" si="79"/>
        <v>0</v>
      </c>
      <c r="L233" s="38"/>
      <c r="N233" s="39" t="str">
        <f t="shared" si="80"/>
        <v xml:space="preserve"> </v>
      </c>
      <c r="O233" s="53"/>
      <c r="Q233" s="41" t="str">
        <f t="shared" si="81"/>
        <v xml:space="preserve">  </v>
      </c>
      <c r="R233" s="54"/>
      <c r="T233" s="43">
        <f t="shared" si="82"/>
        <v>0</v>
      </c>
      <c r="V233" s="44">
        <f t="shared" si="83"/>
        <v>0</v>
      </c>
      <c r="W233" s="55" t="str">
        <f t="shared" si="85"/>
        <v xml:space="preserve"> </v>
      </c>
      <c r="Z233" s="11"/>
      <c r="AA233" s="11"/>
      <c r="AB233" s="11"/>
    </row>
    <row r="234" spans="2:28" s="6" customFormat="1" ht="13.9" hidden="1" customHeight="1" outlineLevel="1" thickBot="1" x14ac:dyDescent="0.25">
      <c r="B234" s="62">
        <f t="shared" si="84"/>
        <v>12.099999999999998</v>
      </c>
      <c r="C234" s="178"/>
      <c r="D234" s="179"/>
      <c r="E234" s="88"/>
      <c r="F234" s="88"/>
      <c r="G234" s="88"/>
      <c r="H234" s="88"/>
      <c r="I234" s="88"/>
      <c r="J234" s="89" t="s">
        <v>63</v>
      </c>
      <c r="K234" s="90">
        <f>SUM(K224:K233)</f>
        <v>0</v>
      </c>
      <c r="L234" s="38"/>
      <c r="N234" s="39" t="str">
        <f t="shared" si="80"/>
        <v xml:space="preserve"> </v>
      </c>
      <c r="O234" s="53"/>
      <c r="Q234" s="41" t="str">
        <f t="shared" si="81"/>
        <v xml:space="preserve">  </v>
      </c>
      <c r="R234" s="61"/>
      <c r="T234" s="43">
        <f t="shared" si="82"/>
        <v>0</v>
      </c>
      <c r="V234" s="44">
        <f t="shared" si="83"/>
        <v>0</v>
      </c>
      <c r="W234" s="91" t="str">
        <f t="shared" si="85"/>
        <v xml:space="preserve"> </v>
      </c>
      <c r="Z234" s="11"/>
      <c r="AA234" s="11"/>
      <c r="AB234" s="11"/>
    </row>
    <row r="235" spans="2:28" s="6" customFormat="1" ht="26.45" hidden="1" customHeight="1" outlineLevel="1" x14ac:dyDescent="0.2">
      <c r="B235" s="92"/>
      <c r="C235" s="88"/>
      <c r="D235" s="88"/>
      <c r="E235" s="88"/>
      <c r="F235" s="88"/>
      <c r="G235" s="88"/>
      <c r="H235" s="88"/>
      <c r="I235" s="88"/>
      <c r="J235" s="89" t="str">
        <f>IF(K223&lt;&gt;"OBRA PÚBLICA","  ","A")</f>
        <v xml:space="preserve">  </v>
      </c>
      <c r="K235" s="90" t="str">
        <f>IF(K223&lt;&gt;"OBRA PÚBLICA","  ",K234*22%)</f>
        <v xml:space="preserve">  </v>
      </c>
      <c r="L235" s="38"/>
      <c r="R235" s="81" t="s">
        <v>63</v>
      </c>
      <c r="T235" s="93">
        <f>IF(V235=0,0,SUM(T225:T234))</f>
        <v>0</v>
      </c>
      <c r="V235" s="94">
        <f>SUM(V225:V234)</f>
        <v>0</v>
      </c>
      <c r="W235" s="71" t="e">
        <f>IF($V$387&gt;0,$W$387*V235/$V$387," ")</f>
        <v>#REF!</v>
      </c>
      <c r="Z235" s="11"/>
      <c r="AA235" s="11"/>
      <c r="AB235" s="11"/>
    </row>
    <row r="236" spans="2:28" s="6" customFormat="1" ht="26.45" hidden="1" customHeight="1" outlineLevel="1" x14ac:dyDescent="0.2">
      <c r="B236" s="92"/>
      <c r="C236" s="88"/>
      <c r="D236" s="88"/>
      <c r="E236" s="88"/>
      <c r="F236" s="88"/>
      <c r="G236" s="88"/>
      <c r="H236" s="88"/>
      <c r="I236" s="88"/>
      <c r="J236" s="89" t="str">
        <f>IF(K223&lt;&gt;"OBRA PÚBLICA","  ","I")</f>
        <v xml:space="preserve">  </v>
      </c>
      <c r="K236" s="90" t="str">
        <f>IF(K223&lt;&gt;"OBRA PÚBLICA","  ",K234*3%)</f>
        <v xml:space="preserve">  </v>
      </c>
      <c r="L236" s="38"/>
      <c r="R236" s="81" t="str">
        <f>IF(K223&lt;&gt;"OBRA PÚBLICA","  ","A")</f>
        <v xml:space="preserve">  </v>
      </c>
      <c r="T236" s="93" t="str">
        <f>IF(K223&lt;&gt;"OBRA PÚBLICA","  ",T235*22%)</f>
        <v xml:space="preserve">  </v>
      </c>
      <c r="V236" s="94" t="str">
        <f>IF(K223&lt;&gt;"OBRA PÚBLICA","  ",V235*22%)</f>
        <v xml:space="preserve">  </v>
      </c>
      <c r="W236" s="71"/>
      <c r="Z236" s="11"/>
      <c r="AA236" s="11"/>
      <c r="AB236" s="11"/>
    </row>
    <row r="237" spans="2:28" s="6" customFormat="1" ht="26.45" hidden="1" customHeight="1" outlineLevel="1" x14ac:dyDescent="0.2">
      <c r="B237" s="92"/>
      <c r="C237" s="88"/>
      <c r="D237" s="88"/>
      <c r="E237" s="88"/>
      <c r="F237" s="88"/>
      <c r="G237" s="88"/>
      <c r="H237" s="88"/>
      <c r="I237" s="88"/>
      <c r="J237" s="89" t="str">
        <f>IF(K223&lt;&gt;"OBRA PÚBLICA","  ","U")</f>
        <v xml:space="preserve">  </v>
      </c>
      <c r="K237" s="90" t="str">
        <f>IF(K223&lt;&gt;"OBRA PÚBLICA","  ",K234*5%)</f>
        <v xml:space="preserve">  </v>
      </c>
      <c r="L237" s="38"/>
      <c r="R237" s="81" t="str">
        <f>IF(K223&lt;&gt;"OBRA PÚBLICA","  ","I")</f>
        <v xml:space="preserve">  </v>
      </c>
      <c r="T237" s="93" t="str">
        <f>IF(K223&lt;&gt;"OBRA PÚBLICA","  ",T235*3%)</f>
        <v xml:space="preserve">  </v>
      </c>
      <c r="V237" s="94" t="str">
        <f>IF(K223&lt;&gt;"OBRA PÚBLICA","  ",V235*3%)</f>
        <v xml:space="preserve">  </v>
      </c>
      <c r="W237" s="71"/>
      <c r="Z237" s="11"/>
      <c r="AA237" s="11"/>
      <c r="AB237" s="11"/>
    </row>
    <row r="238" spans="2:28" s="6" customFormat="1" ht="26.45" hidden="1" customHeight="1" outlineLevel="1" x14ac:dyDescent="0.2">
      <c r="B238" s="92"/>
      <c r="C238" s="88"/>
      <c r="D238" s="88"/>
      <c r="E238" s="75"/>
      <c r="F238" s="75"/>
      <c r="G238" s="75"/>
      <c r="H238" s="75"/>
      <c r="I238" s="75"/>
      <c r="J238" s="76"/>
      <c r="K238" s="77"/>
      <c r="L238" s="38"/>
      <c r="R238" s="81" t="str">
        <f>IF(K223&lt;&gt;"OBRA PÚBLICA","  ","U")</f>
        <v xml:space="preserve">  </v>
      </c>
      <c r="T238" s="93" t="str">
        <f>IF(K223&lt;&gt;"OBRA PÚBLICA","  ",T235*5%)</f>
        <v xml:space="preserve">  </v>
      </c>
      <c r="V238" s="94" t="str">
        <f>IF(K223&lt;&gt;"OBRA PÚBLICA","  ",V235*5%)</f>
        <v xml:space="preserve">  </v>
      </c>
      <c r="W238" s="71"/>
      <c r="Z238" s="11"/>
      <c r="AA238" s="11"/>
      <c r="AB238" s="11"/>
    </row>
    <row r="239" spans="2:28" s="6" customFormat="1" ht="26.45" hidden="1" customHeight="1" outlineLevel="1" x14ac:dyDescent="0.2">
      <c r="B239" s="75"/>
      <c r="C239" s="75"/>
      <c r="D239" s="75"/>
      <c r="E239" s="78"/>
      <c r="F239" s="78"/>
      <c r="G239" s="78"/>
      <c r="H239" s="78"/>
      <c r="I239" s="78"/>
      <c r="J239" s="79"/>
      <c r="K239" s="80"/>
      <c r="L239" s="38"/>
      <c r="R239" s="81"/>
      <c r="T239" s="82"/>
      <c r="V239" s="82"/>
      <c r="W239" s="67"/>
      <c r="Z239" s="11"/>
      <c r="AA239" s="11"/>
      <c r="AB239" s="11"/>
    </row>
    <row r="240" spans="2:28" s="6" customFormat="1" ht="26.45" hidden="1" customHeight="1" outlineLevel="1" x14ac:dyDescent="0.2">
      <c r="B240" s="78"/>
      <c r="C240" s="78"/>
      <c r="D240" s="78"/>
      <c r="E240" s="83" t="s">
        <v>13</v>
      </c>
      <c r="F240" s="83" t="s">
        <v>14</v>
      </c>
      <c r="G240" s="83" t="s">
        <v>15</v>
      </c>
      <c r="H240" s="83" t="s">
        <v>16</v>
      </c>
      <c r="I240" s="83" t="s">
        <v>17</v>
      </c>
      <c r="J240" s="84" t="s">
        <v>18</v>
      </c>
      <c r="K240" s="84" t="s">
        <v>19</v>
      </c>
      <c r="L240" s="38"/>
      <c r="R240" s="81"/>
      <c r="T240" s="82"/>
      <c r="V240" s="82"/>
      <c r="W240" s="67"/>
      <c r="Z240" s="11"/>
      <c r="AA240" s="11"/>
      <c r="AB240" s="11"/>
    </row>
    <row r="241" spans="2:32" s="6" customFormat="1" ht="33.950000000000003" hidden="1" customHeight="1" outlineLevel="1" thickBot="1" x14ac:dyDescent="0.25">
      <c r="B241" s="83" t="s">
        <v>11</v>
      </c>
      <c r="C241" s="191" t="s">
        <v>12</v>
      </c>
      <c r="D241" s="192"/>
      <c r="E241" s="85"/>
      <c r="F241" s="85"/>
      <c r="G241" s="85"/>
      <c r="H241" s="85"/>
      <c r="I241" s="86"/>
      <c r="J241" s="24" t="s">
        <v>31</v>
      </c>
      <c r="K241" s="25" t="s">
        <v>2</v>
      </c>
      <c r="L241" s="16"/>
      <c r="N241" s="17" t="s">
        <v>20</v>
      </c>
      <c r="O241" s="18" t="s">
        <v>21</v>
      </c>
      <c r="Q241" s="17" t="s">
        <v>22</v>
      </c>
      <c r="R241" s="18" t="s">
        <v>23</v>
      </c>
      <c r="T241" s="19" t="s">
        <v>24</v>
      </c>
      <c r="V241" s="20" t="s">
        <v>25</v>
      </c>
      <c r="W241" s="21" t="s">
        <v>26</v>
      </c>
      <c r="Z241" s="11"/>
      <c r="AA241" s="11"/>
      <c r="AB241" s="11"/>
    </row>
    <row r="242" spans="2:32" s="22" customFormat="1" ht="20.100000000000001" hidden="1" customHeight="1" outlineLevel="1" thickBot="1" x14ac:dyDescent="0.25">
      <c r="B242" s="23">
        <v>13</v>
      </c>
      <c r="C242" s="87"/>
      <c r="D242" s="85"/>
      <c r="E242" s="35"/>
      <c r="F242" s="34" t="s">
        <v>2</v>
      </c>
      <c r="G242" s="34" t="s">
        <v>2</v>
      </c>
      <c r="H242" s="35"/>
      <c r="I242" s="35"/>
      <c r="J242" s="36"/>
      <c r="K242" s="37">
        <f t="shared" ref="K242:K251" si="86">IF(I242=0,(H242*J242),(H242*J242)+(H242*J242)*I242%)</f>
        <v>0</v>
      </c>
      <c r="L242" s="26"/>
      <c r="V242" s="27"/>
      <c r="W242" s="28"/>
      <c r="Z242" s="29">
        <f>IF(K241="BIENES",K252,0)</f>
        <v>0</v>
      </c>
      <c r="AA242" s="29">
        <f>IF(K241="SERVICIOS",K252,0)</f>
        <v>0</v>
      </c>
      <c r="AB242" s="29">
        <f>IF(K241="OBRA PÚBLICA",K252,0)</f>
        <v>0</v>
      </c>
      <c r="AD242" s="30">
        <f>IF(K241="BIENES",T253,0)</f>
        <v>0</v>
      </c>
      <c r="AE242" s="30">
        <f>IF(K241="SERVICIOS",T253,0)</f>
        <v>0</v>
      </c>
      <c r="AF242" s="30">
        <f>IF(K241="OBRA PÚBLICA",T253,0)</f>
        <v>0</v>
      </c>
    </row>
    <row r="243" spans="2:32" s="6" customFormat="1" ht="26.45" hidden="1" customHeight="1" outlineLevel="1" x14ac:dyDescent="0.2">
      <c r="B243" s="32">
        <f>+B242+0.01</f>
        <v>13.01</v>
      </c>
      <c r="C243" s="189"/>
      <c r="D243" s="190"/>
      <c r="E243" s="50"/>
      <c r="F243" s="49" t="s">
        <v>2</v>
      </c>
      <c r="G243" s="49" t="s">
        <v>2</v>
      </c>
      <c r="H243" s="50"/>
      <c r="I243" s="50"/>
      <c r="J243" s="51"/>
      <c r="K243" s="37">
        <f t="shared" si="86"/>
        <v>0</v>
      </c>
      <c r="L243" s="38"/>
      <c r="N243" s="39" t="str">
        <f t="shared" ref="N243:N252" si="87">IF(AND(O243=0,H242&lt;&gt;0)," ",IF(O243&gt;H242,CONCATENATE("+",O243-H242),IF(H242&gt;O243,CONCATENATE("-",H242-O243)," ")))</f>
        <v xml:space="preserve"> </v>
      </c>
      <c r="O243" s="40"/>
      <c r="Q243" s="41" t="str">
        <f t="shared" ref="Q243:Q252" si="88">IF(AND(R243=0,J242&lt;&gt;0),"  ",IF(R243&gt;J242,R243-J242,IF(J242&gt;R243,J242-R243,"  ")))</f>
        <v xml:space="preserve">  </v>
      </c>
      <c r="R243" s="42"/>
      <c r="T243" s="43">
        <f t="shared" ref="T243:T252" si="89">V243-K242</f>
        <v>0</v>
      </c>
      <c r="V243" s="44">
        <f t="shared" ref="V243:V252" si="90">IF(AND(O243&lt;&gt;0,R243&lt;&gt;0),R243*O243,IF(AND(O243&lt;&gt;0,R243=0),O243*J242,IF(AND(O243=0,R243&lt;&gt;0),H242*R243,IF(AND(R243=0,O243=0),K242," "))))</f>
        <v>0</v>
      </c>
      <c r="W243" s="45" t="str">
        <f>IF($V$253&gt;0,$W$253*V243/$V$253," ")</f>
        <v xml:space="preserve"> </v>
      </c>
      <c r="Z243" s="11"/>
      <c r="AA243" s="11"/>
      <c r="AB243" s="11"/>
    </row>
    <row r="244" spans="2:32" s="6" customFormat="1" ht="26.45" hidden="1" customHeight="1" outlineLevel="1" x14ac:dyDescent="0.2">
      <c r="B244" s="62">
        <f t="shared" ref="B244:B252" si="91">+B243+0.01</f>
        <v>13.02</v>
      </c>
      <c r="C244" s="178"/>
      <c r="D244" s="179"/>
      <c r="E244" s="50"/>
      <c r="F244" s="49" t="s">
        <v>2</v>
      </c>
      <c r="G244" s="49" t="s">
        <v>2</v>
      </c>
      <c r="H244" s="50"/>
      <c r="I244" s="50"/>
      <c r="J244" s="51"/>
      <c r="K244" s="37">
        <f t="shared" si="86"/>
        <v>0</v>
      </c>
      <c r="L244" s="38"/>
      <c r="N244" s="39" t="str">
        <f t="shared" si="87"/>
        <v xml:space="preserve"> </v>
      </c>
      <c r="O244" s="53"/>
      <c r="Q244" s="41" t="str">
        <f t="shared" si="88"/>
        <v xml:space="preserve">  </v>
      </c>
      <c r="R244" s="54"/>
      <c r="T244" s="43">
        <f t="shared" si="89"/>
        <v>0</v>
      </c>
      <c r="V244" s="44">
        <f t="shared" si="90"/>
        <v>0</v>
      </c>
      <c r="W244" s="55" t="str">
        <f t="shared" ref="W244:W252" si="92">IF($V$253&gt;0,$W$253*V244/$V$253," ")</f>
        <v xml:space="preserve"> </v>
      </c>
      <c r="Z244" s="11"/>
      <c r="AA244" s="11"/>
      <c r="AB244" s="11"/>
    </row>
    <row r="245" spans="2:32" s="6" customFormat="1" ht="26.45" hidden="1" customHeight="1" outlineLevel="1" x14ac:dyDescent="0.2">
      <c r="B245" s="62">
        <f t="shared" si="91"/>
        <v>13.03</v>
      </c>
      <c r="C245" s="178"/>
      <c r="D245" s="179"/>
      <c r="E245" s="50"/>
      <c r="F245" s="49" t="s">
        <v>2</v>
      </c>
      <c r="G245" s="49" t="s">
        <v>2</v>
      </c>
      <c r="H245" s="50"/>
      <c r="I245" s="50"/>
      <c r="J245" s="51"/>
      <c r="K245" s="37">
        <f t="shared" si="86"/>
        <v>0</v>
      </c>
      <c r="L245" s="38"/>
      <c r="N245" s="39" t="str">
        <f t="shared" si="87"/>
        <v xml:space="preserve"> </v>
      </c>
      <c r="O245" s="53"/>
      <c r="Q245" s="41" t="str">
        <f t="shared" si="88"/>
        <v xml:space="preserve">  </v>
      </c>
      <c r="R245" s="54"/>
      <c r="T245" s="43">
        <f t="shared" si="89"/>
        <v>0</v>
      </c>
      <c r="V245" s="44">
        <f t="shared" si="90"/>
        <v>0</v>
      </c>
      <c r="W245" s="55" t="str">
        <f t="shared" si="92"/>
        <v xml:space="preserve"> </v>
      </c>
      <c r="Z245" s="11"/>
      <c r="AA245" s="11"/>
      <c r="AB245" s="11"/>
    </row>
    <row r="246" spans="2:32" s="6" customFormat="1" ht="26.45" hidden="1" customHeight="1" outlineLevel="1" x14ac:dyDescent="0.2">
      <c r="B246" s="62">
        <f t="shared" si="91"/>
        <v>13.04</v>
      </c>
      <c r="C246" s="178"/>
      <c r="D246" s="179"/>
      <c r="E246" s="50"/>
      <c r="F246" s="49" t="s">
        <v>2</v>
      </c>
      <c r="G246" s="49" t="s">
        <v>2</v>
      </c>
      <c r="H246" s="50"/>
      <c r="I246" s="50"/>
      <c r="J246" s="51"/>
      <c r="K246" s="37">
        <f t="shared" si="86"/>
        <v>0</v>
      </c>
      <c r="L246" s="38"/>
      <c r="N246" s="39" t="str">
        <f t="shared" si="87"/>
        <v xml:space="preserve"> </v>
      </c>
      <c r="O246" s="53"/>
      <c r="Q246" s="41" t="str">
        <f t="shared" si="88"/>
        <v xml:space="preserve">  </v>
      </c>
      <c r="R246" s="54"/>
      <c r="T246" s="43">
        <f t="shared" si="89"/>
        <v>0</v>
      </c>
      <c r="V246" s="44">
        <f t="shared" si="90"/>
        <v>0</v>
      </c>
      <c r="W246" s="55" t="str">
        <f t="shared" si="92"/>
        <v xml:space="preserve"> </v>
      </c>
      <c r="Z246" s="11"/>
      <c r="AA246" s="11"/>
      <c r="AB246" s="11"/>
    </row>
    <row r="247" spans="2:32" s="6" customFormat="1" ht="26.45" hidden="1" customHeight="1" outlineLevel="1" x14ac:dyDescent="0.2">
      <c r="B247" s="62">
        <f t="shared" si="91"/>
        <v>13.049999999999999</v>
      </c>
      <c r="C247" s="178"/>
      <c r="D247" s="179"/>
      <c r="E247" s="50"/>
      <c r="F247" s="49" t="s">
        <v>2</v>
      </c>
      <c r="G247" s="49" t="s">
        <v>2</v>
      </c>
      <c r="H247" s="50"/>
      <c r="I247" s="50"/>
      <c r="J247" s="51"/>
      <c r="K247" s="37">
        <f t="shared" si="86"/>
        <v>0</v>
      </c>
      <c r="L247" s="38"/>
      <c r="N247" s="39" t="str">
        <f t="shared" si="87"/>
        <v xml:space="preserve"> </v>
      </c>
      <c r="O247" s="53"/>
      <c r="Q247" s="41" t="str">
        <f t="shared" si="88"/>
        <v xml:space="preserve">  </v>
      </c>
      <c r="R247" s="54"/>
      <c r="T247" s="43">
        <f t="shared" si="89"/>
        <v>0</v>
      </c>
      <c r="V247" s="44">
        <f t="shared" si="90"/>
        <v>0</v>
      </c>
      <c r="W247" s="55" t="str">
        <f t="shared" si="92"/>
        <v xml:space="preserve"> </v>
      </c>
      <c r="Z247" s="11"/>
      <c r="AA247" s="11"/>
      <c r="AB247" s="11"/>
    </row>
    <row r="248" spans="2:32" s="6" customFormat="1" ht="26.45" hidden="1" customHeight="1" outlineLevel="1" x14ac:dyDescent="0.2">
      <c r="B248" s="62">
        <f t="shared" si="91"/>
        <v>13.059999999999999</v>
      </c>
      <c r="C248" s="178"/>
      <c r="D248" s="179"/>
      <c r="E248" s="50"/>
      <c r="F248" s="49" t="s">
        <v>2</v>
      </c>
      <c r="G248" s="49" t="s">
        <v>2</v>
      </c>
      <c r="H248" s="50"/>
      <c r="I248" s="50"/>
      <c r="J248" s="51"/>
      <c r="K248" s="37">
        <f t="shared" si="86"/>
        <v>0</v>
      </c>
      <c r="L248" s="38"/>
      <c r="N248" s="39" t="str">
        <f t="shared" si="87"/>
        <v xml:space="preserve"> </v>
      </c>
      <c r="O248" s="53"/>
      <c r="Q248" s="41" t="str">
        <f t="shared" si="88"/>
        <v xml:space="preserve">  </v>
      </c>
      <c r="R248" s="54"/>
      <c r="T248" s="43">
        <f t="shared" si="89"/>
        <v>0</v>
      </c>
      <c r="V248" s="44">
        <f t="shared" si="90"/>
        <v>0</v>
      </c>
      <c r="W248" s="55" t="str">
        <f t="shared" si="92"/>
        <v xml:space="preserve"> </v>
      </c>
      <c r="Z248" s="11"/>
      <c r="AA248" s="11"/>
      <c r="AB248" s="11"/>
    </row>
    <row r="249" spans="2:32" s="6" customFormat="1" ht="26.45" hidden="1" customHeight="1" outlineLevel="1" x14ac:dyDescent="0.2">
      <c r="B249" s="62">
        <f t="shared" si="91"/>
        <v>13.069999999999999</v>
      </c>
      <c r="C249" s="178"/>
      <c r="D249" s="179"/>
      <c r="E249" s="50"/>
      <c r="F249" s="49" t="s">
        <v>2</v>
      </c>
      <c r="G249" s="49" t="s">
        <v>2</v>
      </c>
      <c r="H249" s="50"/>
      <c r="I249" s="50"/>
      <c r="J249" s="51"/>
      <c r="K249" s="37">
        <f t="shared" si="86"/>
        <v>0</v>
      </c>
      <c r="L249" s="38"/>
      <c r="N249" s="39" t="str">
        <f t="shared" si="87"/>
        <v xml:space="preserve"> </v>
      </c>
      <c r="O249" s="53"/>
      <c r="Q249" s="41" t="str">
        <f t="shared" si="88"/>
        <v xml:space="preserve">  </v>
      </c>
      <c r="R249" s="54"/>
      <c r="T249" s="43">
        <f t="shared" si="89"/>
        <v>0</v>
      </c>
      <c r="V249" s="44">
        <f t="shared" si="90"/>
        <v>0</v>
      </c>
      <c r="W249" s="55" t="str">
        <f t="shared" si="92"/>
        <v xml:space="preserve"> </v>
      </c>
      <c r="Z249" s="11"/>
      <c r="AA249" s="11"/>
      <c r="AB249" s="11"/>
    </row>
    <row r="250" spans="2:32" s="6" customFormat="1" ht="26.45" hidden="1" customHeight="1" outlineLevel="1" x14ac:dyDescent="0.2">
      <c r="B250" s="62">
        <f t="shared" si="91"/>
        <v>13.079999999999998</v>
      </c>
      <c r="C250" s="178"/>
      <c r="D250" s="179"/>
      <c r="E250" s="50"/>
      <c r="F250" s="49" t="s">
        <v>2</v>
      </c>
      <c r="G250" s="49" t="s">
        <v>2</v>
      </c>
      <c r="H250" s="50"/>
      <c r="I250" s="50"/>
      <c r="J250" s="51"/>
      <c r="K250" s="37">
        <f t="shared" si="86"/>
        <v>0</v>
      </c>
      <c r="L250" s="38"/>
      <c r="N250" s="39" t="str">
        <f t="shared" si="87"/>
        <v xml:space="preserve"> </v>
      </c>
      <c r="O250" s="53"/>
      <c r="Q250" s="41" t="str">
        <f t="shared" si="88"/>
        <v xml:space="preserve">  </v>
      </c>
      <c r="R250" s="54"/>
      <c r="T250" s="43">
        <f t="shared" si="89"/>
        <v>0</v>
      </c>
      <c r="V250" s="44">
        <f t="shared" si="90"/>
        <v>0</v>
      </c>
      <c r="W250" s="55" t="str">
        <f t="shared" si="92"/>
        <v xml:space="preserve"> </v>
      </c>
      <c r="Z250" s="11"/>
      <c r="AA250" s="11"/>
      <c r="AB250" s="11"/>
    </row>
    <row r="251" spans="2:32" s="6" customFormat="1" ht="26.45" hidden="1" customHeight="1" outlineLevel="1" x14ac:dyDescent="0.2">
      <c r="B251" s="62">
        <f t="shared" si="91"/>
        <v>13.089999999999998</v>
      </c>
      <c r="C251" s="178"/>
      <c r="D251" s="179"/>
      <c r="E251" s="50"/>
      <c r="F251" s="49" t="s">
        <v>2</v>
      </c>
      <c r="G251" s="49" t="s">
        <v>2</v>
      </c>
      <c r="H251" s="50"/>
      <c r="I251" s="50"/>
      <c r="J251" s="51"/>
      <c r="K251" s="37">
        <f t="shared" si="86"/>
        <v>0</v>
      </c>
      <c r="L251" s="38"/>
      <c r="N251" s="39" t="str">
        <f t="shared" si="87"/>
        <v xml:space="preserve"> </v>
      </c>
      <c r="O251" s="53"/>
      <c r="Q251" s="41" t="str">
        <f t="shared" si="88"/>
        <v xml:space="preserve">  </v>
      </c>
      <c r="R251" s="54"/>
      <c r="T251" s="43">
        <f t="shared" si="89"/>
        <v>0</v>
      </c>
      <c r="V251" s="44">
        <f t="shared" si="90"/>
        <v>0</v>
      </c>
      <c r="W251" s="55" t="str">
        <f t="shared" si="92"/>
        <v xml:space="preserve"> </v>
      </c>
      <c r="Z251" s="11"/>
      <c r="AA251" s="11"/>
      <c r="AB251" s="11"/>
    </row>
    <row r="252" spans="2:32" s="6" customFormat="1" ht="13.9" hidden="1" customHeight="1" outlineLevel="1" thickBot="1" x14ac:dyDescent="0.25">
      <c r="B252" s="62">
        <f t="shared" si="91"/>
        <v>13.099999999999998</v>
      </c>
      <c r="C252" s="178"/>
      <c r="D252" s="179"/>
      <c r="E252" s="88"/>
      <c r="F252" s="88"/>
      <c r="G252" s="88"/>
      <c r="H252" s="88"/>
      <c r="I252" s="88"/>
      <c r="J252" s="89" t="s">
        <v>63</v>
      </c>
      <c r="K252" s="90">
        <f>SUM(K242:K251)</f>
        <v>0</v>
      </c>
      <c r="L252" s="38"/>
      <c r="N252" s="39" t="str">
        <f t="shared" si="87"/>
        <v xml:space="preserve"> </v>
      </c>
      <c r="O252" s="53"/>
      <c r="Q252" s="41" t="str">
        <f t="shared" si="88"/>
        <v xml:space="preserve">  </v>
      </c>
      <c r="R252" s="61"/>
      <c r="T252" s="43">
        <f t="shared" si="89"/>
        <v>0</v>
      </c>
      <c r="V252" s="44">
        <f t="shared" si="90"/>
        <v>0</v>
      </c>
      <c r="W252" s="91" t="str">
        <f t="shared" si="92"/>
        <v xml:space="preserve"> </v>
      </c>
      <c r="Z252" s="11"/>
      <c r="AA252" s="11"/>
      <c r="AB252" s="11"/>
    </row>
    <row r="253" spans="2:32" s="6" customFormat="1" ht="26.45" hidden="1" customHeight="1" outlineLevel="1" x14ac:dyDescent="0.2">
      <c r="B253" s="92"/>
      <c r="C253" s="88"/>
      <c r="D253" s="88"/>
      <c r="E253" s="88"/>
      <c r="F253" s="88"/>
      <c r="G253" s="88"/>
      <c r="H253" s="88"/>
      <c r="I253" s="88"/>
      <c r="J253" s="89" t="str">
        <f>IF(K241&lt;&gt;"OBRA PÚBLICA","  ","A")</f>
        <v xml:space="preserve">  </v>
      </c>
      <c r="K253" s="90" t="str">
        <f>IF(K241&lt;&gt;"OBRA PÚBLICA","  ",K252*22%)</f>
        <v xml:space="preserve">  </v>
      </c>
      <c r="L253" s="38"/>
      <c r="R253" s="81" t="s">
        <v>63</v>
      </c>
      <c r="T253" s="93">
        <f>IF(V253=0,0,SUM(T243:T252))</f>
        <v>0</v>
      </c>
      <c r="V253" s="94">
        <f>SUM(V243:V252)</f>
        <v>0</v>
      </c>
      <c r="W253" s="71" t="e">
        <f>IF($V$387&gt;0,$W$387*V253/$V$387," ")</f>
        <v>#REF!</v>
      </c>
      <c r="Z253" s="11"/>
      <c r="AA253" s="11"/>
      <c r="AB253" s="11"/>
    </row>
    <row r="254" spans="2:32" s="6" customFormat="1" ht="26.45" hidden="1" customHeight="1" outlineLevel="1" x14ac:dyDescent="0.2">
      <c r="B254" s="92"/>
      <c r="C254" s="88"/>
      <c r="D254" s="88"/>
      <c r="E254" s="88"/>
      <c r="F254" s="88"/>
      <c r="G254" s="88"/>
      <c r="H254" s="88"/>
      <c r="I254" s="88"/>
      <c r="J254" s="89" t="str">
        <f>IF(K241&lt;&gt;"OBRA PÚBLICA","  ","I")</f>
        <v xml:space="preserve">  </v>
      </c>
      <c r="K254" s="90" t="str">
        <f>IF(K241&lt;&gt;"OBRA PÚBLICA","  ",K252*3%)</f>
        <v xml:space="preserve">  </v>
      </c>
      <c r="L254" s="38"/>
      <c r="R254" s="81" t="str">
        <f>IF(K241&lt;&gt;"OBRA PÚBLICA","  ","A")</f>
        <v xml:space="preserve">  </v>
      </c>
      <c r="T254" s="93" t="str">
        <f>IF(K241&lt;&gt;"OBRA PÚBLICA","  ",T253*22%)</f>
        <v xml:space="preserve">  </v>
      </c>
      <c r="V254" s="94" t="str">
        <f>IF(K241&lt;&gt;"OBRA PÚBLICA","  ",V253*22%)</f>
        <v xml:space="preserve">  </v>
      </c>
      <c r="W254" s="71"/>
      <c r="Z254" s="11"/>
      <c r="AA254" s="11"/>
      <c r="AB254" s="11"/>
    </row>
    <row r="255" spans="2:32" s="6" customFormat="1" ht="26.45" hidden="1" customHeight="1" outlineLevel="1" x14ac:dyDescent="0.2">
      <c r="B255" s="92"/>
      <c r="C255" s="88"/>
      <c r="D255" s="88"/>
      <c r="E255" s="95"/>
      <c r="F255" s="95"/>
      <c r="G255" s="95"/>
      <c r="H255" s="95"/>
      <c r="I255" s="95"/>
      <c r="J255" s="96" t="str">
        <f>IF(K241&lt;&gt;"OBRA PÚBLICA","  ","U")</f>
        <v xml:space="preserve">  </v>
      </c>
      <c r="K255" s="97" t="str">
        <f>IF(K241&lt;&gt;"OBRA PÚBLICA","  ",K252*5%)</f>
        <v xml:space="preserve">  </v>
      </c>
      <c r="L255" s="38"/>
      <c r="R255" s="81" t="str">
        <f>IF(K241&lt;&gt;"OBRA PÚBLICA","  ","I")</f>
        <v xml:space="preserve">  </v>
      </c>
      <c r="T255" s="93" t="str">
        <f>IF(K241&lt;&gt;"OBRA PÚBLICA","  ",T253*3%)</f>
        <v xml:space="preserve">  </v>
      </c>
      <c r="V255" s="94" t="str">
        <f>IF(K241&lt;&gt;"OBRA PÚBLICA","  ",V253*3%)</f>
        <v xml:space="preserve">  </v>
      </c>
      <c r="W255" s="71"/>
      <c r="Z255" s="11"/>
      <c r="AA255" s="11"/>
      <c r="AB255" s="11"/>
    </row>
    <row r="256" spans="2:32" s="6" customFormat="1" ht="26.45" hidden="1" customHeight="1" outlineLevel="1" x14ac:dyDescent="0.2">
      <c r="B256" s="98"/>
      <c r="C256" s="95"/>
      <c r="D256" s="95"/>
      <c r="J256" s="99"/>
      <c r="K256" s="82"/>
      <c r="L256" s="38"/>
      <c r="R256" s="81" t="str">
        <f>IF(K241&lt;&gt;"OBRA PÚBLICA","  ","U")</f>
        <v xml:space="preserve">  </v>
      </c>
      <c r="T256" s="93" t="str">
        <f>IF(K241&lt;&gt;"OBRA PÚBLICA","  ",T253*5%)</f>
        <v xml:space="preserve">  </v>
      </c>
      <c r="V256" s="94" t="str">
        <f>IF(K241&lt;&gt;"OBRA PÚBLICA","  ",V253*5%)</f>
        <v xml:space="preserve">  </v>
      </c>
      <c r="W256" s="71"/>
      <c r="Z256" s="11"/>
      <c r="AA256" s="11"/>
      <c r="AB256" s="11"/>
    </row>
    <row r="257" spans="2:32" s="6" customFormat="1" ht="26.45" hidden="1" customHeight="1" outlineLevel="1" x14ac:dyDescent="0.2">
      <c r="J257" s="99"/>
      <c r="K257" s="82"/>
      <c r="L257" s="38"/>
      <c r="R257" s="81"/>
      <c r="T257" s="82"/>
      <c r="V257" s="82"/>
      <c r="W257" s="67"/>
      <c r="Z257" s="11"/>
      <c r="AA257" s="11"/>
      <c r="AB257" s="11"/>
    </row>
    <row r="258" spans="2:32" s="6" customFormat="1" ht="26.45" hidden="1" customHeight="1" outlineLevel="1" x14ac:dyDescent="0.2">
      <c r="E258" s="14" t="s">
        <v>13</v>
      </c>
      <c r="F258" s="14" t="s">
        <v>14</v>
      </c>
      <c r="G258" s="14" t="s">
        <v>15</v>
      </c>
      <c r="H258" s="14" t="s">
        <v>16</v>
      </c>
      <c r="I258" s="14" t="s">
        <v>17</v>
      </c>
      <c r="J258" s="15" t="s">
        <v>18</v>
      </c>
      <c r="K258" s="15" t="s">
        <v>19</v>
      </c>
      <c r="L258" s="38"/>
      <c r="R258" s="81"/>
      <c r="T258" s="82"/>
      <c r="V258" s="82"/>
      <c r="W258" s="67"/>
      <c r="Z258" s="11"/>
      <c r="AA258" s="11"/>
      <c r="AB258" s="11"/>
    </row>
    <row r="259" spans="2:32" s="6" customFormat="1" ht="33.950000000000003" hidden="1" customHeight="1" outlineLevel="1" thickBot="1" x14ac:dyDescent="0.25">
      <c r="B259" s="14" t="s">
        <v>11</v>
      </c>
      <c r="C259" s="187" t="s">
        <v>12</v>
      </c>
      <c r="D259" s="188"/>
      <c r="E259" s="85"/>
      <c r="F259" s="85"/>
      <c r="G259" s="85"/>
      <c r="H259" s="85"/>
      <c r="I259" s="86"/>
      <c r="J259" s="24" t="s">
        <v>31</v>
      </c>
      <c r="K259" s="25" t="s">
        <v>2</v>
      </c>
      <c r="L259" s="16"/>
      <c r="N259" s="17" t="s">
        <v>20</v>
      </c>
      <c r="O259" s="18" t="s">
        <v>21</v>
      </c>
      <c r="Q259" s="17" t="s">
        <v>22</v>
      </c>
      <c r="R259" s="18" t="s">
        <v>23</v>
      </c>
      <c r="T259" s="19" t="s">
        <v>24</v>
      </c>
      <c r="V259" s="20" t="s">
        <v>25</v>
      </c>
      <c r="W259" s="21" t="s">
        <v>26</v>
      </c>
      <c r="Z259" s="11"/>
      <c r="AA259" s="11"/>
      <c r="AB259" s="11"/>
    </row>
    <row r="260" spans="2:32" s="22" customFormat="1" ht="20.100000000000001" hidden="1" customHeight="1" outlineLevel="1" thickBot="1" x14ac:dyDescent="0.25">
      <c r="B260" s="23">
        <v>14</v>
      </c>
      <c r="C260" s="87"/>
      <c r="D260" s="85"/>
      <c r="E260" s="35"/>
      <c r="F260" s="34" t="s">
        <v>2</v>
      </c>
      <c r="G260" s="34" t="s">
        <v>2</v>
      </c>
      <c r="H260" s="35"/>
      <c r="I260" s="35"/>
      <c r="J260" s="36"/>
      <c r="K260" s="37">
        <f t="shared" ref="K260:K269" si="93">IF(I260=0,(H260*J260),(H260*J260)+(H260*J260)*I260%)</f>
        <v>0</v>
      </c>
      <c r="L260" s="26"/>
      <c r="V260" s="27"/>
      <c r="W260" s="28"/>
      <c r="Z260" s="29">
        <f>IF(K259="BIENES",K270,0)</f>
        <v>0</v>
      </c>
      <c r="AA260" s="29">
        <f>IF(K259="SERVICIOS",K270,0)</f>
        <v>0</v>
      </c>
      <c r="AB260" s="29">
        <f>IF(K259="OBRA PÚBLICA",K270,0)</f>
        <v>0</v>
      </c>
      <c r="AD260" s="30">
        <f>IF(K259="BIENES",T271,0)</f>
        <v>0</v>
      </c>
      <c r="AE260" s="30">
        <f>IF(K259="SERVICIOS",T271,0)</f>
        <v>0</v>
      </c>
      <c r="AF260" s="30">
        <f>IF(K259="OBRA PÚBLICA",T271,0)</f>
        <v>0</v>
      </c>
    </row>
    <row r="261" spans="2:32" s="6" customFormat="1" ht="26.45" hidden="1" customHeight="1" outlineLevel="1" x14ac:dyDescent="0.2">
      <c r="B261" s="32">
        <f>+B260+0.01</f>
        <v>14.01</v>
      </c>
      <c r="C261" s="189"/>
      <c r="D261" s="190"/>
      <c r="E261" s="50"/>
      <c r="F261" s="49" t="s">
        <v>2</v>
      </c>
      <c r="G261" s="49" t="s">
        <v>2</v>
      </c>
      <c r="H261" s="50"/>
      <c r="I261" s="50"/>
      <c r="J261" s="51"/>
      <c r="K261" s="37">
        <f t="shared" si="93"/>
        <v>0</v>
      </c>
      <c r="L261" s="38"/>
      <c r="N261" s="39" t="str">
        <f t="shared" ref="N261:N270" si="94">IF(AND(O261=0,H260&lt;&gt;0)," ",IF(O261&gt;H260,CONCATENATE("+",O261-H260),IF(H260&gt;O261,CONCATENATE("-",H260-O261)," ")))</f>
        <v xml:space="preserve"> </v>
      </c>
      <c r="O261" s="40"/>
      <c r="Q261" s="41" t="str">
        <f t="shared" ref="Q261:Q270" si="95">IF(AND(R261=0,J260&lt;&gt;0),"  ",IF(R261&gt;J260,R261-J260,IF(J260&gt;R261,J260-R261,"  ")))</f>
        <v xml:space="preserve">  </v>
      </c>
      <c r="R261" s="42"/>
      <c r="T261" s="43">
        <f t="shared" ref="T261:T270" si="96">V261-K260</f>
        <v>0</v>
      </c>
      <c r="V261" s="44">
        <f t="shared" ref="V261:V270" si="97">IF(AND(O261&lt;&gt;0,R261&lt;&gt;0),R261*O261,IF(AND(O261&lt;&gt;0,R261=0),O261*J260,IF(AND(O261=0,R261&lt;&gt;0),H260*R261,IF(AND(R261=0,O261=0),K260," "))))</f>
        <v>0</v>
      </c>
      <c r="W261" s="45" t="str">
        <f>IF($V$271&gt;0,$W$271*V261/$V$271," ")</f>
        <v xml:space="preserve"> </v>
      </c>
      <c r="Z261" s="11"/>
      <c r="AA261" s="11"/>
      <c r="AB261" s="11"/>
    </row>
    <row r="262" spans="2:32" s="6" customFormat="1" ht="26.45" hidden="1" customHeight="1" outlineLevel="1" x14ac:dyDescent="0.2">
      <c r="B262" s="62">
        <f t="shared" ref="B262:B270" si="98">+B261+0.01</f>
        <v>14.02</v>
      </c>
      <c r="C262" s="178"/>
      <c r="D262" s="179"/>
      <c r="E262" s="50"/>
      <c r="F262" s="49" t="s">
        <v>2</v>
      </c>
      <c r="G262" s="49" t="s">
        <v>2</v>
      </c>
      <c r="H262" s="50"/>
      <c r="I262" s="50"/>
      <c r="J262" s="51"/>
      <c r="K262" s="37">
        <f t="shared" si="93"/>
        <v>0</v>
      </c>
      <c r="L262" s="38"/>
      <c r="N262" s="39" t="str">
        <f t="shared" si="94"/>
        <v xml:space="preserve"> </v>
      </c>
      <c r="O262" s="53"/>
      <c r="Q262" s="41" t="str">
        <f t="shared" si="95"/>
        <v xml:space="preserve">  </v>
      </c>
      <c r="R262" s="54"/>
      <c r="T262" s="43">
        <f t="shared" si="96"/>
        <v>0</v>
      </c>
      <c r="V262" s="44">
        <f t="shared" si="97"/>
        <v>0</v>
      </c>
      <c r="W262" s="55" t="str">
        <f t="shared" ref="W262:W270" si="99">IF($V$271&gt;0,$W$271*V262/$V$271," ")</f>
        <v xml:space="preserve"> </v>
      </c>
      <c r="Z262" s="11"/>
      <c r="AA262" s="11"/>
      <c r="AB262" s="11"/>
    </row>
    <row r="263" spans="2:32" s="6" customFormat="1" ht="26.45" hidden="1" customHeight="1" outlineLevel="1" x14ac:dyDescent="0.2">
      <c r="B263" s="62">
        <f t="shared" si="98"/>
        <v>14.03</v>
      </c>
      <c r="C263" s="178"/>
      <c r="D263" s="179"/>
      <c r="E263" s="50"/>
      <c r="F263" s="49" t="s">
        <v>2</v>
      </c>
      <c r="G263" s="49" t="s">
        <v>2</v>
      </c>
      <c r="H263" s="50"/>
      <c r="I263" s="50"/>
      <c r="J263" s="51"/>
      <c r="K263" s="37">
        <f t="shared" si="93"/>
        <v>0</v>
      </c>
      <c r="L263" s="38"/>
      <c r="N263" s="39" t="str">
        <f t="shared" si="94"/>
        <v xml:space="preserve"> </v>
      </c>
      <c r="O263" s="53"/>
      <c r="Q263" s="41" t="str">
        <f t="shared" si="95"/>
        <v xml:space="preserve">  </v>
      </c>
      <c r="R263" s="54"/>
      <c r="T263" s="43">
        <f t="shared" si="96"/>
        <v>0</v>
      </c>
      <c r="V263" s="44">
        <f t="shared" si="97"/>
        <v>0</v>
      </c>
      <c r="W263" s="55" t="str">
        <f t="shared" si="99"/>
        <v xml:space="preserve"> </v>
      </c>
      <c r="Z263" s="11"/>
      <c r="AA263" s="11"/>
      <c r="AB263" s="11"/>
    </row>
    <row r="264" spans="2:32" s="6" customFormat="1" ht="26.45" hidden="1" customHeight="1" outlineLevel="1" x14ac:dyDescent="0.2">
      <c r="B264" s="62">
        <f t="shared" si="98"/>
        <v>14.04</v>
      </c>
      <c r="C264" s="178"/>
      <c r="D264" s="179"/>
      <c r="E264" s="50"/>
      <c r="F264" s="49" t="s">
        <v>2</v>
      </c>
      <c r="G264" s="49" t="s">
        <v>2</v>
      </c>
      <c r="H264" s="50"/>
      <c r="I264" s="50"/>
      <c r="J264" s="51"/>
      <c r="K264" s="37">
        <f t="shared" si="93"/>
        <v>0</v>
      </c>
      <c r="L264" s="38"/>
      <c r="N264" s="39" t="str">
        <f t="shared" si="94"/>
        <v xml:space="preserve"> </v>
      </c>
      <c r="O264" s="53"/>
      <c r="Q264" s="41" t="str">
        <f t="shared" si="95"/>
        <v xml:space="preserve">  </v>
      </c>
      <c r="R264" s="54"/>
      <c r="T264" s="43">
        <f t="shared" si="96"/>
        <v>0</v>
      </c>
      <c r="V264" s="44">
        <f t="shared" si="97"/>
        <v>0</v>
      </c>
      <c r="W264" s="55" t="str">
        <f t="shared" si="99"/>
        <v xml:space="preserve"> </v>
      </c>
      <c r="Z264" s="11"/>
      <c r="AA264" s="11"/>
      <c r="AB264" s="11"/>
    </row>
    <row r="265" spans="2:32" s="6" customFormat="1" ht="26.45" hidden="1" customHeight="1" outlineLevel="1" x14ac:dyDescent="0.2">
      <c r="B265" s="62">
        <f t="shared" si="98"/>
        <v>14.049999999999999</v>
      </c>
      <c r="C265" s="178"/>
      <c r="D265" s="179"/>
      <c r="E265" s="50"/>
      <c r="F265" s="49" t="s">
        <v>2</v>
      </c>
      <c r="G265" s="49" t="s">
        <v>2</v>
      </c>
      <c r="H265" s="50"/>
      <c r="I265" s="50"/>
      <c r="J265" s="51"/>
      <c r="K265" s="37">
        <f t="shared" si="93"/>
        <v>0</v>
      </c>
      <c r="L265" s="38"/>
      <c r="N265" s="39" t="str">
        <f t="shared" si="94"/>
        <v xml:space="preserve"> </v>
      </c>
      <c r="O265" s="53"/>
      <c r="Q265" s="41" t="str">
        <f t="shared" si="95"/>
        <v xml:space="preserve">  </v>
      </c>
      <c r="R265" s="54"/>
      <c r="T265" s="43">
        <f t="shared" si="96"/>
        <v>0</v>
      </c>
      <c r="V265" s="44">
        <f t="shared" si="97"/>
        <v>0</v>
      </c>
      <c r="W265" s="55" t="str">
        <f t="shared" si="99"/>
        <v xml:space="preserve"> </v>
      </c>
      <c r="Z265" s="11"/>
      <c r="AA265" s="11"/>
      <c r="AB265" s="11"/>
    </row>
    <row r="266" spans="2:32" s="6" customFormat="1" ht="26.45" hidden="1" customHeight="1" outlineLevel="1" x14ac:dyDescent="0.2">
      <c r="B266" s="62">
        <f t="shared" si="98"/>
        <v>14.059999999999999</v>
      </c>
      <c r="C266" s="178"/>
      <c r="D266" s="179"/>
      <c r="E266" s="50"/>
      <c r="F266" s="49" t="s">
        <v>2</v>
      </c>
      <c r="G266" s="49" t="s">
        <v>2</v>
      </c>
      <c r="H266" s="50"/>
      <c r="I266" s="50"/>
      <c r="J266" s="51"/>
      <c r="K266" s="37">
        <f t="shared" si="93"/>
        <v>0</v>
      </c>
      <c r="L266" s="38"/>
      <c r="N266" s="39" t="str">
        <f t="shared" si="94"/>
        <v xml:space="preserve"> </v>
      </c>
      <c r="O266" s="53"/>
      <c r="Q266" s="41" t="str">
        <f t="shared" si="95"/>
        <v xml:space="preserve">  </v>
      </c>
      <c r="R266" s="54"/>
      <c r="T266" s="43">
        <f t="shared" si="96"/>
        <v>0</v>
      </c>
      <c r="V266" s="44">
        <f t="shared" si="97"/>
        <v>0</v>
      </c>
      <c r="W266" s="55" t="str">
        <f t="shared" si="99"/>
        <v xml:space="preserve"> </v>
      </c>
      <c r="Z266" s="11"/>
      <c r="AA266" s="11"/>
      <c r="AB266" s="11"/>
    </row>
    <row r="267" spans="2:32" s="6" customFormat="1" ht="26.45" hidden="1" customHeight="1" outlineLevel="1" x14ac:dyDescent="0.2">
      <c r="B267" s="62">
        <f t="shared" si="98"/>
        <v>14.069999999999999</v>
      </c>
      <c r="C267" s="178"/>
      <c r="D267" s="179"/>
      <c r="E267" s="50"/>
      <c r="F267" s="49" t="s">
        <v>2</v>
      </c>
      <c r="G267" s="49" t="s">
        <v>2</v>
      </c>
      <c r="H267" s="50"/>
      <c r="I267" s="50"/>
      <c r="J267" s="51"/>
      <c r="K267" s="37">
        <f t="shared" si="93"/>
        <v>0</v>
      </c>
      <c r="L267" s="38"/>
      <c r="N267" s="39" t="str">
        <f t="shared" si="94"/>
        <v xml:space="preserve"> </v>
      </c>
      <c r="O267" s="53"/>
      <c r="Q267" s="41" t="str">
        <f t="shared" si="95"/>
        <v xml:space="preserve">  </v>
      </c>
      <c r="R267" s="54"/>
      <c r="T267" s="43">
        <f t="shared" si="96"/>
        <v>0</v>
      </c>
      <c r="V267" s="44">
        <f t="shared" si="97"/>
        <v>0</v>
      </c>
      <c r="W267" s="55" t="str">
        <f t="shared" si="99"/>
        <v xml:space="preserve"> </v>
      </c>
      <c r="Z267" s="11"/>
      <c r="AA267" s="11"/>
      <c r="AB267" s="11"/>
    </row>
    <row r="268" spans="2:32" s="6" customFormat="1" ht="26.45" hidden="1" customHeight="1" outlineLevel="1" x14ac:dyDescent="0.2">
      <c r="B268" s="62">
        <f t="shared" si="98"/>
        <v>14.079999999999998</v>
      </c>
      <c r="C268" s="178"/>
      <c r="D268" s="179"/>
      <c r="E268" s="50"/>
      <c r="F268" s="49" t="s">
        <v>2</v>
      </c>
      <c r="G268" s="49" t="s">
        <v>2</v>
      </c>
      <c r="H268" s="50"/>
      <c r="I268" s="50"/>
      <c r="J268" s="51"/>
      <c r="K268" s="37">
        <f t="shared" si="93"/>
        <v>0</v>
      </c>
      <c r="L268" s="38"/>
      <c r="N268" s="39" t="str">
        <f t="shared" si="94"/>
        <v xml:space="preserve"> </v>
      </c>
      <c r="O268" s="53"/>
      <c r="Q268" s="41" t="str">
        <f t="shared" si="95"/>
        <v xml:space="preserve">  </v>
      </c>
      <c r="R268" s="54"/>
      <c r="T268" s="43">
        <f t="shared" si="96"/>
        <v>0</v>
      </c>
      <c r="V268" s="44">
        <f t="shared" si="97"/>
        <v>0</v>
      </c>
      <c r="W268" s="55" t="str">
        <f t="shared" si="99"/>
        <v xml:space="preserve"> </v>
      </c>
      <c r="Z268" s="11"/>
      <c r="AA268" s="11"/>
      <c r="AB268" s="11"/>
    </row>
    <row r="269" spans="2:32" s="6" customFormat="1" ht="26.45" hidden="1" customHeight="1" outlineLevel="1" x14ac:dyDescent="0.2">
      <c r="B269" s="62">
        <f t="shared" si="98"/>
        <v>14.089999999999998</v>
      </c>
      <c r="C269" s="178"/>
      <c r="D269" s="179"/>
      <c r="E269" s="50"/>
      <c r="F269" s="49" t="s">
        <v>2</v>
      </c>
      <c r="G269" s="49" t="s">
        <v>2</v>
      </c>
      <c r="H269" s="50"/>
      <c r="I269" s="50"/>
      <c r="J269" s="51"/>
      <c r="K269" s="37">
        <f t="shared" si="93"/>
        <v>0</v>
      </c>
      <c r="L269" s="38"/>
      <c r="N269" s="39" t="str">
        <f t="shared" si="94"/>
        <v xml:space="preserve"> </v>
      </c>
      <c r="O269" s="53"/>
      <c r="Q269" s="41" t="str">
        <f t="shared" si="95"/>
        <v xml:space="preserve">  </v>
      </c>
      <c r="R269" s="54"/>
      <c r="T269" s="43">
        <f t="shared" si="96"/>
        <v>0</v>
      </c>
      <c r="V269" s="44">
        <f t="shared" si="97"/>
        <v>0</v>
      </c>
      <c r="W269" s="55" t="str">
        <f t="shared" si="99"/>
        <v xml:space="preserve"> </v>
      </c>
      <c r="Z269" s="11"/>
      <c r="AA269" s="11"/>
      <c r="AB269" s="11"/>
    </row>
    <row r="270" spans="2:32" s="6" customFormat="1" ht="13.9" hidden="1" customHeight="1" outlineLevel="1" thickBot="1" x14ac:dyDescent="0.25">
      <c r="B270" s="62">
        <f t="shared" si="98"/>
        <v>14.099999999999998</v>
      </c>
      <c r="C270" s="178"/>
      <c r="D270" s="179"/>
      <c r="E270" s="88"/>
      <c r="F270" s="88"/>
      <c r="G270" s="88"/>
      <c r="H270" s="88"/>
      <c r="I270" s="88"/>
      <c r="J270" s="89" t="s">
        <v>63</v>
      </c>
      <c r="K270" s="90">
        <f>SUM(K260:K269)</f>
        <v>0</v>
      </c>
      <c r="L270" s="38"/>
      <c r="N270" s="39" t="str">
        <f t="shared" si="94"/>
        <v xml:space="preserve"> </v>
      </c>
      <c r="O270" s="53"/>
      <c r="Q270" s="41" t="str">
        <f t="shared" si="95"/>
        <v xml:space="preserve">  </v>
      </c>
      <c r="R270" s="61"/>
      <c r="T270" s="43">
        <f t="shared" si="96"/>
        <v>0</v>
      </c>
      <c r="V270" s="44">
        <f t="shared" si="97"/>
        <v>0</v>
      </c>
      <c r="W270" s="91" t="str">
        <f t="shared" si="99"/>
        <v xml:space="preserve"> </v>
      </c>
      <c r="Z270" s="11"/>
      <c r="AA270" s="11"/>
      <c r="AB270" s="11"/>
    </row>
    <row r="271" spans="2:32" s="6" customFormat="1" ht="26.45" hidden="1" customHeight="1" outlineLevel="1" x14ac:dyDescent="0.2">
      <c r="B271" s="92"/>
      <c r="C271" s="88"/>
      <c r="D271" s="88"/>
      <c r="E271" s="88"/>
      <c r="F271" s="88"/>
      <c r="G271" s="88"/>
      <c r="H271" s="88"/>
      <c r="I271" s="88"/>
      <c r="J271" s="89" t="str">
        <f>IF(K259&lt;&gt;"OBRA PÚBLICA","  ","A")</f>
        <v xml:space="preserve">  </v>
      </c>
      <c r="K271" s="90" t="str">
        <f>IF(K259&lt;&gt;"OBRA PÚBLICA","  ",K270*22%)</f>
        <v xml:space="preserve">  </v>
      </c>
      <c r="L271" s="38"/>
      <c r="R271" s="81" t="s">
        <v>63</v>
      </c>
      <c r="T271" s="93">
        <f>IF(V271=0,0,SUM(T261:T270))</f>
        <v>0</v>
      </c>
      <c r="V271" s="94">
        <f>SUM(V261:V270)</f>
        <v>0</v>
      </c>
      <c r="W271" s="71" t="e">
        <f>IF($V$387&gt;0,$W$387*V271/$V$387," ")</f>
        <v>#REF!</v>
      </c>
      <c r="Z271" s="11"/>
      <c r="AA271" s="11"/>
      <c r="AB271" s="11"/>
    </row>
    <row r="272" spans="2:32" s="6" customFormat="1" ht="26.45" hidden="1" customHeight="1" outlineLevel="1" x14ac:dyDescent="0.2">
      <c r="B272" s="92"/>
      <c r="C272" s="88"/>
      <c r="D272" s="88"/>
      <c r="E272" s="88"/>
      <c r="F272" s="88"/>
      <c r="G272" s="88"/>
      <c r="H272" s="88"/>
      <c r="I272" s="88"/>
      <c r="J272" s="89" t="str">
        <f>IF(K259&lt;&gt;"OBRA PÚBLICA","  ","I")</f>
        <v xml:space="preserve">  </v>
      </c>
      <c r="K272" s="90" t="str">
        <f>IF(K259&lt;&gt;"OBRA PÚBLICA","  ",K270*3%)</f>
        <v xml:space="preserve">  </v>
      </c>
      <c r="L272" s="38"/>
      <c r="R272" s="81" t="str">
        <f>IF(K259&lt;&gt;"OBRA PÚBLICA","  ","A")</f>
        <v xml:space="preserve">  </v>
      </c>
      <c r="T272" s="93" t="str">
        <f>IF(K259&lt;&gt;"OBRA PÚBLICA","  ",T271*22%)</f>
        <v xml:space="preserve">  </v>
      </c>
      <c r="V272" s="94" t="str">
        <f>IF(K259&lt;&gt;"OBRA PÚBLICA","  ",V271*22%)</f>
        <v xml:space="preserve">  </v>
      </c>
      <c r="W272" s="71"/>
      <c r="Z272" s="11"/>
      <c r="AA272" s="11"/>
      <c r="AB272" s="11"/>
    </row>
    <row r="273" spans="2:32" s="6" customFormat="1" ht="26.45" hidden="1" customHeight="1" outlineLevel="1" x14ac:dyDescent="0.2">
      <c r="B273" s="92"/>
      <c r="C273" s="88"/>
      <c r="D273" s="88"/>
      <c r="E273" s="95"/>
      <c r="F273" s="95"/>
      <c r="G273" s="95"/>
      <c r="H273" s="95"/>
      <c r="I273" s="95"/>
      <c r="J273" s="96" t="str">
        <f>IF(K259&lt;&gt;"OBRA PÚBLICA","  ","U")</f>
        <v xml:space="preserve">  </v>
      </c>
      <c r="K273" s="97" t="str">
        <f>IF(K259&lt;&gt;"OBRA PÚBLICA","  ",K270*5%)</f>
        <v xml:space="preserve">  </v>
      </c>
      <c r="L273" s="38"/>
      <c r="R273" s="81" t="str">
        <f>IF(K259&lt;&gt;"OBRA PÚBLICA","  ","I")</f>
        <v xml:space="preserve">  </v>
      </c>
      <c r="T273" s="93" t="str">
        <f>IF(K259&lt;&gt;"OBRA PÚBLICA","  ",T271*3%)</f>
        <v xml:space="preserve">  </v>
      </c>
      <c r="V273" s="94" t="str">
        <f>IF(K259&lt;&gt;"OBRA PÚBLICA","  ",V271*3%)</f>
        <v xml:space="preserve">  </v>
      </c>
      <c r="W273" s="71"/>
      <c r="Z273" s="11"/>
      <c r="AA273" s="11"/>
      <c r="AB273" s="11"/>
    </row>
    <row r="274" spans="2:32" s="6" customFormat="1" ht="26.45" hidden="1" customHeight="1" outlineLevel="1" x14ac:dyDescent="0.2">
      <c r="B274" s="98"/>
      <c r="C274" s="95"/>
      <c r="D274" s="95"/>
      <c r="J274" s="99"/>
      <c r="K274" s="82"/>
      <c r="L274" s="38"/>
      <c r="R274" s="81" t="str">
        <f>IF(K259&lt;&gt;"OBRA PÚBLICA","  ","U")</f>
        <v xml:space="preserve">  </v>
      </c>
      <c r="T274" s="93" t="str">
        <f>IF(K259&lt;&gt;"OBRA PÚBLICA","  ",T271*5%)</f>
        <v xml:space="preserve">  </v>
      </c>
      <c r="V274" s="94" t="str">
        <f>IF(K259&lt;&gt;"OBRA PÚBLICA","  ",V271*5%)</f>
        <v xml:space="preserve">  </v>
      </c>
      <c r="W274" s="71"/>
      <c r="Z274" s="11"/>
      <c r="AA274" s="11"/>
      <c r="AB274" s="11"/>
    </row>
    <row r="275" spans="2:32" s="6" customFormat="1" ht="26.45" hidden="1" customHeight="1" outlineLevel="1" x14ac:dyDescent="0.2">
      <c r="J275" s="99"/>
      <c r="K275" s="82"/>
      <c r="L275" s="38"/>
      <c r="R275" s="81"/>
      <c r="T275" s="82"/>
      <c r="V275" s="82"/>
      <c r="W275" s="67"/>
      <c r="Z275" s="11"/>
      <c r="AA275" s="11"/>
      <c r="AB275" s="11"/>
    </row>
    <row r="276" spans="2:32" s="6" customFormat="1" ht="26.45" hidden="1" customHeight="1" outlineLevel="1" x14ac:dyDescent="0.2">
      <c r="E276" s="14" t="s">
        <v>13</v>
      </c>
      <c r="F276" s="14" t="s">
        <v>14</v>
      </c>
      <c r="G276" s="14" t="s">
        <v>15</v>
      </c>
      <c r="H276" s="14" t="s">
        <v>16</v>
      </c>
      <c r="I276" s="14" t="s">
        <v>17</v>
      </c>
      <c r="J276" s="15" t="s">
        <v>18</v>
      </c>
      <c r="K276" s="15" t="s">
        <v>19</v>
      </c>
      <c r="L276" s="38"/>
      <c r="R276" s="81"/>
      <c r="T276" s="82"/>
      <c r="V276" s="82"/>
      <c r="W276" s="67"/>
      <c r="Z276" s="11"/>
      <c r="AA276" s="11"/>
      <c r="AB276" s="11"/>
    </row>
    <row r="277" spans="2:32" s="6" customFormat="1" ht="33.950000000000003" hidden="1" customHeight="1" outlineLevel="1" thickBot="1" x14ac:dyDescent="0.25">
      <c r="B277" s="14" t="s">
        <v>11</v>
      </c>
      <c r="C277" s="187" t="s">
        <v>12</v>
      </c>
      <c r="D277" s="188"/>
      <c r="E277" s="85"/>
      <c r="F277" s="85"/>
      <c r="G277" s="85"/>
      <c r="H277" s="85"/>
      <c r="I277" s="86"/>
      <c r="J277" s="24" t="s">
        <v>31</v>
      </c>
      <c r="K277" s="25" t="s">
        <v>2</v>
      </c>
      <c r="L277" s="16"/>
      <c r="N277" s="17" t="s">
        <v>20</v>
      </c>
      <c r="O277" s="18" t="s">
        <v>21</v>
      </c>
      <c r="Q277" s="17" t="s">
        <v>22</v>
      </c>
      <c r="R277" s="18" t="s">
        <v>23</v>
      </c>
      <c r="T277" s="19" t="s">
        <v>24</v>
      </c>
      <c r="V277" s="20" t="s">
        <v>25</v>
      </c>
      <c r="W277" s="21" t="s">
        <v>26</v>
      </c>
      <c r="Z277" s="11"/>
      <c r="AA277" s="11"/>
      <c r="AB277" s="11"/>
    </row>
    <row r="278" spans="2:32" s="22" customFormat="1" ht="20.100000000000001" hidden="1" customHeight="1" outlineLevel="1" thickBot="1" x14ac:dyDescent="0.25">
      <c r="B278" s="23">
        <v>15</v>
      </c>
      <c r="C278" s="87"/>
      <c r="D278" s="85"/>
      <c r="E278" s="35"/>
      <c r="F278" s="34" t="s">
        <v>2</v>
      </c>
      <c r="G278" s="34" t="s">
        <v>2</v>
      </c>
      <c r="H278" s="35"/>
      <c r="I278" s="35"/>
      <c r="J278" s="36"/>
      <c r="K278" s="37">
        <f t="shared" ref="K278:K287" si="100">IF(I278=0,(H278*J278),(H278*J278)+(H278*J278)*I278%)</f>
        <v>0</v>
      </c>
      <c r="L278" s="26"/>
      <c r="V278" s="27"/>
      <c r="W278" s="28"/>
      <c r="Z278" s="29">
        <f>IF(K277="BIENES",K288,0)</f>
        <v>0</v>
      </c>
      <c r="AA278" s="29">
        <f>IF(K277="SERVICIOS",K288,0)</f>
        <v>0</v>
      </c>
      <c r="AB278" s="29">
        <f>IF(K277="OBRA PÚBLICA",K288,0)</f>
        <v>0</v>
      </c>
      <c r="AD278" s="30">
        <f>IF(K277="BIENES",T289,0)</f>
        <v>0</v>
      </c>
      <c r="AE278" s="30">
        <f>IF(K277="SERVICIOS",T289,0)</f>
        <v>0</v>
      </c>
      <c r="AF278" s="30">
        <f>IF(K277="OBRA PÚBLICA",T289,0)</f>
        <v>0</v>
      </c>
    </row>
    <row r="279" spans="2:32" s="6" customFormat="1" ht="26.45" hidden="1" customHeight="1" outlineLevel="1" x14ac:dyDescent="0.2">
      <c r="B279" s="32">
        <f>+B278+0.01</f>
        <v>15.01</v>
      </c>
      <c r="C279" s="189"/>
      <c r="D279" s="190"/>
      <c r="E279" s="50"/>
      <c r="F279" s="49" t="s">
        <v>2</v>
      </c>
      <c r="G279" s="49" t="s">
        <v>2</v>
      </c>
      <c r="H279" s="50"/>
      <c r="I279" s="50"/>
      <c r="J279" s="51"/>
      <c r="K279" s="37">
        <f t="shared" si="100"/>
        <v>0</v>
      </c>
      <c r="L279" s="38"/>
      <c r="N279" s="39" t="str">
        <f t="shared" ref="N279:N288" si="101">IF(AND(O279=0,H278&lt;&gt;0)," ",IF(O279&gt;H278,CONCATENATE("+",O279-H278),IF(H278&gt;O279,CONCATENATE("-",H278-O279)," ")))</f>
        <v xml:space="preserve"> </v>
      </c>
      <c r="O279" s="40"/>
      <c r="Q279" s="41" t="str">
        <f t="shared" ref="Q279:Q288" si="102">IF(AND(R279=0,J278&lt;&gt;0),"  ",IF(R279&gt;J278,R279-J278,IF(J278&gt;R279,J278-R279,"  ")))</f>
        <v xml:space="preserve">  </v>
      </c>
      <c r="R279" s="42"/>
      <c r="T279" s="43">
        <f t="shared" ref="T279:T288" si="103">V279-K278</f>
        <v>0</v>
      </c>
      <c r="V279" s="44">
        <f t="shared" ref="V279:V288" si="104">IF(AND(O279&lt;&gt;0,R279&lt;&gt;0),R279*O279,IF(AND(O279&lt;&gt;0,R279=0),O279*J278,IF(AND(O279=0,R279&lt;&gt;0),H278*R279,IF(AND(R279=0,O279=0),K278," "))))</f>
        <v>0</v>
      </c>
      <c r="W279" s="45" t="str">
        <f>IF($V$289&gt;0,$W$289*V279/$V$289," ")</f>
        <v xml:space="preserve"> </v>
      </c>
      <c r="Z279" s="11"/>
      <c r="AA279" s="11"/>
      <c r="AB279" s="11"/>
    </row>
    <row r="280" spans="2:32" s="6" customFormat="1" ht="26.45" hidden="1" customHeight="1" outlineLevel="1" x14ac:dyDescent="0.2">
      <c r="B280" s="62">
        <f t="shared" ref="B280:B288" si="105">+B279+0.01</f>
        <v>15.02</v>
      </c>
      <c r="C280" s="178"/>
      <c r="D280" s="179"/>
      <c r="E280" s="50"/>
      <c r="F280" s="49" t="s">
        <v>2</v>
      </c>
      <c r="G280" s="49" t="s">
        <v>2</v>
      </c>
      <c r="H280" s="50"/>
      <c r="I280" s="50"/>
      <c r="J280" s="51"/>
      <c r="K280" s="37">
        <f t="shared" si="100"/>
        <v>0</v>
      </c>
      <c r="L280" s="38"/>
      <c r="N280" s="39" t="str">
        <f t="shared" si="101"/>
        <v xml:space="preserve"> </v>
      </c>
      <c r="O280" s="53"/>
      <c r="Q280" s="41" t="str">
        <f t="shared" si="102"/>
        <v xml:space="preserve">  </v>
      </c>
      <c r="R280" s="54"/>
      <c r="T280" s="43">
        <f t="shared" si="103"/>
        <v>0</v>
      </c>
      <c r="V280" s="44">
        <f t="shared" si="104"/>
        <v>0</v>
      </c>
      <c r="W280" s="55" t="str">
        <f t="shared" ref="W280:W288" si="106">IF($V$289&gt;0,$W$289*V280/$V$289," ")</f>
        <v xml:space="preserve"> </v>
      </c>
      <c r="Z280" s="11"/>
      <c r="AA280" s="11"/>
      <c r="AB280" s="11"/>
    </row>
    <row r="281" spans="2:32" s="6" customFormat="1" ht="26.45" hidden="1" customHeight="1" outlineLevel="1" x14ac:dyDescent="0.2">
      <c r="B281" s="62">
        <f t="shared" si="105"/>
        <v>15.03</v>
      </c>
      <c r="C281" s="178"/>
      <c r="D281" s="179"/>
      <c r="E281" s="50"/>
      <c r="F281" s="49" t="s">
        <v>2</v>
      </c>
      <c r="G281" s="49" t="s">
        <v>2</v>
      </c>
      <c r="H281" s="50"/>
      <c r="I281" s="50"/>
      <c r="J281" s="51"/>
      <c r="K281" s="37">
        <f t="shared" si="100"/>
        <v>0</v>
      </c>
      <c r="L281" s="38"/>
      <c r="N281" s="39" t="str">
        <f t="shared" si="101"/>
        <v xml:space="preserve"> </v>
      </c>
      <c r="O281" s="53"/>
      <c r="Q281" s="41" t="str">
        <f t="shared" si="102"/>
        <v xml:space="preserve">  </v>
      </c>
      <c r="R281" s="54"/>
      <c r="T281" s="43">
        <f t="shared" si="103"/>
        <v>0</v>
      </c>
      <c r="V281" s="44">
        <f t="shared" si="104"/>
        <v>0</v>
      </c>
      <c r="W281" s="55" t="str">
        <f t="shared" si="106"/>
        <v xml:space="preserve"> </v>
      </c>
      <c r="Z281" s="11"/>
      <c r="AA281" s="11"/>
      <c r="AB281" s="11"/>
    </row>
    <row r="282" spans="2:32" s="6" customFormat="1" ht="26.45" hidden="1" customHeight="1" outlineLevel="1" x14ac:dyDescent="0.2">
      <c r="B282" s="62">
        <f t="shared" si="105"/>
        <v>15.04</v>
      </c>
      <c r="C282" s="178"/>
      <c r="D282" s="179"/>
      <c r="E282" s="50"/>
      <c r="F282" s="49" t="s">
        <v>2</v>
      </c>
      <c r="G282" s="49" t="s">
        <v>2</v>
      </c>
      <c r="H282" s="50"/>
      <c r="I282" s="50"/>
      <c r="J282" s="51"/>
      <c r="K282" s="37">
        <f t="shared" si="100"/>
        <v>0</v>
      </c>
      <c r="L282" s="38"/>
      <c r="N282" s="39" t="str">
        <f t="shared" si="101"/>
        <v xml:space="preserve"> </v>
      </c>
      <c r="O282" s="53"/>
      <c r="Q282" s="41" t="str">
        <f t="shared" si="102"/>
        <v xml:space="preserve">  </v>
      </c>
      <c r="R282" s="54"/>
      <c r="T282" s="43">
        <f t="shared" si="103"/>
        <v>0</v>
      </c>
      <c r="V282" s="44">
        <f t="shared" si="104"/>
        <v>0</v>
      </c>
      <c r="W282" s="55" t="str">
        <f t="shared" si="106"/>
        <v xml:space="preserve"> </v>
      </c>
      <c r="Z282" s="11"/>
      <c r="AA282" s="11"/>
      <c r="AB282" s="11"/>
    </row>
    <row r="283" spans="2:32" s="6" customFormat="1" ht="26.45" hidden="1" customHeight="1" outlineLevel="1" x14ac:dyDescent="0.2">
      <c r="B283" s="62">
        <f t="shared" si="105"/>
        <v>15.049999999999999</v>
      </c>
      <c r="C283" s="178"/>
      <c r="D283" s="179"/>
      <c r="E283" s="50"/>
      <c r="F283" s="49" t="s">
        <v>2</v>
      </c>
      <c r="G283" s="49" t="s">
        <v>2</v>
      </c>
      <c r="H283" s="50"/>
      <c r="I283" s="50"/>
      <c r="J283" s="51"/>
      <c r="K283" s="37">
        <f t="shared" si="100"/>
        <v>0</v>
      </c>
      <c r="L283" s="38"/>
      <c r="N283" s="39" t="str">
        <f t="shared" si="101"/>
        <v xml:space="preserve"> </v>
      </c>
      <c r="O283" s="53"/>
      <c r="Q283" s="41" t="str">
        <f t="shared" si="102"/>
        <v xml:space="preserve">  </v>
      </c>
      <c r="R283" s="54"/>
      <c r="T283" s="43">
        <f t="shared" si="103"/>
        <v>0</v>
      </c>
      <c r="V283" s="44">
        <f t="shared" si="104"/>
        <v>0</v>
      </c>
      <c r="W283" s="55" t="str">
        <f t="shared" si="106"/>
        <v xml:space="preserve"> </v>
      </c>
      <c r="Z283" s="11"/>
      <c r="AA283" s="11"/>
      <c r="AB283" s="11"/>
    </row>
    <row r="284" spans="2:32" s="6" customFormat="1" ht="26.45" hidden="1" customHeight="1" outlineLevel="1" x14ac:dyDescent="0.2">
      <c r="B284" s="62">
        <f t="shared" si="105"/>
        <v>15.059999999999999</v>
      </c>
      <c r="C284" s="178"/>
      <c r="D284" s="179"/>
      <c r="E284" s="50"/>
      <c r="F284" s="49" t="s">
        <v>2</v>
      </c>
      <c r="G284" s="49" t="s">
        <v>2</v>
      </c>
      <c r="H284" s="50"/>
      <c r="I284" s="50"/>
      <c r="J284" s="51"/>
      <c r="K284" s="37">
        <f t="shared" si="100"/>
        <v>0</v>
      </c>
      <c r="L284" s="38"/>
      <c r="N284" s="39" t="str">
        <f t="shared" si="101"/>
        <v xml:space="preserve"> </v>
      </c>
      <c r="O284" s="53"/>
      <c r="Q284" s="41" t="str">
        <f t="shared" si="102"/>
        <v xml:space="preserve">  </v>
      </c>
      <c r="R284" s="54"/>
      <c r="T284" s="43">
        <f t="shared" si="103"/>
        <v>0</v>
      </c>
      <c r="V284" s="44">
        <f t="shared" si="104"/>
        <v>0</v>
      </c>
      <c r="W284" s="55" t="str">
        <f t="shared" si="106"/>
        <v xml:space="preserve"> </v>
      </c>
      <c r="Z284" s="11"/>
      <c r="AA284" s="11"/>
      <c r="AB284" s="11"/>
    </row>
    <row r="285" spans="2:32" s="6" customFormat="1" ht="26.45" hidden="1" customHeight="1" outlineLevel="1" x14ac:dyDescent="0.2">
      <c r="B285" s="62">
        <f t="shared" si="105"/>
        <v>15.069999999999999</v>
      </c>
      <c r="C285" s="178"/>
      <c r="D285" s="179"/>
      <c r="E285" s="50"/>
      <c r="F285" s="49" t="s">
        <v>2</v>
      </c>
      <c r="G285" s="49" t="s">
        <v>2</v>
      </c>
      <c r="H285" s="50"/>
      <c r="I285" s="50"/>
      <c r="J285" s="51"/>
      <c r="K285" s="37">
        <f t="shared" si="100"/>
        <v>0</v>
      </c>
      <c r="L285" s="38"/>
      <c r="N285" s="39" t="str">
        <f t="shared" si="101"/>
        <v xml:space="preserve"> </v>
      </c>
      <c r="O285" s="53"/>
      <c r="Q285" s="41" t="str">
        <f t="shared" si="102"/>
        <v xml:space="preserve">  </v>
      </c>
      <c r="R285" s="54"/>
      <c r="T285" s="43">
        <f t="shared" si="103"/>
        <v>0</v>
      </c>
      <c r="V285" s="44">
        <f t="shared" si="104"/>
        <v>0</v>
      </c>
      <c r="W285" s="55" t="str">
        <f t="shared" si="106"/>
        <v xml:space="preserve"> </v>
      </c>
      <c r="Z285" s="11"/>
      <c r="AA285" s="11"/>
      <c r="AB285" s="11"/>
    </row>
    <row r="286" spans="2:32" s="6" customFormat="1" ht="26.45" hidden="1" customHeight="1" outlineLevel="1" x14ac:dyDescent="0.2">
      <c r="B286" s="62">
        <f t="shared" si="105"/>
        <v>15.079999999999998</v>
      </c>
      <c r="C286" s="178"/>
      <c r="D286" s="179"/>
      <c r="E286" s="50"/>
      <c r="F286" s="49" t="s">
        <v>2</v>
      </c>
      <c r="G286" s="49" t="s">
        <v>2</v>
      </c>
      <c r="H286" s="50"/>
      <c r="I286" s="50"/>
      <c r="J286" s="51"/>
      <c r="K286" s="37">
        <f t="shared" si="100"/>
        <v>0</v>
      </c>
      <c r="L286" s="38"/>
      <c r="N286" s="39" t="str">
        <f t="shared" si="101"/>
        <v xml:space="preserve"> </v>
      </c>
      <c r="O286" s="53"/>
      <c r="Q286" s="41" t="str">
        <f t="shared" si="102"/>
        <v xml:space="preserve">  </v>
      </c>
      <c r="R286" s="54"/>
      <c r="T286" s="43">
        <f t="shared" si="103"/>
        <v>0</v>
      </c>
      <c r="V286" s="44">
        <f t="shared" si="104"/>
        <v>0</v>
      </c>
      <c r="W286" s="55" t="str">
        <f t="shared" si="106"/>
        <v xml:space="preserve"> </v>
      </c>
      <c r="Z286" s="11"/>
      <c r="AA286" s="11"/>
      <c r="AB286" s="11"/>
    </row>
    <row r="287" spans="2:32" s="6" customFormat="1" ht="26.45" hidden="1" customHeight="1" outlineLevel="1" x14ac:dyDescent="0.2">
      <c r="B287" s="62">
        <f t="shared" si="105"/>
        <v>15.089999999999998</v>
      </c>
      <c r="C287" s="178"/>
      <c r="D287" s="179"/>
      <c r="E287" s="50"/>
      <c r="F287" s="49" t="s">
        <v>2</v>
      </c>
      <c r="G287" s="49" t="s">
        <v>2</v>
      </c>
      <c r="H287" s="50"/>
      <c r="I287" s="50"/>
      <c r="J287" s="51"/>
      <c r="K287" s="37">
        <f t="shared" si="100"/>
        <v>0</v>
      </c>
      <c r="L287" s="38"/>
      <c r="N287" s="39" t="str">
        <f t="shared" si="101"/>
        <v xml:space="preserve"> </v>
      </c>
      <c r="O287" s="53"/>
      <c r="Q287" s="41" t="str">
        <f t="shared" si="102"/>
        <v xml:space="preserve">  </v>
      </c>
      <c r="R287" s="54"/>
      <c r="T287" s="43">
        <f t="shared" si="103"/>
        <v>0</v>
      </c>
      <c r="V287" s="44">
        <f t="shared" si="104"/>
        <v>0</v>
      </c>
      <c r="W287" s="55" t="str">
        <f t="shared" si="106"/>
        <v xml:space="preserve"> </v>
      </c>
      <c r="Z287" s="11"/>
      <c r="AA287" s="11"/>
      <c r="AB287" s="11"/>
    </row>
    <row r="288" spans="2:32" s="6" customFormat="1" ht="13.9" hidden="1" customHeight="1" outlineLevel="1" thickBot="1" x14ac:dyDescent="0.25">
      <c r="B288" s="62">
        <f t="shared" si="105"/>
        <v>15.099999999999998</v>
      </c>
      <c r="C288" s="178"/>
      <c r="D288" s="179"/>
      <c r="E288" s="88"/>
      <c r="F288" s="88"/>
      <c r="G288" s="88"/>
      <c r="H288" s="88"/>
      <c r="I288" s="88"/>
      <c r="J288" s="89" t="s">
        <v>63</v>
      </c>
      <c r="K288" s="90">
        <f>SUM(K278:K287)</f>
        <v>0</v>
      </c>
      <c r="L288" s="38"/>
      <c r="N288" s="39" t="str">
        <f t="shared" si="101"/>
        <v xml:space="preserve"> </v>
      </c>
      <c r="O288" s="53"/>
      <c r="Q288" s="41" t="str">
        <f t="shared" si="102"/>
        <v xml:space="preserve">  </v>
      </c>
      <c r="R288" s="61"/>
      <c r="T288" s="43">
        <f t="shared" si="103"/>
        <v>0</v>
      </c>
      <c r="V288" s="44">
        <f t="shared" si="104"/>
        <v>0</v>
      </c>
      <c r="W288" s="91" t="str">
        <f t="shared" si="106"/>
        <v xml:space="preserve"> </v>
      </c>
      <c r="Z288" s="11"/>
      <c r="AA288" s="11"/>
      <c r="AB288" s="11"/>
    </row>
    <row r="289" spans="2:32" s="6" customFormat="1" ht="26.45" hidden="1" customHeight="1" outlineLevel="1" x14ac:dyDescent="0.2">
      <c r="B289" s="92"/>
      <c r="C289" s="88"/>
      <c r="D289" s="88"/>
      <c r="E289" s="88"/>
      <c r="F289" s="88"/>
      <c r="G289" s="88"/>
      <c r="H289" s="88"/>
      <c r="I289" s="88"/>
      <c r="J289" s="89" t="str">
        <f>IF(K277&lt;&gt;"OBRA PÚBLICA","  ","A")</f>
        <v xml:space="preserve">  </v>
      </c>
      <c r="K289" s="90" t="str">
        <f>IF(K277&lt;&gt;"OBRA PÚBLICA","  ",K288*22%)</f>
        <v xml:space="preserve">  </v>
      </c>
      <c r="L289" s="38"/>
      <c r="R289" s="81" t="s">
        <v>63</v>
      </c>
      <c r="T289" s="93">
        <f>IF(V289=0,0,SUM(T279:T288))</f>
        <v>0</v>
      </c>
      <c r="V289" s="94">
        <f>SUM(V279:V288)</f>
        <v>0</v>
      </c>
      <c r="W289" s="71" t="e">
        <f>IF($V$387&gt;0,$W$387*V289/$V$387," ")</f>
        <v>#REF!</v>
      </c>
      <c r="Z289" s="11"/>
      <c r="AA289" s="11"/>
      <c r="AB289" s="11"/>
    </row>
    <row r="290" spans="2:32" s="6" customFormat="1" ht="26.45" hidden="1" customHeight="1" outlineLevel="1" x14ac:dyDescent="0.2">
      <c r="B290" s="92"/>
      <c r="C290" s="88"/>
      <c r="D290" s="88"/>
      <c r="E290" s="88"/>
      <c r="F290" s="88"/>
      <c r="G290" s="88"/>
      <c r="H290" s="88"/>
      <c r="I290" s="88"/>
      <c r="J290" s="89" t="str">
        <f>IF(K277&lt;&gt;"OBRA PÚBLICA","  ","I")</f>
        <v xml:space="preserve">  </v>
      </c>
      <c r="K290" s="90" t="str">
        <f>IF(K277&lt;&gt;"OBRA PÚBLICA","  ",K288*3%)</f>
        <v xml:space="preserve">  </v>
      </c>
      <c r="L290" s="38"/>
      <c r="R290" s="81" t="str">
        <f>IF(K277&lt;&gt;"OBRA PÚBLICA","  ","A")</f>
        <v xml:space="preserve">  </v>
      </c>
      <c r="T290" s="93" t="str">
        <f>IF(K277&lt;&gt;"OBRA PÚBLICA","  ",T289*22%)</f>
        <v xml:space="preserve">  </v>
      </c>
      <c r="V290" s="94" t="str">
        <f>IF(K277&lt;&gt;"OBRA PÚBLICA","  ",V289*22%)</f>
        <v xml:space="preserve">  </v>
      </c>
      <c r="W290" s="71"/>
      <c r="Z290" s="11"/>
      <c r="AA290" s="11"/>
      <c r="AB290" s="11"/>
    </row>
    <row r="291" spans="2:32" s="6" customFormat="1" ht="26.45" hidden="1" customHeight="1" outlineLevel="1" x14ac:dyDescent="0.2">
      <c r="B291" s="92"/>
      <c r="C291" s="88"/>
      <c r="D291" s="88"/>
      <c r="E291" s="88"/>
      <c r="F291" s="88"/>
      <c r="G291" s="88"/>
      <c r="H291" s="88"/>
      <c r="I291" s="88"/>
      <c r="J291" s="89" t="str">
        <f>IF(K277&lt;&gt;"OBRA PÚBLICA","  ","U")</f>
        <v xml:space="preserve">  </v>
      </c>
      <c r="K291" s="90" t="str">
        <f>IF(K277&lt;&gt;"OBRA PÚBLICA","  ",K288*5%)</f>
        <v xml:space="preserve">  </v>
      </c>
      <c r="L291" s="38"/>
      <c r="R291" s="81" t="str">
        <f>IF(K277&lt;&gt;"OBRA PÚBLICA","  ","I")</f>
        <v xml:space="preserve">  </v>
      </c>
      <c r="T291" s="93" t="str">
        <f>IF(K277&lt;&gt;"OBRA PÚBLICA","  ",T289*3%)</f>
        <v xml:space="preserve">  </v>
      </c>
      <c r="V291" s="94" t="str">
        <f>IF(K277&lt;&gt;"OBRA PÚBLICA","  ",V289*3%)</f>
        <v xml:space="preserve">  </v>
      </c>
      <c r="W291" s="71"/>
      <c r="Z291" s="11"/>
      <c r="AA291" s="11"/>
      <c r="AB291" s="11"/>
    </row>
    <row r="292" spans="2:32" s="6" customFormat="1" ht="26.45" hidden="1" customHeight="1" outlineLevel="1" x14ac:dyDescent="0.2">
      <c r="B292" s="92"/>
      <c r="C292" s="88"/>
      <c r="D292" s="88"/>
      <c r="E292" s="75"/>
      <c r="F292" s="75"/>
      <c r="G292" s="75"/>
      <c r="H292" s="75"/>
      <c r="I292" s="75"/>
      <c r="J292" s="76"/>
      <c r="K292" s="77"/>
      <c r="L292" s="38"/>
      <c r="R292" s="81" t="str">
        <f>IF(K277&lt;&gt;"OBRA PÚBLICA","  ","U")</f>
        <v xml:space="preserve">  </v>
      </c>
      <c r="T292" s="93" t="str">
        <f>IF(K277&lt;&gt;"OBRA PÚBLICA","  ",T289*5%)</f>
        <v xml:space="preserve">  </v>
      </c>
      <c r="V292" s="94" t="str">
        <f>IF(K277&lt;&gt;"OBRA PÚBLICA","  ",V289*5%)</f>
        <v xml:space="preserve">  </v>
      </c>
      <c r="W292" s="71"/>
      <c r="Z292" s="11"/>
      <c r="AA292" s="11"/>
      <c r="AB292" s="11"/>
    </row>
    <row r="293" spans="2:32" s="6" customFormat="1" ht="26.45" hidden="1" customHeight="1" outlineLevel="1" x14ac:dyDescent="0.2">
      <c r="B293" s="75"/>
      <c r="C293" s="75"/>
      <c r="D293" s="75"/>
      <c r="E293" s="78"/>
      <c r="F293" s="78"/>
      <c r="G293" s="78"/>
      <c r="H293" s="78"/>
      <c r="I293" s="78"/>
      <c r="J293" s="79"/>
      <c r="K293" s="80"/>
      <c r="L293" s="38"/>
      <c r="R293" s="81"/>
      <c r="T293" s="82"/>
      <c r="V293" s="82"/>
      <c r="W293" s="67"/>
      <c r="Z293" s="11"/>
      <c r="AA293" s="11"/>
      <c r="AB293" s="11"/>
    </row>
    <row r="294" spans="2:32" s="6" customFormat="1" ht="26.45" hidden="1" customHeight="1" outlineLevel="1" x14ac:dyDescent="0.2">
      <c r="B294" s="78"/>
      <c r="C294" s="78"/>
      <c r="D294" s="78"/>
      <c r="E294" s="83" t="s">
        <v>13</v>
      </c>
      <c r="F294" s="83" t="s">
        <v>14</v>
      </c>
      <c r="G294" s="83" t="s">
        <v>15</v>
      </c>
      <c r="H294" s="83" t="s">
        <v>16</v>
      </c>
      <c r="I294" s="83" t="s">
        <v>17</v>
      </c>
      <c r="J294" s="84" t="s">
        <v>18</v>
      </c>
      <c r="K294" s="84" t="s">
        <v>19</v>
      </c>
      <c r="L294" s="38"/>
      <c r="R294" s="81"/>
      <c r="T294" s="82"/>
      <c r="V294" s="82"/>
      <c r="W294" s="67"/>
      <c r="Z294" s="11"/>
      <c r="AA294" s="11"/>
      <c r="AB294" s="11"/>
    </row>
    <row r="295" spans="2:32" s="6" customFormat="1" ht="33.950000000000003" hidden="1" customHeight="1" outlineLevel="1" thickBot="1" x14ac:dyDescent="0.25">
      <c r="B295" s="83" t="s">
        <v>11</v>
      </c>
      <c r="C295" s="191" t="s">
        <v>12</v>
      </c>
      <c r="D295" s="192"/>
      <c r="E295" s="85"/>
      <c r="F295" s="85"/>
      <c r="G295" s="85"/>
      <c r="H295" s="85"/>
      <c r="I295" s="86"/>
      <c r="J295" s="24" t="s">
        <v>31</v>
      </c>
      <c r="K295" s="25" t="s">
        <v>2</v>
      </c>
      <c r="L295" s="16"/>
      <c r="N295" s="17" t="s">
        <v>20</v>
      </c>
      <c r="O295" s="18" t="s">
        <v>21</v>
      </c>
      <c r="Q295" s="17" t="s">
        <v>22</v>
      </c>
      <c r="R295" s="18" t="s">
        <v>23</v>
      </c>
      <c r="T295" s="19" t="s">
        <v>24</v>
      </c>
      <c r="V295" s="20" t="s">
        <v>25</v>
      </c>
      <c r="W295" s="21" t="s">
        <v>26</v>
      </c>
      <c r="Z295" s="11"/>
      <c r="AA295" s="11"/>
      <c r="AB295" s="11"/>
    </row>
    <row r="296" spans="2:32" s="22" customFormat="1" ht="20.100000000000001" hidden="1" customHeight="1" outlineLevel="1" thickBot="1" x14ac:dyDescent="0.25">
      <c r="B296" s="23">
        <v>16</v>
      </c>
      <c r="C296" s="87"/>
      <c r="D296" s="85"/>
      <c r="E296" s="35"/>
      <c r="F296" s="34" t="s">
        <v>2</v>
      </c>
      <c r="G296" s="34" t="s">
        <v>2</v>
      </c>
      <c r="H296" s="35"/>
      <c r="I296" s="35"/>
      <c r="J296" s="36"/>
      <c r="K296" s="37">
        <f t="shared" ref="K296:K305" si="107">IF(I296=0,(H296*J296),(H296*J296)+(H296*J296)*I296%)</f>
        <v>0</v>
      </c>
      <c r="L296" s="26"/>
      <c r="V296" s="27"/>
      <c r="W296" s="28"/>
      <c r="Z296" s="29">
        <f>IF(K295="BIENES",K306,0)</f>
        <v>0</v>
      </c>
      <c r="AA296" s="29">
        <f>IF(K295="SERVICIOS",K306,0)</f>
        <v>0</v>
      </c>
      <c r="AB296" s="29">
        <f>IF(K295="OBRA PÚBLICA",K306,0)</f>
        <v>0</v>
      </c>
      <c r="AD296" s="30">
        <f>IF(K295="BIENES",T307,0)</f>
        <v>0</v>
      </c>
      <c r="AE296" s="30">
        <f>IF(K295="SERVICIOS",T307,0)</f>
        <v>0</v>
      </c>
      <c r="AF296" s="30">
        <f>IF(K295="OBRA PÚBLICA",T307,0)</f>
        <v>0</v>
      </c>
    </row>
    <row r="297" spans="2:32" s="6" customFormat="1" ht="26.45" hidden="1" customHeight="1" outlineLevel="1" x14ac:dyDescent="0.2">
      <c r="B297" s="32">
        <f>+B296+0.01</f>
        <v>16.010000000000002</v>
      </c>
      <c r="C297" s="189"/>
      <c r="D297" s="190"/>
      <c r="E297" s="50"/>
      <c r="F297" s="49" t="s">
        <v>2</v>
      </c>
      <c r="G297" s="49" t="s">
        <v>2</v>
      </c>
      <c r="H297" s="50"/>
      <c r="I297" s="50"/>
      <c r="J297" s="51"/>
      <c r="K297" s="37">
        <f t="shared" si="107"/>
        <v>0</v>
      </c>
      <c r="L297" s="38"/>
      <c r="N297" s="39" t="str">
        <f t="shared" ref="N297:N306" si="108">IF(AND(O297=0,H296&lt;&gt;0)," ",IF(O297&gt;H296,CONCATENATE("+",O297-H296),IF(H296&gt;O297,CONCATENATE("-",H296-O297)," ")))</f>
        <v xml:space="preserve"> </v>
      </c>
      <c r="O297" s="40"/>
      <c r="Q297" s="41" t="str">
        <f t="shared" ref="Q297:Q306" si="109">IF(AND(R297=0,J296&lt;&gt;0),"  ",IF(R297&gt;J296,R297-J296,IF(J296&gt;R297,J296-R297,"  ")))</f>
        <v xml:space="preserve">  </v>
      </c>
      <c r="R297" s="42"/>
      <c r="T297" s="43">
        <f t="shared" ref="T297:T306" si="110">V297-K296</f>
        <v>0</v>
      </c>
      <c r="V297" s="44">
        <f t="shared" ref="V297:V306" si="111">IF(AND(O297&lt;&gt;0,R297&lt;&gt;0),R297*O297,IF(AND(O297&lt;&gt;0,R297=0),O297*J296,IF(AND(O297=0,R297&lt;&gt;0),H296*R297,IF(AND(R297=0,O297=0),K296," "))))</f>
        <v>0</v>
      </c>
      <c r="W297" s="45" t="str">
        <f>IF($V$307&gt;0,$W$307*V297/$V$307," ")</f>
        <v xml:space="preserve"> </v>
      </c>
      <c r="Z297" s="11"/>
      <c r="AA297" s="11"/>
      <c r="AB297" s="11"/>
    </row>
    <row r="298" spans="2:32" s="6" customFormat="1" ht="26.45" hidden="1" customHeight="1" outlineLevel="1" x14ac:dyDescent="0.2">
      <c r="B298" s="62">
        <f t="shared" ref="B298:B306" si="112">+B297+0.01</f>
        <v>16.020000000000003</v>
      </c>
      <c r="C298" s="178"/>
      <c r="D298" s="179"/>
      <c r="E298" s="50"/>
      <c r="F298" s="49" t="s">
        <v>2</v>
      </c>
      <c r="G298" s="49" t="s">
        <v>2</v>
      </c>
      <c r="H298" s="50"/>
      <c r="I298" s="50"/>
      <c r="J298" s="51"/>
      <c r="K298" s="37">
        <f t="shared" si="107"/>
        <v>0</v>
      </c>
      <c r="L298" s="38"/>
      <c r="N298" s="39" t="str">
        <f t="shared" si="108"/>
        <v xml:space="preserve"> </v>
      </c>
      <c r="O298" s="53"/>
      <c r="Q298" s="41" t="str">
        <f t="shared" si="109"/>
        <v xml:space="preserve">  </v>
      </c>
      <c r="R298" s="54"/>
      <c r="T298" s="43">
        <f t="shared" si="110"/>
        <v>0</v>
      </c>
      <c r="V298" s="44">
        <f t="shared" si="111"/>
        <v>0</v>
      </c>
      <c r="W298" s="55" t="str">
        <f t="shared" ref="W298:W306" si="113">IF($V$307&gt;0,$W$307*V298/$V$307," ")</f>
        <v xml:space="preserve"> </v>
      </c>
      <c r="Z298" s="11"/>
      <c r="AA298" s="11"/>
      <c r="AB298" s="11"/>
    </row>
    <row r="299" spans="2:32" s="6" customFormat="1" ht="26.45" hidden="1" customHeight="1" outlineLevel="1" x14ac:dyDescent="0.2">
      <c r="B299" s="62">
        <f t="shared" si="112"/>
        <v>16.030000000000005</v>
      </c>
      <c r="C299" s="178"/>
      <c r="D299" s="179"/>
      <c r="E299" s="50"/>
      <c r="F299" s="49" t="s">
        <v>2</v>
      </c>
      <c r="G299" s="49" t="s">
        <v>2</v>
      </c>
      <c r="H299" s="50"/>
      <c r="I299" s="50"/>
      <c r="J299" s="51"/>
      <c r="K299" s="37">
        <f t="shared" si="107"/>
        <v>0</v>
      </c>
      <c r="L299" s="38"/>
      <c r="N299" s="39" t="str">
        <f t="shared" si="108"/>
        <v xml:space="preserve"> </v>
      </c>
      <c r="O299" s="53"/>
      <c r="Q299" s="41" t="str">
        <f t="shared" si="109"/>
        <v xml:space="preserve">  </v>
      </c>
      <c r="R299" s="54"/>
      <c r="T299" s="43">
        <f t="shared" si="110"/>
        <v>0</v>
      </c>
      <c r="V299" s="44">
        <f t="shared" si="111"/>
        <v>0</v>
      </c>
      <c r="W299" s="55" t="str">
        <f t="shared" si="113"/>
        <v xml:space="preserve"> </v>
      </c>
      <c r="Z299" s="11"/>
      <c r="AA299" s="11"/>
      <c r="AB299" s="11"/>
    </row>
    <row r="300" spans="2:32" s="6" customFormat="1" ht="26.45" hidden="1" customHeight="1" outlineLevel="1" x14ac:dyDescent="0.2">
      <c r="B300" s="62">
        <f t="shared" si="112"/>
        <v>16.040000000000006</v>
      </c>
      <c r="C300" s="178"/>
      <c r="D300" s="179"/>
      <c r="E300" s="50"/>
      <c r="F300" s="49" t="s">
        <v>2</v>
      </c>
      <c r="G300" s="49" t="s">
        <v>2</v>
      </c>
      <c r="H300" s="50"/>
      <c r="I300" s="50"/>
      <c r="J300" s="51"/>
      <c r="K300" s="37">
        <f t="shared" si="107"/>
        <v>0</v>
      </c>
      <c r="L300" s="38"/>
      <c r="N300" s="39" t="str">
        <f t="shared" si="108"/>
        <v xml:space="preserve"> </v>
      </c>
      <c r="O300" s="53"/>
      <c r="Q300" s="41" t="str">
        <f t="shared" si="109"/>
        <v xml:space="preserve">  </v>
      </c>
      <c r="R300" s="54"/>
      <c r="T300" s="43">
        <f t="shared" si="110"/>
        <v>0</v>
      </c>
      <c r="V300" s="44">
        <f t="shared" si="111"/>
        <v>0</v>
      </c>
      <c r="W300" s="55" t="str">
        <f t="shared" si="113"/>
        <v xml:space="preserve"> </v>
      </c>
      <c r="Z300" s="11"/>
      <c r="AA300" s="11"/>
      <c r="AB300" s="11"/>
    </row>
    <row r="301" spans="2:32" s="6" customFormat="1" ht="26.45" hidden="1" customHeight="1" outlineLevel="1" x14ac:dyDescent="0.2">
      <c r="B301" s="62">
        <f t="shared" si="112"/>
        <v>16.050000000000008</v>
      </c>
      <c r="C301" s="178"/>
      <c r="D301" s="179"/>
      <c r="E301" s="50"/>
      <c r="F301" s="49" t="s">
        <v>2</v>
      </c>
      <c r="G301" s="49" t="s">
        <v>2</v>
      </c>
      <c r="H301" s="50"/>
      <c r="I301" s="50"/>
      <c r="J301" s="51"/>
      <c r="K301" s="37">
        <f t="shared" si="107"/>
        <v>0</v>
      </c>
      <c r="L301" s="38"/>
      <c r="N301" s="39" t="str">
        <f t="shared" si="108"/>
        <v xml:space="preserve"> </v>
      </c>
      <c r="O301" s="53"/>
      <c r="Q301" s="41" t="str">
        <f t="shared" si="109"/>
        <v xml:space="preserve">  </v>
      </c>
      <c r="R301" s="54"/>
      <c r="T301" s="43">
        <f t="shared" si="110"/>
        <v>0</v>
      </c>
      <c r="V301" s="44">
        <f t="shared" si="111"/>
        <v>0</v>
      </c>
      <c r="W301" s="55" t="str">
        <f t="shared" si="113"/>
        <v xml:space="preserve"> </v>
      </c>
      <c r="Z301" s="11"/>
      <c r="AA301" s="11"/>
      <c r="AB301" s="11"/>
    </row>
    <row r="302" spans="2:32" s="6" customFormat="1" ht="26.45" hidden="1" customHeight="1" outlineLevel="1" x14ac:dyDescent="0.2">
      <c r="B302" s="62">
        <f t="shared" si="112"/>
        <v>16.060000000000009</v>
      </c>
      <c r="C302" s="178"/>
      <c r="D302" s="179"/>
      <c r="E302" s="50"/>
      <c r="F302" s="49" t="s">
        <v>2</v>
      </c>
      <c r="G302" s="49" t="s">
        <v>2</v>
      </c>
      <c r="H302" s="50"/>
      <c r="I302" s="50"/>
      <c r="J302" s="51"/>
      <c r="K302" s="37">
        <f t="shared" si="107"/>
        <v>0</v>
      </c>
      <c r="L302" s="38"/>
      <c r="N302" s="39" t="str">
        <f t="shared" si="108"/>
        <v xml:space="preserve"> </v>
      </c>
      <c r="O302" s="53"/>
      <c r="Q302" s="41" t="str">
        <f t="shared" si="109"/>
        <v xml:space="preserve">  </v>
      </c>
      <c r="R302" s="54"/>
      <c r="T302" s="43">
        <f t="shared" si="110"/>
        <v>0</v>
      </c>
      <c r="V302" s="44">
        <f t="shared" si="111"/>
        <v>0</v>
      </c>
      <c r="W302" s="55" t="str">
        <f t="shared" si="113"/>
        <v xml:space="preserve"> </v>
      </c>
      <c r="Z302" s="11"/>
      <c r="AA302" s="11"/>
      <c r="AB302" s="11"/>
    </row>
    <row r="303" spans="2:32" s="6" customFormat="1" ht="26.45" hidden="1" customHeight="1" outlineLevel="1" x14ac:dyDescent="0.2">
      <c r="B303" s="62">
        <f t="shared" si="112"/>
        <v>16.070000000000011</v>
      </c>
      <c r="C303" s="178"/>
      <c r="D303" s="179"/>
      <c r="E303" s="50"/>
      <c r="F303" s="49" t="s">
        <v>2</v>
      </c>
      <c r="G303" s="49" t="s">
        <v>2</v>
      </c>
      <c r="H303" s="50"/>
      <c r="I303" s="50"/>
      <c r="J303" s="51"/>
      <c r="K303" s="37">
        <f t="shared" si="107"/>
        <v>0</v>
      </c>
      <c r="L303" s="38"/>
      <c r="N303" s="39" t="str">
        <f t="shared" si="108"/>
        <v xml:space="preserve"> </v>
      </c>
      <c r="O303" s="53"/>
      <c r="Q303" s="41" t="str">
        <f t="shared" si="109"/>
        <v xml:space="preserve">  </v>
      </c>
      <c r="R303" s="54"/>
      <c r="T303" s="43">
        <f t="shared" si="110"/>
        <v>0</v>
      </c>
      <c r="V303" s="44">
        <f t="shared" si="111"/>
        <v>0</v>
      </c>
      <c r="W303" s="55" t="str">
        <f t="shared" si="113"/>
        <v xml:space="preserve"> </v>
      </c>
      <c r="Z303" s="11"/>
      <c r="AA303" s="11"/>
      <c r="AB303" s="11"/>
    </row>
    <row r="304" spans="2:32" s="6" customFormat="1" ht="26.45" hidden="1" customHeight="1" outlineLevel="1" x14ac:dyDescent="0.2">
      <c r="B304" s="62">
        <f t="shared" si="112"/>
        <v>16.080000000000013</v>
      </c>
      <c r="C304" s="178"/>
      <c r="D304" s="179"/>
      <c r="E304" s="50"/>
      <c r="F304" s="49" t="s">
        <v>2</v>
      </c>
      <c r="G304" s="49" t="s">
        <v>2</v>
      </c>
      <c r="H304" s="50"/>
      <c r="I304" s="50"/>
      <c r="J304" s="51"/>
      <c r="K304" s="37">
        <f t="shared" si="107"/>
        <v>0</v>
      </c>
      <c r="L304" s="38"/>
      <c r="N304" s="39" t="str">
        <f t="shared" si="108"/>
        <v xml:space="preserve"> </v>
      </c>
      <c r="O304" s="53"/>
      <c r="Q304" s="41" t="str">
        <f t="shared" si="109"/>
        <v xml:space="preserve">  </v>
      </c>
      <c r="R304" s="54"/>
      <c r="T304" s="43">
        <f t="shared" si="110"/>
        <v>0</v>
      </c>
      <c r="V304" s="44">
        <f t="shared" si="111"/>
        <v>0</v>
      </c>
      <c r="W304" s="55" t="str">
        <f t="shared" si="113"/>
        <v xml:space="preserve"> </v>
      </c>
      <c r="Z304" s="11"/>
      <c r="AA304" s="11"/>
      <c r="AB304" s="11"/>
    </row>
    <row r="305" spans="2:32" s="6" customFormat="1" ht="26.45" hidden="1" customHeight="1" outlineLevel="1" x14ac:dyDescent="0.2">
      <c r="B305" s="62">
        <f t="shared" si="112"/>
        <v>16.090000000000014</v>
      </c>
      <c r="C305" s="178"/>
      <c r="D305" s="179"/>
      <c r="E305" s="50"/>
      <c r="F305" s="49" t="s">
        <v>2</v>
      </c>
      <c r="G305" s="49" t="s">
        <v>2</v>
      </c>
      <c r="H305" s="50"/>
      <c r="I305" s="50"/>
      <c r="J305" s="51"/>
      <c r="K305" s="37">
        <f t="shared" si="107"/>
        <v>0</v>
      </c>
      <c r="L305" s="38"/>
      <c r="N305" s="39" t="str">
        <f t="shared" si="108"/>
        <v xml:space="preserve"> </v>
      </c>
      <c r="O305" s="53"/>
      <c r="Q305" s="41" t="str">
        <f t="shared" si="109"/>
        <v xml:space="preserve">  </v>
      </c>
      <c r="R305" s="54"/>
      <c r="T305" s="43">
        <f t="shared" si="110"/>
        <v>0</v>
      </c>
      <c r="V305" s="44">
        <f t="shared" si="111"/>
        <v>0</v>
      </c>
      <c r="W305" s="55" t="str">
        <f t="shared" si="113"/>
        <v xml:space="preserve"> </v>
      </c>
      <c r="Z305" s="11"/>
      <c r="AA305" s="11"/>
      <c r="AB305" s="11"/>
    </row>
    <row r="306" spans="2:32" s="6" customFormat="1" ht="13.9" hidden="1" customHeight="1" outlineLevel="1" thickBot="1" x14ac:dyDescent="0.25">
      <c r="B306" s="62">
        <f t="shared" si="112"/>
        <v>16.100000000000016</v>
      </c>
      <c r="C306" s="178"/>
      <c r="D306" s="179"/>
      <c r="E306" s="88"/>
      <c r="F306" s="88"/>
      <c r="G306" s="88"/>
      <c r="H306" s="88"/>
      <c r="I306" s="88"/>
      <c r="J306" s="89" t="s">
        <v>63</v>
      </c>
      <c r="K306" s="90">
        <f>SUM(K296:K305)</f>
        <v>0</v>
      </c>
      <c r="L306" s="38"/>
      <c r="N306" s="39" t="str">
        <f t="shared" si="108"/>
        <v xml:space="preserve"> </v>
      </c>
      <c r="O306" s="53"/>
      <c r="Q306" s="41" t="str">
        <f t="shared" si="109"/>
        <v xml:space="preserve">  </v>
      </c>
      <c r="R306" s="61"/>
      <c r="T306" s="43">
        <f t="shared" si="110"/>
        <v>0</v>
      </c>
      <c r="V306" s="44">
        <f t="shared" si="111"/>
        <v>0</v>
      </c>
      <c r="W306" s="91" t="str">
        <f t="shared" si="113"/>
        <v xml:space="preserve"> </v>
      </c>
      <c r="Z306" s="11"/>
      <c r="AA306" s="11"/>
      <c r="AB306" s="11"/>
    </row>
    <row r="307" spans="2:32" s="6" customFormat="1" ht="26.45" hidden="1" customHeight="1" outlineLevel="1" x14ac:dyDescent="0.2">
      <c r="B307" s="92"/>
      <c r="C307" s="88"/>
      <c r="D307" s="88"/>
      <c r="E307" s="88"/>
      <c r="F307" s="88"/>
      <c r="G307" s="88"/>
      <c r="H307" s="88"/>
      <c r="I307" s="88"/>
      <c r="J307" s="89" t="str">
        <f>IF(K295&lt;&gt;"OBRA PÚBLICA","  ","A")</f>
        <v xml:space="preserve">  </v>
      </c>
      <c r="K307" s="90" t="str">
        <f>IF(K295&lt;&gt;"OBRA PÚBLICA","  ",K306*22%)</f>
        <v xml:space="preserve">  </v>
      </c>
      <c r="L307" s="38"/>
      <c r="R307" s="81" t="s">
        <v>63</v>
      </c>
      <c r="T307" s="93">
        <f>IF(V307=0,0,SUM(T297:T306))</f>
        <v>0</v>
      </c>
      <c r="V307" s="94">
        <f>SUM(V297:V306)</f>
        <v>0</v>
      </c>
      <c r="W307" s="71" t="e">
        <f>IF($V$387&gt;0,$W$387*V307/$V$387," ")</f>
        <v>#REF!</v>
      </c>
      <c r="Z307" s="11"/>
      <c r="AA307" s="11"/>
      <c r="AB307" s="11"/>
    </row>
    <row r="308" spans="2:32" s="6" customFormat="1" ht="26.45" hidden="1" customHeight="1" outlineLevel="1" x14ac:dyDescent="0.2">
      <c r="B308" s="92"/>
      <c r="C308" s="88"/>
      <c r="D308" s="88"/>
      <c r="E308" s="88"/>
      <c r="F308" s="88"/>
      <c r="G308" s="88"/>
      <c r="H308" s="88"/>
      <c r="I308" s="88"/>
      <c r="J308" s="89" t="str">
        <f>IF(K295&lt;&gt;"OBRA PÚBLICA","  ","I")</f>
        <v xml:space="preserve">  </v>
      </c>
      <c r="K308" s="90" t="str">
        <f>IF(K295&lt;&gt;"OBRA PÚBLICA","  ",K306*3%)</f>
        <v xml:space="preserve">  </v>
      </c>
      <c r="L308" s="38"/>
      <c r="R308" s="81" t="str">
        <f>IF(K295&lt;&gt;"OBRA PÚBLICA","  ","A")</f>
        <v xml:space="preserve">  </v>
      </c>
      <c r="T308" s="93" t="str">
        <f>IF(K295&lt;&gt;"OBRA PÚBLICA","  ",T307*22%)</f>
        <v xml:space="preserve">  </v>
      </c>
      <c r="V308" s="94" t="str">
        <f>IF(K295&lt;&gt;"OBRA PÚBLICA","  ",V307*22%)</f>
        <v xml:space="preserve">  </v>
      </c>
      <c r="W308" s="71" t="s">
        <v>64</v>
      </c>
      <c r="Z308" s="11"/>
      <c r="AA308" s="11"/>
      <c r="AB308" s="11"/>
    </row>
    <row r="309" spans="2:32" s="6" customFormat="1" ht="26.45" hidden="1" customHeight="1" outlineLevel="1" x14ac:dyDescent="0.2">
      <c r="B309" s="92"/>
      <c r="C309" s="88"/>
      <c r="D309" s="88"/>
      <c r="E309" s="88"/>
      <c r="F309" s="88"/>
      <c r="G309" s="88"/>
      <c r="H309" s="88"/>
      <c r="I309" s="88"/>
      <c r="J309" s="89" t="str">
        <f>IF(K295&lt;&gt;"OBRA PÚBLICA","  ","U")</f>
        <v xml:space="preserve">  </v>
      </c>
      <c r="K309" s="90" t="str">
        <f>IF(K295&lt;&gt;"OBRA PÚBLICA","  ",K306*5%)</f>
        <v xml:space="preserve">  </v>
      </c>
      <c r="L309" s="38"/>
      <c r="R309" s="81" t="str">
        <f>IF(K295&lt;&gt;"OBRA PÚBLICA","  ","I")</f>
        <v xml:space="preserve">  </v>
      </c>
      <c r="T309" s="93" t="str">
        <f>IF(K295&lt;&gt;"OBRA PÚBLICA","  ",T307*3%)</f>
        <v xml:space="preserve">  </v>
      </c>
      <c r="V309" s="94" t="str">
        <f>IF(K295&lt;&gt;"OBRA PÚBLICA","  ",V307*3%)</f>
        <v xml:space="preserve">  </v>
      </c>
      <c r="W309" s="71"/>
      <c r="Z309" s="11"/>
      <c r="AA309" s="11"/>
      <c r="AB309" s="11"/>
    </row>
    <row r="310" spans="2:32" s="6" customFormat="1" ht="26.45" hidden="1" customHeight="1" outlineLevel="1" x14ac:dyDescent="0.2">
      <c r="B310" s="92"/>
      <c r="C310" s="88"/>
      <c r="D310" s="88"/>
      <c r="E310" s="75"/>
      <c r="F310" s="75"/>
      <c r="G310" s="75"/>
      <c r="H310" s="75"/>
      <c r="I310" s="75"/>
      <c r="J310" s="76"/>
      <c r="K310" s="77"/>
      <c r="L310" s="38"/>
      <c r="R310" s="81" t="str">
        <f>IF(K295&lt;&gt;"OBRA PÚBLICA","  ","U")</f>
        <v xml:space="preserve">  </v>
      </c>
      <c r="T310" s="93" t="str">
        <f>IF(K295&lt;&gt;"OBRA PÚBLICA","  ",T307*5%)</f>
        <v xml:space="preserve">  </v>
      </c>
      <c r="V310" s="94" t="str">
        <f>IF(K295&lt;&gt;"OBRA PÚBLICA","  ",V307*5%)</f>
        <v xml:space="preserve">  </v>
      </c>
      <c r="W310" s="71"/>
      <c r="Z310" s="11"/>
      <c r="AA310" s="11"/>
      <c r="AB310" s="11"/>
    </row>
    <row r="311" spans="2:32" s="6" customFormat="1" ht="26.45" hidden="1" customHeight="1" outlineLevel="1" x14ac:dyDescent="0.2">
      <c r="B311" s="75"/>
      <c r="C311" s="75"/>
      <c r="D311" s="75"/>
      <c r="E311" s="78"/>
      <c r="F311" s="78"/>
      <c r="G311" s="78"/>
      <c r="H311" s="78"/>
      <c r="I311" s="78"/>
      <c r="J311" s="79"/>
      <c r="K311" s="80"/>
      <c r="L311" s="38"/>
      <c r="R311" s="81"/>
      <c r="T311" s="82"/>
      <c r="V311" s="82"/>
      <c r="W311" s="67"/>
      <c r="Z311" s="11"/>
      <c r="AA311" s="11"/>
      <c r="AB311" s="11"/>
    </row>
    <row r="312" spans="2:32" s="6" customFormat="1" ht="26.45" hidden="1" customHeight="1" outlineLevel="1" x14ac:dyDescent="0.2">
      <c r="B312" s="78"/>
      <c r="C312" s="78"/>
      <c r="D312" s="78"/>
      <c r="E312" s="83" t="s">
        <v>13</v>
      </c>
      <c r="F312" s="83" t="s">
        <v>14</v>
      </c>
      <c r="G312" s="83" t="s">
        <v>15</v>
      </c>
      <c r="H312" s="83" t="s">
        <v>16</v>
      </c>
      <c r="I312" s="83" t="s">
        <v>17</v>
      </c>
      <c r="J312" s="84" t="s">
        <v>18</v>
      </c>
      <c r="K312" s="84" t="s">
        <v>19</v>
      </c>
      <c r="L312" s="38"/>
      <c r="R312" s="81"/>
      <c r="T312" s="82"/>
      <c r="V312" s="82"/>
      <c r="W312" s="67"/>
      <c r="Z312" s="11"/>
      <c r="AA312" s="11"/>
      <c r="AB312" s="11"/>
    </row>
    <row r="313" spans="2:32" s="6" customFormat="1" ht="33.950000000000003" hidden="1" customHeight="1" outlineLevel="1" thickBot="1" x14ac:dyDescent="0.25">
      <c r="B313" s="83" t="s">
        <v>11</v>
      </c>
      <c r="C313" s="191" t="s">
        <v>12</v>
      </c>
      <c r="D313" s="192"/>
      <c r="E313" s="85"/>
      <c r="F313" s="85"/>
      <c r="G313" s="85"/>
      <c r="H313" s="85"/>
      <c r="I313" s="86"/>
      <c r="J313" s="24" t="s">
        <v>31</v>
      </c>
      <c r="K313" s="25" t="s">
        <v>2</v>
      </c>
      <c r="L313" s="16"/>
      <c r="N313" s="17" t="s">
        <v>20</v>
      </c>
      <c r="O313" s="18" t="s">
        <v>21</v>
      </c>
      <c r="Q313" s="17" t="s">
        <v>22</v>
      </c>
      <c r="R313" s="18" t="s">
        <v>23</v>
      </c>
      <c r="T313" s="19" t="s">
        <v>24</v>
      </c>
      <c r="V313" s="20" t="s">
        <v>25</v>
      </c>
      <c r="W313" s="21" t="s">
        <v>26</v>
      </c>
      <c r="Z313" s="11"/>
      <c r="AA313" s="11"/>
      <c r="AB313" s="11"/>
    </row>
    <row r="314" spans="2:32" s="22" customFormat="1" ht="20.100000000000001" hidden="1" customHeight="1" outlineLevel="1" thickBot="1" x14ac:dyDescent="0.25">
      <c r="B314" s="23">
        <v>17</v>
      </c>
      <c r="C314" s="87"/>
      <c r="D314" s="85"/>
      <c r="E314" s="35"/>
      <c r="F314" s="34" t="s">
        <v>2</v>
      </c>
      <c r="G314" s="34" t="s">
        <v>2</v>
      </c>
      <c r="H314" s="35"/>
      <c r="I314" s="35"/>
      <c r="J314" s="36"/>
      <c r="K314" s="37">
        <f t="shared" ref="K314:K323" si="114">IF(I314=0,(H314*J314),(H314*J314)+(H314*J314)*I314%)</f>
        <v>0</v>
      </c>
      <c r="L314" s="26"/>
      <c r="V314" s="27"/>
      <c r="W314" s="28"/>
      <c r="Z314" s="29">
        <f>IF(K313="BIENES",K324,0)</f>
        <v>0</v>
      </c>
      <c r="AA314" s="29">
        <f>IF(K313="SERVICIOS",K324,0)</f>
        <v>0</v>
      </c>
      <c r="AB314" s="29">
        <f>IF(K313="OBRA PÚBLICA",K324,0)</f>
        <v>0</v>
      </c>
      <c r="AD314" s="30">
        <f>IF(K313="BIENES",T325,0)</f>
        <v>0</v>
      </c>
      <c r="AE314" s="30">
        <f>IF(K313="SERVICIOS",T325,0)</f>
        <v>0</v>
      </c>
      <c r="AF314" s="30">
        <f>IF(K313="OBRA PÚBLICA",T325,0)</f>
        <v>0</v>
      </c>
    </row>
    <row r="315" spans="2:32" s="6" customFormat="1" ht="26.45" hidden="1" customHeight="1" outlineLevel="1" x14ac:dyDescent="0.2">
      <c r="B315" s="32">
        <f>+B314+0.01</f>
        <v>17.010000000000002</v>
      </c>
      <c r="C315" s="189"/>
      <c r="D315" s="190"/>
      <c r="E315" s="50"/>
      <c r="F315" s="49" t="s">
        <v>2</v>
      </c>
      <c r="G315" s="49" t="s">
        <v>2</v>
      </c>
      <c r="H315" s="50"/>
      <c r="I315" s="50"/>
      <c r="J315" s="51"/>
      <c r="K315" s="37">
        <f t="shared" si="114"/>
        <v>0</v>
      </c>
      <c r="L315" s="38"/>
      <c r="N315" s="39" t="str">
        <f t="shared" ref="N315:N324" si="115">IF(AND(O315=0,H314&lt;&gt;0)," ",IF(O315&gt;H314,CONCATENATE("+",O315-H314),IF(H314&gt;O315,CONCATENATE("-",H314-O315)," ")))</f>
        <v xml:space="preserve"> </v>
      </c>
      <c r="O315" s="40"/>
      <c r="Q315" s="41" t="str">
        <f t="shared" ref="Q315:Q324" si="116">IF(AND(R315=0,J314&lt;&gt;0),"  ",IF(R315&gt;J314,R315-J314,IF(J314&gt;R315,J314-R315,"  ")))</f>
        <v xml:space="preserve">  </v>
      </c>
      <c r="R315" s="42"/>
      <c r="T315" s="43">
        <f t="shared" ref="T315:T324" si="117">V315-K314</f>
        <v>0</v>
      </c>
      <c r="V315" s="44">
        <f t="shared" ref="V315:V324" si="118">IF(AND(O315&lt;&gt;0,R315&lt;&gt;0),R315*O315,IF(AND(O315&lt;&gt;0,R315=0),O315*J314,IF(AND(O315=0,R315&lt;&gt;0),H314*R315,IF(AND(R315=0,O315=0),K314," "))))</f>
        <v>0</v>
      </c>
      <c r="W315" s="45" t="str">
        <f>IF($V$325&gt;0,$W$325*V315/$V$325," ")</f>
        <v xml:space="preserve"> </v>
      </c>
      <c r="Z315" s="11"/>
      <c r="AA315" s="11"/>
      <c r="AB315" s="11"/>
    </row>
    <row r="316" spans="2:32" s="6" customFormat="1" ht="26.45" hidden="1" customHeight="1" outlineLevel="1" x14ac:dyDescent="0.2">
      <c r="B316" s="62">
        <f t="shared" ref="B316:B324" si="119">+B315+0.01</f>
        <v>17.020000000000003</v>
      </c>
      <c r="C316" s="178"/>
      <c r="D316" s="179"/>
      <c r="E316" s="50"/>
      <c r="F316" s="49" t="s">
        <v>2</v>
      </c>
      <c r="G316" s="49" t="s">
        <v>2</v>
      </c>
      <c r="H316" s="50"/>
      <c r="I316" s="50"/>
      <c r="J316" s="51"/>
      <c r="K316" s="37">
        <f t="shared" si="114"/>
        <v>0</v>
      </c>
      <c r="L316" s="38"/>
      <c r="N316" s="39" t="str">
        <f t="shared" si="115"/>
        <v xml:space="preserve"> </v>
      </c>
      <c r="O316" s="53"/>
      <c r="Q316" s="41" t="str">
        <f t="shared" si="116"/>
        <v xml:space="preserve">  </v>
      </c>
      <c r="R316" s="54"/>
      <c r="T316" s="43">
        <f t="shared" si="117"/>
        <v>0</v>
      </c>
      <c r="V316" s="44">
        <f t="shared" si="118"/>
        <v>0</v>
      </c>
      <c r="W316" s="55" t="str">
        <f t="shared" ref="W316:W324" si="120">IF($V$325&gt;0,$W$325*V316/$V$325," ")</f>
        <v xml:space="preserve"> </v>
      </c>
      <c r="Z316" s="11"/>
      <c r="AA316" s="11"/>
      <c r="AB316" s="11"/>
    </row>
    <row r="317" spans="2:32" s="6" customFormat="1" ht="26.45" hidden="1" customHeight="1" outlineLevel="1" x14ac:dyDescent="0.2">
      <c r="B317" s="62">
        <f t="shared" si="119"/>
        <v>17.030000000000005</v>
      </c>
      <c r="C317" s="178"/>
      <c r="D317" s="179"/>
      <c r="E317" s="50"/>
      <c r="F317" s="49" t="s">
        <v>2</v>
      </c>
      <c r="G317" s="49" t="s">
        <v>2</v>
      </c>
      <c r="H317" s="50"/>
      <c r="I317" s="50"/>
      <c r="J317" s="51"/>
      <c r="K317" s="37">
        <f t="shared" si="114"/>
        <v>0</v>
      </c>
      <c r="L317" s="38"/>
      <c r="N317" s="39" t="str">
        <f t="shared" si="115"/>
        <v xml:space="preserve"> </v>
      </c>
      <c r="O317" s="53"/>
      <c r="Q317" s="41" t="str">
        <f t="shared" si="116"/>
        <v xml:space="preserve">  </v>
      </c>
      <c r="R317" s="54"/>
      <c r="T317" s="43">
        <f t="shared" si="117"/>
        <v>0</v>
      </c>
      <c r="V317" s="44">
        <f t="shared" si="118"/>
        <v>0</v>
      </c>
      <c r="W317" s="55" t="str">
        <f t="shared" si="120"/>
        <v xml:space="preserve"> </v>
      </c>
      <c r="Z317" s="11"/>
      <c r="AA317" s="11"/>
      <c r="AB317" s="11"/>
    </row>
    <row r="318" spans="2:32" s="6" customFormat="1" ht="26.45" hidden="1" customHeight="1" outlineLevel="1" x14ac:dyDescent="0.2">
      <c r="B318" s="62">
        <f t="shared" si="119"/>
        <v>17.040000000000006</v>
      </c>
      <c r="C318" s="178"/>
      <c r="D318" s="179"/>
      <c r="E318" s="50"/>
      <c r="F318" s="49" t="s">
        <v>2</v>
      </c>
      <c r="G318" s="49" t="s">
        <v>2</v>
      </c>
      <c r="H318" s="50"/>
      <c r="I318" s="50"/>
      <c r="J318" s="51"/>
      <c r="K318" s="37">
        <f t="shared" si="114"/>
        <v>0</v>
      </c>
      <c r="L318" s="38"/>
      <c r="N318" s="39" t="str">
        <f t="shared" si="115"/>
        <v xml:space="preserve"> </v>
      </c>
      <c r="O318" s="53"/>
      <c r="Q318" s="41" t="str">
        <f t="shared" si="116"/>
        <v xml:space="preserve">  </v>
      </c>
      <c r="R318" s="54"/>
      <c r="T318" s="43">
        <f t="shared" si="117"/>
        <v>0</v>
      </c>
      <c r="V318" s="44">
        <f t="shared" si="118"/>
        <v>0</v>
      </c>
      <c r="W318" s="55" t="str">
        <f t="shared" si="120"/>
        <v xml:space="preserve"> </v>
      </c>
      <c r="Z318" s="11"/>
      <c r="AA318" s="11"/>
      <c r="AB318" s="11"/>
    </row>
    <row r="319" spans="2:32" s="6" customFormat="1" ht="26.45" hidden="1" customHeight="1" outlineLevel="1" x14ac:dyDescent="0.2">
      <c r="B319" s="62">
        <f t="shared" si="119"/>
        <v>17.050000000000008</v>
      </c>
      <c r="C319" s="178"/>
      <c r="D319" s="179"/>
      <c r="E319" s="50"/>
      <c r="F319" s="49" t="s">
        <v>2</v>
      </c>
      <c r="G319" s="49" t="s">
        <v>2</v>
      </c>
      <c r="H319" s="50"/>
      <c r="I319" s="50"/>
      <c r="J319" s="51"/>
      <c r="K319" s="37">
        <f t="shared" si="114"/>
        <v>0</v>
      </c>
      <c r="L319" s="38"/>
      <c r="N319" s="39" t="str">
        <f t="shared" si="115"/>
        <v xml:space="preserve"> </v>
      </c>
      <c r="O319" s="53"/>
      <c r="Q319" s="41" t="str">
        <f t="shared" si="116"/>
        <v xml:space="preserve">  </v>
      </c>
      <c r="R319" s="54"/>
      <c r="T319" s="43">
        <f t="shared" si="117"/>
        <v>0</v>
      </c>
      <c r="V319" s="44">
        <f t="shared" si="118"/>
        <v>0</v>
      </c>
      <c r="W319" s="55" t="str">
        <f t="shared" si="120"/>
        <v xml:space="preserve"> </v>
      </c>
      <c r="Z319" s="11"/>
      <c r="AA319" s="11"/>
      <c r="AB319" s="11"/>
    </row>
    <row r="320" spans="2:32" s="6" customFormat="1" ht="26.45" hidden="1" customHeight="1" outlineLevel="1" x14ac:dyDescent="0.2">
      <c r="B320" s="62">
        <f t="shared" si="119"/>
        <v>17.060000000000009</v>
      </c>
      <c r="C320" s="178"/>
      <c r="D320" s="179"/>
      <c r="E320" s="50"/>
      <c r="F320" s="49" t="s">
        <v>2</v>
      </c>
      <c r="G320" s="49" t="s">
        <v>2</v>
      </c>
      <c r="H320" s="50"/>
      <c r="I320" s="50"/>
      <c r="J320" s="51"/>
      <c r="K320" s="37">
        <f t="shared" si="114"/>
        <v>0</v>
      </c>
      <c r="L320" s="38"/>
      <c r="N320" s="39" t="str">
        <f t="shared" si="115"/>
        <v xml:space="preserve"> </v>
      </c>
      <c r="O320" s="53"/>
      <c r="Q320" s="41" t="str">
        <f t="shared" si="116"/>
        <v xml:space="preserve">  </v>
      </c>
      <c r="R320" s="54"/>
      <c r="T320" s="43">
        <f t="shared" si="117"/>
        <v>0</v>
      </c>
      <c r="V320" s="44">
        <f t="shared" si="118"/>
        <v>0</v>
      </c>
      <c r="W320" s="55" t="str">
        <f t="shared" si="120"/>
        <v xml:space="preserve"> </v>
      </c>
      <c r="Z320" s="11"/>
      <c r="AA320" s="11"/>
      <c r="AB320" s="11"/>
    </row>
    <row r="321" spans="2:32" s="6" customFormat="1" ht="26.45" hidden="1" customHeight="1" outlineLevel="1" x14ac:dyDescent="0.2">
      <c r="B321" s="62">
        <f t="shared" si="119"/>
        <v>17.070000000000011</v>
      </c>
      <c r="C321" s="178"/>
      <c r="D321" s="179"/>
      <c r="E321" s="50"/>
      <c r="F321" s="49" t="s">
        <v>2</v>
      </c>
      <c r="G321" s="49" t="s">
        <v>2</v>
      </c>
      <c r="H321" s="50"/>
      <c r="I321" s="50"/>
      <c r="J321" s="51"/>
      <c r="K321" s="37">
        <f t="shared" si="114"/>
        <v>0</v>
      </c>
      <c r="L321" s="38"/>
      <c r="N321" s="39" t="str">
        <f t="shared" si="115"/>
        <v xml:space="preserve"> </v>
      </c>
      <c r="O321" s="53"/>
      <c r="Q321" s="41" t="str">
        <f t="shared" si="116"/>
        <v xml:space="preserve">  </v>
      </c>
      <c r="R321" s="54"/>
      <c r="T321" s="43">
        <f t="shared" si="117"/>
        <v>0</v>
      </c>
      <c r="V321" s="44">
        <f t="shared" si="118"/>
        <v>0</v>
      </c>
      <c r="W321" s="55" t="str">
        <f t="shared" si="120"/>
        <v xml:space="preserve"> </v>
      </c>
      <c r="Z321" s="11"/>
      <c r="AA321" s="11"/>
      <c r="AB321" s="11"/>
    </row>
    <row r="322" spans="2:32" s="6" customFormat="1" ht="26.45" hidden="1" customHeight="1" outlineLevel="1" x14ac:dyDescent="0.2">
      <c r="B322" s="62">
        <f t="shared" si="119"/>
        <v>17.080000000000013</v>
      </c>
      <c r="C322" s="178"/>
      <c r="D322" s="179"/>
      <c r="E322" s="50"/>
      <c r="F322" s="49" t="s">
        <v>2</v>
      </c>
      <c r="G322" s="49" t="s">
        <v>2</v>
      </c>
      <c r="H322" s="50"/>
      <c r="I322" s="50"/>
      <c r="J322" s="51"/>
      <c r="K322" s="37">
        <f t="shared" si="114"/>
        <v>0</v>
      </c>
      <c r="L322" s="38"/>
      <c r="N322" s="39" t="str">
        <f t="shared" si="115"/>
        <v xml:space="preserve"> </v>
      </c>
      <c r="O322" s="53"/>
      <c r="Q322" s="41" t="str">
        <f t="shared" si="116"/>
        <v xml:space="preserve">  </v>
      </c>
      <c r="R322" s="54"/>
      <c r="T322" s="43">
        <f t="shared" si="117"/>
        <v>0</v>
      </c>
      <c r="V322" s="44">
        <f t="shared" si="118"/>
        <v>0</v>
      </c>
      <c r="W322" s="55" t="str">
        <f t="shared" si="120"/>
        <v xml:space="preserve"> </v>
      </c>
      <c r="Z322" s="11"/>
      <c r="AA322" s="11"/>
      <c r="AB322" s="11"/>
    </row>
    <row r="323" spans="2:32" s="6" customFormat="1" ht="26.45" hidden="1" customHeight="1" outlineLevel="1" x14ac:dyDescent="0.2">
      <c r="B323" s="62">
        <f t="shared" si="119"/>
        <v>17.090000000000014</v>
      </c>
      <c r="C323" s="178"/>
      <c r="D323" s="179"/>
      <c r="E323" s="50"/>
      <c r="F323" s="49" t="s">
        <v>2</v>
      </c>
      <c r="G323" s="49" t="s">
        <v>2</v>
      </c>
      <c r="H323" s="50"/>
      <c r="I323" s="50"/>
      <c r="J323" s="51"/>
      <c r="K323" s="37">
        <f t="shared" si="114"/>
        <v>0</v>
      </c>
      <c r="L323" s="38"/>
      <c r="N323" s="39" t="str">
        <f t="shared" si="115"/>
        <v xml:space="preserve"> </v>
      </c>
      <c r="O323" s="53"/>
      <c r="Q323" s="41" t="str">
        <f t="shared" si="116"/>
        <v xml:space="preserve">  </v>
      </c>
      <c r="R323" s="54"/>
      <c r="T323" s="43">
        <f t="shared" si="117"/>
        <v>0</v>
      </c>
      <c r="V323" s="44">
        <f t="shared" si="118"/>
        <v>0</v>
      </c>
      <c r="W323" s="55" t="str">
        <f t="shared" si="120"/>
        <v xml:space="preserve"> </v>
      </c>
      <c r="Z323" s="11"/>
      <c r="AA323" s="11"/>
      <c r="AB323" s="11"/>
    </row>
    <row r="324" spans="2:32" s="6" customFormat="1" ht="13.9" hidden="1" customHeight="1" outlineLevel="1" thickBot="1" x14ac:dyDescent="0.25">
      <c r="B324" s="62">
        <f t="shared" si="119"/>
        <v>17.100000000000016</v>
      </c>
      <c r="C324" s="178"/>
      <c r="D324" s="179"/>
      <c r="E324" s="88"/>
      <c r="F324" s="88"/>
      <c r="G324" s="88"/>
      <c r="H324" s="88"/>
      <c r="I324" s="88"/>
      <c r="J324" s="89" t="s">
        <v>63</v>
      </c>
      <c r="K324" s="90">
        <f>SUM(K314:K323)</f>
        <v>0</v>
      </c>
      <c r="L324" s="38"/>
      <c r="N324" s="39" t="str">
        <f t="shared" si="115"/>
        <v xml:space="preserve"> </v>
      </c>
      <c r="O324" s="53"/>
      <c r="Q324" s="41" t="str">
        <f t="shared" si="116"/>
        <v xml:space="preserve">  </v>
      </c>
      <c r="R324" s="61"/>
      <c r="T324" s="43">
        <f t="shared" si="117"/>
        <v>0</v>
      </c>
      <c r="V324" s="44">
        <f t="shared" si="118"/>
        <v>0</v>
      </c>
      <c r="W324" s="91" t="str">
        <f t="shared" si="120"/>
        <v xml:space="preserve"> </v>
      </c>
      <c r="Z324" s="11"/>
      <c r="AA324" s="11"/>
      <c r="AB324" s="11"/>
    </row>
    <row r="325" spans="2:32" s="6" customFormat="1" ht="26.45" hidden="1" customHeight="1" outlineLevel="1" x14ac:dyDescent="0.2">
      <c r="B325" s="92"/>
      <c r="C325" s="88"/>
      <c r="D325" s="88"/>
      <c r="E325" s="88"/>
      <c r="F325" s="88"/>
      <c r="G325" s="88"/>
      <c r="H325" s="88"/>
      <c r="I325" s="88"/>
      <c r="J325" s="89" t="str">
        <f>IF(K313&lt;&gt;"OBRA PÚBLICA","  ","A")</f>
        <v xml:space="preserve">  </v>
      </c>
      <c r="K325" s="90" t="str">
        <f>IF(K313&lt;&gt;"OBRA PÚBLICA","  ",K324*22%)</f>
        <v xml:space="preserve">  </v>
      </c>
      <c r="L325" s="38"/>
      <c r="R325" s="81" t="s">
        <v>63</v>
      </c>
      <c r="T325" s="93">
        <f>IF(V325=0,0,SUM(T315:T324))</f>
        <v>0</v>
      </c>
      <c r="V325" s="94">
        <f>SUM(V315:V324)</f>
        <v>0</v>
      </c>
      <c r="W325" s="71" t="e">
        <f>IF($V$387&gt;0,$W$387*V325/$V$387," ")</f>
        <v>#REF!</v>
      </c>
      <c r="Z325" s="11"/>
      <c r="AA325" s="11"/>
      <c r="AB325" s="11"/>
    </row>
    <row r="326" spans="2:32" s="6" customFormat="1" ht="26.45" hidden="1" customHeight="1" outlineLevel="1" x14ac:dyDescent="0.2">
      <c r="B326" s="92"/>
      <c r="C326" s="88"/>
      <c r="D326" s="88"/>
      <c r="E326" s="88"/>
      <c r="F326" s="88"/>
      <c r="G326" s="88"/>
      <c r="H326" s="88"/>
      <c r="I326" s="88"/>
      <c r="J326" s="89" t="str">
        <f>IF(K313&lt;&gt;"OBRA PÚBLICA","  ","I")</f>
        <v xml:space="preserve">  </v>
      </c>
      <c r="K326" s="90" t="str">
        <f>IF(K313&lt;&gt;"OBRA PÚBLICA","  ",K324*3%)</f>
        <v xml:space="preserve">  </v>
      </c>
      <c r="L326" s="38"/>
      <c r="R326" s="81" t="str">
        <f>IF(K313&lt;&gt;"OBRA PÚBLICA","  ","A")</f>
        <v xml:space="preserve">  </v>
      </c>
      <c r="T326" s="93" t="str">
        <f>IF(K313&lt;&gt;"OBRA PÚBLICA","  ",T325*22%)</f>
        <v xml:space="preserve">  </v>
      </c>
      <c r="V326" s="94" t="str">
        <f>IF(K313&lt;&gt;"OBRA PÚBLICA","  ",V325*22%)</f>
        <v xml:space="preserve">  </v>
      </c>
      <c r="W326" s="71" t="s">
        <v>64</v>
      </c>
      <c r="Z326" s="11"/>
      <c r="AA326" s="11"/>
      <c r="AB326" s="11"/>
    </row>
    <row r="327" spans="2:32" s="6" customFormat="1" ht="26.45" hidden="1" customHeight="1" outlineLevel="1" x14ac:dyDescent="0.2">
      <c r="B327" s="92"/>
      <c r="C327" s="88"/>
      <c r="D327" s="88"/>
      <c r="E327" s="95"/>
      <c r="F327" s="95"/>
      <c r="G327" s="95"/>
      <c r="H327" s="95"/>
      <c r="I327" s="95"/>
      <c r="J327" s="96" t="str">
        <f>IF(K313&lt;&gt;"OBRA PÚBLICA","  ","U")</f>
        <v xml:space="preserve">  </v>
      </c>
      <c r="K327" s="97" t="str">
        <f>IF(K313&lt;&gt;"OBRA PÚBLICA","  ",K324*5%)</f>
        <v xml:space="preserve">  </v>
      </c>
      <c r="L327" s="38"/>
      <c r="R327" s="81" t="str">
        <f>IF(K313&lt;&gt;"OBRA PÚBLICA","  ","I")</f>
        <v xml:space="preserve">  </v>
      </c>
      <c r="T327" s="93" t="str">
        <f>IF(K313&lt;&gt;"OBRA PÚBLICA","  ",T325*3%)</f>
        <v xml:space="preserve">  </v>
      </c>
      <c r="V327" s="94" t="str">
        <f>IF(K313&lt;&gt;"OBRA PÚBLICA","  ",V325*3%)</f>
        <v xml:space="preserve">  </v>
      </c>
      <c r="W327" s="71"/>
      <c r="Z327" s="11"/>
      <c r="AA327" s="11"/>
      <c r="AB327" s="11"/>
    </row>
    <row r="328" spans="2:32" s="6" customFormat="1" ht="26.45" hidden="1" customHeight="1" outlineLevel="1" x14ac:dyDescent="0.2">
      <c r="B328" s="98"/>
      <c r="C328" s="95"/>
      <c r="D328" s="95"/>
      <c r="J328" s="99"/>
      <c r="K328" s="82"/>
      <c r="L328" s="38"/>
      <c r="R328" s="81" t="str">
        <f>IF(K313&lt;&gt;"OBRA PÚBLICA","  ","U")</f>
        <v xml:space="preserve">  </v>
      </c>
      <c r="T328" s="93" t="str">
        <f>IF(K313&lt;&gt;"OBRA PÚBLICA","  ",T325*5%)</f>
        <v xml:space="preserve">  </v>
      </c>
      <c r="V328" s="94" t="str">
        <f>IF(K313&lt;&gt;"OBRA PÚBLICA","  ",V325*5%)</f>
        <v xml:space="preserve">  </v>
      </c>
      <c r="W328" s="71"/>
      <c r="Z328" s="11"/>
      <c r="AA328" s="11"/>
      <c r="AB328" s="11"/>
    </row>
    <row r="329" spans="2:32" s="6" customFormat="1" ht="26.45" hidden="1" customHeight="1" outlineLevel="1" x14ac:dyDescent="0.2">
      <c r="J329" s="99"/>
      <c r="K329" s="82"/>
      <c r="L329" s="38"/>
      <c r="R329" s="81"/>
      <c r="T329" s="82"/>
      <c r="V329" s="82"/>
      <c r="W329" s="67"/>
      <c r="Z329" s="11"/>
      <c r="AA329" s="11"/>
      <c r="AB329" s="11"/>
    </row>
    <row r="330" spans="2:32" s="6" customFormat="1" ht="26.45" hidden="1" customHeight="1" outlineLevel="1" x14ac:dyDescent="0.2">
      <c r="E330" s="14" t="s">
        <v>13</v>
      </c>
      <c r="F330" s="14" t="s">
        <v>14</v>
      </c>
      <c r="G330" s="14" t="s">
        <v>15</v>
      </c>
      <c r="H330" s="14" t="s">
        <v>16</v>
      </c>
      <c r="I330" s="14" t="s">
        <v>17</v>
      </c>
      <c r="J330" s="15" t="s">
        <v>18</v>
      </c>
      <c r="K330" s="15" t="s">
        <v>19</v>
      </c>
      <c r="L330" s="38"/>
      <c r="R330" s="81"/>
      <c r="T330" s="82"/>
      <c r="V330" s="82"/>
      <c r="W330" s="67"/>
      <c r="Z330" s="11"/>
      <c r="AA330" s="11"/>
      <c r="AB330" s="11"/>
    </row>
    <row r="331" spans="2:32" s="6" customFormat="1" ht="33.950000000000003" hidden="1" customHeight="1" outlineLevel="1" thickBot="1" x14ac:dyDescent="0.25">
      <c r="B331" s="14" t="s">
        <v>11</v>
      </c>
      <c r="C331" s="187" t="s">
        <v>12</v>
      </c>
      <c r="D331" s="188"/>
      <c r="E331" s="85"/>
      <c r="F331" s="85"/>
      <c r="G331" s="85"/>
      <c r="H331" s="85"/>
      <c r="I331" s="86"/>
      <c r="J331" s="24" t="s">
        <v>31</v>
      </c>
      <c r="K331" s="25" t="s">
        <v>2</v>
      </c>
      <c r="L331" s="16"/>
      <c r="N331" s="17" t="s">
        <v>20</v>
      </c>
      <c r="O331" s="18" t="s">
        <v>21</v>
      </c>
      <c r="Q331" s="17" t="s">
        <v>22</v>
      </c>
      <c r="R331" s="18" t="s">
        <v>23</v>
      </c>
      <c r="T331" s="19" t="s">
        <v>24</v>
      </c>
      <c r="V331" s="20" t="s">
        <v>25</v>
      </c>
      <c r="W331" s="21" t="s">
        <v>26</v>
      </c>
      <c r="Z331" s="11"/>
      <c r="AA331" s="11"/>
      <c r="AB331" s="11"/>
    </row>
    <row r="332" spans="2:32" s="22" customFormat="1" ht="20.100000000000001" hidden="1" customHeight="1" outlineLevel="1" thickBot="1" x14ac:dyDescent="0.25">
      <c r="B332" s="23">
        <v>18</v>
      </c>
      <c r="C332" s="87"/>
      <c r="D332" s="85"/>
      <c r="E332" s="35"/>
      <c r="F332" s="34" t="s">
        <v>2</v>
      </c>
      <c r="G332" s="34" t="s">
        <v>2</v>
      </c>
      <c r="H332" s="35"/>
      <c r="I332" s="35"/>
      <c r="J332" s="36"/>
      <c r="K332" s="37">
        <f t="shared" ref="K332:K341" si="121">IF(I332=0,(H332*J332),(H332*J332)+(H332*J332)*I332%)</f>
        <v>0</v>
      </c>
      <c r="L332" s="26"/>
      <c r="V332" s="27"/>
      <c r="W332" s="28"/>
      <c r="Z332" s="29">
        <f>IF(K331="BIENES",K342,0)</f>
        <v>0</v>
      </c>
      <c r="AA332" s="29">
        <f>IF(K331="SERVICIOS",K342,0)</f>
        <v>0</v>
      </c>
      <c r="AB332" s="29">
        <f>IF(K331="OBRA PÚBLICA",K342,0)</f>
        <v>0</v>
      </c>
      <c r="AD332" s="30">
        <f>IF(K331="BIENES",T343,0)</f>
        <v>0</v>
      </c>
      <c r="AE332" s="30">
        <f>IF(K331="SERVICIOS",T343,0)</f>
        <v>0</v>
      </c>
      <c r="AF332" s="30">
        <f>IF(K331="OBRA PÚBLICA",T343,0)</f>
        <v>0</v>
      </c>
    </row>
    <row r="333" spans="2:32" s="6" customFormat="1" ht="26.45" hidden="1" customHeight="1" outlineLevel="1" x14ac:dyDescent="0.2">
      <c r="B333" s="32">
        <f>+B332+0.01</f>
        <v>18.010000000000002</v>
      </c>
      <c r="C333" s="189"/>
      <c r="D333" s="190"/>
      <c r="E333" s="50"/>
      <c r="F333" s="49" t="s">
        <v>2</v>
      </c>
      <c r="G333" s="49" t="s">
        <v>2</v>
      </c>
      <c r="H333" s="50"/>
      <c r="I333" s="50"/>
      <c r="J333" s="51"/>
      <c r="K333" s="37">
        <f t="shared" si="121"/>
        <v>0</v>
      </c>
      <c r="L333" s="38"/>
      <c r="N333" s="39" t="str">
        <f t="shared" ref="N333:N342" si="122">IF(AND(O333=0,H332&lt;&gt;0)," ",IF(O333&gt;H332,CONCATENATE("+",O333-H332),IF(H332&gt;O333,CONCATENATE("-",H332-O333)," ")))</f>
        <v xml:space="preserve"> </v>
      </c>
      <c r="O333" s="40"/>
      <c r="Q333" s="41" t="str">
        <f t="shared" ref="Q333:Q342" si="123">IF(AND(R333=0,J332&lt;&gt;0),"  ",IF(R333&gt;J332,R333-J332,IF(J332&gt;R333,J332-R333,"  ")))</f>
        <v xml:space="preserve">  </v>
      </c>
      <c r="R333" s="42"/>
      <c r="T333" s="43">
        <f t="shared" ref="T333:T342" si="124">V333-K332</f>
        <v>0</v>
      </c>
      <c r="V333" s="44">
        <f t="shared" ref="V333:V342" si="125">IF(AND(O333&lt;&gt;0,R333&lt;&gt;0),R333*O333,IF(AND(O333&lt;&gt;0,R333=0),O333*J332,IF(AND(O333=0,R333&lt;&gt;0),H332*R333,IF(AND(R333=0,O333=0),K332," "))))</f>
        <v>0</v>
      </c>
      <c r="W333" s="45" t="str">
        <f>IF($V$343&gt;0,$W$343*V333/$V$343," ")</f>
        <v xml:space="preserve"> </v>
      </c>
      <c r="Z333" s="11"/>
      <c r="AA333" s="11"/>
      <c r="AB333" s="11"/>
    </row>
    <row r="334" spans="2:32" s="6" customFormat="1" ht="26.45" hidden="1" customHeight="1" outlineLevel="1" x14ac:dyDescent="0.2">
      <c r="B334" s="62">
        <f t="shared" ref="B334:B342" si="126">+B333+0.01</f>
        <v>18.020000000000003</v>
      </c>
      <c r="C334" s="178"/>
      <c r="D334" s="179"/>
      <c r="E334" s="50"/>
      <c r="F334" s="49" t="s">
        <v>2</v>
      </c>
      <c r="G334" s="49" t="s">
        <v>2</v>
      </c>
      <c r="H334" s="50"/>
      <c r="I334" s="50"/>
      <c r="J334" s="51"/>
      <c r="K334" s="37">
        <f t="shared" si="121"/>
        <v>0</v>
      </c>
      <c r="L334" s="38"/>
      <c r="N334" s="39" t="str">
        <f t="shared" si="122"/>
        <v xml:space="preserve"> </v>
      </c>
      <c r="O334" s="53"/>
      <c r="Q334" s="41" t="str">
        <f t="shared" si="123"/>
        <v xml:space="preserve">  </v>
      </c>
      <c r="R334" s="54"/>
      <c r="T334" s="43">
        <f t="shared" si="124"/>
        <v>0</v>
      </c>
      <c r="V334" s="44">
        <f t="shared" si="125"/>
        <v>0</v>
      </c>
      <c r="W334" s="55" t="str">
        <f t="shared" ref="W334:W342" si="127">IF($V$343&gt;0,$W$343*V334/$V$343," ")</f>
        <v xml:space="preserve"> </v>
      </c>
      <c r="Z334" s="11"/>
      <c r="AA334" s="11"/>
      <c r="AB334" s="11"/>
    </row>
    <row r="335" spans="2:32" s="6" customFormat="1" ht="26.45" hidden="1" customHeight="1" outlineLevel="1" x14ac:dyDescent="0.2">
      <c r="B335" s="62">
        <f t="shared" si="126"/>
        <v>18.030000000000005</v>
      </c>
      <c r="C335" s="178"/>
      <c r="D335" s="179"/>
      <c r="E335" s="50"/>
      <c r="F335" s="49" t="s">
        <v>2</v>
      </c>
      <c r="G335" s="49" t="s">
        <v>2</v>
      </c>
      <c r="H335" s="50"/>
      <c r="I335" s="50"/>
      <c r="J335" s="51"/>
      <c r="K335" s="37">
        <f t="shared" si="121"/>
        <v>0</v>
      </c>
      <c r="L335" s="38"/>
      <c r="N335" s="39" t="str">
        <f t="shared" si="122"/>
        <v xml:space="preserve"> </v>
      </c>
      <c r="O335" s="53"/>
      <c r="Q335" s="41" t="str">
        <f t="shared" si="123"/>
        <v xml:space="preserve">  </v>
      </c>
      <c r="R335" s="54"/>
      <c r="T335" s="43">
        <f t="shared" si="124"/>
        <v>0</v>
      </c>
      <c r="V335" s="44">
        <f t="shared" si="125"/>
        <v>0</v>
      </c>
      <c r="W335" s="55" t="str">
        <f t="shared" si="127"/>
        <v xml:space="preserve"> </v>
      </c>
      <c r="Z335" s="11"/>
      <c r="AA335" s="11"/>
      <c r="AB335" s="11"/>
    </row>
    <row r="336" spans="2:32" s="6" customFormat="1" ht="26.45" hidden="1" customHeight="1" outlineLevel="1" x14ac:dyDescent="0.2">
      <c r="B336" s="62">
        <f t="shared" si="126"/>
        <v>18.040000000000006</v>
      </c>
      <c r="C336" s="178"/>
      <c r="D336" s="179"/>
      <c r="E336" s="50"/>
      <c r="F336" s="49" t="s">
        <v>2</v>
      </c>
      <c r="G336" s="49" t="s">
        <v>2</v>
      </c>
      <c r="H336" s="50"/>
      <c r="I336" s="50"/>
      <c r="J336" s="51"/>
      <c r="K336" s="37">
        <f t="shared" si="121"/>
        <v>0</v>
      </c>
      <c r="L336" s="38"/>
      <c r="N336" s="39" t="str">
        <f t="shared" si="122"/>
        <v xml:space="preserve"> </v>
      </c>
      <c r="O336" s="53"/>
      <c r="Q336" s="41" t="str">
        <f t="shared" si="123"/>
        <v xml:space="preserve">  </v>
      </c>
      <c r="R336" s="54"/>
      <c r="T336" s="43">
        <f t="shared" si="124"/>
        <v>0</v>
      </c>
      <c r="V336" s="44">
        <f t="shared" si="125"/>
        <v>0</v>
      </c>
      <c r="W336" s="55" t="str">
        <f t="shared" si="127"/>
        <v xml:space="preserve"> </v>
      </c>
      <c r="Z336" s="11"/>
      <c r="AA336" s="11"/>
      <c r="AB336" s="11"/>
    </row>
    <row r="337" spans="2:32" s="6" customFormat="1" ht="26.45" hidden="1" customHeight="1" outlineLevel="1" x14ac:dyDescent="0.2">
      <c r="B337" s="62">
        <f t="shared" si="126"/>
        <v>18.050000000000008</v>
      </c>
      <c r="C337" s="178"/>
      <c r="D337" s="179"/>
      <c r="E337" s="50"/>
      <c r="F337" s="49" t="s">
        <v>2</v>
      </c>
      <c r="G337" s="49" t="s">
        <v>2</v>
      </c>
      <c r="H337" s="50"/>
      <c r="I337" s="50"/>
      <c r="J337" s="51"/>
      <c r="K337" s="37">
        <f t="shared" si="121"/>
        <v>0</v>
      </c>
      <c r="L337" s="38"/>
      <c r="N337" s="39" t="str">
        <f t="shared" si="122"/>
        <v xml:space="preserve"> </v>
      </c>
      <c r="O337" s="53"/>
      <c r="Q337" s="41" t="str">
        <f t="shared" si="123"/>
        <v xml:space="preserve">  </v>
      </c>
      <c r="R337" s="54"/>
      <c r="T337" s="43">
        <f t="shared" si="124"/>
        <v>0</v>
      </c>
      <c r="V337" s="44">
        <f t="shared" si="125"/>
        <v>0</v>
      </c>
      <c r="W337" s="55" t="str">
        <f t="shared" si="127"/>
        <v xml:space="preserve"> </v>
      </c>
      <c r="Z337" s="11"/>
      <c r="AA337" s="11"/>
      <c r="AB337" s="11"/>
    </row>
    <row r="338" spans="2:32" s="6" customFormat="1" ht="26.45" hidden="1" customHeight="1" outlineLevel="1" x14ac:dyDescent="0.2">
      <c r="B338" s="62">
        <f t="shared" si="126"/>
        <v>18.060000000000009</v>
      </c>
      <c r="C338" s="178"/>
      <c r="D338" s="179"/>
      <c r="E338" s="50"/>
      <c r="F338" s="49" t="s">
        <v>2</v>
      </c>
      <c r="G338" s="49" t="s">
        <v>2</v>
      </c>
      <c r="H338" s="50"/>
      <c r="I338" s="50"/>
      <c r="J338" s="51"/>
      <c r="K338" s="37">
        <f t="shared" si="121"/>
        <v>0</v>
      </c>
      <c r="L338" s="38"/>
      <c r="N338" s="39" t="str">
        <f t="shared" si="122"/>
        <v xml:space="preserve"> </v>
      </c>
      <c r="O338" s="53"/>
      <c r="Q338" s="41" t="str">
        <f t="shared" si="123"/>
        <v xml:space="preserve">  </v>
      </c>
      <c r="R338" s="54"/>
      <c r="T338" s="43">
        <f t="shared" si="124"/>
        <v>0</v>
      </c>
      <c r="V338" s="44">
        <f t="shared" si="125"/>
        <v>0</v>
      </c>
      <c r="W338" s="55" t="str">
        <f t="shared" si="127"/>
        <v xml:space="preserve"> </v>
      </c>
      <c r="Z338" s="11"/>
      <c r="AA338" s="11"/>
      <c r="AB338" s="11"/>
    </row>
    <row r="339" spans="2:32" s="6" customFormat="1" ht="26.45" hidden="1" customHeight="1" outlineLevel="1" x14ac:dyDescent="0.2">
      <c r="B339" s="62">
        <f t="shared" si="126"/>
        <v>18.070000000000011</v>
      </c>
      <c r="C339" s="178"/>
      <c r="D339" s="179"/>
      <c r="E339" s="50"/>
      <c r="F339" s="49" t="s">
        <v>2</v>
      </c>
      <c r="G339" s="49" t="s">
        <v>2</v>
      </c>
      <c r="H339" s="50"/>
      <c r="I339" s="50"/>
      <c r="J339" s="51"/>
      <c r="K339" s="37">
        <f t="shared" si="121"/>
        <v>0</v>
      </c>
      <c r="L339" s="38"/>
      <c r="N339" s="39" t="str">
        <f t="shared" si="122"/>
        <v xml:space="preserve"> </v>
      </c>
      <c r="O339" s="53"/>
      <c r="Q339" s="41" t="str">
        <f t="shared" si="123"/>
        <v xml:space="preserve">  </v>
      </c>
      <c r="R339" s="54"/>
      <c r="T339" s="43">
        <f t="shared" si="124"/>
        <v>0</v>
      </c>
      <c r="V339" s="44">
        <f t="shared" si="125"/>
        <v>0</v>
      </c>
      <c r="W339" s="55" t="str">
        <f t="shared" si="127"/>
        <v xml:space="preserve"> </v>
      </c>
      <c r="Z339" s="11"/>
      <c r="AA339" s="11"/>
      <c r="AB339" s="11"/>
    </row>
    <row r="340" spans="2:32" s="6" customFormat="1" ht="26.45" hidden="1" customHeight="1" outlineLevel="1" x14ac:dyDescent="0.2">
      <c r="B340" s="62">
        <f t="shared" si="126"/>
        <v>18.080000000000013</v>
      </c>
      <c r="C340" s="178"/>
      <c r="D340" s="179"/>
      <c r="E340" s="50"/>
      <c r="F340" s="49" t="s">
        <v>2</v>
      </c>
      <c r="G340" s="49" t="s">
        <v>2</v>
      </c>
      <c r="H340" s="50"/>
      <c r="I340" s="50"/>
      <c r="J340" s="51"/>
      <c r="K340" s="37">
        <f t="shared" si="121"/>
        <v>0</v>
      </c>
      <c r="L340" s="38"/>
      <c r="N340" s="39" t="str">
        <f t="shared" si="122"/>
        <v xml:space="preserve"> </v>
      </c>
      <c r="O340" s="53"/>
      <c r="Q340" s="41" t="str">
        <f t="shared" si="123"/>
        <v xml:space="preserve">  </v>
      </c>
      <c r="R340" s="54"/>
      <c r="T340" s="43">
        <f t="shared" si="124"/>
        <v>0</v>
      </c>
      <c r="V340" s="44">
        <f t="shared" si="125"/>
        <v>0</v>
      </c>
      <c r="W340" s="55" t="str">
        <f t="shared" si="127"/>
        <v xml:space="preserve"> </v>
      </c>
      <c r="Z340" s="11"/>
      <c r="AA340" s="11"/>
      <c r="AB340" s="11"/>
    </row>
    <row r="341" spans="2:32" s="6" customFormat="1" ht="26.45" hidden="1" customHeight="1" outlineLevel="1" x14ac:dyDescent="0.2">
      <c r="B341" s="62">
        <f t="shared" si="126"/>
        <v>18.090000000000014</v>
      </c>
      <c r="C341" s="178"/>
      <c r="D341" s="179"/>
      <c r="E341" s="50"/>
      <c r="F341" s="49" t="s">
        <v>2</v>
      </c>
      <c r="G341" s="49" t="s">
        <v>2</v>
      </c>
      <c r="H341" s="50"/>
      <c r="I341" s="50"/>
      <c r="J341" s="51"/>
      <c r="K341" s="37">
        <f t="shared" si="121"/>
        <v>0</v>
      </c>
      <c r="L341" s="38"/>
      <c r="N341" s="39" t="str">
        <f t="shared" si="122"/>
        <v xml:space="preserve"> </v>
      </c>
      <c r="O341" s="53"/>
      <c r="Q341" s="41" t="str">
        <f t="shared" si="123"/>
        <v xml:space="preserve">  </v>
      </c>
      <c r="R341" s="54"/>
      <c r="T341" s="43">
        <f t="shared" si="124"/>
        <v>0</v>
      </c>
      <c r="V341" s="44">
        <f t="shared" si="125"/>
        <v>0</v>
      </c>
      <c r="W341" s="55" t="str">
        <f t="shared" si="127"/>
        <v xml:space="preserve"> </v>
      </c>
      <c r="Z341" s="11"/>
      <c r="AA341" s="11"/>
      <c r="AB341" s="11"/>
    </row>
    <row r="342" spans="2:32" s="6" customFormat="1" ht="13.9" hidden="1" customHeight="1" outlineLevel="1" thickBot="1" x14ac:dyDescent="0.25">
      <c r="B342" s="62">
        <f t="shared" si="126"/>
        <v>18.100000000000016</v>
      </c>
      <c r="C342" s="178"/>
      <c r="D342" s="179"/>
      <c r="E342" s="88"/>
      <c r="F342" s="88"/>
      <c r="G342" s="88"/>
      <c r="H342" s="88"/>
      <c r="I342" s="88"/>
      <c r="J342" s="89" t="s">
        <v>63</v>
      </c>
      <c r="K342" s="90">
        <f>SUM(K332:K341)</f>
        <v>0</v>
      </c>
      <c r="L342" s="38"/>
      <c r="N342" s="39" t="str">
        <f t="shared" si="122"/>
        <v xml:space="preserve"> </v>
      </c>
      <c r="O342" s="53"/>
      <c r="Q342" s="41" t="str">
        <f t="shared" si="123"/>
        <v xml:space="preserve">  </v>
      </c>
      <c r="R342" s="61"/>
      <c r="T342" s="43">
        <f t="shared" si="124"/>
        <v>0</v>
      </c>
      <c r="V342" s="44">
        <f t="shared" si="125"/>
        <v>0</v>
      </c>
      <c r="W342" s="91" t="str">
        <f t="shared" si="127"/>
        <v xml:space="preserve"> </v>
      </c>
      <c r="Z342" s="11"/>
      <c r="AA342" s="11"/>
      <c r="AB342" s="11"/>
    </row>
    <row r="343" spans="2:32" s="6" customFormat="1" ht="26.45" hidden="1" customHeight="1" outlineLevel="1" x14ac:dyDescent="0.2">
      <c r="B343" s="92"/>
      <c r="C343" s="88"/>
      <c r="D343" s="88"/>
      <c r="E343" s="88"/>
      <c r="F343" s="88"/>
      <c r="G343" s="88"/>
      <c r="H343" s="88"/>
      <c r="I343" s="88"/>
      <c r="J343" s="89" t="str">
        <f>IF(K331&lt;&gt;"OBRA PÚBLICA","  ","A")</f>
        <v xml:space="preserve">  </v>
      </c>
      <c r="K343" s="90" t="str">
        <f>IF(K331&lt;&gt;"OBRA PÚBLICA","  ",K342*22%)</f>
        <v xml:space="preserve">  </v>
      </c>
      <c r="L343" s="38"/>
      <c r="R343" s="81" t="s">
        <v>63</v>
      </c>
      <c r="T343" s="93">
        <f>IF(V343=0,0,SUM(T333:T342))</f>
        <v>0</v>
      </c>
      <c r="V343" s="94">
        <f>SUM(V333:V342)</f>
        <v>0</v>
      </c>
      <c r="W343" s="71" t="e">
        <f>IF($V$387&gt;0,$W$387*V343/$V$387," ")</f>
        <v>#REF!</v>
      </c>
      <c r="Z343" s="11"/>
      <c r="AA343" s="11"/>
      <c r="AB343" s="11"/>
    </row>
    <row r="344" spans="2:32" s="6" customFormat="1" ht="26.45" hidden="1" customHeight="1" outlineLevel="1" x14ac:dyDescent="0.2">
      <c r="B344" s="92"/>
      <c r="C344" s="88"/>
      <c r="D344" s="88"/>
      <c r="E344" s="88"/>
      <c r="F344" s="88"/>
      <c r="G344" s="88"/>
      <c r="H344" s="88"/>
      <c r="I344" s="88"/>
      <c r="J344" s="89" t="str">
        <f>IF(K331&lt;&gt;"OBRA PÚBLICA","  ","I")</f>
        <v xml:space="preserve">  </v>
      </c>
      <c r="K344" s="90" t="str">
        <f>IF(K331&lt;&gt;"OBRA PÚBLICA","  ",K342*3%)</f>
        <v xml:space="preserve">  </v>
      </c>
      <c r="L344" s="38"/>
      <c r="R344" s="81" t="str">
        <f>IF(K331&lt;&gt;"OBRA PÚBLICA","  ","A")</f>
        <v xml:space="preserve">  </v>
      </c>
      <c r="T344" s="93" t="str">
        <f>IF(K331&lt;&gt;"OBRA PÚBLICA","  ",T343*22%)</f>
        <v xml:space="preserve">  </v>
      </c>
      <c r="V344" s="94" t="str">
        <f>IF(K331&lt;&gt;"OBRA PÚBLICA","  ",V343*22%)</f>
        <v xml:space="preserve">  </v>
      </c>
      <c r="W344" s="71"/>
      <c r="Z344" s="11"/>
      <c r="AA344" s="11"/>
      <c r="AB344" s="11"/>
    </row>
    <row r="345" spans="2:32" s="6" customFormat="1" ht="26.45" hidden="1" customHeight="1" outlineLevel="1" x14ac:dyDescent="0.2">
      <c r="B345" s="92"/>
      <c r="C345" s="88"/>
      <c r="D345" s="88"/>
      <c r="E345" s="95"/>
      <c r="F345" s="95"/>
      <c r="G345" s="95"/>
      <c r="H345" s="95"/>
      <c r="I345" s="95"/>
      <c r="J345" s="96" t="str">
        <f>IF(K331&lt;&gt;"OBRA PÚBLICA","  ","U")</f>
        <v xml:space="preserve">  </v>
      </c>
      <c r="K345" s="97" t="str">
        <f>IF(K331&lt;&gt;"OBRA PÚBLICA","  ",K342*5%)</f>
        <v xml:space="preserve">  </v>
      </c>
      <c r="L345" s="38"/>
      <c r="R345" s="81" t="str">
        <f>IF(K331&lt;&gt;"OBRA PÚBLICA","  ","I")</f>
        <v xml:space="preserve">  </v>
      </c>
      <c r="T345" s="93" t="str">
        <f>IF(K331&lt;&gt;"OBRA PÚBLICA","  ",T343*3%)</f>
        <v xml:space="preserve">  </v>
      </c>
      <c r="V345" s="94" t="str">
        <f>IF(K331&lt;&gt;"OBRA PÚBLICA","  ",V343*3%)</f>
        <v xml:space="preserve">  </v>
      </c>
      <c r="W345" s="71"/>
      <c r="Z345" s="11"/>
      <c r="AA345" s="11"/>
      <c r="AB345" s="11"/>
    </row>
    <row r="346" spans="2:32" s="6" customFormat="1" ht="26.45" hidden="1" customHeight="1" outlineLevel="1" x14ac:dyDescent="0.2">
      <c r="B346" s="98"/>
      <c r="C346" s="95"/>
      <c r="D346" s="95"/>
      <c r="J346" s="99"/>
      <c r="K346" s="82"/>
      <c r="L346" s="38"/>
      <c r="R346" s="81" t="str">
        <f>IF(K331&lt;&gt;"OBRA PÚBLICA","  ","U")</f>
        <v xml:space="preserve">  </v>
      </c>
      <c r="T346" s="93" t="str">
        <f>IF(K331&lt;&gt;"OBRA PÚBLICA","  ",T343*5%)</f>
        <v xml:space="preserve">  </v>
      </c>
      <c r="V346" s="94" t="str">
        <f>IF(K331&lt;&gt;"OBRA PÚBLICA","  ",V343*5%)</f>
        <v xml:space="preserve">  </v>
      </c>
      <c r="W346" s="71"/>
      <c r="Z346" s="11"/>
      <c r="AA346" s="11"/>
      <c r="AB346" s="11"/>
    </row>
    <row r="347" spans="2:32" s="6" customFormat="1" ht="26.45" hidden="1" customHeight="1" outlineLevel="1" x14ac:dyDescent="0.2">
      <c r="E347" s="78"/>
      <c r="F347" s="78"/>
      <c r="G347" s="78"/>
      <c r="H347" s="78"/>
      <c r="I347" s="78"/>
      <c r="J347" s="79"/>
      <c r="K347" s="80"/>
      <c r="L347" s="38"/>
      <c r="R347" s="81"/>
      <c r="T347" s="82"/>
      <c r="V347" s="82"/>
      <c r="W347" s="67"/>
      <c r="Z347" s="11"/>
      <c r="AA347" s="11"/>
      <c r="AB347" s="11"/>
    </row>
    <row r="348" spans="2:32" s="6" customFormat="1" ht="26.45" hidden="1" customHeight="1" outlineLevel="1" x14ac:dyDescent="0.2">
      <c r="B348" s="78"/>
      <c r="C348" s="78"/>
      <c r="D348" s="78"/>
      <c r="E348" s="83" t="s">
        <v>13</v>
      </c>
      <c r="F348" s="83" t="s">
        <v>14</v>
      </c>
      <c r="G348" s="83" t="s">
        <v>15</v>
      </c>
      <c r="H348" s="83" t="s">
        <v>16</v>
      </c>
      <c r="I348" s="83" t="s">
        <v>17</v>
      </c>
      <c r="J348" s="84" t="s">
        <v>18</v>
      </c>
      <c r="K348" s="84" t="s">
        <v>19</v>
      </c>
      <c r="L348" s="38"/>
      <c r="R348" s="81"/>
      <c r="T348" s="82"/>
      <c r="V348" s="82"/>
      <c r="W348" s="67"/>
      <c r="Z348" s="11"/>
      <c r="AA348" s="11"/>
      <c r="AB348" s="11"/>
    </row>
    <row r="349" spans="2:32" s="6" customFormat="1" ht="33.950000000000003" hidden="1" customHeight="1" outlineLevel="1" thickBot="1" x14ac:dyDescent="0.25">
      <c r="B349" s="83" t="s">
        <v>11</v>
      </c>
      <c r="C349" s="191" t="s">
        <v>12</v>
      </c>
      <c r="D349" s="192"/>
      <c r="E349" s="85"/>
      <c r="F349" s="85"/>
      <c r="G349" s="85"/>
      <c r="H349" s="85"/>
      <c r="I349" s="86"/>
      <c r="J349" s="24" t="s">
        <v>31</v>
      </c>
      <c r="K349" s="25" t="s">
        <v>2</v>
      </c>
      <c r="L349" s="16"/>
      <c r="N349" s="17" t="s">
        <v>20</v>
      </c>
      <c r="O349" s="18" t="s">
        <v>21</v>
      </c>
      <c r="Q349" s="17" t="s">
        <v>22</v>
      </c>
      <c r="R349" s="18" t="s">
        <v>23</v>
      </c>
      <c r="T349" s="19" t="s">
        <v>24</v>
      </c>
      <c r="V349" s="20" t="s">
        <v>25</v>
      </c>
      <c r="W349" s="21" t="s">
        <v>26</v>
      </c>
      <c r="Z349" s="11"/>
      <c r="AA349" s="11"/>
      <c r="AB349" s="11"/>
    </row>
    <row r="350" spans="2:32" s="22" customFormat="1" ht="20.100000000000001" hidden="1" customHeight="1" outlineLevel="1" thickBot="1" x14ac:dyDescent="0.25">
      <c r="B350" s="23">
        <v>19</v>
      </c>
      <c r="C350" s="87"/>
      <c r="D350" s="85"/>
      <c r="E350" s="35"/>
      <c r="F350" s="34" t="s">
        <v>2</v>
      </c>
      <c r="G350" s="34" t="s">
        <v>2</v>
      </c>
      <c r="H350" s="35"/>
      <c r="I350" s="35"/>
      <c r="J350" s="36"/>
      <c r="K350" s="37">
        <f t="shared" ref="K350:K359" si="128">IF(I350=0,(H350*J350),(H350*J350)+(H350*J350)*I350%)</f>
        <v>0</v>
      </c>
      <c r="L350" s="26"/>
      <c r="V350" s="27"/>
      <c r="W350" s="28"/>
      <c r="Z350" s="29">
        <f>IF(K349="BIENES",K360,0)</f>
        <v>0</v>
      </c>
      <c r="AA350" s="29">
        <f>IF(K349="SERVICIOS",K360,0)</f>
        <v>0</v>
      </c>
      <c r="AB350" s="29">
        <f>IF(K349="OBRA PÚBLICA",K360,0)</f>
        <v>0</v>
      </c>
      <c r="AD350" s="30">
        <f>IF(K349="BIENES",T361,0)</f>
        <v>0</v>
      </c>
      <c r="AE350" s="30">
        <f>IF(K349="SERVICIOS",T361,0)</f>
        <v>0</v>
      </c>
      <c r="AF350" s="30">
        <f>IF(K349="OBRA PÚBLICA",T361,0)</f>
        <v>0</v>
      </c>
    </row>
    <row r="351" spans="2:32" s="6" customFormat="1" ht="26.45" hidden="1" customHeight="1" outlineLevel="1" x14ac:dyDescent="0.2">
      <c r="B351" s="32">
        <f>+B350+0.01</f>
        <v>19.010000000000002</v>
      </c>
      <c r="C351" s="189"/>
      <c r="D351" s="190"/>
      <c r="E351" s="50"/>
      <c r="F351" s="49" t="s">
        <v>2</v>
      </c>
      <c r="G351" s="49" t="s">
        <v>2</v>
      </c>
      <c r="H351" s="50"/>
      <c r="I351" s="50"/>
      <c r="J351" s="51"/>
      <c r="K351" s="37">
        <f t="shared" si="128"/>
        <v>0</v>
      </c>
      <c r="L351" s="38"/>
      <c r="N351" s="39" t="str">
        <f t="shared" ref="N351:N360" si="129">IF(AND(O351=0,H350&lt;&gt;0)," ",IF(O351&gt;H350,CONCATENATE("+",O351-H350),IF(H350&gt;O351,CONCATENATE("-",H350-O351)," ")))</f>
        <v xml:space="preserve"> </v>
      </c>
      <c r="O351" s="40"/>
      <c r="Q351" s="41" t="str">
        <f t="shared" ref="Q351:Q360" si="130">IF(AND(R351=0,J350&lt;&gt;0),"  ",IF(R351&gt;J350,R351-J350,IF(J350&gt;R351,J350-R351,"  ")))</f>
        <v xml:space="preserve">  </v>
      </c>
      <c r="R351" s="42"/>
      <c r="T351" s="43">
        <f t="shared" ref="T351:T360" si="131">V351-K350</f>
        <v>0</v>
      </c>
      <c r="V351" s="44">
        <f t="shared" ref="V351:V360" si="132">IF(AND(O351&lt;&gt;0,R351&lt;&gt;0),R351*O351,IF(AND(O351&lt;&gt;0,R351=0),O351*J350,IF(AND(O351=0,R351&lt;&gt;0),H350*R351,IF(AND(R351=0,O351=0),K350," "))))</f>
        <v>0</v>
      </c>
      <c r="W351" s="45" t="str">
        <f>IF($V$361&gt;0,$W$361*V351/$V$361," ")</f>
        <v xml:space="preserve"> </v>
      </c>
      <c r="Z351" s="11"/>
      <c r="AA351" s="11"/>
      <c r="AB351" s="11"/>
    </row>
    <row r="352" spans="2:32" s="6" customFormat="1" ht="26.45" hidden="1" customHeight="1" outlineLevel="1" x14ac:dyDescent="0.2">
      <c r="B352" s="62">
        <f t="shared" ref="B352:B360" si="133">+B351+0.01</f>
        <v>19.020000000000003</v>
      </c>
      <c r="C352" s="178"/>
      <c r="D352" s="179"/>
      <c r="E352" s="50"/>
      <c r="F352" s="49" t="s">
        <v>2</v>
      </c>
      <c r="G352" s="49" t="s">
        <v>2</v>
      </c>
      <c r="H352" s="50"/>
      <c r="I352" s="50"/>
      <c r="J352" s="51"/>
      <c r="K352" s="37">
        <f t="shared" si="128"/>
        <v>0</v>
      </c>
      <c r="L352" s="38"/>
      <c r="N352" s="39" t="str">
        <f t="shared" si="129"/>
        <v xml:space="preserve"> </v>
      </c>
      <c r="O352" s="53"/>
      <c r="Q352" s="41" t="str">
        <f t="shared" si="130"/>
        <v xml:space="preserve">  </v>
      </c>
      <c r="R352" s="54"/>
      <c r="T352" s="43">
        <f t="shared" si="131"/>
        <v>0</v>
      </c>
      <c r="V352" s="44">
        <f t="shared" si="132"/>
        <v>0</v>
      </c>
      <c r="W352" s="55" t="str">
        <f t="shared" ref="W352:W360" si="134">IF($V$361&gt;0,$W$361*V352/$V$361," ")</f>
        <v xml:space="preserve"> </v>
      </c>
      <c r="Z352" s="11"/>
      <c r="AA352" s="11"/>
      <c r="AB352" s="11"/>
    </row>
    <row r="353" spans="2:32" s="6" customFormat="1" ht="26.45" hidden="1" customHeight="1" outlineLevel="1" x14ac:dyDescent="0.2">
      <c r="B353" s="62">
        <f t="shared" si="133"/>
        <v>19.030000000000005</v>
      </c>
      <c r="C353" s="178"/>
      <c r="D353" s="179"/>
      <c r="E353" s="50"/>
      <c r="F353" s="49" t="s">
        <v>2</v>
      </c>
      <c r="G353" s="49" t="s">
        <v>2</v>
      </c>
      <c r="H353" s="50"/>
      <c r="I353" s="50"/>
      <c r="J353" s="51"/>
      <c r="K353" s="37">
        <f t="shared" si="128"/>
        <v>0</v>
      </c>
      <c r="L353" s="38"/>
      <c r="N353" s="39" t="str">
        <f t="shared" si="129"/>
        <v xml:space="preserve"> </v>
      </c>
      <c r="O353" s="53"/>
      <c r="Q353" s="41" t="str">
        <f t="shared" si="130"/>
        <v xml:space="preserve">  </v>
      </c>
      <c r="R353" s="54"/>
      <c r="T353" s="43">
        <f t="shared" si="131"/>
        <v>0</v>
      </c>
      <c r="V353" s="44">
        <f t="shared" si="132"/>
        <v>0</v>
      </c>
      <c r="W353" s="55" t="str">
        <f t="shared" si="134"/>
        <v xml:space="preserve"> </v>
      </c>
      <c r="Z353" s="11"/>
      <c r="AA353" s="11"/>
      <c r="AB353" s="11"/>
    </row>
    <row r="354" spans="2:32" s="6" customFormat="1" ht="26.45" hidden="1" customHeight="1" outlineLevel="1" x14ac:dyDescent="0.2">
      <c r="B354" s="62">
        <f t="shared" si="133"/>
        <v>19.040000000000006</v>
      </c>
      <c r="C354" s="178"/>
      <c r="D354" s="179"/>
      <c r="E354" s="50"/>
      <c r="F354" s="49" t="s">
        <v>2</v>
      </c>
      <c r="G354" s="49" t="s">
        <v>2</v>
      </c>
      <c r="H354" s="50"/>
      <c r="I354" s="50"/>
      <c r="J354" s="51"/>
      <c r="K354" s="37">
        <f t="shared" si="128"/>
        <v>0</v>
      </c>
      <c r="L354" s="38"/>
      <c r="N354" s="39" t="str">
        <f t="shared" si="129"/>
        <v xml:space="preserve"> </v>
      </c>
      <c r="O354" s="53"/>
      <c r="Q354" s="41" t="str">
        <f t="shared" si="130"/>
        <v xml:space="preserve">  </v>
      </c>
      <c r="R354" s="54"/>
      <c r="T354" s="43">
        <f t="shared" si="131"/>
        <v>0</v>
      </c>
      <c r="V354" s="44">
        <f t="shared" si="132"/>
        <v>0</v>
      </c>
      <c r="W354" s="55" t="str">
        <f t="shared" si="134"/>
        <v xml:space="preserve"> </v>
      </c>
      <c r="Z354" s="11"/>
      <c r="AA354" s="11"/>
      <c r="AB354" s="11"/>
    </row>
    <row r="355" spans="2:32" s="6" customFormat="1" ht="26.45" hidden="1" customHeight="1" outlineLevel="1" x14ac:dyDescent="0.2">
      <c r="B355" s="62">
        <f t="shared" si="133"/>
        <v>19.050000000000008</v>
      </c>
      <c r="C355" s="178"/>
      <c r="D355" s="179"/>
      <c r="E355" s="50"/>
      <c r="F355" s="49" t="s">
        <v>2</v>
      </c>
      <c r="G355" s="49" t="s">
        <v>2</v>
      </c>
      <c r="H355" s="50"/>
      <c r="I355" s="50"/>
      <c r="J355" s="51"/>
      <c r="K355" s="37">
        <f t="shared" si="128"/>
        <v>0</v>
      </c>
      <c r="L355" s="38"/>
      <c r="N355" s="39" t="str">
        <f t="shared" si="129"/>
        <v xml:space="preserve"> </v>
      </c>
      <c r="O355" s="53"/>
      <c r="Q355" s="41" t="str">
        <f t="shared" si="130"/>
        <v xml:space="preserve">  </v>
      </c>
      <c r="R355" s="54"/>
      <c r="T355" s="43">
        <f t="shared" si="131"/>
        <v>0</v>
      </c>
      <c r="V355" s="44">
        <f t="shared" si="132"/>
        <v>0</v>
      </c>
      <c r="W355" s="55" t="str">
        <f t="shared" si="134"/>
        <v xml:space="preserve"> </v>
      </c>
      <c r="Z355" s="11"/>
      <c r="AA355" s="11"/>
      <c r="AB355" s="11"/>
    </row>
    <row r="356" spans="2:32" s="6" customFormat="1" ht="26.45" hidden="1" customHeight="1" outlineLevel="1" x14ac:dyDescent="0.2">
      <c r="B356" s="62">
        <f t="shared" si="133"/>
        <v>19.060000000000009</v>
      </c>
      <c r="C356" s="178"/>
      <c r="D356" s="179"/>
      <c r="E356" s="50"/>
      <c r="F356" s="49" t="s">
        <v>2</v>
      </c>
      <c r="G356" s="49" t="s">
        <v>2</v>
      </c>
      <c r="H356" s="50"/>
      <c r="I356" s="50"/>
      <c r="J356" s="51"/>
      <c r="K356" s="37">
        <f t="shared" si="128"/>
        <v>0</v>
      </c>
      <c r="L356" s="38"/>
      <c r="N356" s="39" t="str">
        <f t="shared" si="129"/>
        <v xml:space="preserve"> </v>
      </c>
      <c r="O356" s="53"/>
      <c r="Q356" s="41" t="str">
        <f t="shared" si="130"/>
        <v xml:space="preserve">  </v>
      </c>
      <c r="R356" s="54"/>
      <c r="T356" s="43">
        <f t="shared" si="131"/>
        <v>0</v>
      </c>
      <c r="V356" s="44">
        <f t="shared" si="132"/>
        <v>0</v>
      </c>
      <c r="W356" s="55" t="str">
        <f t="shared" si="134"/>
        <v xml:space="preserve"> </v>
      </c>
      <c r="Z356" s="11"/>
      <c r="AA356" s="11"/>
      <c r="AB356" s="11"/>
    </row>
    <row r="357" spans="2:32" s="6" customFormat="1" ht="26.45" hidden="1" customHeight="1" outlineLevel="1" x14ac:dyDescent="0.2">
      <c r="B357" s="62">
        <f t="shared" si="133"/>
        <v>19.070000000000011</v>
      </c>
      <c r="C357" s="178"/>
      <c r="D357" s="179"/>
      <c r="E357" s="50"/>
      <c r="F357" s="49" t="s">
        <v>2</v>
      </c>
      <c r="G357" s="49" t="s">
        <v>2</v>
      </c>
      <c r="H357" s="50"/>
      <c r="I357" s="50"/>
      <c r="J357" s="51"/>
      <c r="K357" s="37">
        <f t="shared" si="128"/>
        <v>0</v>
      </c>
      <c r="L357" s="38"/>
      <c r="N357" s="39" t="str">
        <f t="shared" si="129"/>
        <v xml:space="preserve"> </v>
      </c>
      <c r="O357" s="53"/>
      <c r="Q357" s="41" t="str">
        <f t="shared" si="130"/>
        <v xml:space="preserve">  </v>
      </c>
      <c r="R357" s="54"/>
      <c r="T357" s="43">
        <f t="shared" si="131"/>
        <v>0</v>
      </c>
      <c r="V357" s="44">
        <f t="shared" si="132"/>
        <v>0</v>
      </c>
      <c r="W357" s="55" t="str">
        <f t="shared" si="134"/>
        <v xml:space="preserve"> </v>
      </c>
      <c r="Z357" s="11"/>
      <c r="AA357" s="11"/>
      <c r="AB357" s="11"/>
    </row>
    <row r="358" spans="2:32" s="6" customFormat="1" ht="26.45" hidden="1" customHeight="1" outlineLevel="1" x14ac:dyDescent="0.2">
      <c r="B358" s="62">
        <f t="shared" si="133"/>
        <v>19.080000000000013</v>
      </c>
      <c r="C358" s="178"/>
      <c r="D358" s="179"/>
      <c r="E358" s="50"/>
      <c r="F358" s="49" t="s">
        <v>2</v>
      </c>
      <c r="G358" s="49" t="s">
        <v>2</v>
      </c>
      <c r="H358" s="50"/>
      <c r="I358" s="50"/>
      <c r="J358" s="51"/>
      <c r="K358" s="37">
        <f t="shared" si="128"/>
        <v>0</v>
      </c>
      <c r="L358" s="38"/>
      <c r="N358" s="39" t="str">
        <f t="shared" si="129"/>
        <v xml:space="preserve"> </v>
      </c>
      <c r="O358" s="53"/>
      <c r="Q358" s="41" t="str">
        <f t="shared" si="130"/>
        <v xml:space="preserve">  </v>
      </c>
      <c r="R358" s="54"/>
      <c r="T358" s="43">
        <f t="shared" si="131"/>
        <v>0</v>
      </c>
      <c r="V358" s="44">
        <f t="shared" si="132"/>
        <v>0</v>
      </c>
      <c r="W358" s="55" t="str">
        <f t="shared" si="134"/>
        <v xml:space="preserve"> </v>
      </c>
      <c r="Z358" s="11"/>
      <c r="AA358" s="11"/>
      <c r="AB358" s="11"/>
    </row>
    <row r="359" spans="2:32" s="6" customFormat="1" ht="26.45" hidden="1" customHeight="1" outlineLevel="1" x14ac:dyDescent="0.2">
      <c r="B359" s="62">
        <f t="shared" si="133"/>
        <v>19.090000000000014</v>
      </c>
      <c r="C359" s="178"/>
      <c r="D359" s="179"/>
      <c r="E359" s="50"/>
      <c r="F359" s="49" t="s">
        <v>2</v>
      </c>
      <c r="G359" s="49" t="s">
        <v>2</v>
      </c>
      <c r="H359" s="50"/>
      <c r="I359" s="50"/>
      <c r="J359" s="51"/>
      <c r="K359" s="37">
        <f t="shared" si="128"/>
        <v>0</v>
      </c>
      <c r="L359" s="38"/>
      <c r="N359" s="39" t="str">
        <f t="shared" si="129"/>
        <v xml:space="preserve"> </v>
      </c>
      <c r="O359" s="53"/>
      <c r="Q359" s="41" t="str">
        <f t="shared" si="130"/>
        <v xml:space="preserve">  </v>
      </c>
      <c r="R359" s="54"/>
      <c r="T359" s="43">
        <f t="shared" si="131"/>
        <v>0</v>
      </c>
      <c r="V359" s="44">
        <f t="shared" si="132"/>
        <v>0</v>
      </c>
      <c r="W359" s="55" t="str">
        <f t="shared" si="134"/>
        <v xml:space="preserve"> </v>
      </c>
      <c r="Z359" s="11"/>
      <c r="AA359" s="11"/>
      <c r="AB359" s="11"/>
    </row>
    <row r="360" spans="2:32" s="6" customFormat="1" ht="13.9" hidden="1" customHeight="1" outlineLevel="1" thickBot="1" x14ac:dyDescent="0.25">
      <c r="B360" s="62">
        <f t="shared" si="133"/>
        <v>19.100000000000016</v>
      </c>
      <c r="C360" s="178"/>
      <c r="D360" s="179"/>
      <c r="E360" s="88"/>
      <c r="F360" s="88"/>
      <c r="G360" s="88"/>
      <c r="H360" s="88"/>
      <c r="I360" s="88"/>
      <c r="J360" s="89" t="s">
        <v>63</v>
      </c>
      <c r="K360" s="90">
        <f>SUM(K350:K359)</f>
        <v>0</v>
      </c>
      <c r="L360" s="38"/>
      <c r="N360" s="39" t="str">
        <f t="shared" si="129"/>
        <v xml:space="preserve"> </v>
      </c>
      <c r="O360" s="53"/>
      <c r="Q360" s="41" t="str">
        <f t="shared" si="130"/>
        <v xml:space="preserve">  </v>
      </c>
      <c r="R360" s="61"/>
      <c r="T360" s="43">
        <f t="shared" si="131"/>
        <v>0</v>
      </c>
      <c r="V360" s="44">
        <f t="shared" si="132"/>
        <v>0</v>
      </c>
      <c r="W360" s="91" t="str">
        <f t="shared" si="134"/>
        <v xml:space="preserve"> </v>
      </c>
      <c r="Z360" s="11"/>
      <c r="AA360" s="11"/>
      <c r="AB360" s="11"/>
    </row>
    <row r="361" spans="2:32" s="6" customFormat="1" ht="26.45" hidden="1" customHeight="1" outlineLevel="1" x14ac:dyDescent="0.2">
      <c r="B361" s="92"/>
      <c r="C361" s="88"/>
      <c r="D361" s="88"/>
      <c r="E361" s="88"/>
      <c r="F361" s="88"/>
      <c r="G361" s="88"/>
      <c r="H361" s="88"/>
      <c r="I361" s="88"/>
      <c r="J361" s="89" t="str">
        <f>IF(K349&lt;&gt;"OBRA PÚBLICA","  ","A")</f>
        <v xml:space="preserve">  </v>
      </c>
      <c r="K361" s="90" t="str">
        <f>IF(K349&lt;&gt;"OBRA PÚBLICA","  ",K360*22%)</f>
        <v xml:space="preserve">  </v>
      </c>
      <c r="L361" s="38"/>
      <c r="R361" s="81" t="s">
        <v>63</v>
      </c>
      <c r="T361" s="93">
        <f>IF(V361=0,0,SUM(T351:T360))</f>
        <v>0</v>
      </c>
      <c r="V361" s="94">
        <f>SUM(V351:V360)</f>
        <v>0</v>
      </c>
      <c r="W361" s="71" t="e">
        <f>IF($V$387&gt;0,$W$387*V361/$V$387," ")</f>
        <v>#REF!</v>
      </c>
      <c r="Z361" s="11"/>
      <c r="AA361" s="11"/>
      <c r="AB361" s="11"/>
    </row>
    <row r="362" spans="2:32" s="6" customFormat="1" ht="26.45" hidden="1" customHeight="1" outlineLevel="1" x14ac:dyDescent="0.2">
      <c r="B362" s="92"/>
      <c r="C362" s="88"/>
      <c r="D362" s="88"/>
      <c r="E362" s="88"/>
      <c r="F362" s="88"/>
      <c r="G362" s="88"/>
      <c r="H362" s="88"/>
      <c r="I362" s="88"/>
      <c r="J362" s="89" t="str">
        <f>IF(K349&lt;&gt;"OBRA PÚBLICA","  ","I")</f>
        <v xml:space="preserve">  </v>
      </c>
      <c r="K362" s="90" t="str">
        <f>IF(K349&lt;&gt;"OBRA PÚBLICA","  ",K360*3%)</f>
        <v xml:space="preserve">  </v>
      </c>
      <c r="L362" s="38"/>
      <c r="R362" s="81" t="str">
        <f>IF(K349&lt;&gt;"OBRA PÚBLICA","  ","A")</f>
        <v xml:space="preserve">  </v>
      </c>
      <c r="T362" s="93" t="str">
        <f>IF(K349&lt;&gt;"OBRA PÚBLICA","  ",T361*22%)</f>
        <v xml:space="preserve">  </v>
      </c>
      <c r="V362" s="94" t="str">
        <f>IF(K349&lt;&gt;"OBRA PÚBLICA","  ",V361*22%)</f>
        <v xml:space="preserve">  </v>
      </c>
      <c r="W362" s="71"/>
      <c r="Z362" s="11"/>
      <c r="AA362" s="11"/>
      <c r="AB362" s="11"/>
    </row>
    <row r="363" spans="2:32" s="6" customFormat="1" ht="26.45" hidden="1" customHeight="1" outlineLevel="1" x14ac:dyDescent="0.2">
      <c r="B363" s="92"/>
      <c r="C363" s="88"/>
      <c r="D363" s="88"/>
      <c r="E363" s="95"/>
      <c r="F363" s="95"/>
      <c r="G363" s="95"/>
      <c r="H363" s="95"/>
      <c r="I363" s="95"/>
      <c r="J363" s="96" t="str">
        <f>IF(K349&lt;&gt;"OBRA PÚBLICA","  ","U")</f>
        <v xml:space="preserve">  </v>
      </c>
      <c r="K363" s="97" t="str">
        <f>IF(K349&lt;&gt;"OBRA PÚBLICA","  ",K360*5%)</f>
        <v xml:space="preserve">  </v>
      </c>
      <c r="L363" s="38"/>
      <c r="R363" s="81" t="str">
        <f>IF(K349&lt;&gt;"OBRA PÚBLICA","  ","I")</f>
        <v xml:space="preserve">  </v>
      </c>
      <c r="T363" s="93" t="str">
        <f>IF(K349&lt;&gt;"OBRA PÚBLICA","  ",T361*3%)</f>
        <v xml:space="preserve">  </v>
      </c>
      <c r="V363" s="94" t="str">
        <f>IF(K349&lt;&gt;"OBRA PÚBLICA","  ",V361*3%)</f>
        <v xml:space="preserve">  </v>
      </c>
      <c r="W363" s="71"/>
      <c r="Z363" s="11"/>
      <c r="AA363" s="11"/>
      <c r="AB363" s="11"/>
    </row>
    <row r="364" spans="2:32" s="6" customFormat="1" ht="26.45" hidden="1" customHeight="1" outlineLevel="1" x14ac:dyDescent="0.2">
      <c r="B364" s="98"/>
      <c r="C364" s="95"/>
      <c r="D364" s="95"/>
      <c r="J364" s="99"/>
      <c r="K364" s="82"/>
      <c r="L364" s="38"/>
      <c r="R364" s="81" t="str">
        <f>IF(K349&lt;&gt;"OBRA PÚBLICA","  ","U")</f>
        <v xml:space="preserve">  </v>
      </c>
      <c r="T364" s="93" t="str">
        <f>IF(K349&lt;&gt;"OBRA PÚBLICA","  ",T361*5%)</f>
        <v xml:space="preserve">  </v>
      </c>
      <c r="V364" s="94" t="str">
        <f>IF(K349&lt;&gt;"OBRA PÚBLICA","  ",V361*5%)</f>
        <v xml:space="preserve">  </v>
      </c>
      <c r="W364" s="71"/>
      <c r="Z364" s="11"/>
      <c r="AA364" s="11"/>
      <c r="AB364" s="11"/>
    </row>
    <row r="365" spans="2:32" s="6" customFormat="1" ht="26.45" hidden="1" customHeight="1" outlineLevel="1" x14ac:dyDescent="0.2">
      <c r="J365" s="99"/>
      <c r="K365" s="82"/>
      <c r="L365" s="38"/>
      <c r="R365" s="81"/>
      <c r="T365" s="82"/>
      <c r="V365" s="82"/>
      <c r="W365" s="67"/>
      <c r="Z365" s="11"/>
      <c r="AA365" s="11"/>
      <c r="AB365" s="11"/>
    </row>
    <row r="366" spans="2:32" s="6" customFormat="1" ht="26.45" hidden="1" customHeight="1" outlineLevel="1" x14ac:dyDescent="0.2">
      <c r="E366" s="14" t="s">
        <v>13</v>
      </c>
      <c r="F366" s="14" t="s">
        <v>14</v>
      </c>
      <c r="G366" s="14" t="s">
        <v>15</v>
      </c>
      <c r="H366" s="14" t="s">
        <v>16</v>
      </c>
      <c r="I366" s="14" t="s">
        <v>17</v>
      </c>
      <c r="J366" s="15" t="s">
        <v>18</v>
      </c>
      <c r="K366" s="15" t="s">
        <v>19</v>
      </c>
      <c r="L366" s="38"/>
      <c r="R366" s="81"/>
      <c r="T366" s="82"/>
      <c r="V366" s="82"/>
      <c r="W366" s="67"/>
      <c r="Z366" s="11"/>
      <c r="AA366" s="11"/>
      <c r="AB366" s="11"/>
    </row>
    <row r="367" spans="2:32" s="6" customFormat="1" ht="33.950000000000003" hidden="1" customHeight="1" outlineLevel="1" thickBot="1" x14ac:dyDescent="0.25">
      <c r="B367" s="14" t="s">
        <v>11</v>
      </c>
      <c r="C367" s="187" t="s">
        <v>12</v>
      </c>
      <c r="D367" s="188"/>
      <c r="E367" s="85"/>
      <c r="F367" s="85"/>
      <c r="G367" s="85"/>
      <c r="H367" s="85"/>
      <c r="I367" s="86"/>
      <c r="J367" s="24" t="s">
        <v>31</v>
      </c>
      <c r="K367" s="25" t="s">
        <v>27</v>
      </c>
      <c r="L367" s="16"/>
      <c r="N367" s="17" t="s">
        <v>20</v>
      </c>
      <c r="O367" s="18" t="s">
        <v>21</v>
      </c>
      <c r="Q367" s="17" t="s">
        <v>22</v>
      </c>
      <c r="R367" s="18" t="s">
        <v>23</v>
      </c>
      <c r="T367" s="19" t="s">
        <v>24</v>
      </c>
      <c r="V367" s="20" t="s">
        <v>25</v>
      </c>
      <c r="W367" s="21" t="s">
        <v>26</v>
      </c>
      <c r="Z367" s="11"/>
      <c r="AA367" s="11"/>
      <c r="AB367" s="11"/>
    </row>
    <row r="368" spans="2:32" s="22" customFormat="1" ht="20.100000000000001" hidden="1" customHeight="1" outlineLevel="1" thickBot="1" x14ac:dyDescent="0.25">
      <c r="B368" s="23">
        <v>20</v>
      </c>
      <c r="C368" s="87"/>
      <c r="D368" s="85"/>
      <c r="E368" s="35"/>
      <c r="F368" s="34" t="s">
        <v>2</v>
      </c>
      <c r="G368" s="34" t="s">
        <v>2</v>
      </c>
      <c r="H368" s="35"/>
      <c r="I368" s="35"/>
      <c r="J368" s="36"/>
      <c r="K368" s="37">
        <f t="shared" ref="K368:K377" si="135">IF(I368=0,(H368*J368),(H368*J368)+(H368*J368)*I368%)</f>
        <v>0</v>
      </c>
      <c r="L368" s="26"/>
      <c r="V368" s="27"/>
      <c r="W368" s="28"/>
      <c r="Z368" s="29">
        <f>IF(K367="BIENES",K378,0)</f>
        <v>0</v>
      </c>
      <c r="AA368" s="29">
        <f>IF(K367="SERVICIOS",K378,0)</f>
        <v>0</v>
      </c>
      <c r="AB368" s="29">
        <f>IF(K367="OBRA PÚBLICA",K378,0)</f>
        <v>0</v>
      </c>
      <c r="AD368" s="30">
        <f>IF(K367="BIENES",T379,0)</f>
        <v>0</v>
      </c>
      <c r="AE368" s="30">
        <f>IF(K367="SERVICIOS",T379,0)</f>
        <v>0</v>
      </c>
      <c r="AF368" s="30">
        <f>IF(K367="OBRA PÚBLICA",T379,0)</f>
        <v>0</v>
      </c>
    </row>
    <row r="369" spans="2:28" s="6" customFormat="1" ht="26.45" hidden="1" customHeight="1" outlineLevel="1" x14ac:dyDescent="0.2">
      <c r="B369" s="32">
        <f>IF(B368=1,1+0.01,B368+0.01)</f>
        <v>20.010000000000002</v>
      </c>
      <c r="C369" s="189"/>
      <c r="D369" s="190"/>
      <c r="E369" s="50"/>
      <c r="F369" s="49" t="s">
        <v>2</v>
      </c>
      <c r="G369" s="49" t="s">
        <v>2</v>
      </c>
      <c r="H369" s="50"/>
      <c r="I369" s="50"/>
      <c r="J369" s="51"/>
      <c r="K369" s="37">
        <f t="shared" si="135"/>
        <v>0</v>
      </c>
      <c r="L369" s="38"/>
      <c r="N369" s="39" t="str">
        <f t="shared" ref="N369:N378" si="136">IF(AND(O369=0,H368&lt;&gt;0)," ",IF(O369&gt;H368,CONCATENATE("+",O369-H368),IF(H368&gt;O369,CONCATENATE("-",H368-O369)," ")))</f>
        <v xml:space="preserve"> </v>
      </c>
      <c r="O369" s="40"/>
      <c r="Q369" s="41" t="str">
        <f t="shared" ref="Q369:Q378" si="137">IF(AND(R369=0,J368&lt;&gt;0),"  ",IF(R369&gt;J368,R369-J368,IF(J368&gt;R369,J368-R369,"  ")))</f>
        <v xml:space="preserve">  </v>
      </c>
      <c r="R369" s="42"/>
      <c r="T369" s="43">
        <f t="shared" ref="T369:T378" si="138">V369-K368</f>
        <v>0</v>
      </c>
      <c r="V369" s="44">
        <f t="shared" ref="V369:V378" si="139">IF(AND(O369&lt;&gt;0,R369&lt;&gt;0),R369*O369,IF(AND(O369&lt;&gt;0,R369=0),O369*J368,IF(AND(O369=0,R369&lt;&gt;0),H368*R369,IF(AND(R369=0,O369=0),K368," "))))</f>
        <v>0</v>
      </c>
      <c r="W369" s="45" t="str">
        <f>IF($V$379&gt;0,$W$379*V369/$V$379," ")</f>
        <v xml:space="preserve"> </v>
      </c>
      <c r="Z369" s="11"/>
      <c r="AA369" s="11"/>
      <c r="AB369" s="11"/>
    </row>
    <row r="370" spans="2:28" s="6" customFormat="1" ht="26.45" hidden="1" customHeight="1" outlineLevel="1" x14ac:dyDescent="0.2">
      <c r="B370" s="32">
        <f t="shared" ref="B370:B377" si="140">IF(B369=1,1+0.01,B369+0.01)</f>
        <v>20.020000000000003</v>
      </c>
      <c r="C370" s="178"/>
      <c r="D370" s="179"/>
      <c r="E370" s="50"/>
      <c r="F370" s="49" t="s">
        <v>2</v>
      </c>
      <c r="G370" s="49" t="s">
        <v>2</v>
      </c>
      <c r="H370" s="50"/>
      <c r="I370" s="50"/>
      <c r="J370" s="51"/>
      <c r="K370" s="37">
        <f t="shared" si="135"/>
        <v>0</v>
      </c>
      <c r="L370" s="38"/>
      <c r="N370" s="39" t="str">
        <f t="shared" si="136"/>
        <v xml:space="preserve"> </v>
      </c>
      <c r="O370" s="53"/>
      <c r="Q370" s="41" t="str">
        <f t="shared" si="137"/>
        <v xml:space="preserve">  </v>
      </c>
      <c r="R370" s="54"/>
      <c r="T370" s="43">
        <f t="shared" si="138"/>
        <v>0</v>
      </c>
      <c r="V370" s="44">
        <f t="shared" si="139"/>
        <v>0</v>
      </c>
      <c r="W370" s="55" t="str">
        <f t="shared" ref="W370:W378" si="141">IF($V$379&gt;0,$W$379*V370/$V$379," ")</f>
        <v xml:space="preserve"> </v>
      </c>
      <c r="Z370" s="11"/>
      <c r="AA370" s="11"/>
      <c r="AB370" s="11"/>
    </row>
    <row r="371" spans="2:28" s="6" customFormat="1" ht="26.45" hidden="1" customHeight="1" outlineLevel="1" x14ac:dyDescent="0.2">
      <c r="B371" s="32">
        <f t="shared" si="140"/>
        <v>20.030000000000005</v>
      </c>
      <c r="C371" s="178"/>
      <c r="D371" s="179"/>
      <c r="E371" s="50"/>
      <c r="F371" s="49" t="s">
        <v>2</v>
      </c>
      <c r="G371" s="49" t="s">
        <v>2</v>
      </c>
      <c r="H371" s="50"/>
      <c r="I371" s="50"/>
      <c r="J371" s="51"/>
      <c r="K371" s="37">
        <f t="shared" si="135"/>
        <v>0</v>
      </c>
      <c r="L371" s="38"/>
      <c r="N371" s="39" t="str">
        <f t="shared" si="136"/>
        <v xml:space="preserve"> </v>
      </c>
      <c r="O371" s="53"/>
      <c r="Q371" s="41" t="str">
        <f t="shared" si="137"/>
        <v xml:space="preserve">  </v>
      </c>
      <c r="R371" s="54"/>
      <c r="T371" s="43">
        <f t="shared" si="138"/>
        <v>0</v>
      </c>
      <c r="V371" s="44">
        <f t="shared" si="139"/>
        <v>0</v>
      </c>
      <c r="W371" s="55" t="str">
        <f t="shared" si="141"/>
        <v xml:space="preserve"> </v>
      </c>
      <c r="Z371" s="11"/>
      <c r="AA371" s="11"/>
      <c r="AB371" s="11"/>
    </row>
    <row r="372" spans="2:28" s="6" customFormat="1" ht="26.45" hidden="1" customHeight="1" outlineLevel="1" x14ac:dyDescent="0.2">
      <c r="B372" s="32">
        <f t="shared" si="140"/>
        <v>20.040000000000006</v>
      </c>
      <c r="C372" s="178"/>
      <c r="D372" s="179"/>
      <c r="E372" s="50"/>
      <c r="F372" s="49" t="s">
        <v>2</v>
      </c>
      <c r="G372" s="49" t="s">
        <v>2</v>
      </c>
      <c r="H372" s="50"/>
      <c r="I372" s="50"/>
      <c r="J372" s="51"/>
      <c r="K372" s="37">
        <f t="shared" si="135"/>
        <v>0</v>
      </c>
      <c r="L372" s="38"/>
      <c r="N372" s="39" t="str">
        <f t="shared" si="136"/>
        <v xml:space="preserve"> </v>
      </c>
      <c r="O372" s="53"/>
      <c r="Q372" s="41" t="str">
        <f t="shared" si="137"/>
        <v xml:space="preserve">  </v>
      </c>
      <c r="R372" s="54"/>
      <c r="T372" s="43">
        <f t="shared" si="138"/>
        <v>0</v>
      </c>
      <c r="V372" s="44">
        <f t="shared" si="139"/>
        <v>0</v>
      </c>
      <c r="W372" s="55" t="str">
        <f t="shared" si="141"/>
        <v xml:space="preserve"> </v>
      </c>
      <c r="Z372" s="11"/>
      <c r="AA372" s="11"/>
      <c r="AB372" s="11"/>
    </row>
    <row r="373" spans="2:28" s="6" customFormat="1" ht="26.45" hidden="1" customHeight="1" outlineLevel="1" x14ac:dyDescent="0.2">
      <c r="B373" s="32">
        <f t="shared" si="140"/>
        <v>20.050000000000008</v>
      </c>
      <c r="C373" s="178"/>
      <c r="D373" s="179"/>
      <c r="E373" s="50"/>
      <c r="F373" s="49" t="s">
        <v>2</v>
      </c>
      <c r="G373" s="49" t="s">
        <v>2</v>
      </c>
      <c r="H373" s="50"/>
      <c r="I373" s="50"/>
      <c r="J373" s="51"/>
      <c r="K373" s="37">
        <f t="shared" si="135"/>
        <v>0</v>
      </c>
      <c r="L373" s="38"/>
      <c r="N373" s="39" t="str">
        <f t="shared" si="136"/>
        <v xml:space="preserve"> </v>
      </c>
      <c r="O373" s="53"/>
      <c r="Q373" s="41" t="str">
        <f t="shared" si="137"/>
        <v xml:space="preserve">  </v>
      </c>
      <c r="R373" s="54"/>
      <c r="T373" s="43">
        <f t="shared" si="138"/>
        <v>0</v>
      </c>
      <c r="V373" s="44">
        <f t="shared" si="139"/>
        <v>0</v>
      </c>
      <c r="W373" s="55" t="str">
        <f t="shared" si="141"/>
        <v xml:space="preserve"> </v>
      </c>
      <c r="Z373" s="11"/>
      <c r="AA373" s="11"/>
      <c r="AB373" s="11"/>
    </row>
    <row r="374" spans="2:28" s="6" customFormat="1" ht="26.45" hidden="1" customHeight="1" outlineLevel="1" x14ac:dyDescent="0.2">
      <c r="B374" s="32">
        <f t="shared" si="140"/>
        <v>20.060000000000009</v>
      </c>
      <c r="C374" s="178"/>
      <c r="D374" s="179"/>
      <c r="E374" s="50"/>
      <c r="F374" s="49" t="s">
        <v>2</v>
      </c>
      <c r="G374" s="49" t="s">
        <v>2</v>
      </c>
      <c r="H374" s="50"/>
      <c r="I374" s="50"/>
      <c r="J374" s="51"/>
      <c r="K374" s="37">
        <f t="shared" si="135"/>
        <v>0</v>
      </c>
      <c r="L374" s="38"/>
      <c r="N374" s="39" t="str">
        <f t="shared" si="136"/>
        <v xml:space="preserve"> </v>
      </c>
      <c r="O374" s="53"/>
      <c r="Q374" s="41" t="str">
        <f t="shared" si="137"/>
        <v xml:space="preserve">  </v>
      </c>
      <c r="R374" s="54"/>
      <c r="T374" s="43">
        <f t="shared" si="138"/>
        <v>0</v>
      </c>
      <c r="V374" s="44">
        <f t="shared" si="139"/>
        <v>0</v>
      </c>
      <c r="W374" s="55" t="str">
        <f t="shared" si="141"/>
        <v xml:space="preserve"> </v>
      </c>
      <c r="Z374" s="11"/>
      <c r="AA374" s="11"/>
      <c r="AB374" s="11"/>
    </row>
    <row r="375" spans="2:28" s="6" customFormat="1" ht="26.45" hidden="1" customHeight="1" outlineLevel="1" x14ac:dyDescent="0.2">
      <c r="B375" s="32">
        <f t="shared" si="140"/>
        <v>20.070000000000011</v>
      </c>
      <c r="C375" s="178"/>
      <c r="D375" s="179"/>
      <c r="E375" s="50"/>
      <c r="F375" s="49" t="s">
        <v>2</v>
      </c>
      <c r="G375" s="49" t="s">
        <v>2</v>
      </c>
      <c r="H375" s="50"/>
      <c r="I375" s="50"/>
      <c r="J375" s="51"/>
      <c r="K375" s="37">
        <f t="shared" si="135"/>
        <v>0</v>
      </c>
      <c r="L375" s="38"/>
      <c r="N375" s="39" t="str">
        <f t="shared" si="136"/>
        <v xml:space="preserve"> </v>
      </c>
      <c r="O375" s="53"/>
      <c r="Q375" s="41" t="str">
        <f t="shared" si="137"/>
        <v xml:space="preserve">  </v>
      </c>
      <c r="R375" s="54"/>
      <c r="T375" s="43">
        <f t="shared" si="138"/>
        <v>0</v>
      </c>
      <c r="V375" s="44">
        <f t="shared" si="139"/>
        <v>0</v>
      </c>
      <c r="W375" s="55" t="str">
        <f t="shared" si="141"/>
        <v xml:space="preserve"> </v>
      </c>
      <c r="Z375" s="11"/>
      <c r="AA375" s="11"/>
      <c r="AB375" s="11"/>
    </row>
    <row r="376" spans="2:28" s="6" customFormat="1" ht="26.45" hidden="1" customHeight="1" outlineLevel="1" x14ac:dyDescent="0.2">
      <c r="B376" s="32">
        <f t="shared" si="140"/>
        <v>20.080000000000013</v>
      </c>
      <c r="C376" s="178"/>
      <c r="D376" s="179"/>
      <c r="E376" s="50"/>
      <c r="F376" s="49" t="s">
        <v>2</v>
      </c>
      <c r="G376" s="49" t="s">
        <v>2</v>
      </c>
      <c r="H376" s="50"/>
      <c r="I376" s="50"/>
      <c r="J376" s="51"/>
      <c r="K376" s="37">
        <f t="shared" si="135"/>
        <v>0</v>
      </c>
      <c r="L376" s="38"/>
      <c r="N376" s="39" t="str">
        <f t="shared" si="136"/>
        <v xml:space="preserve"> </v>
      </c>
      <c r="O376" s="53"/>
      <c r="Q376" s="41" t="str">
        <f t="shared" si="137"/>
        <v xml:space="preserve">  </v>
      </c>
      <c r="R376" s="54"/>
      <c r="T376" s="43">
        <f t="shared" si="138"/>
        <v>0</v>
      </c>
      <c r="V376" s="44">
        <f t="shared" si="139"/>
        <v>0</v>
      </c>
      <c r="W376" s="55" t="str">
        <f t="shared" si="141"/>
        <v xml:space="preserve"> </v>
      </c>
      <c r="Z376" s="11"/>
      <c r="AA376" s="11"/>
      <c r="AB376" s="11"/>
    </row>
    <row r="377" spans="2:28" s="6" customFormat="1" ht="26.45" hidden="1" customHeight="1" outlineLevel="1" x14ac:dyDescent="0.2">
      <c r="B377" s="32">
        <f t="shared" si="140"/>
        <v>20.090000000000014</v>
      </c>
      <c r="C377" s="178"/>
      <c r="D377" s="179"/>
      <c r="E377" s="50"/>
      <c r="F377" s="49" t="s">
        <v>2</v>
      </c>
      <c r="G377" s="49" t="s">
        <v>2</v>
      </c>
      <c r="H377" s="50"/>
      <c r="I377" s="50"/>
      <c r="J377" s="51"/>
      <c r="K377" s="37">
        <f t="shared" si="135"/>
        <v>0</v>
      </c>
      <c r="L377" s="38"/>
      <c r="N377" s="39" t="str">
        <f t="shared" si="136"/>
        <v xml:space="preserve"> </v>
      </c>
      <c r="O377" s="53"/>
      <c r="Q377" s="41" t="str">
        <f t="shared" si="137"/>
        <v xml:space="preserve">  </v>
      </c>
      <c r="R377" s="54"/>
      <c r="T377" s="43">
        <f t="shared" si="138"/>
        <v>0</v>
      </c>
      <c r="V377" s="44">
        <f t="shared" si="139"/>
        <v>0</v>
      </c>
      <c r="W377" s="55" t="str">
        <f t="shared" si="141"/>
        <v xml:space="preserve"> </v>
      </c>
      <c r="Z377" s="11"/>
      <c r="AA377" s="11"/>
      <c r="AB377" s="11"/>
    </row>
    <row r="378" spans="2:28" s="6" customFormat="1" ht="13.9" hidden="1" customHeight="1" outlineLevel="1" thickBot="1" x14ac:dyDescent="0.25">
      <c r="B378" s="32">
        <f>IF(B377=1,1+0.01,B377+0.01)</f>
        <v>20.100000000000016</v>
      </c>
      <c r="C378" s="178"/>
      <c r="D378" s="179"/>
      <c r="E378" s="88"/>
      <c r="F378" s="88"/>
      <c r="G378" s="88"/>
      <c r="H378" s="88"/>
      <c r="I378" s="88"/>
      <c r="J378" s="89" t="s">
        <v>63</v>
      </c>
      <c r="K378" s="90">
        <f>SUM(K368:K377)</f>
        <v>0</v>
      </c>
      <c r="L378" s="38"/>
      <c r="N378" s="39" t="str">
        <f t="shared" si="136"/>
        <v xml:space="preserve"> </v>
      </c>
      <c r="O378" s="53"/>
      <c r="Q378" s="41" t="str">
        <f t="shared" si="137"/>
        <v xml:space="preserve">  </v>
      </c>
      <c r="R378" s="61"/>
      <c r="T378" s="43">
        <f t="shared" si="138"/>
        <v>0</v>
      </c>
      <c r="V378" s="44">
        <f t="shared" si="139"/>
        <v>0</v>
      </c>
      <c r="W378" s="91" t="str">
        <f t="shared" si="141"/>
        <v xml:space="preserve"> </v>
      </c>
      <c r="Z378" s="11"/>
      <c r="AA378" s="11"/>
      <c r="AB378" s="11"/>
    </row>
    <row r="379" spans="2:28" s="6" customFormat="1" ht="26.45" hidden="1" customHeight="1" outlineLevel="1" x14ac:dyDescent="0.2">
      <c r="B379" s="92"/>
      <c r="C379" s="88"/>
      <c r="D379" s="88"/>
      <c r="E379" s="88"/>
      <c r="F379" s="88"/>
      <c r="G379" s="88"/>
      <c r="H379" s="88"/>
      <c r="I379" s="88"/>
      <c r="J379" s="89" t="str">
        <f>IF(K367&lt;&gt;"OBRA PÚBLICA","  ","A")</f>
        <v xml:space="preserve">  </v>
      </c>
      <c r="K379" s="90" t="str">
        <f>IF(K367&lt;&gt;"OBRA PÚBLICA","  ",K378*22%)</f>
        <v xml:space="preserve">  </v>
      </c>
      <c r="L379" s="38"/>
      <c r="R379" s="81" t="s">
        <v>63</v>
      </c>
      <c r="T379" s="93">
        <f>IF(V379=0,0,SUM(T369:T378))</f>
        <v>0</v>
      </c>
      <c r="V379" s="94">
        <f>SUM(V369:V378)</f>
        <v>0</v>
      </c>
      <c r="W379" s="71" t="e">
        <f>IF($V$387&gt;0,$W$387*V379/$V$387," ")</f>
        <v>#REF!</v>
      </c>
      <c r="Z379" s="11"/>
      <c r="AA379" s="11"/>
      <c r="AB379" s="11"/>
    </row>
    <row r="380" spans="2:28" s="6" customFormat="1" ht="26.45" hidden="1" customHeight="1" outlineLevel="1" x14ac:dyDescent="0.2">
      <c r="B380" s="92"/>
      <c r="C380" s="88"/>
      <c r="D380" s="88"/>
      <c r="E380" s="88"/>
      <c r="F380" s="88"/>
      <c r="G380" s="88"/>
      <c r="H380" s="88"/>
      <c r="I380" s="88"/>
      <c r="J380" s="89" t="str">
        <f>IF(K367&lt;&gt;"OBRA PÚBLICA","  ","I")</f>
        <v xml:space="preserve">  </v>
      </c>
      <c r="K380" s="90" t="str">
        <f>IF(K367&lt;&gt;"OBRA PÚBLICA","  ",K378*3%)</f>
        <v xml:space="preserve">  </v>
      </c>
      <c r="L380" s="38"/>
      <c r="R380" s="81" t="str">
        <f>IF(K367&lt;&gt;"OBRA PÚBLICA","  ","A")</f>
        <v xml:space="preserve">  </v>
      </c>
      <c r="T380" s="93" t="str">
        <f>IF(K367&lt;&gt;"OBRA PÚBLICA","  ",T379*22%)</f>
        <v xml:space="preserve">  </v>
      </c>
      <c r="V380" s="94" t="str">
        <f>IF(K367&lt;&gt;"OBRA PÚBLICA","  ",V379*22%)</f>
        <v xml:space="preserve">  </v>
      </c>
      <c r="W380" s="71"/>
      <c r="Z380" s="11"/>
      <c r="AA380" s="11"/>
      <c r="AB380" s="11"/>
    </row>
    <row r="381" spans="2:28" s="6" customFormat="1" ht="26.45" hidden="1" customHeight="1" outlineLevel="1" x14ac:dyDescent="0.2">
      <c r="B381" s="92"/>
      <c r="C381" s="88"/>
      <c r="D381" s="88"/>
      <c r="E381" s="95"/>
      <c r="F381" s="95"/>
      <c r="G381" s="95"/>
      <c r="H381" s="95"/>
      <c r="I381" s="95"/>
      <c r="J381" s="96" t="str">
        <f>IF(K367&lt;&gt;"OBRA PÚBLICA","  ","U")</f>
        <v xml:space="preserve">  </v>
      </c>
      <c r="K381" s="97" t="str">
        <f>IF(K367&lt;&gt;"OBRA PÚBLICA","  ",K378*5%)</f>
        <v xml:space="preserve">  </v>
      </c>
      <c r="L381" s="38"/>
      <c r="R381" s="81" t="str">
        <f>IF(K367&lt;&gt;"OBRA PÚBLICA","  ","I")</f>
        <v xml:space="preserve">  </v>
      </c>
      <c r="T381" s="93" t="str">
        <f>IF(K367&lt;&gt;"OBRA PÚBLICA","  ",T379*3%)</f>
        <v xml:space="preserve">  </v>
      </c>
      <c r="V381" s="94" t="str">
        <f>IF(K367&lt;&gt;"OBRA PÚBLICA","  ",V379*3%)</f>
        <v xml:space="preserve">  </v>
      </c>
      <c r="W381" s="71"/>
      <c r="Z381" s="11"/>
      <c r="AA381" s="11"/>
      <c r="AB381" s="11"/>
    </row>
    <row r="382" spans="2:28" s="6" customFormat="1" ht="26.45" hidden="1" customHeight="1" outlineLevel="1" x14ac:dyDescent="0.2">
      <c r="B382" s="98"/>
      <c r="C382" s="95"/>
      <c r="D382" s="95"/>
      <c r="J382" s="99"/>
      <c r="K382" s="82"/>
      <c r="L382" s="38"/>
      <c r="R382" s="81" t="str">
        <f>IF(K367&lt;&gt;"OBRA PÚBLICA","  ","U")</f>
        <v xml:space="preserve">  </v>
      </c>
      <c r="T382" s="93" t="str">
        <f>IF(K367&lt;&gt;"OBRA PÚBLICA","  ",T379*5%)</f>
        <v xml:space="preserve">  </v>
      </c>
      <c r="V382" s="94" t="str">
        <f>IF(K367&lt;&gt;"OBRA PÚBLICA","  ",V379*5%)</f>
        <v xml:space="preserve">  </v>
      </c>
      <c r="W382" s="71"/>
      <c r="Z382" s="11"/>
      <c r="AA382" s="11"/>
      <c r="AB382" s="11"/>
    </row>
    <row r="383" spans="2:28" s="6" customFormat="1" ht="26.45" hidden="1" customHeight="1" outlineLevel="1" x14ac:dyDescent="0.2">
      <c r="J383" s="99"/>
      <c r="K383" s="82"/>
      <c r="L383" s="38"/>
      <c r="R383" s="81"/>
      <c r="T383" s="82"/>
      <c r="V383" s="82"/>
      <c r="W383" s="67"/>
      <c r="Z383" s="11"/>
      <c r="AA383" s="11"/>
      <c r="AB383" s="11"/>
    </row>
    <row r="384" spans="2:28" s="6" customFormat="1" ht="65.099999999999994" customHeight="1" collapsed="1" thickBot="1" x14ac:dyDescent="0.25">
      <c r="E384" s="180" t="s">
        <v>65</v>
      </c>
      <c r="F384" s="181"/>
      <c r="G384" s="181"/>
      <c r="H384" s="181"/>
      <c r="I384" s="181"/>
      <c r="J384" s="181"/>
      <c r="K384" s="181"/>
      <c r="L384" s="38"/>
      <c r="R384" s="81"/>
      <c r="T384" s="82"/>
      <c r="V384" s="82"/>
      <c r="W384" s="67"/>
      <c r="Z384" s="11"/>
      <c r="AA384" s="11"/>
      <c r="AB384" s="11"/>
    </row>
    <row r="385" spans="5:28" ht="42" customHeight="1" thickTop="1" thickBot="1" x14ac:dyDescent="0.25">
      <c r="L385" s="104"/>
      <c r="N385" s="182" t="s">
        <v>66</v>
      </c>
      <c r="O385" s="183"/>
      <c r="P385" s="183"/>
      <c r="Q385" s="183"/>
      <c r="R385" s="183"/>
      <c r="S385" s="183"/>
      <c r="T385" s="184"/>
      <c r="V385" s="182" t="s">
        <v>67</v>
      </c>
      <c r="W385" s="185"/>
    </row>
    <row r="386" spans="5:28" ht="29.25" customHeight="1" thickTop="1" x14ac:dyDescent="0.3">
      <c r="E386" s="174" t="s">
        <v>68</v>
      </c>
      <c r="F386" s="175"/>
      <c r="G386" s="105"/>
      <c r="H386" s="186">
        <f>SUM(G388:G390)</f>
        <v>92396753.056743637</v>
      </c>
      <c r="I386" s="186"/>
      <c r="J386" s="186"/>
      <c r="K386" s="106">
        <f>IF(H399&gt;0,K399*H386/H399," ")</f>
        <v>0.76923076923076927</v>
      </c>
    </row>
    <row r="387" spans="5:28" ht="21.95" customHeight="1" thickBot="1" x14ac:dyDescent="0.25">
      <c r="L387" s="107"/>
      <c r="O387" s="169" t="s">
        <v>69</v>
      </c>
      <c r="P387" s="169"/>
      <c r="Q387" s="169"/>
      <c r="R387" s="169"/>
      <c r="T387" s="108" t="e">
        <f>SUM(T389:T391)</f>
        <v>#REF!</v>
      </c>
      <c r="V387" s="109" t="e">
        <f>SUM(V389:V391)</f>
        <v>#REF!</v>
      </c>
      <c r="W387" s="110" t="e">
        <f>IF(V400&gt;0,W400*V387/V400," ")</f>
        <v>#REF!</v>
      </c>
      <c r="Z387" s="111"/>
    </row>
    <row r="388" spans="5:28" ht="11.1" customHeight="1" thickBot="1" x14ac:dyDescent="0.3">
      <c r="E388" s="112" t="s">
        <v>70</v>
      </c>
      <c r="F388" s="113"/>
      <c r="G388" s="114">
        <f>SUM(Z10:Z384)</f>
        <v>0</v>
      </c>
    </row>
    <row r="389" spans="5:28" ht="18.95" customHeight="1" x14ac:dyDescent="0.25">
      <c r="E389" s="115" t="s">
        <v>71</v>
      </c>
      <c r="G389" s="116">
        <f>SUM(AA10:AA384)</f>
        <v>0</v>
      </c>
      <c r="Q389" s="161" t="s">
        <v>70</v>
      </c>
      <c r="R389" s="170"/>
      <c r="T389" s="117">
        <f>SUM(AD10:AD384)</f>
        <v>0</v>
      </c>
      <c r="V389" s="2">
        <f>IF(T389=0,G388,T389)</f>
        <v>0</v>
      </c>
      <c r="Z389" s="111"/>
    </row>
    <row r="390" spans="5:28" ht="18.95" customHeight="1" thickBot="1" x14ac:dyDescent="0.3">
      <c r="E390" s="118" t="s">
        <v>72</v>
      </c>
      <c r="F390" s="119"/>
      <c r="G390" s="120">
        <f>SUM(AB10:AB384)</f>
        <v>92396753.056743637</v>
      </c>
      <c r="Q390" s="162" t="s">
        <v>71</v>
      </c>
      <c r="R390" s="171"/>
      <c r="T390" s="117">
        <f>SUM(AE10:AE384)</f>
        <v>0</v>
      </c>
      <c r="V390" s="2">
        <f>IF(T390=0,G389,T390)</f>
        <v>0</v>
      </c>
    </row>
    <row r="391" spans="5:28" ht="18.95" customHeight="1" thickBot="1" x14ac:dyDescent="0.25">
      <c r="Q391" s="172" t="s">
        <v>72</v>
      </c>
      <c r="R391" s="173"/>
      <c r="T391" s="117" t="e">
        <f>SUM(AF10:AF384)</f>
        <v>#REF!</v>
      </c>
      <c r="V391" s="2" t="e">
        <f>IF(T391=0,G390,IF(T391&lt;0,G390--T391,G390-T391))</f>
        <v>#REF!</v>
      </c>
      <c r="Z391" s="111"/>
    </row>
    <row r="392" spans="5:28" ht="20.25" x14ac:dyDescent="0.3">
      <c r="E392" s="174" t="s">
        <v>73</v>
      </c>
      <c r="F392" s="175"/>
      <c r="G392" s="105"/>
      <c r="H392" s="176">
        <f>J396</f>
        <v>27719025.917023093</v>
      </c>
      <c r="I392" s="177"/>
      <c r="J392" s="177"/>
      <c r="K392" s="106">
        <f>IF(H399&gt;0,K399*H392/H399," ")</f>
        <v>0.23076923076923078</v>
      </c>
    </row>
    <row r="393" spans="5:28" ht="21.95" customHeight="1" x14ac:dyDescent="0.25">
      <c r="L393" s="107"/>
      <c r="T393" s="121" t="e">
        <f>SUM(T396:T397)</f>
        <v>#REF!</v>
      </c>
      <c r="V393" s="122" t="e">
        <f>SUM(V396:V397)</f>
        <v>#REF!</v>
      </c>
      <c r="W393" s="110" t="e">
        <f>IF(V400&gt;0,W400*V393/V400," ")</f>
        <v>#REF!</v>
      </c>
      <c r="Z393" s="111"/>
    </row>
    <row r="394" spans="5:28" ht="15.75" thickBot="1" x14ac:dyDescent="0.25">
      <c r="E394" s="123"/>
      <c r="T394" s="124"/>
      <c r="Z394" s="111"/>
    </row>
    <row r="395" spans="5:28" ht="18.75" thickBot="1" x14ac:dyDescent="0.3">
      <c r="E395" s="112" t="s">
        <v>74</v>
      </c>
      <c r="F395" s="113"/>
      <c r="G395" s="125">
        <f>IF(G390&lt;&gt;0,G390*22%,0)</f>
        <v>20327285.672483601</v>
      </c>
      <c r="I395" s="158" t="s">
        <v>75</v>
      </c>
      <c r="O395" s="126"/>
      <c r="Q395" s="123"/>
      <c r="T395" s="124"/>
    </row>
    <row r="396" spans="5:28" ht="27" customHeight="1" thickBot="1" x14ac:dyDescent="0.3">
      <c r="E396" s="115" t="s">
        <v>76</v>
      </c>
      <c r="G396" s="125">
        <f>IF(G390&lt;&gt;0,G390*3%,0)</f>
        <v>2771902.591702309</v>
      </c>
      <c r="I396" s="158"/>
      <c r="J396" s="159">
        <f>SUM(G395:G397)</f>
        <v>27719025.917023093</v>
      </c>
      <c r="O396" s="161" t="s">
        <v>75</v>
      </c>
      <c r="P396" s="113"/>
      <c r="Q396" s="127" t="s">
        <v>74</v>
      </c>
      <c r="R396" s="128"/>
      <c r="T396" s="124" t="e">
        <f>IF(T391&lt;&gt;0,T391*22%,0)</f>
        <v>#REF!</v>
      </c>
      <c r="V396" s="2" t="e">
        <f>IF(V391&lt;&gt;0,V391*22%,0)</f>
        <v>#REF!</v>
      </c>
    </row>
    <row r="397" spans="5:28" ht="27" customHeight="1" thickBot="1" x14ac:dyDescent="0.3">
      <c r="E397" s="118" t="s">
        <v>77</v>
      </c>
      <c r="F397" s="119"/>
      <c r="G397" s="125">
        <f>IF(G390&lt;&gt;0,G390*5%,0)</f>
        <v>4619837.6528371824</v>
      </c>
      <c r="I397" s="158"/>
      <c r="J397" s="160"/>
      <c r="O397" s="162"/>
      <c r="Q397" s="123" t="s">
        <v>76</v>
      </c>
      <c r="R397" s="129"/>
      <c r="T397" s="124" t="e">
        <f>IF(T391&lt;&gt;0,T391*3%,0)</f>
        <v>#REF!</v>
      </c>
      <c r="V397" s="2" t="e">
        <f>IF(V391&lt;&gt;0,V391*3%,0)</f>
        <v>#REF!</v>
      </c>
    </row>
    <row r="398" spans="5:28" ht="21" customHeight="1" x14ac:dyDescent="0.25">
      <c r="E398" s="123"/>
      <c r="G398" s="130"/>
      <c r="J398" s="131"/>
    </row>
    <row r="399" spans="5:28" ht="22.9" customHeight="1" x14ac:dyDescent="0.2">
      <c r="E399" s="163" t="s">
        <v>78</v>
      </c>
      <c r="F399" s="164"/>
      <c r="G399" s="132"/>
      <c r="H399" s="165">
        <f>H386+H392</f>
        <v>120115778.97376673</v>
      </c>
      <c r="I399" s="166"/>
      <c r="J399" s="167"/>
      <c r="K399" s="133">
        <f>IF(H399&gt;0,100%*H399/H399," ")</f>
        <v>1</v>
      </c>
    </row>
    <row r="400" spans="5:28" s="139" customFormat="1" ht="26.1" customHeight="1" x14ac:dyDescent="0.3">
      <c r="E400" s="134"/>
      <c r="F400" s="134"/>
      <c r="G400" s="1"/>
      <c r="H400" s="135"/>
      <c r="I400" s="136"/>
      <c r="J400" s="136"/>
      <c r="K400" s="137"/>
      <c r="L400" s="138"/>
      <c r="Q400" s="140"/>
      <c r="R400" s="141" t="s">
        <v>79</v>
      </c>
      <c r="T400" s="142" t="e">
        <f>T387+T393</f>
        <v>#REF!</v>
      </c>
      <c r="U400" s="143"/>
      <c r="V400" s="144" t="e">
        <f>V393+V387</f>
        <v>#REF!</v>
      </c>
      <c r="W400" s="145" t="e">
        <f>IF(V401&gt;0,W401*V400/V401," ")</f>
        <v>#REF!</v>
      </c>
      <c r="Z400" s="146"/>
      <c r="AA400" s="146"/>
      <c r="AB400" s="146"/>
    </row>
    <row r="401" spans="5:23" ht="33.6" customHeight="1" x14ac:dyDescent="0.2">
      <c r="L401" s="137"/>
      <c r="Q401" s="168" t="s">
        <v>80</v>
      </c>
      <c r="R401" s="168"/>
      <c r="T401" s="142" t="e">
        <f>SUM(#REF!+T400)</f>
        <v>#REF!</v>
      </c>
      <c r="V401" s="147" t="e">
        <f>V400+#REF!</f>
        <v>#REF!</v>
      </c>
      <c r="W401" s="148">
        <v>1</v>
      </c>
    </row>
    <row r="402" spans="5:23" x14ac:dyDescent="0.2">
      <c r="J402" s="149"/>
      <c r="K402" s="149"/>
    </row>
    <row r="403" spans="5:23" ht="36" customHeight="1" thickBot="1" x14ac:dyDescent="0.25">
      <c r="J403" s="149"/>
      <c r="K403" s="149"/>
      <c r="T403" s="150" t="s">
        <v>78</v>
      </c>
      <c r="U403" s="155" t="e">
        <f>V401</f>
        <v>#REF!</v>
      </c>
      <c r="V403" s="156"/>
      <c r="W403" s="151">
        <v>1</v>
      </c>
    </row>
    <row r="404" spans="5:23" x14ac:dyDescent="0.2">
      <c r="E404" s="157"/>
      <c r="F404" s="157"/>
      <c r="G404" s="157"/>
      <c r="J404" s="149"/>
      <c r="K404" s="149"/>
    </row>
    <row r="405" spans="5:23" x14ac:dyDescent="0.2">
      <c r="I405" s="153"/>
    </row>
    <row r="406" spans="5:23" x14ac:dyDescent="0.2">
      <c r="E406" s="157"/>
      <c r="F406" s="157"/>
      <c r="G406" s="157"/>
      <c r="I406" s="153"/>
    </row>
    <row r="407" spans="5:23" x14ac:dyDescent="0.2">
      <c r="E407" s="157"/>
      <c r="F407" s="157"/>
      <c r="G407" s="157"/>
      <c r="H407" s="152"/>
    </row>
    <row r="408" spans="5:23" ht="38.25" customHeight="1" x14ac:dyDescent="0.2">
      <c r="E408" s="157"/>
      <c r="F408" s="157"/>
      <c r="G408" s="157"/>
      <c r="H408" s="152"/>
    </row>
    <row r="409" spans="5:23" ht="42.75" customHeight="1" x14ac:dyDescent="0.2">
      <c r="E409" s="154"/>
      <c r="F409" s="154"/>
      <c r="G409" s="154"/>
      <c r="I409" s="152"/>
    </row>
    <row r="410" spans="5:23" ht="15.75" customHeight="1" x14ac:dyDescent="0.2">
      <c r="I410" s="137"/>
    </row>
    <row r="411" spans="5:23" ht="42" customHeight="1" x14ac:dyDescent="0.2"/>
  </sheetData>
  <mergeCells count="259">
    <mergeCell ref="V6:W7"/>
    <mergeCell ref="N7:O7"/>
    <mergeCell ref="Q7:R7"/>
    <mergeCell ref="C9:D9"/>
    <mergeCell ref="C10:I10"/>
    <mergeCell ref="C11:D11"/>
    <mergeCell ref="B2:K4"/>
    <mergeCell ref="Q2:S2"/>
    <mergeCell ref="Q3:S3"/>
    <mergeCell ref="B6:E7"/>
    <mergeCell ref="F6:K7"/>
    <mergeCell ref="N6:R6"/>
    <mergeCell ref="C28:D28"/>
    <mergeCell ref="C29:D29"/>
    <mergeCell ref="C30:D30"/>
    <mergeCell ref="C31:D31"/>
    <mergeCell ref="C32:D32"/>
    <mergeCell ref="C33:D33"/>
    <mergeCell ref="C12:D12"/>
    <mergeCell ref="C13:D13"/>
    <mergeCell ref="C14:D14"/>
    <mergeCell ref="C15:D15"/>
    <mergeCell ref="C16:D16"/>
    <mergeCell ref="C17:D17"/>
    <mergeCell ref="C47:D47"/>
    <mergeCell ref="C48:D48"/>
    <mergeCell ref="C49:D49"/>
    <mergeCell ref="C50:D50"/>
    <mergeCell ref="C51:D51"/>
    <mergeCell ref="C52:D52"/>
    <mergeCell ref="C34:D34"/>
    <mergeCell ref="C35:D35"/>
    <mergeCell ref="C36:D36"/>
    <mergeCell ref="C43:D43"/>
    <mergeCell ref="C45:D45"/>
    <mergeCell ref="C46:D46"/>
    <mergeCell ref="C66:D66"/>
    <mergeCell ref="C67:D67"/>
    <mergeCell ref="C68:D68"/>
    <mergeCell ref="C69:D69"/>
    <mergeCell ref="C70:D70"/>
    <mergeCell ref="C71:D71"/>
    <mergeCell ref="C53:D53"/>
    <mergeCell ref="C54:D54"/>
    <mergeCell ref="C61:D61"/>
    <mergeCell ref="C63:D63"/>
    <mergeCell ref="C64:D64"/>
    <mergeCell ref="C65:D65"/>
    <mergeCell ref="C85:D85"/>
    <mergeCell ref="C86:D86"/>
    <mergeCell ref="C87:D87"/>
    <mergeCell ref="C88:D88"/>
    <mergeCell ref="C89:D89"/>
    <mergeCell ref="C90:D90"/>
    <mergeCell ref="C72:D72"/>
    <mergeCell ref="C79:D79"/>
    <mergeCell ref="C81:D81"/>
    <mergeCell ref="C82:D82"/>
    <mergeCell ref="C83:D83"/>
    <mergeCell ref="C84:D84"/>
    <mergeCell ref="C104:D104"/>
    <mergeCell ref="C105:D105"/>
    <mergeCell ref="C106:D106"/>
    <mergeCell ref="C107:D107"/>
    <mergeCell ref="C108:D108"/>
    <mergeCell ref="C115:D115"/>
    <mergeCell ref="C97:D97"/>
    <mergeCell ref="C99:D99"/>
    <mergeCell ref="C100:D100"/>
    <mergeCell ref="C101:D101"/>
    <mergeCell ref="C102:D102"/>
    <mergeCell ref="C103:D103"/>
    <mergeCell ref="C123:D123"/>
    <mergeCell ref="C124:D124"/>
    <mergeCell ref="C125:D125"/>
    <mergeCell ref="C126:D126"/>
    <mergeCell ref="C133:D133"/>
    <mergeCell ref="C135:D135"/>
    <mergeCell ref="C117:D117"/>
    <mergeCell ref="C118:D118"/>
    <mergeCell ref="C119:D119"/>
    <mergeCell ref="C120:D120"/>
    <mergeCell ref="C121:D121"/>
    <mergeCell ref="C122:D122"/>
    <mergeCell ref="C142:D142"/>
    <mergeCell ref="C143:D143"/>
    <mergeCell ref="C144:D144"/>
    <mergeCell ref="C151:D151"/>
    <mergeCell ref="C153:D153"/>
    <mergeCell ref="C154:D154"/>
    <mergeCell ref="C136:D136"/>
    <mergeCell ref="C137:D137"/>
    <mergeCell ref="C138:D138"/>
    <mergeCell ref="C139:D139"/>
    <mergeCell ref="C140:D140"/>
    <mergeCell ref="C141:D141"/>
    <mergeCell ref="C161:D161"/>
    <mergeCell ref="C162:D162"/>
    <mergeCell ref="C169:D169"/>
    <mergeCell ref="C171:D171"/>
    <mergeCell ref="C172:D172"/>
    <mergeCell ref="C173:D173"/>
    <mergeCell ref="C155:D155"/>
    <mergeCell ref="C156:D156"/>
    <mergeCell ref="C157:D157"/>
    <mergeCell ref="C158:D158"/>
    <mergeCell ref="C159:D159"/>
    <mergeCell ref="C160:D160"/>
    <mergeCell ref="C180:D180"/>
    <mergeCell ref="C187:D187"/>
    <mergeCell ref="C189:D189"/>
    <mergeCell ref="C190:D190"/>
    <mergeCell ref="C191:D191"/>
    <mergeCell ref="C192:D192"/>
    <mergeCell ref="C174:D174"/>
    <mergeCell ref="C175:D175"/>
    <mergeCell ref="C176:D176"/>
    <mergeCell ref="C177:D177"/>
    <mergeCell ref="C178:D178"/>
    <mergeCell ref="C179:D179"/>
    <mergeCell ref="C205:D205"/>
    <mergeCell ref="C207:D207"/>
    <mergeCell ref="C208:D208"/>
    <mergeCell ref="C209:D209"/>
    <mergeCell ref="C210:D210"/>
    <mergeCell ref="C211:D211"/>
    <mergeCell ref="C193:D193"/>
    <mergeCell ref="C194:D194"/>
    <mergeCell ref="C195:D195"/>
    <mergeCell ref="C196:D196"/>
    <mergeCell ref="C197:D197"/>
    <mergeCell ref="C198:D198"/>
    <mergeCell ref="C225:D225"/>
    <mergeCell ref="C226:D226"/>
    <mergeCell ref="C227:D227"/>
    <mergeCell ref="C228:D228"/>
    <mergeCell ref="C229:D229"/>
    <mergeCell ref="C230:D230"/>
    <mergeCell ref="C212:D212"/>
    <mergeCell ref="C213:D213"/>
    <mergeCell ref="C214:D214"/>
    <mergeCell ref="C215:D215"/>
    <mergeCell ref="C216:D216"/>
    <mergeCell ref="C223:D223"/>
    <mergeCell ref="C244:D244"/>
    <mergeCell ref="C245:D245"/>
    <mergeCell ref="C246:D246"/>
    <mergeCell ref="C247:D247"/>
    <mergeCell ref="C248:D248"/>
    <mergeCell ref="C249:D249"/>
    <mergeCell ref="C231:D231"/>
    <mergeCell ref="C232:D232"/>
    <mergeCell ref="C233:D233"/>
    <mergeCell ref="C234:D234"/>
    <mergeCell ref="C241:D241"/>
    <mergeCell ref="C243:D243"/>
    <mergeCell ref="C263:D263"/>
    <mergeCell ref="C264:D264"/>
    <mergeCell ref="C265:D265"/>
    <mergeCell ref="C266:D266"/>
    <mergeCell ref="C267:D267"/>
    <mergeCell ref="C268:D268"/>
    <mergeCell ref="C250:D250"/>
    <mergeCell ref="C251:D251"/>
    <mergeCell ref="C252:D252"/>
    <mergeCell ref="C259:D259"/>
    <mergeCell ref="C261:D261"/>
    <mergeCell ref="C262:D262"/>
    <mergeCell ref="C282:D282"/>
    <mergeCell ref="C283:D283"/>
    <mergeCell ref="C284:D284"/>
    <mergeCell ref="C285:D285"/>
    <mergeCell ref="C286:D286"/>
    <mergeCell ref="C287:D287"/>
    <mergeCell ref="C269:D269"/>
    <mergeCell ref="C270:D270"/>
    <mergeCell ref="C277:D277"/>
    <mergeCell ref="C279:D279"/>
    <mergeCell ref="C280:D280"/>
    <mergeCell ref="C281:D281"/>
    <mergeCell ref="C301:D301"/>
    <mergeCell ref="C302:D302"/>
    <mergeCell ref="C303:D303"/>
    <mergeCell ref="C304:D304"/>
    <mergeCell ref="C305:D305"/>
    <mergeCell ref="C306:D306"/>
    <mergeCell ref="C288:D288"/>
    <mergeCell ref="C295:D295"/>
    <mergeCell ref="C297:D297"/>
    <mergeCell ref="C298:D298"/>
    <mergeCell ref="C299:D299"/>
    <mergeCell ref="C300:D300"/>
    <mergeCell ref="C320:D320"/>
    <mergeCell ref="C321:D321"/>
    <mergeCell ref="C322:D322"/>
    <mergeCell ref="C323:D323"/>
    <mergeCell ref="C324:D324"/>
    <mergeCell ref="C331:D331"/>
    <mergeCell ref="C313:D313"/>
    <mergeCell ref="C315:D315"/>
    <mergeCell ref="C316:D316"/>
    <mergeCell ref="C317:D317"/>
    <mergeCell ref="C318:D318"/>
    <mergeCell ref="C319:D319"/>
    <mergeCell ref="C339:D339"/>
    <mergeCell ref="C340:D340"/>
    <mergeCell ref="C341:D341"/>
    <mergeCell ref="C342:D342"/>
    <mergeCell ref="C349:D349"/>
    <mergeCell ref="C351:D351"/>
    <mergeCell ref="C333:D333"/>
    <mergeCell ref="C334:D334"/>
    <mergeCell ref="C335:D335"/>
    <mergeCell ref="C336:D336"/>
    <mergeCell ref="C337:D337"/>
    <mergeCell ref="C338:D338"/>
    <mergeCell ref="C358:D358"/>
    <mergeCell ref="C359:D359"/>
    <mergeCell ref="C360:D360"/>
    <mergeCell ref="C367:D367"/>
    <mergeCell ref="C369:D369"/>
    <mergeCell ref="C370:D370"/>
    <mergeCell ref="C352:D352"/>
    <mergeCell ref="C353:D353"/>
    <mergeCell ref="C354:D354"/>
    <mergeCell ref="C355:D355"/>
    <mergeCell ref="C356:D356"/>
    <mergeCell ref="C357:D357"/>
    <mergeCell ref="V385:W385"/>
    <mergeCell ref="E386:F386"/>
    <mergeCell ref="H386:J386"/>
    <mergeCell ref="C371:D371"/>
    <mergeCell ref="C372:D372"/>
    <mergeCell ref="C373:D373"/>
    <mergeCell ref="C374:D374"/>
    <mergeCell ref="C375:D375"/>
    <mergeCell ref="C376:D376"/>
    <mergeCell ref="O387:R387"/>
    <mergeCell ref="Q389:R389"/>
    <mergeCell ref="Q390:R390"/>
    <mergeCell ref="Q391:R391"/>
    <mergeCell ref="E392:F392"/>
    <mergeCell ref="H392:J392"/>
    <mergeCell ref="C377:D377"/>
    <mergeCell ref="C378:D378"/>
    <mergeCell ref="E384:K384"/>
    <mergeCell ref="N385:T385"/>
    <mergeCell ref="E409:G409"/>
    <mergeCell ref="U403:V403"/>
    <mergeCell ref="E404:G404"/>
    <mergeCell ref="E406:G406"/>
    <mergeCell ref="E407:G407"/>
    <mergeCell ref="E408:G408"/>
    <mergeCell ref="I395:I397"/>
    <mergeCell ref="J396:J397"/>
    <mergeCell ref="O396:O397"/>
    <mergeCell ref="E399:F399"/>
    <mergeCell ref="H399:J399"/>
    <mergeCell ref="Q401:R401"/>
  </mergeCells>
  <conditionalFormatting sqref="T1:T65532 AF1:AF65532">
    <cfRule type="cellIs" dxfId="2" priority="1" operator="lessThan">
      <formula>0</formula>
    </cfRule>
  </conditionalFormatting>
  <conditionalFormatting sqref="V387">
    <cfRule type="cellIs" dxfId="1" priority="3" operator="lessThan">
      <formula>0</formula>
    </cfRule>
  </conditionalFormatting>
  <conditionalFormatting sqref="V396:V397">
    <cfRule type="cellIs" dxfId="0" priority="2" operator="lessThan">
      <formula>0</formula>
    </cfRule>
  </conditionalFormatting>
  <pageMargins left="0.7" right="0.7" top="0.75" bottom="0.75" header="0.3" footer="0.3"/>
  <pageSetup scale="41" fitToHeight="0" orientation="portrait" horizontalDpi="4294967292" verticalDpi="4294967292" r:id="rId1"/>
  <headerFooter alignWithMargins="0"/>
  <colBreaks count="1" manualBreakCount="1">
    <brk id="32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4C74D-B0D1-4262-8DFC-59DA510D139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formato</vt:lpstr>
      <vt:lpstr>Hoja1</vt:lpstr>
      <vt:lpstr>formato!Área_de_impresión</vt:lpstr>
      <vt:lpstr>formato!Títulos_a_imprimir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manub</dc:creator>
  <cp:lastModifiedBy>Manuela Borda</cp:lastModifiedBy>
  <dcterms:created xsi:type="dcterms:W3CDTF">2023-07-17T22:57:56Z</dcterms:created>
  <dcterms:modified xsi:type="dcterms:W3CDTF">2023-07-18T14:45:12Z</dcterms:modified>
</cp:coreProperties>
</file>