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TUDIOS+PREVIOS+2023\PROCESO 054 MANTENIMIENTO CUARTO DE RESIDUOS REPAC\"/>
    </mc:Choice>
  </mc:AlternateContent>
  <bookViews>
    <workbookView xWindow="0" yWindow="0" windowWidth="28800" windowHeight="11730"/>
  </bookViews>
  <sheets>
    <sheet name="ESTUDIO DE MERCAD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8" i="2" l="1"/>
  <c r="L27" i="2"/>
  <c r="L107" i="2"/>
  <c r="L104" i="2"/>
  <c r="L101" i="2"/>
  <c r="L102" i="2"/>
  <c r="L103" i="2"/>
  <c r="L105" i="2"/>
  <c r="L100" i="2"/>
  <c r="J52" i="2"/>
  <c r="L53" i="2"/>
  <c r="L52" i="2"/>
  <c r="L55" i="2" l="1"/>
  <c r="F37" i="2" l="1"/>
  <c r="K7" i="2"/>
  <c r="L7" i="2" s="1"/>
  <c r="J8" i="2"/>
  <c r="J9" i="2"/>
  <c r="J10" i="2"/>
  <c r="J13" i="2"/>
  <c r="H8" i="2"/>
  <c r="H9" i="2"/>
  <c r="H10" i="2"/>
  <c r="H13" i="2"/>
  <c r="F8" i="2"/>
  <c r="F9" i="2"/>
  <c r="F10" i="2"/>
  <c r="F13" i="2"/>
  <c r="F7" i="2"/>
  <c r="J63" i="2" l="1"/>
  <c r="J64" i="2"/>
  <c r="J66" i="2"/>
  <c r="J67" i="2"/>
  <c r="J68" i="2"/>
  <c r="J69" i="2"/>
  <c r="J62" i="2"/>
  <c r="J70" i="2" s="1"/>
  <c r="K37" i="2"/>
  <c r="L37" i="2" s="1"/>
  <c r="J38" i="2"/>
  <c r="J40" i="2"/>
  <c r="J41" i="2"/>
  <c r="J43" i="2"/>
  <c r="J44" i="2"/>
  <c r="J45" i="2"/>
  <c r="J46" i="2"/>
  <c r="J48" i="2"/>
  <c r="J37" i="2"/>
  <c r="J7" i="2"/>
  <c r="J15" i="2"/>
  <c r="J16" i="2"/>
  <c r="J17" i="2"/>
  <c r="J18" i="2"/>
  <c r="J19" i="2"/>
  <c r="J20" i="2"/>
  <c r="J23" i="2"/>
  <c r="J24" i="2"/>
  <c r="J72" i="2" l="1"/>
  <c r="J73" i="2"/>
  <c r="J74" i="2" s="1"/>
  <c r="J75" i="2" s="1"/>
  <c r="J71" i="2"/>
  <c r="H86" i="2"/>
  <c r="J82" i="2"/>
  <c r="J83" i="2"/>
  <c r="J84" i="2"/>
  <c r="J85" i="2"/>
  <c r="J87" i="2"/>
  <c r="J90" i="2"/>
  <c r="J92" i="2"/>
  <c r="J93" i="2"/>
  <c r="J94" i="2"/>
  <c r="J95" i="2"/>
  <c r="J97" i="2"/>
  <c r="J98" i="2"/>
  <c r="J99" i="2"/>
  <c r="J81" i="2"/>
  <c r="K81" i="2"/>
  <c r="L81" i="2" s="1"/>
  <c r="H82" i="2"/>
  <c r="H83" i="2"/>
  <c r="H84" i="2"/>
  <c r="H85" i="2"/>
  <c r="H87" i="2"/>
  <c r="H88" i="2"/>
  <c r="H90" i="2"/>
  <c r="H92" i="2"/>
  <c r="H93" i="2"/>
  <c r="H94" i="2"/>
  <c r="H95" i="2"/>
  <c r="H97" i="2"/>
  <c r="H98" i="2"/>
  <c r="H99" i="2"/>
  <c r="H81" i="2"/>
  <c r="K82" i="2"/>
  <c r="L82" i="2" s="1"/>
  <c r="K83" i="2"/>
  <c r="L83" i="2" s="1"/>
  <c r="K84" i="2"/>
  <c r="L84" i="2" s="1"/>
  <c r="K85" i="2"/>
  <c r="L85" i="2" s="1"/>
  <c r="K86" i="2"/>
  <c r="L86" i="2" s="1"/>
  <c r="K87" i="2"/>
  <c r="L87" i="2" s="1"/>
  <c r="K88" i="2"/>
  <c r="K89" i="2"/>
  <c r="K90" i="2"/>
  <c r="L90" i="2" s="1"/>
  <c r="K91" i="2"/>
  <c r="K92" i="2"/>
  <c r="L92" i="2" s="1"/>
  <c r="K93" i="2"/>
  <c r="L93" i="2" s="1"/>
  <c r="K94" i="2"/>
  <c r="L94" i="2" s="1"/>
  <c r="K95" i="2"/>
  <c r="L95" i="2" s="1"/>
  <c r="K97" i="2"/>
  <c r="L97" i="2" s="1"/>
  <c r="K98" i="2"/>
  <c r="L98" i="2" s="1"/>
  <c r="K99" i="2"/>
  <c r="L99" i="2" s="1"/>
  <c r="F82" i="2"/>
  <c r="F83" i="2"/>
  <c r="F84" i="2"/>
  <c r="F85" i="2"/>
  <c r="F87" i="2"/>
  <c r="F88" i="2"/>
  <c r="F90" i="2"/>
  <c r="F92" i="2"/>
  <c r="F93" i="2"/>
  <c r="F94" i="2"/>
  <c r="F95" i="2"/>
  <c r="F97" i="2"/>
  <c r="F98" i="2"/>
  <c r="F99" i="2"/>
  <c r="F81" i="2"/>
  <c r="D91" i="2"/>
  <c r="F91" i="2" s="1"/>
  <c r="D88" i="2"/>
  <c r="D89" i="2" s="1"/>
  <c r="D86" i="2"/>
  <c r="J86" i="2" s="1"/>
  <c r="H89" i="2" l="1"/>
  <c r="F89" i="2"/>
  <c r="J89" i="2"/>
  <c r="L89" i="2"/>
  <c r="H91" i="2"/>
  <c r="H100" i="2" s="1"/>
  <c r="J88" i="2"/>
  <c r="J91" i="2"/>
  <c r="L91" i="2"/>
  <c r="L88" i="2"/>
  <c r="F86" i="2"/>
  <c r="F100" i="2" s="1"/>
  <c r="J100" i="2"/>
  <c r="J103" i="2" s="1"/>
  <c r="J104" i="2" s="1"/>
  <c r="H103" i="2" l="1"/>
  <c r="H104" i="2" s="1"/>
  <c r="H102" i="2"/>
  <c r="H101" i="2"/>
  <c r="F103" i="2"/>
  <c r="F104" i="2" s="1"/>
  <c r="F102" i="2"/>
  <c r="F101" i="2"/>
  <c r="F105" i="2" s="1"/>
  <c r="J102" i="2"/>
  <c r="J101" i="2"/>
  <c r="J105" i="2" s="1"/>
  <c r="K67" i="2"/>
  <c r="K68" i="2"/>
  <c r="K69" i="2"/>
  <c r="K66" i="2"/>
  <c r="K63" i="2"/>
  <c r="K64" i="2"/>
  <c r="K62" i="2"/>
  <c r="K44" i="2"/>
  <c r="K45" i="2"/>
  <c r="K46" i="2"/>
  <c r="K47" i="2"/>
  <c r="K48" i="2"/>
  <c r="K49" i="2"/>
  <c r="K43" i="2"/>
  <c r="K38" i="2"/>
  <c r="K39" i="2"/>
  <c r="K40" i="2"/>
  <c r="K41" i="2"/>
  <c r="K16" i="2"/>
  <c r="K17" i="2"/>
  <c r="K18" i="2"/>
  <c r="K19" i="2"/>
  <c r="K20" i="2"/>
  <c r="K21" i="2"/>
  <c r="K22" i="2"/>
  <c r="K23" i="2"/>
  <c r="K24" i="2"/>
  <c r="K15" i="2"/>
  <c r="K8" i="2"/>
  <c r="L8" i="2" s="1"/>
  <c r="K9" i="2"/>
  <c r="L9" i="2" s="1"/>
  <c r="K10" i="2"/>
  <c r="L10" i="2" s="1"/>
  <c r="K11" i="2"/>
  <c r="K12" i="2"/>
  <c r="K13" i="2"/>
  <c r="L13" i="2" s="1"/>
  <c r="H105" i="2" l="1"/>
  <c r="L66" i="2"/>
  <c r="L67" i="2"/>
  <c r="L68" i="2"/>
  <c r="L69" i="2"/>
  <c r="L15" i="2"/>
  <c r="L16" i="2"/>
  <c r="L17" i="2"/>
  <c r="L18" i="2"/>
  <c r="L19" i="2"/>
  <c r="L20" i="2"/>
  <c r="L23" i="2"/>
  <c r="L24" i="2"/>
  <c r="L38" i="2"/>
  <c r="L40" i="2"/>
  <c r="L41" i="2"/>
  <c r="L43" i="2"/>
  <c r="L44" i="2"/>
  <c r="L45" i="2"/>
  <c r="L46" i="2"/>
  <c r="L48" i="2"/>
  <c r="L62" i="2"/>
  <c r="L63" i="2"/>
  <c r="L64" i="2"/>
  <c r="L70" i="2" l="1"/>
  <c r="H69" i="2"/>
  <c r="F69" i="2"/>
  <c r="H68" i="2"/>
  <c r="F68" i="2"/>
  <c r="H67" i="2"/>
  <c r="F67" i="2"/>
  <c r="H66" i="2"/>
  <c r="F66" i="2"/>
  <c r="H64" i="2"/>
  <c r="F64" i="2"/>
  <c r="H63" i="2"/>
  <c r="F63" i="2"/>
  <c r="H62" i="2"/>
  <c r="F62" i="2"/>
  <c r="H49" i="2"/>
  <c r="F49" i="2"/>
  <c r="D49" i="2"/>
  <c r="H48" i="2"/>
  <c r="F48" i="2"/>
  <c r="D47" i="2"/>
  <c r="H46" i="2"/>
  <c r="F46" i="2"/>
  <c r="H45" i="2"/>
  <c r="F45" i="2"/>
  <c r="H44" i="2"/>
  <c r="F44" i="2"/>
  <c r="H43" i="2"/>
  <c r="F43" i="2"/>
  <c r="H41" i="2"/>
  <c r="F41" i="2"/>
  <c r="H40" i="2"/>
  <c r="F40" i="2"/>
  <c r="D39" i="2"/>
  <c r="H38" i="2"/>
  <c r="F38" i="2"/>
  <c r="H37" i="2"/>
  <c r="H24" i="2"/>
  <c r="F24" i="2"/>
  <c r="H23" i="2"/>
  <c r="F23" i="2"/>
  <c r="D22" i="2"/>
  <c r="F22" i="2" s="1"/>
  <c r="D21" i="2"/>
  <c r="H20" i="2"/>
  <c r="F20" i="2"/>
  <c r="H19" i="2"/>
  <c r="F19" i="2"/>
  <c r="H18" i="2"/>
  <c r="F18" i="2"/>
  <c r="H17" i="2"/>
  <c r="F17" i="2"/>
  <c r="H16" i="2"/>
  <c r="F16" i="2"/>
  <c r="H15" i="2"/>
  <c r="F15" i="2"/>
  <c r="D12" i="2"/>
  <c r="D11" i="2"/>
  <c r="H7" i="2"/>
  <c r="H70" i="2" l="1"/>
  <c r="H72" i="2" s="1"/>
  <c r="H21" i="2"/>
  <c r="J21" i="2"/>
  <c r="L21" i="2"/>
  <c r="H47" i="2"/>
  <c r="J47" i="2"/>
  <c r="L47" i="2"/>
  <c r="F70" i="2"/>
  <c r="L72" i="2"/>
  <c r="L73" i="2"/>
  <c r="L74" i="2" s="1"/>
  <c r="L71" i="2"/>
  <c r="L75" i="2" s="1"/>
  <c r="J22" i="2"/>
  <c r="L22" i="2"/>
  <c r="J11" i="2"/>
  <c r="H11" i="2"/>
  <c r="H25" i="2" s="1"/>
  <c r="F11" i="2"/>
  <c r="F25" i="2" s="1"/>
  <c r="L11" i="2"/>
  <c r="L25" i="2" s="1"/>
  <c r="L26" i="2" s="1"/>
  <c r="H12" i="2"/>
  <c r="F12" i="2"/>
  <c r="J12" i="2"/>
  <c r="L12" i="2"/>
  <c r="H22" i="2"/>
  <c r="H39" i="2"/>
  <c r="H50" i="2" s="1"/>
  <c r="J39" i="2"/>
  <c r="J50" i="2" s="1"/>
  <c r="L39" i="2"/>
  <c r="L50" i="2" s="1"/>
  <c r="J49" i="2"/>
  <c r="L49" i="2"/>
  <c r="F71" i="2"/>
  <c r="F73" i="2"/>
  <c r="F74" i="2" s="1"/>
  <c r="F72" i="2"/>
  <c r="F75" i="2" s="1"/>
  <c r="H73" i="2"/>
  <c r="H74" i="2" s="1"/>
  <c r="F47" i="2"/>
  <c r="F21" i="2"/>
  <c r="F39" i="2"/>
  <c r="F50" i="2" s="1"/>
  <c r="H53" i="2" l="1"/>
  <c r="H54" i="2" s="1"/>
  <c r="H52" i="2"/>
  <c r="H51" i="2"/>
  <c r="H26" i="2"/>
  <c r="H27" i="2"/>
  <c r="H28" i="2"/>
  <c r="H29" i="2" s="1"/>
  <c r="H30" i="2" s="1"/>
  <c r="F52" i="2"/>
  <c r="F51" i="2"/>
  <c r="F53" i="2"/>
  <c r="F54" i="2" s="1"/>
  <c r="F27" i="2"/>
  <c r="F26" i="2"/>
  <c r="F28" i="2"/>
  <c r="F29" i="2" s="1"/>
  <c r="L29" i="2"/>
  <c r="L51" i="2"/>
  <c r="L54" i="2"/>
  <c r="J51" i="2"/>
  <c r="J55" i="2" s="1"/>
  <c r="J53" i="2"/>
  <c r="J54" i="2" s="1"/>
  <c r="J25" i="2"/>
  <c r="H71" i="2"/>
  <c r="H75" i="2" s="1"/>
  <c r="L30" i="2"/>
  <c r="F30" i="2"/>
  <c r="J26" i="2" l="1"/>
  <c r="J27" i="2"/>
  <c r="J28" i="2"/>
  <c r="J29" i="2" s="1"/>
  <c r="J30" i="2"/>
  <c r="H55" i="2"/>
  <c r="F55" i="2"/>
</calcChain>
</file>

<file path=xl/sharedStrings.xml><?xml version="1.0" encoding="utf-8"?>
<sst xmlns="http://schemas.openxmlformats.org/spreadsheetml/2006/main" count="250" uniqueCount="89">
  <si>
    <t>PROYECTO</t>
  </si>
  <si>
    <t>UNIDAD BÁSICA DE ATENCIÓN DE BAHÍA SOLANO (UBABS)</t>
  </si>
  <si>
    <t>CIUDAD</t>
  </si>
  <si>
    <t>BAHÍA SOLANO, CHOCÓ</t>
  </si>
  <si>
    <t>TOPE PRESUPUESTAL</t>
  </si>
  <si>
    <t>ITEM</t>
  </si>
  <si>
    <t>DESCRIPCIÓN</t>
  </si>
  <si>
    <t>UNIDAD</t>
  </si>
  <si>
    <t>CANT</t>
  </si>
  <si>
    <t>VALOR UNITARIO</t>
  </si>
  <si>
    <t>VALOR TOTAL</t>
  </si>
  <si>
    <t>CUARTO DE RESIDUOS</t>
  </si>
  <si>
    <t>PRELIMINARES</t>
  </si>
  <si>
    <t>1.1</t>
  </si>
  <si>
    <t xml:space="preserve">DESMONTE PUERTAS Y MARCO EXISTENTE (INCLUYE LIMPIEZA RETIRO Y DISPOSICIÓN FINAL CERTIFICADO) </t>
  </si>
  <si>
    <t>UND</t>
  </si>
  <si>
    <t>1.2</t>
  </si>
  <si>
    <t>DESMONTE DE LUMINARIAS EXISTENTES (INCLUYE RETIRO DE MATERIAL DE LA UNIDAD Y ASEO A LA OBRA).</t>
  </si>
  <si>
    <t>1.3</t>
  </si>
  <si>
    <t>LIMPIEZA Y RASQUETEO DE SUPERFICIE DE FACHADA. INCLUYE: RETIRO DE PINTURA Y ESTUCO, LAVADO CON EQUIPO A PRESIÓN DE IMPACTO CON AGUA Y TODO LO NECESARIO PARA SU CORRECTO MANTENIMIENTO</t>
  </si>
  <si>
    <t xml:space="preserve"> M2 </t>
  </si>
  <si>
    <t>1.4</t>
  </si>
  <si>
    <t xml:space="preserve">DEMOLICIÓN CERÁMICA PISO Y PAREDES EN BALDOSA DE CERÁMICA (INCLUYE RETIRO Y DISPOSICIÓN FINAL CERTIFICADO) </t>
  </si>
  <si>
    <t>M2</t>
  </si>
  <si>
    <t>1.5</t>
  </si>
  <si>
    <t>DESMONTE DE CUBIERTA Y ESTRUCTURA DE CUBIERTA EXISTENTE. RETIRO DE ESCOMBROS, RESIDUOS, DISPOSICIÓN FINAL Y LIMPIEZA DE OBRA.</t>
  </si>
  <si>
    <t xml:space="preserve">
RELLENO EN BLOCK # 4 CON MORTERO 1:3 (INCLUYE: LINEALES, FILOS, JUNTAS, VANOS, ML.) Y APLICACIÓN DE PAÑETE MORTERO 1:4 CON ADITAMENTO IMPERMEABILIZANTE TIPO SIKA 1.
</t>
  </si>
  <si>
    <t>1.7</t>
  </si>
  <si>
    <t>SONDEO DE SIFONES Y LIMPIEZA A PRESIÓN DEL SISTEMA DE DESAGÜES. (INCLUYE: RETIRO DE RESIDUOS, MATERIAL Y ASEO DE LA OBRA)</t>
  </si>
  <si>
    <t>ACABADOS</t>
  </si>
  <si>
    <t xml:space="preserve">INSTALACIÓN DE PUERTA METÁLICA ENTAMBORADA DE 0.80 CM X 2.10 M CON REJILLA DE VENTILACIÓN DE 30 CM X 30 CM (INCLUYE MARCO CON TODOS SUS ELEMENTOS DE FIJACIÓN, APLICACIÓN DE ANTICORROSIVO, PINTURA ESMALTE SINTÉTICO MATE A BASE DE ACEITE, DE EXCELENTE RECUBRIMIENTO PARA CARPINTERÍA METÁLICA, CERRADURA DE SEGURIDAD DOBLE CILINDRO) </t>
  </si>
  <si>
    <t>SUMINISTRO E INSTALACION DE LUMINARIAS TIPO LED DE SOBREPONER DE 36 W 110V ANTIPOLVO,INCLUYE ACCESORIOS,TORNILLERIA Y SOPORTES PARA SU INSTALACION</t>
  </si>
  <si>
    <t>SUMINISTRO INSTALACIÓN Y PUESTA EN SERVICIO DE INTERRUPTOR SENCILLO O DOBLE 110V, INCLUYE CAJAS DE PASO Y DE SALIDA, TERMINALES, SOPORTES, ACCESORIOS Y CONSUMIBLES PARA CORRECTO FUNCIONAMIENTO. (INCLUYE: DESMONTE DE INTERRUPTORES EXISTENTES) LUMINEX O LEVITON ORIGINAL</t>
  </si>
  <si>
    <t xml:space="preserve">SUMINISTRO E INSTALACIÓN DE ESTUCO PLÁSTICO PARA MUROS, INCLUYE FILOS Y DILATACIONES </t>
  </si>
  <si>
    <t>SUMINISTRO E INSTALACIÓN DE PINTURA BLANCA EPOXICA TIPO 1 POLIAMIDA, 3 MANOS. INCLUYE METROS LINEALES, FILOS Y DILATACIONES Y TODOS LOS ELEMENTOS NECESARIOS PARA LA CORRECTA EJECUCIÓN DE ESTE ÍTEM. RETIRO DE ESCOMBROS, RESIDUOS, DISPOSICIÓN FINAL Y LIMPIEZA DE OBRA.</t>
  </si>
  <si>
    <t>SUMINISTRO E INSTALACION DE REJILLAS DE PISO EN ALUMINIO DE 4" (INCLUYE RETIRO DE LAS EXISTENTES)</t>
  </si>
  <si>
    <t xml:space="preserve">SUMINISTRO E INSTALACIÓN DE ENCHAPE EN PARED JAYA PLANA BLANCO CARA ÚNICA 25 X 35 - INCLUYE BOQUILLA ANTI HONGO </t>
  </si>
  <si>
    <t>SUMINISTRO E INSTALACIÓN DE CUBIERTA Y ESTRUCTURA PARA CUBIERTA EN TEJA EN UPVC TERMO ACÚSTICA ONDULADA DE 0.20 MM 0,80 X 3,48 M (INCLUYE ESTRUCTURA PARA LA COLOCACIÓN, ELEMENTOS Y ACCESORIOS DE FIJACIÓN, Y TODO LO NECESARIO PARA EL CORRECTO FUNCIONAMIENTO DEL ITEM).</t>
  </si>
  <si>
    <t xml:space="preserve">SUMINISTRO EN INSTALACIÓN DE BAJANTE AGUAS LLUVIAS PVC 4" ACABADO COLOR BLANCO. INCLUYE: SOPORTE METÁLICO PARA BAJANTE Y ACCESORIOS, ABRAZADERAS Y DEMÁS, NECESARIO PARA SU CORRECTA INSTALACIÓN Y FUNCIONAMIENTO, RETIRO Y DISPOSICIÓN FINAL DE RESIDUOS. </t>
  </si>
  <si>
    <t>ML</t>
  </si>
  <si>
    <t>SUMINISTRO E INSTALACIÓN CANAL DE AGUAS LLUVIAS EN PVC AMAZONAS PAVCO O MEJORES ESPECIFICACIONES, COLOR BLANCA, RESISTENTE A LA EXPOSICIÓN DE LOS RAYOS SOLARES CON DIMENSIONES APROXIMADAS DE 135MM X 159,8MM X 95MM, INCLUYE: TAPAS EXTERNAS, UNIÓN DE CANAL A BAJANTE QUE NO GOTEEN, SOPORTES DE CANALES, UNIÓN CANAL, SOPORTE DE CANAL CADA 90CMS, UNIÓN ESQUINA EXTERIOR-INTERIOR, AMARRES, LIMPIADOR, LUBRICANTE SILICONA PARA CANALES, SOLDADURA PVC, ACCESORIOS Y DEMÁS ELEMENTOS PARA SU CORRECTA INSTALACIÓN</t>
  </si>
  <si>
    <t xml:space="preserve">SUBTOTAL OBRA CIVIL </t>
  </si>
  <si>
    <t xml:space="preserve">ADMINISTRACIÓN </t>
  </si>
  <si>
    <t>IMPREVISTOS</t>
  </si>
  <si>
    <t>UTILIDAD</t>
  </si>
  <si>
    <t>IVA SOBRE UTILIDAD</t>
  </si>
  <si>
    <t>COSTO TOTAL DEL PROYECTO</t>
  </si>
  <si>
    <t>DISPENSARIO MEDICO NIVEL II DE BUENAVENTURA (DMBUN)</t>
  </si>
  <si>
    <t>BUENAVENTURA, VALLE DEL CAUCA</t>
  </si>
  <si>
    <t>DESMONTE DE CIELO RASO Y ESTRUCTURA DE CIELO RASO EXISTENTES (INCLUYE, DESMONTE DE LUMINARIAS, RETIRO DE MATERIAL Y LIMPIEZA DE SITIO)</t>
  </si>
  <si>
    <t>LIMPIEZA Y LAVADO DE PAREDES Y PISO CERÁMICO. INCLUYE: LAVADO CON EQUIPO A PRESIÓN DE IMPACTO CON AGUA, APLICACIÓN DE COMPONENTES PARA DESMANCHAR, TODO LO NECESARIO PARA SU CORRECTO MANTENIMIENTO</t>
  </si>
  <si>
    <t xml:space="preserve">INSTALACIÓN DE PUERTA METÁLICA ENTAMBORADA DE 0,97 CM X 2.10 M CON REJILLA DE VENTILACIÓN DE 30 CM X 30 CM (INCLUYE MARCO CON TODOS SUS ELEMENTOS DE FIJACIÓN, APLICACIÓN DE ANTICORROSIVO, PINTURA ESMALTE SINTÉTICO MATE A BASE DE ACEITE, DE EXCELENTE RECUBRIMIENTO PARA CARPINTERÍA METÁLICA, CERRADURA DE SEGURIDAD DOBLE CILINDRO) </t>
  </si>
  <si>
    <t>SUMINISTRO E INSTALACIÓN DE PINTURA COLOR ACORDE LA EXISTENTE EPOXICA TIPO 1 POLIAMIDA, 3 MANOS. INCLUYE METROS LINEALES, FILOS Y DILATACIONES Y TODOS LOS ELEMENTOS NECESARIOS PARA LA CORRECTA EJECUCIÓN DE ESTE ÍTEM. RETIRO DE ESCOMBROS, RESIDUOS, DISPOSICIÓN FINAL Y LIMPIEZA DE OBRA.</t>
  </si>
  <si>
    <t>SUMINISTRO E INSTALACIÓN DE CIELO RASO EN LÁMINA FIBROCEMENTO. INCLUYE: ESTRUCTURA DE SOPORTE, TORNILLERÍA, SELLADO DE JUNTAS, DILATACIONES Y PERFORACIONES DE TORNILLO CON SIKAFLEX, ACABADO CON ESTUCO Y PINTURA. TODOS LOS ACCESORIOS NECESARIOS PARA SU CORRECTA INSTALACIÓN Y FUNCIONAMIENTO.</t>
  </si>
  <si>
    <t>UNIDAD BÁSICA DE ATENCIÓN DE BAHÍA MÁLAGA</t>
  </si>
  <si>
    <t>BAHÍA MÁLAGA, VALLE DEL CAUCA</t>
  </si>
  <si>
    <t>SUMINISTRO E INSTALACION DE LUMINARIAS TIPO LED DE SOBREPONER DE 36 W 110V ANTIPOLVO. (INCLUYE: DESMONTE DE LA ANTERIOR, ACCESORIOS, TORNILLERIA Y SOPORTES PARA SU INSTALACIÓN)</t>
  </si>
  <si>
    <t>COTIZACIÓN 1</t>
  </si>
  <si>
    <t>COTIZACIÓN 2</t>
  </si>
  <si>
    <t>AEPC                                                 CONSTRUCCIONES EDWIN PARADA CALVO</t>
  </si>
  <si>
    <t>JESE PROYECTOS</t>
  </si>
  <si>
    <t xml:space="preserve">VALOR PROMEDIO </t>
  </si>
  <si>
    <t>COTIZACIÓN 3</t>
  </si>
  <si>
    <t>UNIDAD BÁSICA DE ATENCIÓN DE TUMACO</t>
  </si>
  <si>
    <t>SAN ANDRES DE TUMACO, NARIÑO</t>
  </si>
  <si>
    <t>MESON LABORATORIO</t>
  </si>
  <si>
    <t>DEMOLICIÓN  DE  MESÓN EMPOTRADO  EXISTENTE INCLUYE RETIRO DE PUERTAS, ENTREPAÑO       DESMONTE  TUBERÍA HIDRÁULICA  Y  SANITARIA,  RETIRO DE MESÓN EN ALUMINIO  INCLUYE:  RETIRO  DE  MATERIAL  SOBRANTE  DE  LA OBRA A LUGAR AUTORIZADO.</t>
  </si>
  <si>
    <t xml:space="preserve">CONSTRUCCIÓN DE MESÓN EN CONCRETO E=0,07 MTS.  DE ESPESOR CON REFUERZO EN ACERO DE 3/8", ANCHO 0,60 MTS. CON ACABADO EN GRANITO PULIDO CON GOTA. COLOR: FOR DEFINR CON ESPACIO PARA LAVAPLATOS DOBLE INCLUYE SALPICADERO EN GRANITO PULIDO ALTO =0, 1 MTS. </t>
  </si>
  <si>
    <t>SUMINISTRO E INSTALACIÓN DE LAVAPLATOS EN ACERO INOXIDABLE DOBLE 80 X 43, INCLUYE SIFÓN EN P Y CANASTILLA.</t>
  </si>
  <si>
    <t>SUMINISTRO   E   INSTALACIÓN   DE   PUERTAS   BAJO   MESÓN   DE   COCINA ALTURA 85-90 CM ANCHO 0.45 - 0.6 M EN AGLOMERADO LAMINADO EN 19MM DE GRUESO EN COLOR MARRÓN BRILLANTE. TERMINACIÓN CON LOS CUATRO CANTOS RECTOS Y CUBIERTOS CON PVC EN SU MISMO COLOR O COMBINADO, PUERTA TIPO CORREDIZA</t>
  </si>
  <si>
    <t>CONSTRUCCIÓN DE ENTREPAÑO EN CONCRETO E=0,05 MTS.  DE ESPESOR CON REFUERZO EN ACERO DE 3/8", ANCHO 0,60 MTS. CON ACABADO EN PINTURA EPOXICA , INCLUYE PREPARACIÓN DE LA SUPERFICIE.</t>
  </si>
  <si>
    <t xml:space="preserve">CONCRETO PARA PLACA DE CONTRAPISO E=0.10CM DE 21MPA INCLUYE FORMALETA, ENCOFRADO Y DESENCOFRADO, CURADO, ANDAMIOS, MATERIAL, HERRAMIENTA, PERSONAL Y DEMÁS ELEMENTOS NECESARIOS. </t>
  </si>
  <si>
    <t>M3</t>
  </si>
  <si>
    <t>SUMINISTRO E INSTALACIÓN DE GUARDA ESCOBA CERÁMICA</t>
  </si>
  <si>
    <t>MURO EN BLOQUE DE CEMENTO #4, INCLUYE MATERIAL, HERRAMIENTA, MATERIAL.</t>
  </si>
  <si>
    <t>PAÑETE IMPERMEABILIZADO 1:4 SOBRE MUROS (INCLUYE FILOS Y DILATACIONES)</t>
  </si>
  <si>
    <t xml:space="preserve">APLICACIÓN DE ESTUCO PLÁSTICO PARA PARA INTERIORES INCLUYEN MATERIAL, HERRAMIENTA Y MANO DE OBRA. INCLUYE FILOS Y DILATACIONES. </t>
  </si>
  <si>
    <t xml:space="preserve">APLICACIÓN DE ESTUCO PLÁSTICO PARA EXTERIORES INCLUYEN MATERIAL, HERRAMIENTA Y MANO DE OBRA.   (ANCHO MENOR A 50 CM) INCLUYE FILOS Y DILATACIONES. </t>
  </si>
  <si>
    <t>Ml</t>
  </si>
  <si>
    <t>PINTURA TIPO 1, TRES MANOS, INCLUYEN MATERIAL, HERRAMIENTA Y MANO DE OBRA.</t>
  </si>
  <si>
    <t xml:space="preserve">PINTURA TIPO 1, TRES MANOS, INCLUYEN MATERIAL, HERRAMIENTA Y MANO DE OBRA.  (ANCHO MENOR A 50 CM) INCLUYE FILOS Y DILATACIONES. </t>
  </si>
  <si>
    <t xml:space="preserve">SUMINISTRO E INSTALACIÓN PUNTO SANITARIO DE 2", INCLUYE ACCESORIOS, UNIONES Y CONEXIÓN A RED PRINCIPAL. </t>
  </si>
  <si>
    <t>UN</t>
  </si>
  <si>
    <t xml:space="preserve">SUMINISTRO E INSTALACIÓN PUNTO HIDRÁULICO DE 1/2", INCLUYE ACCESORIOS, UNIONES Y CONEXIÓN A RED PRINCIPAL. </t>
  </si>
  <si>
    <t>MANTENIMIENTO CANALETAS</t>
  </si>
  <si>
    <t xml:space="preserve">DESMONTE DE CANALETAS Y BAJANTES EXISTENTE EN MAL ESTADO, INCLUYE RETIRO DE LA UNIDAD Y DISPOSICIÓN FINAL ACUERDO AUTORIDAD AMBIENTAL. </t>
  </si>
  <si>
    <t xml:space="preserve">SUMINISTRO E INSTALACIÓN DE CANALETA TIPO AMAZONA, INCLUYE MATERIAL, HERRAMIENTA, ANDAMIOS, ANCLAJES, ACCESORIOS, MANO DE OBRA Y DEMÁS ELEMENTOS NECESARIOS PARA SU INSTALACIÓN. </t>
  </si>
  <si>
    <t xml:space="preserve">SUMINISTRO E INSTALACIÓN DE BAJANTES TIPO AMAZONAS INCLUYE SOPORTES ACCESORIOS, MATERIAL, MANO DE OBRA Y DEMÁS ELEMENTOS NECESARIOS PARA SU INSTALACIÓN. </t>
  </si>
  <si>
    <t>DISEÑOS &amp; ESPACIOS EPC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</si>
</sst>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2" borderId="0" applyNumberFormat="0" applyBorder="0" applyAlignment="0" applyProtection="0"/>
    <xf numFmtId="43" fontId="1" fillId="0" borderId="0" applyFont="0" applyFill="0" applyBorder="0" applyAlignment="0" applyProtection="0"/>
  </cellStyleXfs>
  <cellXfs count="12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49" fontId="2" fillId="2" borderId="1" xfId="2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43" fontId="3" fillId="0" borderId="3" xfId="3" applyFont="1" applyBorder="1" applyAlignment="1">
      <alignment horizontal="center" vertical="center" wrapText="1"/>
    </xf>
    <xf numFmtId="8" fontId="4" fillId="0" borderId="1" xfId="0" applyNumberFormat="1" applyFont="1" applyBorder="1" applyAlignment="1">
      <alignment vertical="center" wrapText="1"/>
    </xf>
    <xf numFmtId="44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44" fontId="3" fillId="3" borderId="4" xfId="1" applyFont="1" applyFill="1" applyBorder="1" applyAlignment="1">
      <alignment horizontal="justify" vertical="center" wrapText="1"/>
    </xf>
    <xf numFmtId="44" fontId="3" fillId="3" borderId="1" xfId="1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8" fontId="4" fillId="0" borderId="5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43" fontId="2" fillId="3" borderId="0" xfId="0" applyNumberFormat="1" applyFont="1" applyFill="1" applyAlignment="1">
      <alignment horizontal="center" vertical="center" wrapText="1"/>
    </xf>
    <xf numFmtId="164" fontId="2" fillId="3" borderId="1" xfId="1" applyNumberFormat="1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2" fillId="5" borderId="3" xfId="0" applyFont="1" applyFill="1" applyBorder="1" applyAlignment="1">
      <alignment horizontal="right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8" fontId="4" fillId="0" borderId="3" xfId="0" applyNumberFormat="1" applyFont="1" applyBorder="1" applyAlignment="1">
      <alignment horizontal="right" vertical="center" wrapText="1"/>
    </xf>
    <xf numFmtId="164" fontId="3" fillId="5" borderId="2" xfId="1" applyNumberFormat="1" applyFont="1" applyFill="1" applyBorder="1" applyAlignment="1">
      <alignment vertical="center" wrapText="1"/>
    </xf>
    <xf numFmtId="44" fontId="3" fillId="0" borderId="4" xfId="1" applyFont="1" applyBorder="1" applyAlignment="1">
      <alignment horizontal="center" vertical="center" wrapText="1"/>
    </xf>
    <xf numFmtId="164" fontId="3" fillId="5" borderId="8" xfId="1" applyNumberFormat="1" applyFont="1" applyFill="1" applyBorder="1" applyAlignment="1">
      <alignment vertical="center" wrapText="1"/>
    </xf>
    <xf numFmtId="0" fontId="2" fillId="5" borderId="7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164" fontId="3" fillId="5" borderId="5" xfId="1" applyNumberFormat="1" applyFont="1" applyFill="1" applyBorder="1" applyAlignment="1">
      <alignment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right" vertical="center" wrapText="1"/>
    </xf>
    <xf numFmtId="8" fontId="6" fillId="4" borderId="1" xfId="0" applyNumberFormat="1" applyFont="1" applyFill="1" applyBorder="1" applyAlignment="1">
      <alignment horizontal="right" vertical="center" wrapText="1"/>
    </xf>
    <xf numFmtId="164" fontId="2" fillId="3" borderId="12" xfId="1" applyNumberFormat="1" applyFont="1" applyFill="1" applyBorder="1" applyAlignment="1">
      <alignment vertical="center" wrapText="1"/>
    </xf>
    <xf numFmtId="49" fontId="2" fillId="3" borderId="1" xfId="2" applyNumberFormat="1" applyFont="1" applyFill="1" applyBorder="1" applyAlignment="1">
      <alignment horizontal="center" vertical="center" wrapText="1"/>
    </xf>
    <xf numFmtId="44" fontId="2" fillId="3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/>
    </xf>
    <xf numFmtId="0" fontId="2" fillId="3" borderId="1" xfId="0" applyFont="1" applyFill="1" applyBorder="1" applyAlignment="1">
      <alignment horizontal="right" vertical="center" wrapText="1"/>
    </xf>
    <xf numFmtId="44" fontId="2" fillId="3" borderId="1" xfId="0" applyNumberFormat="1" applyFont="1" applyFill="1" applyBorder="1" applyAlignment="1">
      <alignment horizontal="center" vertical="center" wrapText="1"/>
    </xf>
    <xf numFmtId="43" fontId="3" fillId="0" borderId="1" xfId="3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vertical="center" wrapText="1"/>
    </xf>
    <xf numFmtId="2" fontId="2" fillId="0" borderId="1" xfId="0" applyNumberFormat="1" applyFont="1" applyBorder="1" applyAlignment="1">
      <alignment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3" fontId="3" fillId="0" borderId="1" xfId="3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43" fontId="4" fillId="0" borderId="1" xfId="3" applyFont="1" applyBorder="1" applyAlignment="1">
      <alignment horizontal="center" vertical="center" wrapText="1"/>
    </xf>
    <xf numFmtId="49" fontId="2" fillId="2" borderId="2" xfId="2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2" fontId="2" fillId="0" borderId="2" xfId="0" applyNumberFormat="1" applyFont="1" applyBorder="1" applyAlignment="1">
      <alignment vertical="center" wrapText="1"/>
    </xf>
    <xf numFmtId="44" fontId="3" fillId="0" borderId="11" xfId="1" applyFont="1" applyBorder="1" applyAlignment="1">
      <alignment horizontal="center" vertical="center" wrapText="1"/>
    </xf>
    <xf numFmtId="44" fontId="3" fillId="0" borderId="13" xfId="1" applyFont="1" applyBorder="1" applyAlignment="1">
      <alignment horizontal="center" vertical="center" wrapText="1"/>
    </xf>
    <xf numFmtId="44" fontId="3" fillId="0" borderId="12" xfId="1" applyFont="1" applyBorder="1" applyAlignment="1">
      <alignment horizontal="center" vertical="center" wrapText="1"/>
    </xf>
    <xf numFmtId="8" fontId="6" fillId="4" borderId="12" xfId="0" applyNumberFormat="1" applyFont="1" applyFill="1" applyBorder="1" applyAlignment="1">
      <alignment horizontal="right" vertical="center" wrapText="1"/>
    </xf>
    <xf numFmtId="164" fontId="3" fillId="0" borderId="2" xfId="1" applyNumberFormat="1" applyFont="1" applyFill="1" applyBorder="1" applyAlignment="1">
      <alignment vertical="center" wrapText="1"/>
    </xf>
    <xf numFmtId="164" fontId="3" fillId="0" borderId="8" xfId="1" applyNumberFormat="1" applyFont="1" applyFill="1" applyBorder="1" applyAlignment="1">
      <alignment vertical="center" wrapText="1"/>
    </xf>
    <xf numFmtId="164" fontId="3" fillId="0" borderId="5" xfId="1" applyNumberFormat="1" applyFont="1" applyFill="1" applyBorder="1" applyAlignment="1">
      <alignment vertical="center" wrapText="1"/>
    </xf>
    <xf numFmtId="2" fontId="5" fillId="0" borderId="1" xfId="0" applyNumberFormat="1" applyFont="1" applyBorder="1" applyAlignment="1">
      <alignment horizontal="center" vertical="center" shrinkToFit="1"/>
    </xf>
    <xf numFmtId="44" fontId="5" fillId="0" borderId="1" xfId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right" vertical="center" wrapText="1"/>
    </xf>
    <xf numFmtId="164" fontId="3" fillId="3" borderId="1" xfId="1" applyNumberFormat="1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44" fontId="5" fillId="0" borderId="3" xfId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64" fontId="2" fillId="3" borderId="11" xfId="1" applyNumberFormat="1" applyFont="1" applyFill="1" applyBorder="1" applyAlignment="1">
      <alignment vertical="center" wrapText="1"/>
    </xf>
    <xf numFmtId="0" fontId="4" fillId="0" borderId="0" xfId="0" applyFont="1"/>
    <xf numFmtId="43" fontId="4" fillId="0" borderId="1" xfId="0" applyNumberFormat="1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0" borderId="0" xfId="0" applyFont="1" applyAlignment="1">
      <alignment vertical="center"/>
    </xf>
    <xf numFmtId="44" fontId="4" fillId="0" borderId="0" xfId="1" applyFont="1" applyFill="1"/>
    <xf numFmtId="164" fontId="6" fillId="0" borderId="0" xfId="0" applyNumberFormat="1" applyFont="1"/>
    <xf numFmtId="2" fontId="2" fillId="0" borderId="5" xfId="0" applyNumberFormat="1" applyFont="1" applyBorder="1" applyAlignment="1">
      <alignment vertical="center" wrapText="1"/>
    </xf>
    <xf numFmtId="49" fontId="2" fillId="3" borderId="1" xfId="2" applyNumberFormat="1" applyFont="1" applyFill="1" applyBorder="1" applyAlignment="1">
      <alignment vertical="center" wrapText="1"/>
    </xf>
    <xf numFmtId="164" fontId="7" fillId="0" borderId="0" xfId="0" applyNumberFormat="1" applyFont="1"/>
    <xf numFmtId="164" fontId="3" fillId="7" borderId="1" xfId="1" applyNumberFormat="1" applyFont="1" applyFill="1" applyBorder="1" applyAlignment="1">
      <alignment vertical="center" wrapText="1"/>
    </xf>
    <xf numFmtId="164" fontId="2" fillId="7" borderId="1" xfId="1" applyNumberFormat="1" applyFont="1" applyFill="1" applyBorder="1" applyAlignment="1">
      <alignment vertical="center" wrapText="1"/>
    </xf>
    <xf numFmtId="8" fontId="6" fillId="7" borderId="0" xfId="0" applyNumberFormat="1" applyFont="1" applyFill="1"/>
    <xf numFmtId="0" fontId="2" fillId="3" borderId="7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 wrapText="1"/>
    </xf>
    <xf numFmtId="44" fontId="2" fillId="3" borderId="4" xfId="1" applyFont="1" applyFill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 wrapText="1"/>
    </xf>
    <xf numFmtId="49" fontId="2" fillId="3" borderId="3" xfId="2" applyNumberFormat="1" applyFont="1" applyFill="1" applyBorder="1" applyAlignment="1">
      <alignment horizontal="center" vertical="center" wrapText="1"/>
    </xf>
    <xf numFmtId="49" fontId="2" fillId="3" borderId="4" xfId="2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49" fontId="2" fillId="3" borderId="6" xfId="2" applyNumberFormat="1" applyFont="1" applyFill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</cellXfs>
  <cellStyles count="4">
    <cellStyle name="20% - Énfasis1" xfId="2" builtinId="30"/>
    <cellStyle name="Millares" xfId="3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7"/>
  <sheetViews>
    <sheetView tabSelected="1" zoomScale="72" zoomScaleNormal="72" workbookViewId="0">
      <selection activeCell="H11" sqref="H11"/>
    </sheetView>
  </sheetViews>
  <sheetFormatPr baseColWidth="10" defaultColWidth="11.42578125" defaultRowHeight="12" x14ac:dyDescent="0.2"/>
  <cols>
    <col min="1" max="1" width="13.7109375" style="83" customWidth="1"/>
    <col min="2" max="2" width="55.42578125" style="83" customWidth="1"/>
    <col min="3" max="3" width="11" style="83" customWidth="1"/>
    <col min="4" max="4" width="8.28515625" style="83" customWidth="1"/>
    <col min="5" max="5" width="15.42578125" style="83" customWidth="1"/>
    <col min="6" max="6" width="17.85546875" style="83" bestFit="1" customWidth="1"/>
    <col min="7" max="7" width="15.140625" style="83" customWidth="1"/>
    <col min="8" max="8" width="17.42578125" style="83" bestFit="1" customWidth="1"/>
    <col min="9" max="9" width="15.28515625" style="83" customWidth="1"/>
    <col min="10" max="10" width="17.42578125" style="83" bestFit="1" customWidth="1"/>
    <col min="11" max="11" width="14.5703125" style="90" customWidth="1"/>
    <col min="12" max="12" width="16.5703125" style="83" customWidth="1"/>
    <col min="13" max="13" width="11.42578125" style="83"/>
    <col min="14" max="14" width="14.28515625" style="83" bestFit="1" customWidth="1"/>
    <col min="15" max="16384" width="11.42578125" style="83"/>
  </cols>
  <sheetData>
    <row r="1" spans="1:12" ht="25.5" customHeight="1" x14ac:dyDescent="0.2">
      <c r="A1" s="2" t="s">
        <v>0</v>
      </c>
      <c r="B1" s="115" t="s">
        <v>1</v>
      </c>
      <c r="C1" s="116"/>
      <c r="D1" s="116"/>
      <c r="E1" s="116"/>
      <c r="F1" s="116"/>
      <c r="G1" s="116"/>
      <c r="H1" s="116"/>
      <c r="I1" s="116"/>
      <c r="J1" s="116"/>
      <c r="K1" s="116"/>
      <c r="L1" s="117"/>
    </row>
    <row r="2" spans="1:12" ht="16.5" customHeight="1" x14ac:dyDescent="0.2">
      <c r="A2" s="60" t="s">
        <v>2</v>
      </c>
      <c r="B2" s="62" t="s">
        <v>3</v>
      </c>
      <c r="C2" s="122" t="s">
        <v>4</v>
      </c>
      <c r="D2" s="122"/>
      <c r="E2" s="122"/>
      <c r="F2" s="122"/>
      <c r="G2" s="106"/>
      <c r="H2" s="107"/>
      <c r="I2" s="107"/>
      <c r="J2" s="107"/>
      <c r="K2" s="107"/>
      <c r="L2" s="118"/>
    </row>
    <row r="3" spans="1:12" x14ac:dyDescent="0.2">
      <c r="A3" s="111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2"/>
    </row>
    <row r="4" spans="1:12" ht="15" customHeight="1" x14ac:dyDescent="0.2">
      <c r="A4" s="61" t="s">
        <v>5</v>
      </c>
      <c r="B4" s="61" t="s">
        <v>6</v>
      </c>
      <c r="C4" s="61" t="s">
        <v>7</v>
      </c>
      <c r="D4" s="61" t="s">
        <v>8</v>
      </c>
      <c r="E4" s="108" t="s">
        <v>57</v>
      </c>
      <c r="F4" s="109"/>
      <c r="G4" s="108" t="s">
        <v>58</v>
      </c>
      <c r="H4" s="109"/>
      <c r="I4" s="108" t="s">
        <v>62</v>
      </c>
      <c r="J4" s="109"/>
      <c r="K4" s="99" t="s">
        <v>61</v>
      </c>
      <c r="L4" s="100"/>
    </row>
    <row r="5" spans="1:12" ht="36" customHeight="1" x14ac:dyDescent="0.2">
      <c r="A5" s="1"/>
      <c r="B5" s="1" t="s">
        <v>11</v>
      </c>
      <c r="C5" s="1"/>
      <c r="D5" s="1"/>
      <c r="E5" s="103" t="s">
        <v>59</v>
      </c>
      <c r="F5" s="104"/>
      <c r="G5" s="103" t="s">
        <v>60</v>
      </c>
      <c r="H5" s="104"/>
      <c r="I5" s="103" t="s">
        <v>88</v>
      </c>
      <c r="J5" s="104"/>
      <c r="K5" s="101"/>
      <c r="L5" s="102"/>
    </row>
    <row r="6" spans="1:12" ht="24" x14ac:dyDescent="0.2">
      <c r="A6" s="1">
        <v>1</v>
      </c>
      <c r="B6" s="1" t="s">
        <v>12</v>
      </c>
      <c r="C6" s="3"/>
      <c r="D6" s="3"/>
      <c r="E6" s="4" t="s">
        <v>9</v>
      </c>
      <c r="F6" s="5" t="s">
        <v>10</v>
      </c>
      <c r="G6" s="4" t="s">
        <v>9</v>
      </c>
      <c r="H6" s="5" t="s">
        <v>10</v>
      </c>
      <c r="I6" s="4" t="s">
        <v>9</v>
      </c>
      <c r="J6" s="5" t="s">
        <v>10</v>
      </c>
      <c r="K6" s="4" t="s">
        <v>9</v>
      </c>
      <c r="L6" s="5" t="s">
        <v>10</v>
      </c>
    </row>
    <row r="7" spans="1:12" ht="32.25" customHeight="1" x14ac:dyDescent="0.2">
      <c r="A7" s="6" t="s">
        <v>13</v>
      </c>
      <c r="B7" s="7" t="s">
        <v>14</v>
      </c>
      <c r="C7" s="6" t="s">
        <v>15</v>
      </c>
      <c r="D7" s="8">
        <v>2</v>
      </c>
      <c r="E7" s="9">
        <v>122000</v>
      </c>
      <c r="F7" s="10">
        <f>E7*D7</f>
        <v>244000</v>
      </c>
      <c r="G7" s="11">
        <v>137950</v>
      </c>
      <c r="H7" s="11">
        <f>G7*D7</f>
        <v>275900</v>
      </c>
      <c r="I7" s="11">
        <v>112000</v>
      </c>
      <c r="J7" s="11">
        <f>I7*D7</f>
        <v>224000</v>
      </c>
      <c r="K7" s="11">
        <f>AVERAGE(E7,G7,I7)</f>
        <v>123983.33333333333</v>
      </c>
      <c r="L7" s="11">
        <f>K7*D7</f>
        <v>247966.66666666666</v>
      </c>
    </row>
    <row r="8" spans="1:12" ht="30.75" customHeight="1" x14ac:dyDescent="0.2">
      <c r="A8" s="6" t="s">
        <v>16</v>
      </c>
      <c r="B8" s="12" t="s">
        <v>17</v>
      </c>
      <c r="C8" s="6" t="s">
        <v>15</v>
      </c>
      <c r="D8" s="8">
        <v>2</v>
      </c>
      <c r="E8" s="9">
        <v>55000</v>
      </c>
      <c r="F8" s="10">
        <f t="shared" ref="F8:F13" si="0">E8*D8</f>
        <v>110000</v>
      </c>
      <c r="G8" s="11">
        <v>62078</v>
      </c>
      <c r="H8" s="11">
        <f t="shared" ref="H8:H13" si="1">G8*D8</f>
        <v>124156</v>
      </c>
      <c r="I8" s="11">
        <v>50400</v>
      </c>
      <c r="J8" s="11">
        <f t="shared" ref="J8:J13" si="2">I8*D8</f>
        <v>100800</v>
      </c>
      <c r="K8" s="11">
        <f t="shared" ref="K8:K13" si="3">AVERAGE(E8,G8,I8)</f>
        <v>55826</v>
      </c>
      <c r="L8" s="11">
        <f>K8*D8</f>
        <v>111652</v>
      </c>
    </row>
    <row r="9" spans="1:12" ht="60" customHeight="1" x14ac:dyDescent="0.2">
      <c r="A9" s="6" t="s">
        <v>18</v>
      </c>
      <c r="B9" s="12" t="s">
        <v>19</v>
      </c>
      <c r="C9" s="6" t="s">
        <v>20</v>
      </c>
      <c r="D9" s="8">
        <v>25</v>
      </c>
      <c r="E9" s="9">
        <v>146500</v>
      </c>
      <c r="F9" s="10">
        <f t="shared" si="0"/>
        <v>3662500</v>
      </c>
      <c r="G9" s="11">
        <v>165540</v>
      </c>
      <c r="H9" s="11">
        <f t="shared" si="1"/>
        <v>4138500</v>
      </c>
      <c r="I9" s="11">
        <v>134400</v>
      </c>
      <c r="J9" s="11">
        <f t="shared" si="2"/>
        <v>3360000</v>
      </c>
      <c r="K9" s="11">
        <f t="shared" si="3"/>
        <v>148813.33333333334</v>
      </c>
      <c r="L9" s="11">
        <f>K9*D9</f>
        <v>3720333.3333333335</v>
      </c>
    </row>
    <row r="10" spans="1:12" ht="44.25" customHeight="1" x14ac:dyDescent="0.2">
      <c r="A10" s="6" t="s">
        <v>21</v>
      </c>
      <c r="B10" s="13" t="s">
        <v>22</v>
      </c>
      <c r="C10" s="6" t="s">
        <v>23</v>
      </c>
      <c r="D10" s="8">
        <v>20</v>
      </c>
      <c r="E10" s="9">
        <v>55000</v>
      </c>
      <c r="F10" s="10">
        <f t="shared" si="0"/>
        <v>1100000</v>
      </c>
      <c r="G10" s="11">
        <v>62078</v>
      </c>
      <c r="H10" s="11">
        <f t="shared" si="1"/>
        <v>1241560</v>
      </c>
      <c r="I10" s="11">
        <v>50400</v>
      </c>
      <c r="J10" s="11">
        <f t="shared" si="2"/>
        <v>1008000</v>
      </c>
      <c r="K10" s="11">
        <f t="shared" si="3"/>
        <v>55826</v>
      </c>
      <c r="L10" s="11">
        <f t="shared" ref="L10:L13" si="4">K10*D10</f>
        <v>1116520</v>
      </c>
    </row>
    <row r="11" spans="1:12" ht="42" customHeight="1" x14ac:dyDescent="0.2">
      <c r="A11" s="6" t="s">
        <v>24</v>
      </c>
      <c r="B11" s="7" t="s">
        <v>25</v>
      </c>
      <c r="C11" s="6" t="s">
        <v>23</v>
      </c>
      <c r="D11" s="8">
        <f>4*2.5</f>
        <v>10</v>
      </c>
      <c r="E11" s="9">
        <v>97500</v>
      </c>
      <c r="F11" s="10">
        <f t="shared" si="0"/>
        <v>975000</v>
      </c>
      <c r="G11" s="11">
        <v>110360</v>
      </c>
      <c r="H11" s="11">
        <f t="shared" si="1"/>
        <v>1103600</v>
      </c>
      <c r="I11" s="11">
        <v>89600</v>
      </c>
      <c r="J11" s="11">
        <f t="shared" si="2"/>
        <v>896000</v>
      </c>
      <c r="K11" s="11">
        <f t="shared" si="3"/>
        <v>99153.333333333328</v>
      </c>
      <c r="L11" s="11">
        <f t="shared" si="4"/>
        <v>991533.33333333326</v>
      </c>
    </row>
    <row r="12" spans="1:12" ht="58.5" customHeight="1" x14ac:dyDescent="0.2">
      <c r="A12" s="6">
        <v>1.6</v>
      </c>
      <c r="B12" s="7" t="s">
        <v>26</v>
      </c>
      <c r="C12" s="6" t="s">
        <v>23</v>
      </c>
      <c r="D12" s="8">
        <f>2.2*0.5</f>
        <v>1.1000000000000001</v>
      </c>
      <c r="E12" s="9">
        <v>116000</v>
      </c>
      <c r="F12" s="10">
        <f t="shared" si="0"/>
        <v>127600.00000000001</v>
      </c>
      <c r="G12" s="11">
        <v>131053</v>
      </c>
      <c r="H12" s="11">
        <f t="shared" si="1"/>
        <v>144158.30000000002</v>
      </c>
      <c r="I12" s="11">
        <v>106400</v>
      </c>
      <c r="J12" s="11">
        <f t="shared" si="2"/>
        <v>117040.00000000001</v>
      </c>
      <c r="K12" s="11">
        <f t="shared" si="3"/>
        <v>117817.66666666667</v>
      </c>
      <c r="L12" s="11">
        <f t="shared" si="4"/>
        <v>129599.43333333335</v>
      </c>
    </row>
    <row r="13" spans="1:12" ht="42.75" customHeight="1" x14ac:dyDescent="0.2">
      <c r="A13" s="6" t="s">
        <v>27</v>
      </c>
      <c r="B13" s="7" t="s">
        <v>28</v>
      </c>
      <c r="C13" s="6" t="s">
        <v>15</v>
      </c>
      <c r="D13" s="8">
        <v>1</v>
      </c>
      <c r="E13" s="9">
        <v>165000</v>
      </c>
      <c r="F13" s="10">
        <f t="shared" si="0"/>
        <v>165000</v>
      </c>
      <c r="G13" s="11">
        <v>186233</v>
      </c>
      <c r="H13" s="11">
        <f t="shared" si="1"/>
        <v>186233</v>
      </c>
      <c r="I13" s="11">
        <v>151200</v>
      </c>
      <c r="J13" s="11">
        <f t="shared" si="2"/>
        <v>151200</v>
      </c>
      <c r="K13" s="11">
        <f t="shared" si="3"/>
        <v>167477.66666666666</v>
      </c>
      <c r="L13" s="11">
        <f t="shared" si="4"/>
        <v>167477.66666666666</v>
      </c>
    </row>
    <row r="14" spans="1:12" x14ac:dyDescent="0.2">
      <c r="A14" s="1">
        <v>2</v>
      </c>
      <c r="B14" s="1" t="s">
        <v>29</v>
      </c>
      <c r="C14" s="3"/>
      <c r="D14" s="3"/>
      <c r="E14" s="14"/>
      <c r="F14" s="15"/>
      <c r="G14" s="16"/>
      <c r="H14" s="17"/>
      <c r="I14" s="16"/>
      <c r="J14" s="16"/>
      <c r="K14" s="16"/>
      <c r="L14" s="16"/>
    </row>
    <row r="15" spans="1:12" ht="101.25" customHeight="1" x14ac:dyDescent="0.2">
      <c r="A15" s="6">
        <v>2.1</v>
      </c>
      <c r="B15" s="13" t="s">
        <v>30</v>
      </c>
      <c r="C15" s="18" t="s">
        <v>15</v>
      </c>
      <c r="D15" s="18">
        <v>2</v>
      </c>
      <c r="E15" s="9">
        <v>122000</v>
      </c>
      <c r="F15" s="19">
        <f>E15*D15</f>
        <v>244000</v>
      </c>
      <c r="G15" s="11">
        <v>137950</v>
      </c>
      <c r="H15" s="11">
        <f>G15*D15</f>
        <v>275900</v>
      </c>
      <c r="I15" s="11">
        <v>112000</v>
      </c>
      <c r="J15" s="11">
        <f t="shared" ref="J15:J24" si="5">I15*D15</f>
        <v>224000</v>
      </c>
      <c r="K15" s="11">
        <f>AVERAGE(E15,G15,I15)</f>
        <v>123983.33333333333</v>
      </c>
      <c r="L15" s="11">
        <f t="shared" ref="L15:L64" si="6">K15*D15</f>
        <v>247966.66666666666</v>
      </c>
    </row>
    <row r="16" spans="1:12" ht="57" customHeight="1" x14ac:dyDescent="0.2">
      <c r="A16" s="6">
        <v>2.2000000000000002</v>
      </c>
      <c r="B16" s="12" t="s">
        <v>31</v>
      </c>
      <c r="C16" s="6" t="s">
        <v>15</v>
      </c>
      <c r="D16" s="6">
        <v>2</v>
      </c>
      <c r="E16" s="9">
        <v>270000</v>
      </c>
      <c r="F16" s="10">
        <f t="shared" ref="F16:F22" si="7">E16*D16</f>
        <v>540000</v>
      </c>
      <c r="G16" s="11">
        <v>304870</v>
      </c>
      <c r="H16" s="11">
        <f t="shared" ref="H16:H24" si="8">G16*D16</f>
        <v>609740</v>
      </c>
      <c r="I16" s="11">
        <v>247250</v>
      </c>
      <c r="J16" s="11">
        <f t="shared" si="5"/>
        <v>494500</v>
      </c>
      <c r="K16" s="11">
        <f t="shared" ref="K16:K24" si="9">AVERAGE(E16,G16,I16)</f>
        <v>274040</v>
      </c>
      <c r="L16" s="11">
        <f t="shared" si="6"/>
        <v>548080</v>
      </c>
    </row>
    <row r="17" spans="1:12" ht="95.25" customHeight="1" x14ac:dyDescent="0.2">
      <c r="A17" s="6">
        <v>2.2999999999999998</v>
      </c>
      <c r="B17" s="12" t="s">
        <v>32</v>
      </c>
      <c r="C17" s="6" t="s">
        <v>15</v>
      </c>
      <c r="D17" s="6">
        <v>2</v>
      </c>
      <c r="E17" s="9">
        <v>183000</v>
      </c>
      <c r="F17" s="10">
        <f t="shared" si="7"/>
        <v>366000</v>
      </c>
      <c r="G17" s="11">
        <v>206926</v>
      </c>
      <c r="H17" s="11">
        <f t="shared" si="8"/>
        <v>413852</v>
      </c>
      <c r="I17" s="11">
        <v>168000</v>
      </c>
      <c r="J17" s="11">
        <f t="shared" si="5"/>
        <v>336000</v>
      </c>
      <c r="K17" s="11">
        <f t="shared" si="9"/>
        <v>185975.33333333334</v>
      </c>
      <c r="L17" s="11">
        <f t="shared" si="6"/>
        <v>371950.66666666669</v>
      </c>
    </row>
    <row r="18" spans="1:12" ht="40.5" customHeight="1" x14ac:dyDescent="0.2">
      <c r="A18" s="6">
        <v>2.4</v>
      </c>
      <c r="B18" s="13" t="s">
        <v>33</v>
      </c>
      <c r="C18" s="6" t="s">
        <v>23</v>
      </c>
      <c r="D18" s="6">
        <v>25</v>
      </c>
      <c r="E18" s="9">
        <v>30520</v>
      </c>
      <c r="F18" s="10">
        <f t="shared" si="7"/>
        <v>763000</v>
      </c>
      <c r="G18" s="11">
        <v>34488</v>
      </c>
      <c r="H18" s="11">
        <f t="shared" si="8"/>
        <v>862200</v>
      </c>
      <c r="I18" s="11">
        <v>28000</v>
      </c>
      <c r="J18" s="11">
        <f t="shared" si="5"/>
        <v>700000</v>
      </c>
      <c r="K18" s="11">
        <f t="shared" si="9"/>
        <v>31002.666666666668</v>
      </c>
      <c r="L18" s="11">
        <f t="shared" si="6"/>
        <v>775066.66666666674</v>
      </c>
    </row>
    <row r="19" spans="1:12" ht="79.5" customHeight="1" x14ac:dyDescent="0.2">
      <c r="A19" s="6">
        <v>2.5</v>
      </c>
      <c r="B19" s="7" t="s">
        <v>34</v>
      </c>
      <c r="C19" s="6" t="s">
        <v>23</v>
      </c>
      <c r="D19" s="6">
        <v>25</v>
      </c>
      <c r="E19" s="9">
        <v>43000</v>
      </c>
      <c r="F19" s="10">
        <f>E19*D19</f>
        <v>1075000</v>
      </c>
      <c r="G19" s="11">
        <v>48283</v>
      </c>
      <c r="H19" s="11">
        <f t="shared" si="8"/>
        <v>1207075</v>
      </c>
      <c r="I19" s="11">
        <v>39200</v>
      </c>
      <c r="J19" s="11">
        <f t="shared" si="5"/>
        <v>980000</v>
      </c>
      <c r="K19" s="11">
        <f t="shared" si="9"/>
        <v>43494.333333333336</v>
      </c>
      <c r="L19" s="11">
        <f t="shared" si="6"/>
        <v>1087358.3333333335</v>
      </c>
    </row>
    <row r="20" spans="1:12" ht="36.75" customHeight="1" x14ac:dyDescent="0.2">
      <c r="A20" s="6">
        <v>2.6</v>
      </c>
      <c r="B20" s="12" t="s">
        <v>35</v>
      </c>
      <c r="C20" s="6" t="s">
        <v>15</v>
      </c>
      <c r="D20" s="6">
        <v>2</v>
      </c>
      <c r="E20" s="9">
        <v>23000</v>
      </c>
      <c r="F20" s="10">
        <f t="shared" si="7"/>
        <v>46000</v>
      </c>
      <c r="G20" s="11">
        <v>26211</v>
      </c>
      <c r="H20" s="11">
        <f t="shared" si="8"/>
        <v>52422</v>
      </c>
      <c r="I20" s="11">
        <v>21280</v>
      </c>
      <c r="J20" s="11">
        <f t="shared" si="5"/>
        <v>42560</v>
      </c>
      <c r="K20" s="11">
        <f t="shared" si="9"/>
        <v>23497</v>
      </c>
      <c r="L20" s="11">
        <f t="shared" si="6"/>
        <v>46994</v>
      </c>
    </row>
    <row r="21" spans="1:12" ht="44.25" customHeight="1" x14ac:dyDescent="0.2">
      <c r="A21" s="6">
        <v>2.7</v>
      </c>
      <c r="B21" s="12" t="s">
        <v>36</v>
      </c>
      <c r="C21" s="6" t="s">
        <v>23</v>
      </c>
      <c r="D21" s="6">
        <f>D10</f>
        <v>20</v>
      </c>
      <c r="E21" s="9">
        <v>91560</v>
      </c>
      <c r="F21" s="10">
        <f>E21*D21</f>
        <v>1831200</v>
      </c>
      <c r="G21" s="11">
        <v>103463</v>
      </c>
      <c r="H21" s="11">
        <f t="shared" si="8"/>
        <v>2069260</v>
      </c>
      <c r="I21" s="11">
        <v>84000</v>
      </c>
      <c r="J21" s="11">
        <f t="shared" si="5"/>
        <v>1680000</v>
      </c>
      <c r="K21" s="11">
        <f t="shared" si="9"/>
        <v>93007.666666666672</v>
      </c>
      <c r="L21" s="11">
        <f t="shared" si="6"/>
        <v>1860153.3333333335</v>
      </c>
    </row>
    <row r="22" spans="1:12" ht="80.25" customHeight="1" x14ac:dyDescent="0.2">
      <c r="A22" s="6">
        <v>2.8</v>
      </c>
      <c r="B22" s="20" t="s">
        <v>37</v>
      </c>
      <c r="C22" s="6" t="s">
        <v>23</v>
      </c>
      <c r="D22" s="6">
        <f>D11</f>
        <v>10</v>
      </c>
      <c r="E22" s="9">
        <v>350000</v>
      </c>
      <c r="F22" s="10">
        <f t="shared" si="7"/>
        <v>3500000</v>
      </c>
      <c r="G22" s="11">
        <v>386261</v>
      </c>
      <c r="H22" s="11">
        <f t="shared" si="8"/>
        <v>3862610</v>
      </c>
      <c r="I22" s="11">
        <v>313600</v>
      </c>
      <c r="J22" s="11">
        <f t="shared" si="5"/>
        <v>3136000</v>
      </c>
      <c r="K22" s="11">
        <f t="shared" si="9"/>
        <v>349953.66666666669</v>
      </c>
      <c r="L22" s="11">
        <f t="shared" si="6"/>
        <v>3499536.666666667</v>
      </c>
    </row>
    <row r="23" spans="1:12" ht="90.75" customHeight="1" x14ac:dyDescent="0.2">
      <c r="A23" s="8">
        <v>2.9</v>
      </c>
      <c r="B23" s="21" t="s">
        <v>38</v>
      </c>
      <c r="C23" s="22" t="s">
        <v>39</v>
      </c>
      <c r="D23" s="6">
        <v>3</v>
      </c>
      <c r="E23" s="9">
        <v>147000</v>
      </c>
      <c r="F23" s="10">
        <f>E23*D23</f>
        <v>441000</v>
      </c>
      <c r="G23" s="11">
        <v>166920</v>
      </c>
      <c r="H23" s="11">
        <f t="shared" si="8"/>
        <v>500760</v>
      </c>
      <c r="I23" s="11">
        <v>135520</v>
      </c>
      <c r="J23" s="11">
        <f t="shared" si="5"/>
        <v>406560</v>
      </c>
      <c r="K23" s="11">
        <f t="shared" si="9"/>
        <v>149813.33333333334</v>
      </c>
      <c r="L23" s="11">
        <f t="shared" si="6"/>
        <v>449440</v>
      </c>
    </row>
    <row r="24" spans="1:12" ht="140.25" customHeight="1" x14ac:dyDescent="0.2">
      <c r="A24" s="23">
        <v>2.1</v>
      </c>
      <c r="B24" s="24" t="s">
        <v>40</v>
      </c>
      <c r="C24" s="22" t="s">
        <v>39</v>
      </c>
      <c r="D24" s="6">
        <v>3.5</v>
      </c>
      <c r="E24" s="9">
        <v>147000</v>
      </c>
      <c r="F24" s="10">
        <f>E24*D24</f>
        <v>514500</v>
      </c>
      <c r="G24" s="11">
        <v>166920</v>
      </c>
      <c r="H24" s="11">
        <f t="shared" si="8"/>
        <v>584220</v>
      </c>
      <c r="I24" s="11">
        <v>135520</v>
      </c>
      <c r="J24" s="11">
        <f t="shared" si="5"/>
        <v>474320</v>
      </c>
      <c r="K24" s="11">
        <f t="shared" si="9"/>
        <v>149813.33333333334</v>
      </c>
      <c r="L24" s="11">
        <f t="shared" si="6"/>
        <v>524346.66666666674</v>
      </c>
    </row>
    <row r="25" spans="1:12" x14ac:dyDescent="0.2">
      <c r="A25" s="25"/>
      <c r="B25" s="26" t="s">
        <v>41</v>
      </c>
      <c r="C25" s="27"/>
      <c r="D25" s="4"/>
      <c r="E25" s="28"/>
      <c r="F25" s="45">
        <f>SUM(F7:F24)</f>
        <v>15704800</v>
      </c>
      <c r="G25" s="82"/>
      <c r="H25" s="29">
        <f>SUM(H7:H24)</f>
        <v>17652146.300000001</v>
      </c>
      <c r="I25" s="29"/>
      <c r="J25" s="29">
        <f>SUM(J7:J24)</f>
        <v>14330980</v>
      </c>
      <c r="K25" s="29"/>
      <c r="L25" s="29">
        <f>SUM(L7:L24)</f>
        <v>15895975.433333335</v>
      </c>
    </row>
    <row r="26" spans="1:12" x14ac:dyDescent="0.2">
      <c r="A26" s="30"/>
      <c r="B26" s="31" t="s">
        <v>42</v>
      </c>
      <c r="C26" s="32"/>
      <c r="D26" s="33"/>
      <c r="E26" s="34">
        <v>0.15</v>
      </c>
      <c r="F26" s="35">
        <f>F25*E26</f>
        <v>2355720</v>
      </c>
      <c r="G26" s="36"/>
      <c r="H26" s="37">
        <f>H25*E26</f>
        <v>2647821.9449999998</v>
      </c>
      <c r="I26" s="63"/>
      <c r="J26" s="37">
        <f>J25*E26</f>
        <v>2149647</v>
      </c>
      <c r="K26" s="36"/>
      <c r="L26" s="37">
        <f>L25*E26</f>
        <v>2384396.3150000004</v>
      </c>
    </row>
    <row r="27" spans="1:12" x14ac:dyDescent="0.2">
      <c r="A27" s="30"/>
      <c r="B27" s="31" t="s">
        <v>43</v>
      </c>
      <c r="C27" s="32"/>
      <c r="D27" s="33"/>
      <c r="E27" s="34">
        <v>0.01</v>
      </c>
      <c r="F27" s="35">
        <f>F25*E27</f>
        <v>157048</v>
      </c>
      <c r="G27" s="38"/>
      <c r="H27" s="37">
        <f>H25*E27</f>
        <v>176521.46300000002</v>
      </c>
      <c r="I27" s="64"/>
      <c r="J27" s="37">
        <f>J25*E27</f>
        <v>143309.80000000002</v>
      </c>
      <c r="K27" s="38"/>
      <c r="L27" s="37">
        <f>L25*E27</f>
        <v>158959.75433333335</v>
      </c>
    </row>
    <row r="28" spans="1:12" x14ac:dyDescent="0.2">
      <c r="A28" s="30"/>
      <c r="B28" s="31" t="s">
        <v>44</v>
      </c>
      <c r="C28" s="32"/>
      <c r="D28" s="33"/>
      <c r="E28" s="34">
        <v>0.04</v>
      </c>
      <c r="F28" s="35">
        <f>F25*E28</f>
        <v>628192</v>
      </c>
      <c r="G28" s="38"/>
      <c r="H28" s="37">
        <f>H25*E28</f>
        <v>706085.85200000007</v>
      </c>
      <c r="I28" s="64"/>
      <c r="J28" s="37">
        <f>J25*E28</f>
        <v>573239.20000000007</v>
      </c>
      <c r="K28" s="38"/>
      <c r="L28" s="37">
        <f>L25*E28</f>
        <v>635839.01733333338</v>
      </c>
    </row>
    <row r="29" spans="1:12" x14ac:dyDescent="0.2">
      <c r="A29" s="30"/>
      <c r="B29" s="39" t="s">
        <v>45</v>
      </c>
      <c r="C29" s="40"/>
      <c r="D29" s="41"/>
      <c r="E29" s="34">
        <v>0.19</v>
      </c>
      <c r="F29" s="35">
        <f>F28*19%</f>
        <v>119356.48</v>
      </c>
      <c r="G29" s="42"/>
      <c r="H29" s="37">
        <f>H28*19%</f>
        <v>134156.31188000002</v>
      </c>
      <c r="I29" s="65"/>
      <c r="J29" s="37">
        <f>J28*E29</f>
        <v>108915.44800000002</v>
      </c>
      <c r="K29" s="42"/>
      <c r="L29" s="37">
        <f>L28*E29</f>
        <v>120809.41329333335</v>
      </c>
    </row>
    <row r="30" spans="1:12" x14ac:dyDescent="0.2">
      <c r="A30" s="43"/>
      <c r="B30" s="44" t="s">
        <v>46</v>
      </c>
      <c r="C30" s="81"/>
      <c r="D30" s="80"/>
      <c r="E30" s="80"/>
      <c r="F30" s="45">
        <f>SUM(F25:F29)</f>
        <v>18965116.48</v>
      </c>
      <c r="G30" s="46"/>
      <c r="H30" s="45">
        <f>SUM(H25:H29)</f>
        <v>21316731.871880002</v>
      </c>
      <c r="I30" s="66"/>
      <c r="J30" s="66">
        <f>SUM(J25:J29)</f>
        <v>17306091.447999999</v>
      </c>
      <c r="K30" s="46"/>
      <c r="L30" s="45">
        <f>SUM(L25:L29)</f>
        <v>19195979.933293331</v>
      </c>
    </row>
    <row r="31" spans="1:12" x14ac:dyDescent="0.2">
      <c r="A31" s="2" t="s">
        <v>0</v>
      </c>
      <c r="B31" s="119" t="s">
        <v>47</v>
      </c>
      <c r="C31" s="120"/>
      <c r="D31" s="120"/>
      <c r="E31" s="120"/>
      <c r="F31" s="120"/>
      <c r="G31" s="120"/>
      <c r="H31" s="120"/>
      <c r="I31" s="120"/>
      <c r="J31" s="120"/>
      <c r="K31" s="120"/>
      <c r="L31" s="121"/>
    </row>
    <row r="32" spans="1:12" ht="24.75" customHeight="1" x14ac:dyDescent="0.2">
      <c r="A32" s="2" t="s">
        <v>2</v>
      </c>
      <c r="B32" s="54" t="s">
        <v>48</v>
      </c>
      <c r="C32" s="123" t="s">
        <v>4</v>
      </c>
      <c r="D32" s="124"/>
      <c r="E32" s="108" t="s">
        <v>57</v>
      </c>
      <c r="F32" s="109"/>
      <c r="G32" s="108" t="s">
        <v>58</v>
      </c>
      <c r="H32" s="109"/>
      <c r="I32" s="108" t="s">
        <v>62</v>
      </c>
      <c r="J32" s="109"/>
      <c r="K32" s="99" t="s">
        <v>61</v>
      </c>
      <c r="L32" s="100"/>
    </row>
    <row r="33" spans="1:12" ht="22.5" customHeight="1" x14ac:dyDescent="0.2">
      <c r="A33" s="47"/>
      <c r="B33" s="47"/>
      <c r="C33" s="111"/>
      <c r="D33" s="112"/>
      <c r="E33" s="103" t="s">
        <v>59</v>
      </c>
      <c r="F33" s="104"/>
      <c r="G33" s="103" t="s">
        <v>60</v>
      </c>
      <c r="H33" s="104"/>
      <c r="I33" s="103" t="s">
        <v>88</v>
      </c>
      <c r="J33" s="104"/>
      <c r="K33" s="101"/>
      <c r="L33" s="102"/>
    </row>
    <row r="34" spans="1:12" ht="24" x14ac:dyDescent="0.2">
      <c r="A34" s="1" t="s">
        <v>5</v>
      </c>
      <c r="B34" s="1" t="s">
        <v>6</v>
      </c>
      <c r="C34" s="1" t="s">
        <v>7</v>
      </c>
      <c r="D34" s="1" t="s">
        <v>8</v>
      </c>
      <c r="E34" s="48" t="s">
        <v>9</v>
      </c>
      <c r="F34" s="48" t="s">
        <v>10</v>
      </c>
      <c r="G34" s="48" t="s">
        <v>9</v>
      </c>
      <c r="H34" s="48" t="s">
        <v>10</v>
      </c>
      <c r="I34" s="48" t="s">
        <v>9</v>
      </c>
      <c r="J34" s="48" t="s">
        <v>10</v>
      </c>
      <c r="K34" s="1" t="s">
        <v>9</v>
      </c>
      <c r="L34" s="48" t="s">
        <v>10</v>
      </c>
    </row>
    <row r="35" spans="1:12" x14ac:dyDescent="0.2">
      <c r="A35" s="1"/>
      <c r="B35" s="1" t="s">
        <v>11</v>
      </c>
      <c r="C35" s="1"/>
      <c r="D35" s="1"/>
      <c r="E35" s="1"/>
      <c r="F35" s="17"/>
      <c r="G35" s="48"/>
      <c r="H35" s="48"/>
      <c r="I35" s="48"/>
      <c r="J35" s="48"/>
      <c r="K35" s="48"/>
      <c r="L35" s="48"/>
    </row>
    <row r="36" spans="1:12" x14ac:dyDescent="0.2">
      <c r="A36" s="1">
        <v>1</v>
      </c>
      <c r="B36" s="1" t="s">
        <v>12</v>
      </c>
      <c r="C36" s="3"/>
      <c r="D36" s="3"/>
      <c r="E36" s="3"/>
      <c r="F36" s="3"/>
      <c r="G36" s="17"/>
      <c r="H36" s="17"/>
      <c r="I36" s="17"/>
      <c r="J36" s="17"/>
      <c r="K36" s="17"/>
      <c r="L36" s="17"/>
    </row>
    <row r="37" spans="1:12" ht="24" x14ac:dyDescent="0.2">
      <c r="A37" s="6" t="s">
        <v>13</v>
      </c>
      <c r="B37" s="7" t="s">
        <v>14</v>
      </c>
      <c r="C37" s="6" t="s">
        <v>15</v>
      </c>
      <c r="D37" s="6">
        <v>3</v>
      </c>
      <c r="E37" s="11">
        <v>109000</v>
      </c>
      <c r="F37" s="11">
        <f>E37*D37</f>
        <v>327000</v>
      </c>
      <c r="G37" s="11">
        <v>118810</v>
      </c>
      <c r="H37" s="11">
        <f>G37*D37</f>
        <v>356430</v>
      </c>
      <c r="I37" s="11">
        <v>100000</v>
      </c>
      <c r="J37" s="11">
        <f>I37*D37</f>
        <v>300000</v>
      </c>
      <c r="K37" s="84">
        <f>AVERAGE(E37,G37,I37)</f>
        <v>109270</v>
      </c>
      <c r="L37" s="84">
        <f>K37*D37</f>
        <v>327810</v>
      </c>
    </row>
    <row r="38" spans="1:12" ht="36" x14ac:dyDescent="0.2">
      <c r="A38" s="6" t="s">
        <v>16</v>
      </c>
      <c r="B38" s="7" t="s">
        <v>49</v>
      </c>
      <c r="C38" s="6" t="s">
        <v>23</v>
      </c>
      <c r="D38" s="6">
        <v>14</v>
      </c>
      <c r="E38" s="11">
        <v>52320</v>
      </c>
      <c r="F38" s="11">
        <f t="shared" ref="F38:F41" si="10">E38*D38</f>
        <v>732480</v>
      </c>
      <c r="G38" s="11">
        <v>57029</v>
      </c>
      <c r="H38" s="11">
        <f t="shared" ref="H38:H41" si="11">G38*D38</f>
        <v>798406</v>
      </c>
      <c r="I38" s="11">
        <v>48000</v>
      </c>
      <c r="J38" s="11">
        <f t="shared" ref="J38:J49" si="12">I38*D38</f>
        <v>672000</v>
      </c>
      <c r="K38" s="84">
        <f t="shared" ref="K38:K49" si="13">AVERAGE(E38,G38,I38)</f>
        <v>52449.666666666664</v>
      </c>
      <c r="L38" s="84">
        <f t="shared" si="6"/>
        <v>734295.33333333326</v>
      </c>
    </row>
    <row r="39" spans="1:12" ht="48" x14ac:dyDescent="0.2">
      <c r="A39" s="6" t="s">
        <v>18</v>
      </c>
      <c r="B39" s="12" t="s">
        <v>19</v>
      </c>
      <c r="C39" s="6" t="s">
        <v>20</v>
      </c>
      <c r="D39" s="6">
        <f>18+9</f>
        <v>27</v>
      </c>
      <c r="E39" s="11">
        <v>87200</v>
      </c>
      <c r="F39" s="11">
        <f t="shared" si="10"/>
        <v>2354400</v>
      </c>
      <c r="G39" s="11">
        <v>95048</v>
      </c>
      <c r="H39" s="11">
        <f t="shared" si="11"/>
        <v>2566296</v>
      </c>
      <c r="I39" s="11">
        <v>80000</v>
      </c>
      <c r="J39" s="11">
        <f t="shared" si="12"/>
        <v>2160000</v>
      </c>
      <c r="K39" s="84">
        <f t="shared" si="13"/>
        <v>87416</v>
      </c>
      <c r="L39" s="84">
        <f t="shared" si="6"/>
        <v>2360232</v>
      </c>
    </row>
    <row r="40" spans="1:12" ht="48" x14ac:dyDescent="0.2">
      <c r="A40" s="6" t="s">
        <v>21</v>
      </c>
      <c r="B40" s="13" t="s">
        <v>50</v>
      </c>
      <c r="C40" s="6" t="s">
        <v>23</v>
      </c>
      <c r="D40" s="6">
        <v>50</v>
      </c>
      <c r="E40" s="11">
        <v>92650</v>
      </c>
      <c r="F40" s="11">
        <f t="shared" si="10"/>
        <v>4632500</v>
      </c>
      <c r="G40" s="11">
        <v>100989</v>
      </c>
      <c r="H40" s="11">
        <f t="shared" si="11"/>
        <v>5049450</v>
      </c>
      <c r="I40" s="11">
        <v>85000</v>
      </c>
      <c r="J40" s="11">
        <f t="shared" si="12"/>
        <v>4250000</v>
      </c>
      <c r="K40" s="84">
        <f t="shared" si="13"/>
        <v>92879.666666666672</v>
      </c>
      <c r="L40" s="84">
        <f t="shared" si="6"/>
        <v>4643983.333333334</v>
      </c>
    </row>
    <row r="41" spans="1:12" ht="36" x14ac:dyDescent="0.2">
      <c r="A41" s="6" t="s">
        <v>24</v>
      </c>
      <c r="B41" s="7" t="s">
        <v>28</v>
      </c>
      <c r="C41" s="6" t="s">
        <v>15</v>
      </c>
      <c r="D41" s="6">
        <v>1</v>
      </c>
      <c r="E41" s="11">
        <v>163500</v>
      </c>
      <c r="F41" s="11">
        <f t="shared" si="10"/>
        <v>163500</v>
      </c>
      <c r="G41" s="11">
        <v>178215</v>
      </c>
      <c r="H41" s="11">
        <f t="shared" si="11"/>
        <v>178215</v>
      </c>
      <c r="I41" s="11">
        <v>150000</v>
      </c>
      <c r="J41" s="11">
        <f t="shared" si="12"/>
        <v>150000</v>
      </c>
      <c r="K41" s="84">
        <f t="shared" si="13"/>
        <v>163905</v>
      </c>
      <c r="L41" s="84">
        <f t="shared" si="6"/>
        <v>163905</v>
      </c>
    </row>
    <row r="42" spans="1:12" x14ac:dyDescent="0.2">
      <c r="A42" s="1">
        <v>2</v>
      </c>
      <c r="B42" s="1" t="s">
        <v>29</v>
      </c>
      <c r="C42" s="3"/>
      <c r="D42" s="3"/>
      <c r="E42" s="3"/>
      <c r="F42" s="3"/>
      <c r="G42" s="17"/>
      <c r="H42" s="17"/>
      <c r="I42" s="17"/>
      <c r="J42" s="17"/>
      <c r="K42" s="17"/>
      <c r="L42" s="17"/>
    </row>
    <row r="43" spans="1:12" ht="84" x14ac:dyDescent="0.2">
      <c r="A43" s="6">
        <v>2.1</v>
      </c>
      <c r="B43" s="13" t="s">
        <v>51</v>
      </c>
      <c r="C43" s="18" t="s">
        <v>15</v>
      </c>
      <c r="D43" s="18">
        <v>3</v>
      </c>
      <c r="E43" s="11">
        <v>109000</v>
      </c>
      <c r="F43" s="11">
        <f>E43*D43</f>
        <v>327000</v>
      </c>
      <c r="G43" s="11">
        <v>118810</v>
      </c>
      <c r="H43" s="11">
        <f t="shared" ref="H43:H49" si="14">G43*D43</f>
        <v>356430</v>
      </c>
      <c r="I43" s="11">
        <v>100000</v>
      </c>
      <c r="J43" s="11">
        <f t="shared" si="12"/>
        <v>300000</v>
      </c>
      <c r="K43" s="84">
        <f t="shared" si="13"/>
        <v>109270</v>
      </c>
      <c r="L43" s="84">
        <f t="shared" si="6"/>
        <v>327810</v>
      </c>
    </row>
    <row r="44" spans="1:12" ht="48" x14ac:dyDescent="0.2">
      <c r="A44" s="6">
        <v>2.2000000000000002</v>
      </c>
      <c r="B44" s="12" t="s">
        <v>31</v>
      </c>
      <c r="C44" s="6" t="s">
        <v>15</v>
      </c>
      <c r="D44" s="6">
        <v>2</v>
      </c>
      <c r="E44" s="11">
        <v>261600</v>
      </c>
      <c r="F44" s="11">
        <f t="shared" ref="F44:F49" si="15">E44*D44</f>
        <v>523200</v>
      </c>
      <c r="G44" s="11">
        <v>285144</v>
      </c>
      <c r="H44" s="11">
        <f t="shared" si="14"/>
        <v>570288</v>
      </c>
      <c r="I44" s="11">
        <v>240000</v>
      </c>
      <c r="J44" s="11">
        <f t="shared" si="12"/>
        <v>480000</v>
      </c>
      <c r="K44" s="84">
        <f t="shared" si="13"/>
        <v>262248</v>
      </c>
      <c r="L44" s="84">
        <f t="shared" si="6"/>
        <v>524496</v>
      </c>
    </row>
    <row r="45" spans="1:12" ht="72" x14ac:dyDescent="0.2">
      <c r="A45" s="6">
        <v>2.2999999999999998</v>
      </c>
      <c r="B45" s="12" t="s">
        <v>32</v>
      </c>
      <c r="C45" s="6" t="s">
        <v>15</v>
      </c>
      <c r="D45" s="6">
        <v>3</v>
      </c>
      <c r="E45" s="11">
        <v>131890</v>
      </c>
      <c r="F45" s="11">
        <f t="shared" si="15"/>
        <v>395670</v>
      </c>
      <c r="G45" s="11">
        <v>143760</v>
      </c>
      <c r="H45" s="11">
        <f t="shared" si="14"/>
        <v>431280</v>
      </c>
      <c r="I45" s="11">
        <v>121000</v>
      </c>
      <c r="J45" s="11">
        <f t="shared" si="12"/>
        <v>363000</v>
      </c>
      <c r="K45" s="84">
        <f t="shared" si="13"/>
        <v>132216.66666666666</v>
      </c>
      <c r="L45" s="84">
        <f t="shared" si="6"/>
        <v>396650</v>
      </c>
    </row>
    <row r="46" spans="1:12" ht="24" x14ac:dyDescent="0.2">
      <c r="A46" s="6">
        <v>2.4</v>
      </c>
      <c r="B46" s="13" t="s">
        <v>33</v>
      </c>
      <c r="C46" s="6" t="s">
        <v>23</v>
      </c>
      <c r="D46" s="6">
        <v>25</v>
      </c>
      <c r="E46" s="11">
        <v>30520</v>
      </c>
      <c r="F46" s="11">
        <f t="shared" si="15"/>
        <v>763000</v>
      </c>
      <c r="G46" s="11">
        <v>33267</v>
      </c>
      <c r="H46" s="11">
        <f t="shared" si="14"/>
        <v>831675</v>
      </c>
      <c r="I46" s="11">
        <v>28000</v>
      </c>
      <c r="J46" s="11">
        <f t="shared" si="12"/>
        <v>700000</v>
      </c>
      <c r="K46" s="84">
        <f t="shared" si="13"/>
        <v>30595.666666666668</v>
      </c>
      <c r="L46" s="84">
        <f t="shared" si="6"/>
        <v>764891.66666666674</v>
      </c>
    </row>
    <row r="47" spans="1:12" ht="72" x14ac:dyDescent="0.2">
      <c r="A47" s="6">
        <v>2.5</v>
      </c>
      <c r="B47" s="7" t="s">
        <v>52</v>
      </c>
      <c r="C47" s="6" t="s">
        <v>23</v>
      </c>
      <c r="D47" s="6">
        <f>D39</f>
        <v>27</v>
      </c>
      <c r="E47" s="11">
        <v>38150</v>
      </c>
      <c r="F47" s="11">
        <f t="shared" si="15"/>
        <v>1030050</v>
      </c>
      <c r="G47" s="11">
        <v>41584</v>
      </c>
      <c r="H47" s="11">
        <f t="shared" si="14"/>
        <v>1122768</v>
      </c>
      <c r="I47" s="11">
        <v>35000</v>
      </c>
      <c r="J47" s="11">
        <f t="shared" si="12"/>
        <v>945000</v>
      </c>
      <c r="K47" s="84">
        <f t="shared" si="13"/>
        <v>38244.666666666664</v>
      </c>
      <c r="L47" s="84">
        <f t="shared" si="6"/>
        <v>1032605.9999999999</v>
      </c>
    </row>
    <row r="48" spans="1:12" ht="24" x14ac:dyDescent="0.2">
      <c r="A48" s="6">
        <v>2.6</v>
      </c>
      <c r="B48" s="12" t="s">
        <v>35</v>
      </c>
      <c r="C48" s="6" t="s">
        <v>15</v>
      </c>
      <c r="D48" s="6">
        <v>3</v>
      </c>
      <c r="E48" s="11">
        <v>18530</v>
      </c>
      <c r="F48" s="11">
        <f t="shared" si="15"/>
        <v>55590</v>
      </c>
      <c r="G48" s="11">
        <v>20198</v>
      </c>
      <c r="H48" s="11">
        <f t="shared" si="14"/>
        <v>60594</v>
      </c>
      <c r="I48" s="11">
        <v>17000</v>
      </c>
      <c r="J48" s="11">
        <f t="shared" si="12"/>
        <v>51000</v>
      </c>
      <c r="K48" s="84">
        <f t="shared" si="13"/>
        <v>18576</v>
      </c>
      <c r="L48" s="84">
        <f t="shared" si="6"/>
        <v>55728</v>
      </c>
    </row>
    <row r="49" spans="1:12" ht="72" x14ac:dyDescent="0.2">
      <c r="A49" s="6">
        <v>2.7</v>
      </c>
      <c r="B49" s="49" t="s">
        <v>53</v>
      </c>
      <c r="C49" s="6" t="s">
        <v>23</v>
      </c>
      <c r="D49" s="6">
        <f>D41</f>
        <v>1</v>
      </c>
      <c r="E49" s="11">
        <v>182030</v>
      </c>
      <c r="F49" s="11">
        <f t="shared" si="15"/>
        <v>182030</v>
      </c>
      <c r="G49" s="11">
        <v>198413</v>
      </c>
      <c r="H49" s="11">
        <f t="shared" si="14"/>
        <v>198413</v>
      </c>
      <c r="I49" s="11">
        <v>167000</v>
      </c>
      <c r="J49" s="11">
        <f t="shared" si="12"/>
        <v>167000</v>
      </c>
      <c r="K49" s="84">
        <f t="shared" si="13"/>
        <v>182481</v>
      </c>
      <c r="L49" s="84">
        <f t="shared" si="6"/>
        <v>182481</v>
      </c>
    </row>
    <row r="50" spans="1:12" x14ac:dyDescent="0.2">
      <c r="A50" s="25"/>
      <c r="B50" s="50" t="s">
        <v>41</v>
      </c>
      <c r="C50" s="3"/>
      <c r="D50" s="1"/>
      <c r="E50" s="51"/>
      <c r="F50" s="51">
        <f>SUM(F37:F49)</f>
        <v>11486420</v>
      </c>
      <c r="G50" s="29"/>
      <c r="H50" s="29">
        <f t="shared" ref="H50" si="16">SUM(H37:H49)</f>
        <v>12520245</v>
      </c>
      <c r="I50" s="29"/>
      <c r="J50" s="29">
        <f>SUM(J37:J49)</f>
        <v>10538000</v>
      </c>
      <c r="K50" s="29"/>
      <c r="L50" s="29">
        <f>SUM(L37:L49)</f>
        <v>11514888.333333334</v>
      </c>
    </row>
    <row r="51" spans="1:12" x14ac:dyDescent="0.2">
      <c r="A51" s="18"/>
      <c r="B51" s="31" t="s">
        <v>42</v>
      </c>
      <c r="C51" s="32"/>
      <c r="D51" s="33"/>
      <c r="E51" s="79">
        <v>0.15</v>
      </c>
      <c r="F51" s="52">
        <f>F50*E51</f>
        <v>1722963</v>
      </c>
      <c r="G51" s="36"/>
      <c r="H51" s="53">
        <f>H50*E51</f>
        <v>1878036.75</v>
      </c>
      <c r="I51" s="67"/>
      <c r="J51" s="53">
        <f>J50*E51</f>
        <v>1580700</v>
      </c>
      <c r="K51" s="36"/>
      <c r="L51" s="53">
        <f>L50*E51</f>
        <v>1727233.25</v>
      </c>
    </row>
    <row r="52" spans="1:12" x14ac:dyDescent="0.2">
      <c r="A52" s="18"/>
      <c r="B52" s="31" t="s">
        <v>43</v>
      </c>
      <c r="C52" s="32"/>
      <c r="D52" s="33"/>
      <c r="E52" s="79">
        <v>0.01</v>
      </c>
      <c r="F52" s="52">
        <f>F50*E52</f>
        <v>114864.2</v>
      </c>
      <c r="G52" s="38"/>
      <c r="H52" s="53">
        <f>H50*E52</f>
        <v>125202.45</v>
      </c>
      <c r="I52" s="68"/>
      <c r="J52" s="53">
        <f>J50*E52</f>
        <v>105380</v>
      </c>
      <c r="K52" s="38"/>
      <c r="L52" s="96">
        <f>L50*E52</f>
        <v>115148.88333333335</v>
      </c>
    </row>
    <row r="53" spans="1:12" x14ac:dyDescent="0.2">
      <c r="A53" s="18"/>
      <c r="B53" s="31" t="s">
        <v>44</v>
      </c>
      <c r="C53" s="32"/>
      <c r="D53" s="33"/>
      <c r="E53" s="79">
        <v>0.04</v>
      </c>
      <c r="F53" s="52">
        <f>F50*E53</f>
        <v>459456.8</v>
      </c>
      <c r="G53" s="38"/>
      <c r="H53" s="53">
        <f>H50*E53</f>
        <v>500809.8</v>
      </c>
      <c r="I53" s="68"/>
      <c r="J53" s="53">
        <f>J50*E53</f>
        <v>421520</v>
      </c>
      <c r="K53" s="38"/>
      <c r="L53" s="53">
        <f>L50*E53</f>
        <v>460595.53333333338</v>
      </c>
    </row>
    <row r="54" spans="1:12" x14ac:dyDescent="0.2">
      <c r="A54" s="18"/>
      <c r="B54" s="31" t="s">
        <v>45</v>
      </c>
      <c r="C54" s="32"/>
      <c r="D54" s="33"/>
      <c r="E54" s="79">
        <v>0.19</v>
      </c>
      <c r="F54" s="52">
        <f>F53*19%</f>
        <v>87296.792000000001</v>
      </c>
      <c r="G54" s="42"/>
      <c r="H54" s="53">
        <f>H53*19%</f>
        <v>95153.861999999994</v>
      </c>
      <c r="I54" s="69"/>
      <c r="J54" s="53">
        <f>J53*E54</f>
        <v>80088.800000000003</v>
      </c>
      <c r="K54" s="42"/>
      <c r="L54" s="53">
        <f>L53*E54</f>
        <v>87513.151333333342</v>
      </c>
    </row>
    <row r="55" spans="1:12" x14ac:dyDescent="0.2">
      <c r="A55" s="25"/>
      <c r="B55" s="50" t="s">
        <v>46</v>
      </c>
      <c r="C55" s="1"/>
      <c r="D55" s="1"/>
      <c r="E55" s="1"/>
      <c r="F55" s="51">
        <f>SUM(F50:F54)</f>
        <v>13871000.791999999</v>
      </c>
      <c r="G55" s="29"/>
      <c r="H55" s="29">
        <f>SUM(H50:H54)</f>
        <v>15119447.862</v>
      </c>
      <c r="I55" s="29"/>
      <c r="J55" s="29">
        <f>SUM(J50:J54)</f>
        <v>12725688.800000001</v>
      </c>
      <c r="K55" s="29"/>
      <c r="L55" s="29">
        <f>SUM(L50:L54)</f>
        <v>13905379.151333334</v>
      </c>
    </row>
    <row r="56" spans="1:12" x14ac:dyDescent="0.2">
      <c r="A56" s="2" t="s">
        <v>0</v>
      </c>
      <c r="B56" s="105" t="s">
        <v>54</v>
      </c>
      <c r="C56" s="105"/>
      <c r="D56" s="105"/>
      <c r="E56" s="105"/>
      <c r="F56" s="105"/>
      <c r="G56" s="105"/>
      <c r="H56" s="105"/>
      <c r="I56" s="105"/>
      <c r="J56" s="105"/>
      <c r="K56" s="105"/>
      <c r="L56" s="105"/>
    </row>
    <row r="57" spans="1:12" ht="21" customHeight="1" x14ac:dyDescent="0.2">
      <c r="A57" s="2" t="s">
        <v>2</v>
      </c>
      <c r="B57" s="54" t="s">
        <v>55</v>
      </c>
      <c r="C57" s="55" t="s">
        <v>4</v>
      </c>
      <c r="D57" s="55"/>
      <c r="E57" s="108" t="s">
        <v>57</v>
      </c>
      <c r="F57" s="109"/>
      <c r="G57" s="108" t="s">
        <v>58</v>
      </c>
      <c r="H57" s="109"/>
      <c r="I57" s="108" t="s">
        <v>62</v>
      </c>
      <c r="J57" s="109"/>
      <c r="K57" s="99" t="s">
        <v>61</v>
      </c>
      <c r="L57" s="100"/>
    </row>
    <row r="58" spans="1:12" ht="24" customHeight="1" x14ac:dyDescent="0.2">
      <c r="A58" s="47"/>
      <c r="B58" s="47"/>
      <c r="C58" s="47"/>
      <c r="D58" s="47"/>
      <c r="E58" s="103" t="s">
        <v>59</v>
      </c>
      <c r="F58" s="104"/>
      <c r="G58" s="103" t="s">
        <v>60</v>
      </c>
      <c r="H58" s="104"/>
      <c r="I58" s="103" t="s">
        <v>88</v>
      </c>
      <c r="J58" s="104"/>
      <c r="K58" s="101"/>
      <c r="L58" s="102"/>
    </row>
    <row r="59" spans="1:12" ht="24" x14ac:dyDescent="0.2">
      <c r="A59" s="1" t="s">
        <v>5</v>
      </c>
      <c r="B59" s="1" t="s">
        <v>6</v>
      </c>
      <c r="C59" s="1" t="s">
        <v>7</v>
      </c>
      <c r="D59" s="1" t="s">
        <v>8</v>
      </c>
      <c r="E59" s="48" t="s">
        <v>9</v>
      </c>
      <c r="F59" s="48" t="s">
        <v>10</v>
      </c>
      <c r="G59" s="48" t="s">
        <v>9</v>
      </c>
      <c r="H59" s="48" t="s">
        <v>10</v>
      </c>
      <c r="I59" s="48" t="s">
        <v>9</v>
      </c>
      <c r="J59" s="48" t="s">
        <v>10</v>
      </c>
      <c r="K59" s="1" t="s">
        <v>9</v>
      </c>
      <c r="L59" s="48" t="s">
        <v>10</v>
      </c>
    </row>
    <row r="60" spans="1:12" x14ac:dyDescent="0.2">
      <c r="A60" s="1"/>
      <c r="B60" s="1" t="s">
        <v>11</v>
      </c>
      <c r="C60" s="1"/>
      <c r="D60" s="1"/>
      <c r="E60" s="1"/>
      <c r="F60" s="17"/>
      <c r="G60" s="48"/>
      <c r="H60" s="48"/>
      <c r="I60" s="48"/>
      <c r="J60" s="48"/>
      <c r="K60" s="48"/>
      <c r="L60" s="48"/>
    </row>
    <row r="61" spans="1:12" x14ac:dyDescent="0.2">
      <c r="A61" s="1">
        <v>1</v>
      </c>
      <c r="B61" s="1" t="s">
        <v>12</v>
      </c>
      <c r="C61" s="3"/>
      <c r="D61" s="3"/>
      <c r="E61" s="3"/>
      <c r="F61" s="3"/>
      <c r="G61" s="17"/>
      <c r="H61" s="17"/>
      <c r="I61" s="17"/>
      <c r="J61" s="17"/>
      <c r="K61" s="17"/>
      <c r="L61" s="17"/>
    </row>
    <row r="62" spans="1:12" ht="24" x14ac:dyDescent="0.2">
      <c r="A62" s="56">
        <v>1.1000000000000001</v>
      </c>
      <c r="B62" s="7" t="s">
        <v>14</v>
      </c>
      <c r="C62" s="6" t="s">
        <v>15</v>
      </c>
      <c r="D62" s="6">
        <v>2</v>
      </c>
      <c r="E62" s="57">
        <v>109000</v>
      </c>
      <c r="F62" s="11">
        <f>E62*D62</f>
        <v>218000</v>
      </c>
      <c r="G62" s="11">
        <v>118810</v>
      </c>
      <c r="H62" s="11">
        <f>G62*D62</f>
        <v>237620</v>
      </c>
      <c r="I62" s="11">
        <v>100000</v>
      </c>
      <c r="J62" s="11">
        <f>I62*D62</f>
        <v>200000</v>
      </c>
      <c r="K62" s="84">
        <f t="shared" ref="K62:K69" si="17">AVERAGE(E62,G62,I62)</f>
        <v>109270</v>
      </c>
      <c r="L62" s="84">
        <f t="shared" si="6"/>
        <v>218540</v>
      </c>
    </row>
    <row r="63" spans="1:12" ht="36" x14ac:dyDescent="0.2">
      <c r="A63" s="56">
        <v>1.2</v>
      </c>
      <c r="B63" s="7" t="s">
        <v>28</v>
      </c>
      <c r="C63" s="6" t="s">
        <v>15</v>
      </c>
      <c r="D63" s="6">
        <v>1</v>
      </c>
      <c r="E63" s="57">
        <v>163500</v>
      </c>
      <c r="F63" s="11">
        <f t="shared" ref="F63:F64" si="18">E63*D63</f>
        <v>163500</v>
      </c>
      <c r="G63" s="58">
        <v>178215</v>
      </c>
      <c r="H63" s="11">
        <f t="shared" ref="H63:H69" si="19">G63*D63</f>
        <v>178215</v>
      </c>
      <c r="I63" s="11">
        <v>150000</v>
      </c>
      <c r="J63" s="11">
        <f t="shared" ref="J63:J69" si="20">I63*D63</f>
        <v>150000</v>
      </c>
      <c r="K63" s="84">
        <f t="shared" si="17"/>
        <v>163905</v>
      </c>
      <c r="L63" s="84">
        <f t="shared" si="6"/>
        <v>163905</v>
      </c>
    </row>
    <row r="64" spans="1:12" ht="48" x14ac:dyDescent="0.2">
      <c r="A64" s="56">
        <v>1.3</v>
      </c>
      <c r="B64" s="13" t="s">
        <v>50</v>
      </c>
      <c r="C64" s="6" t="s">
        <v>23</v>
      </c>
      <c r="D64" s="6">
        <v>52</v>
      </c>
      <c r="E64" s="57">
        <v>87200</v>
      </c>
      <c r="F64" s="11">
        <f t="shared" si="18"/>
        <v>4534400</v>
      </c>
      <c r="G64" s="11">
        <v>95048</v>
      </c>
      <c r="H64" s="11">
        <f t="shared" si="19"/>
        <v>4942496</v>
      </c>
      <c r="I64" s="11">
        <v>80000</v>
      </c>
      <c r="J64" s="11">
        <f t="shared" si="20"/>
        <v>4160000</v>
      </c>
      <c r="K64" s="84">
        <f t="shared" si="17"/>
        <v>87416</v>
      </c>
      <c r="L64" s="84">
        <f t="shared" si="6"/>
        <v>4545632</v>
      </c>
    </row>
    <row r="65" spans="1:12" x14ac:dyDescent="0.2">
      <c r="A65" s="1">
        <v>2</v>
      </c>
      <c r="B65" s="1" t="s">
        <v>29</v>
      </c>
      <c r="C65" s="3"/>
      <c r="D65" s="3"/>
      <c r="E65" s="3"/>
      <c r="F65" s="3"/>
      <c r="G65" s="17"/>
      <c r="H65" s="17"/>
      <c r="I65" s="17"/>
      <c r="J65" s="17"/>
      <c r="K65" s="17"/>
      <c r="L65" s="17"/>
    </row>
    <row r="66" spans="1:12" ht="84" x14ac:dyDescent="0.2">
      <c r="A66" s="6">
        <v>2.1</v>
      </c>
      <c r="B66" s="13" t="s">
        <v>51</v>
      </c>
      <c r="C66" s="18" t="s">
        <v>15</v>
      </c>
      <c r="D66" s="18">
        <v>2</v>
      </c>
      <c r="E66" s="59">
        <v>109000</v>
      </c>
      <c r="F66" s="11">
        <f>E66*D66</f>
        <v>218000</v>
      </c>
      <c r="G66" s="11">
        <v>118810</v>
      </c>
      <c r="H66" s="11">
        <f t="shared" si="19"/>
        <v>237620</v>
      </c>
      <c r="I66" s="11">
        <v>100000</v>
      </c>
      <c r="J66" s="11">
        <f t="shared" si="20"/>
        <v>200000</v>
      </c>
      <c r="K66" s="84">
        <f t="shared" si="17"/>
        <v>109270</v>
      </c>
      <c r="L66" s="84">
        <f>K66*D66</f>
        <v>218540</v>
      </c>
    </row>
    <row r="67" spans="1:12" ht="24" x14ac:dyDescent="0.2">
      <c r="A67" s="56">
        <v>2.2000000000000002</v>
      </c>
      <c r="B67" s="12" t="s">
        <v>35</v>
      </c>
      <c r="C67" s="6" t="s">
        <v>15</v>
      </c>
      <c r="D67" s="6">
        <v>2</v>
      </c>
      <c r="E67" s="57">
        <v>18530</v>
      </c>
      <c r="F67" s="11">
        <f t="shared" ref="F67:F69" si="21">E67*D67</f>
        <v>37060</v>
      </c>
      <c r="G67" s="11">
        <v>20198</v>
      </c>
      <c r="H67" s="11">
        <f t="shared" si="19"/>
        <v>40396</v>
      </c>
      <c r="I67" s="11">
        <v>17000</v>
      </c>
      <c r="J67" s="11">
        <f t="shared" si="20"/>
        <v>34000</v>
      </c>
      <c r="K67" s="84">
        <f t="shared" si="17"/>
        <v>18576</v>
      </c>
      <c r="L67" s="84">
        <f>K67*D67</f>
        <v>37152</v>
      </c>
    </row>
    <row r="68" spans="1:12" ht="48" x14ac:dyDescent="0.2">
      <c r="A68" s="56">
        <v>2.2999999999999998</v>
      </c>
      <c r="B68" s="12" t="s">
        <v>56</v>
      </c>
      <c r="C68" s="6" t="s">
        <v>15</v>
      </c>
      <c r="D68" s="6">
        <v>2</v>
      </c>
      <c r="E68" s="57">
        <v>261600</v>
      </c>
      <c r="F68" s="11">
        <f t="shared" si="21"/>
        <v>523200</v>
      </c>
      <c r="G68" s="58">
        <v>285144</v>
      </c>
      <c r="H68" s="11">
        <f t="shared" si="19"/>
        <v>570288</v>
      </c>
      <c r="I68" s="11">
        <v>240000</v>
      </c>
      <c r="J68" s="11">
        <f t="shared" si="20"/>
        <v>480000</v>
      </c>
      <c r="K68" s="84">
        <f t="shared" si="17"/>
        <v>262248</v>
      </c>
      <c r="L68" s="84">
        <f>K68*D68</f>
        <v>524496</v>
      </c>
    </row>
    <row r="69" spans="1:12" ht="72" x14ac:dyDescent="0.2">
      <c r="A69" s="56">
        <v>2.4</v>
      </c>
      <c r="B69" s="12" t="s">
        <v>32</v>
      </c>
      <c r="C69" s="6" t="s">
        <v>15</v>
      </c>
      <c r="D69" s="6">
        <v>2</v>
      </c>
      <c r="E69" s="57">
        <v>147150</v>
      </c>
      <c r="F69" s="11">
        <f t="shared" si="21"/>
        <v>294300</v>
      </c>
      <c r="G69" s="58">
        <v>160394</v>
      </c>
      <c r="H69" s="11">
        <f t="shared" si="19"/>
        <v>320788</v>
      </c>
      <c r="I69" s="11">
        <v>135000</v>
      </c>
      <c r="J69" s="11">
        <f t="shared" si="20"/>
        <v>270000</v>
      </c>
      <c r="K69" s="84">
        <f t="shared" si="17"/>
        <v>147514.66666666666</v>
      </c>
      <c r="L69" s="84">
        <f>K69*D69</f>
        <v>295029.33333333331</v>
      </c>
    </row>
    <row r="70" spans="1:12" x14ac:dyDescent="0.2">
      <c r="A70" s="25"/>
      <c r="B70" s="50" t="s">
        <v>41</v>
      </c>
      <c r="C70" s="3"/>
      <c r="D70" s="1"/>
      <c r="E70" s="48"/>
      <c r="F70" s="48">
        <f>SUM(F62:F69)</f>
        <v>5988460</v>
      </c>
      <c r="G70" s="29"/>
      <c r="H70" s="29">
        <f>SUM(H62:H69)</f>
        <v>6527423</v>
      </c>
      <c r="I70" s="29"/>
      <c r="J70" s="29">
        <f>SUM(J62:J69)</f>
        <v>5494000</v>
      </c>
      <c r="K70" s="29"/>
      <c r="L70" s="29">
        <f>SUM(L62:L69)</f>
        <v>6003294.333333333</v>
      </c>
    </row>
    <row r="71" spans="1:12" x14ac:dyDescent="0.2">
      <c r="A71" s="18"/>
      <c r="B71" s="31" t="s">
        <v>42</v>
      </c>
      <c r="C71" s="32"/>
      <c r="D71" s="33"/>
      <c r="E71" s="79">
        <v>0.15</v>
      </c>
      <c r="F71" s="52">
        <f>F70*E71</f>
        <v>898269</v>
      </c>
      <c r="G71" s="36"/>
      <c r="H71" s="53">
        <f>H70*E71</f>
        <v>979113.45</v>
      </c>
      <c r="I71" s="67"/>
      <c r="J71" s="53">
        <f>J70*E71</f>
        <v>824100</v>
      </c>
      <c r="K71" s="36"/>
      <c r="L71" s="53">
        <f>L70*E71</f>
        <v>900494.14999999991</v>
      </c>
    </row>
    <row r="72" spans="1:12" x14ac:dyDescent="0.2">
      <c r="A72" s="18"/>
      <c r="B72" s="31" t="s">
        <v>43</v>
      </c>
      <c r="C72" s="32"/>
      <c r="D72" s="33"/>
      <c r="E72" s="79">
        <v>0.01</v>
      </c>
      <c r="F72" s="52">
        <f>F70*E72</f>
        <v>59884.6</v>
      </c>
      <c r="G72" s="38"/>
      <c r="H72" s="53">
        <f>H70*E72</f>
        <v>65274.23</v>
      </c>
      <c r="I72" s="68"/>
      <c r="J72" s="53">
        <f>J70*E72</f>
        <v>54940</v>
      </c>
      <c r="K72" s="38"/>
      <c r="L72" s="53">
        <f>L70*E72</f>
        <v>60032.943333333329</v>
      </c>
    </row>
    <row r="73" spans="1:12" x14ac:dyDescent="0.2">
      <c r="A73" s="18"/>
      <c r="B73" s="31" t="s">
        <v>44</v>
      </c>
      <c r="C73" s="32"/>
      <c r="D73" s="33"/>
      <c r="E73" s="79">
        <v>0.04</v>
      </c>
      <c r="F73" s="52">
        <f>F70*E73</f>
        <v>239538.4</v>
      </c>
      <c r="G73" s="38"/>
      <c r="H73" s="53">
        <f>H70*E73</f>
        <v>261096.92</v>
      </c>
      <c r="I73" s="68"/>
      <c r="J73" s="53">
        <f>J70*E73</f>
        <v>219760</v>
      </c>
      <c r="K73" s="38"/>
      <c r="L73" s="53">
        <f>L70*E73</f>
        <v>240131.77333333332</v>
      </c>
    </row>
    <row r="74" spans="1:12" x14ac:dyDescent="0.2">
      <c r="A74" s="18"/>
      <c r="B74" s="31" t="s">
        <v>45</v>
      </c>
      <c r="C74" s="32"/>
      <c r="D74" s="33"/>
      <c r="E74" s="79">
        <v>0.19</v>
      </c>
      <c r="F74" s="52">
        <f>F73*19%</f>
        <v>45512.296000000002</v>
      </c>
      <c r="G74" s="42"/>
      <c r="H74" s="53">
        <f>H73*19%</f>
        <v>49608.414800000006</v>
      </c>
      <c r="I74" s="69"/>
      <c r="J74" s="53">
        <f>J73*E74</f>
        <v>41754.400000000001</v>
      </c>
      <c r="K74" s="42"/>
      <c r="L74" s="53">
        <f>L73*E74</f>
        <v>45625.036933333329</v>
      </c>
    </row>
    <row r="75" spans="1:12" x14ac:dyDescent="0.2">
      <c r="A75" s="25"/>
      <c r="B75" s="103" t="s">
        <v>46</v>
      </c>
      <c r="C75" s="113"/>
      <c r="D75" s="104"/>
      <c r="E75" s="1"/>
      <c r="F75" s="29">
        <f>SUM(F70:F74)</f>
        <v>7231664.2960000001</v>
      </c>
      <c r="G75" s="29"/>
      <c r="H75" s="29">
        <f>SUM(H70:H74)</f>
        <v>7882516.0148000009</v>
      </c>
      <c r="I75" s="29"/>
      <c r="J75" s="29">
        <f>SUM(J70:J74)</f>
        <v>6634554.4000000004</v>
      </c>
      <c r="K75" s="29"/>
      <c r="L75" s="29">
        <f>SUM(L70:L74)</f>
        <v>7249578.2369333329</v>
      </c>
    </row>
    <row r="76" spans="1:12" x14ac:dyDescent="0.2">
      <c r="A76" s="2" t="s">
        <v>0</v>
      </c>
      <c r="B76" s="105" t="s">
        <v>63</v>
      </c>
      <c r="C76" s="105"/>
      <c r="D76" s="105"/>
      <c r="E76" s="105"/>
      <c r="F76" s="105"/>
      <c r="G76" s="105"/>
      <c r="H76" s="105"/>
      <c r="I76" s="105"/>
      <c r="J76" s="105"/>
      <c r="K76" s="105"/>
      <c r="L76" s="105"/>
    </row>
    <row r="77" spans="1:12" x14ac:dyDescent="0.2">
      <c r="A77" s="2" t="s">
        <v>2</v>
      </c>
      <c r="B77" s="93" t="s">
        <v>64</v>
      </c>
      <c r="C77" s="110" t="s">
        <v>4</v>
      </c>
      <c r="D77" s="110"/>
      <c r="E77" s="110"/>
      <c r="F77" s="106"/>
      <c r="G77" s="107"/>
      <c r="H77" s="107"/>
      <c r="I77" s="107"/>
      <c r="J77" s="107"/>
      <c r="K77" s="107"/>
      <c r="L77" s="107"/>
    </row>
    <row r="78" spans="1:12" ht="17.25" customHeight="1" x14ac:dyDescent="0.2">
      <c r="A78" s="94"/>
      <c r="B78" s="94"/>
      <c r="C78" s="94"/>
      <c r="D78" s="94"/>
      <c r="E78" s="111" t="s">
        <v>57</v>
      </c>
      <c r="F78" s="112"/>
      <c r="G78" s="108" t="s">
        <v>58</v>
      </c>
      <c r="H78" s="109"/>
      <c r="I78" s="108" t="s">
        <v>62</v>
      </c>
      <c r="J78" s="109"/>
      <c r="K78" s="99" t="s">
        <v>61</v>
      </c>
      <c r="L78" s="100"/>
    </row>
    <row r="79" spans="1:12" ht="36" customHeight="1" x14ac:dyDescent="0.2">
      <c r="A79" s="1" t="s">
        <v>5</v>
      </c>
      <c r="B79" s="1" t="s">
        <v>6</v>
      </c>
      <c r="C79" s="1"/>
      <c r="D79" s="1"/>
      <c r="E79" s="103" t="s">
        <v>59</v>
      </c>
      <c r="F79" s="104"/>
      <c r="G79" s="103" t="s">
        <v>60</v>
      </c>
      <c r="H79" s="104"/>
      <c r="I79" s="103" t="s">
        <v>88</v>
      </c>
      <c r="J79" s="104"/>
      <c r="K79" s="101"/>
      <c r="L79" s="102"/>
    </row>
    <row r="80" spans="1:12" ht="24" x14ac:dyDescent="0.2">
      <c r="A80" s="80"/>
      <c r="B80" s="4" t="s">
        <v>65</v>
      </c>
      <c r="C80" s="1" t="s">
        <v>7</v>
      </c>
      <c r="D80" s="1" t="s">
        <v>7</v>
      </c>
      <c r="E80" s="48" t="s">
        <v>9</v>
      </c>
      <c r="F80" s="48" t="s">
        <v>10</v>
      </c>
      <c r="G80" s="48" t="s">
        <v>9</v>
      </c>
      <c r="H80" s="48" t="s">
        <v>10</v>
      </c>
      <c r="I80" s="48" t="s">
        <v>9</v>
      </c>
      <c r="J80" s="48" t="s">
        <v>10</v>
      </c>
      <c r="K80" s="1" t="s">
        <v>9</v>
      </c>
      <c r="L80" s="48" t="s">
        <v>10</v>
      </c>
    </row>
    <row r="81" spans="1:12" ht="60" x14ac:dyDescent="0.2">
      <c r="A81" s="85">
        <v>1</v>
      </c>
      <c r="B81" s="13" t="s">
        <v>66</v>
      </c>
      <c r="C81" s="22" t="s">
        <v>39</v>
      </c>
      <c r="D81" s="70">
        <v>3.4</v>
      </c>
      <c r="E81" s="71">
        <v>181500</v>
      </c>
      <c r="F81" s="78">
        <f>D81*E81</f>
        <v>617100</v>
      </c>
      <c r="G81" s="71">
        <v>168000</v>
      </c>
      <c r="H81" s="71">
        <f>G81*D81</f>
        <v>571200</v>
      </c>
      <c r="I81" s="71">
        <v>150000</v>
      </c>
      <c r="J81" s="71">
        <f>I81*D81</f>
        <v>510000</v>
      </c>
      <c r="K81" s="71">
        <f>AVERAGE(E81,G81,I81)</f>
        <v>166500</v>
      </c>
      <c r="L81" s="71">
        <f>K81*D81</f>
        <v>566100</v>
      </c>
    </row>
    <row r="82" spans="1:12" ht="60" x14ac:dyDescent="0.2">
      <c r="A82" s="85">
        <v>2</v>
      </c>
      <c r="B82" s="13" t="s">
        <v>67</v>
      </c>
      <c r="C82" s="22" t="s">
        <v>39</v>
      </c>
      <c r="D82" s="70">
        <v>3.4</v>
      </c>
      <c r="E82" s="71">
        <v>580500</v>
      </c>
      <c r="F82" s="78">
        <f t="shared" ref="F82:F99" si="22">D82*E82</f>
        <v>1973700</v>
      </c>
      <c r="G82" s="71">
        <v>537600</v>
      </c>
      <c r="H82" s="71">
        <f t="shared" ref="H82:H99" si="23">G82*D82</f>
        <v>1827840</v>
      </c>
      <c r="I82" s="71">
        <v>480000</v>
      </c>
      <c r="J82" s="71">
        <f t="shared" ref="J82:J99" si="24">I82*D82</f>
        <v>1632000</v>
      </c>
      <c r="K82" s="71">
        <f t="shared" ref="K82:K99" si="25">AVERAGE(E82,G82,I82)</f>
        <v>532700</v>
      </c>
      <c r="L82" s="71">
        <f t="shared" ref="L82:L95" si="26">K82*D82</f>
        <v>1811180</v>
      </c>
    </row>
    <row r="83" spans="1:12" ht="42" customHeight="1" x14ac:dyDescent="0.2">
      <c r="A83" s="85">
        <v>3</v>
      </c>
      <c r="B83" s="13" t="s">
        <v>68</v>
      </c>
      <c r="C83" s="22" t="s">
        <v>15</v>
      </c>
      <c r="D83" s="86">
        <v>1</v>
      </c>
      <c r="E83" s="71">
        <v>689700</v>
      </c>
      <c r="F83" s="78">
        <f t="shared" si="22"/>
        <v>689700</v>
      </c>
      <c r="G83" s="71">
        <v>638400</v>
      </c>
      <c r="H83" s="71">
        <f t="shared" si="23"/>
        <v>638400</v>
      </c>
      <c r="I83" s="71">
        <v>570000</v>
      </c>
      <c r="J83" s="71">
        <f t="shared" si="24"/>
        <v>570000</v>
      </c>
      <c r="K83" s="71">
        <f t="shared" si="25"/>
        <v>632700</v>
      </c>
      <c r="L83" s="71">
        <f t="shared" si="26"/>
        <v>632700</v>
      </c>
    </row>
    <row r="84" spans="1:12" ht="72" x14ac:dyDescent="0.2">
      <c r="A84" s="85">
        <v>4</v>
      </c>
      <c r="B84" s="13" t="s">
        <v>69</v>
      </c>
      <c r="C84" s="22" t="s">
        <v>15</v>
      </c>
      <c r="D84" s="70">
        <v>8</v>
      </c>
      <c r="E84" s="71">
        <v>226270</v>
      </c>
      <c r="F84" s="78">
        <f t="shared" si="22"/>
        <v>1810160</v>
      </c>
      <c r="G84" s="71">
        <v>209440</v>
      </c>
      <c r="H84" s="71">
        <f t="shared" si="23"/>
        <v>1675520</v>
      </c>
      <c r="I84" s="71">
        <v>187000</v>
      </c>
      <c r="J84" s="71">
        <f t="shared" si="24"/>
        <v>1496000</v>
      </c>
      <c r="K84" s="71">
        <f t="shared" si="25"/>
        <v>207570</v>
      </c>
      <c r="L84" s="71">
        <f t="shared" si="26"/>
        <v>1660560</v>
      </c>
    </row>
    <row r="85" spans="1:12" ht="48" x14ac:dyDescent="0.2">
      <c r="A85" s="85">
        <v>5</v>
      </c>
      <c r="B85" s="13" t="s">
        <v>70</v>
      </c>
      <c r="C85" s="22" t="s">
        <v>39</v>
      </c>
      <c r="D85" s="70">
        <v>3.4</v>
      </c>
      <c r="E85" s="71">
        <v>701800</v>
      </c>
      <c r="F85" s="78">
        <f t="shared" si="22"/>
        <v>2386120</v>
      </c>
      <c r="G85" s="71">
        <v>649600</v>
      </c>
      <c r="H85" s="71">
        <f t="shared" si="23"/>
        <v>2208640</v>
      </c>
      <c r="I85" s="71">
        <v>580000</v>
      </c>
      <c r="J85" s="71">
        <f t="shared" si="24"/>
        <v>1972000</v>
      </c>
      <c r="K85" s="71">
        <f t="shared" si="25"/>
        <v>643800</v>
      </c>
      <c r="L85" s="71">
        <f t="shared" si="26"/>
        <v>2188920</v>
      </c>
    </row>
    <row r="86" spans="1:12" ht="48" x14ac:dyDescent="0.2">
      <c r="A86" s="85">
        <v>6</v>
      </c>
      <c r="B86" s="13" t="s">
        <v>71</v>
      </c>
      <c r="C86" s="22" t="s">
        <v>72</v>
      </c>
      <c r="D86" s="70">
        <f>3.4*0.6*0.1</f>
        <v>0.20400000000000001</v>
      </c>
      <c r="E86" s="71">
        <v>1887600</v>
      </c>
      <c r="F86" s="78">
        <f t="shared" si="22"/>
        <v>385070.4</v>
      </c>
      <c r="G86" s="71">
        <v>1747200</v>
      </c>
      <c r="H86" s="71">
        <f>G86*D86</f>
        <v>356428.80000000005</v>
      </c>
      <c r="I86" s="71">
        <v>1560000</v>
      </c>
      <c r="J86" s="71">
        <f t="shared" si="24"/>
        <v>318240</v>
      </c>
      <c r="K86" s="71">
        <f t="shared" si="25"/>
        <v>1731600</v>
      </c>
      <c r="L86" s="71">
        <f t="shared" si="26"/>
        <v>353246.4</v>
      </c>
    </row>
    <row r="87" spans="1:12" ht="18.75" customHeight="1" x14ac:dyDescent="0.2">
      <c r="A87" s="85">
        <v>7</v>
      </c>
      <c r="B87" s="13" t="s">
        <v>73</v>
      </c>
      <c r="C87" s="22" t="s">
        <v>39</v>
      </c>
      <c r="D87" s="72">
        <v>4</v>
      </c>
      <c r="E87" s="71">
        <v>105270</v>
      </c>
      <c r="F87" s="78">
        <f t="shared" si="22"/>
        <v>421080</v>
      </c>
      <c r="G87" s="71">
        <v>97440</v>
      </c>
      <c r="H87" s="71">
        <f t="shared" si="23"/>
        <v>389760</v>
      </c>
      <c r="I87" s="71">
        <v>87000</v>
      </c>
      <c r="J87" s="71">
        <f t="shared" si="24"/>
        <v>348000</v>
      </c>
      <c r="K87" s="71">
        <f t="shared" si="25"/>
        <v>96570</v>
      </c>
      <c r="L87" s="71">
        <f t="shared" si="26"/>
        <v>386280</v>
      </c>
    </row>
    <row r="88" spans="1:12" ht="27.75" customHeight="1" x14ac:dyDescent="0.2">
      <c r="A88" s="85">
        <v>8</v>
      </c>
      <c r="B88" s="13" t="s">
        <v>74</v>
      </c>
      <c r="C88" s="22" t="s">
        <v>23</v>
      </c>
      <c r="D88" s="87">
        <f>(1*1*4)</f>
        <v>4</v>
      </c>
      <c r="E88" s="71">
        <v>94380</v>
      </c>
      <c r="F88" s="78">
        <f t="shared" si="22"/>
        <v>377520</v>
      </c>
      <c r="G88" s="71">
        <v>87360</v>
      </c>
      <c r="H88" s="71">
        <f t="shared" si="23"/>
        <v>349440</v>
      </c>
      <c r="I88" s="71">
        <v>78000</v>
      </c>
      <c r="J88" s="71">
        <f t="shared" si="24"/>
        <v>312000</v>
      </c>
      <c r="K88" s="71">
        <f t="shared" si="25"/>
        <v>86580</v>
      </c>
      <c r="L88" s="71">
        <f t="shared" si="26"/>
        <v>346320</v>
      </c>
    </row>
    <row r="89" spans="1:12" ht="24" x14ac:dyDescent="0.2">
      <c r="A89" s="85">
        <v>9</v>
      </c>
      <c r="B89" s="13" t="s">
        <v>75</v>
      </c>
      <c r="C89" s="22" t="s">
        <v>23</v>
      </c>
      <c r="D89" s="72">
        <f>D88*2</f>
        <v>8</v>
      </c>
      <c r="E89" s="71">
        <v>54450</v>
      </c>
      <c r="F89" s="78">
        <f t="shared" si="22"/>
        <v>435600</v>
      </c>
      <c r="G89" s="71">
        <v>50400</v>
      </c>
      <c r="H89" s="71">
        <f t="shared" si="23"/>
        <v>403200</v>
      </c>
      <c r="I89" s="71">
        <v>45000</v>
      </c>
      <c r="J89" s="71">
        <f t="shared" si="24"/>
        <v>360000</v>
      </c>
      <c r="K89" s="71">
        <f t="shared" si="25"/>
        <v>49950</v>
      </c>
      <c r="L89" s="71">
        <f t="shared" si="26"/>
        <v>399600</v>
      </c>
    </row>
    <row r="90" spans="1:12" ht="36" x14ac:dyDescent="0.2">
      <c r="A90" s="85">
        <v>10</v>
      </c>
      <c r="B90" s="13" t="s">
        <v>76</v>
      </c>
      <c r="C90" s="88" t="s">
        <v>23</v>
      </c>
      <c r="D90" s="87">
        <v>8</v>
      </c>
      <c r="E90" s="71">
        <v>33880</v>
      </c>
      <c r="F90" s="78">
        <f t="shared" si="22"/>
        <v>271040</v>
      </c>
      <c r="G90" s="71">
        <v>31360</v>
      </c>
      <c r="H90" s="71">
        <f t="shared" si="23"/>
        <v>250880</v>
      </c>
      <c r="I90" s="71">
        <v>28000</v>
      </c>
      <c r="J90" s="71">
        <f t="shared" si="24"/>
        <v>224000</v>
      </c>
      <c r="K90" s="71">
        <f t="shared" si="25"/>
        <v>31080</v>
      </c>
      <c r="L90" s="71">
        <f t="shared" si="26"/>
        <v>248640</v>
      </c>
    </row>
    <row r="91" spans="1:12" ht="36" x14ac:dyDescent="0.2">
      <c r="A91" s="85">
        <v>11</v>
      </c>
      <c r="B91" s="13" t="s">
        <v>77</v>
      </c>
      <c r="C91" s="88" t="s">
        <v>78</v>
      </c>
      <c r="D91" s="72">
        <f>(3.4*2)+4</f>
        <v>10.8</v>
      </c>
      <c r="E91" s="71">
        <v>38720</v>
      </c>
      <c r="F91" s="78">
        <f t="shared" si="22"/>
        <v>418176</v>
      </c>
      <c r="G91" s="71">
        <v>35840</v>
      </c>
      <c r="H91" s="71">
        <f t="shared" si="23"/>
        <v>387072</v>
      </c>
      <c r="I91" s="71">
        <v>32000</v>
      </c>
      <c r="J91" s="71">
        <f t="shared" si="24"/>
        <v>345600</v>
      </c>
      <c r="K91" s="71">
        <f t="shared" si="25"/>
        <v>35520</v>
      </c>
      <c r="L91" s="71">
        <f t="shared" si="26"/>
        <v>383616</v>
      </c>
    </row>
    <row r="92" spans="1:12" ht="24" x14ac:dyDescent="0.2">
      <c r="A92" s="85">
        <v>12</v>
      </c>
      <c r="B92" s="13" t="s">
        <v>79</v>
      </c>
      <c r="C92" s="88" t="s">
        <v>23</v>
      </c>
      <c r="D92" s="87">
        <v>1</v>
      </c>
      <c r="E92" s="71">
        <v>47190</v>
      </c>
      <c r="F92" s="78">
        <f t="shared" si="22"/>
        <v>47190</v>
      </c>
      <c r="G92" s="71">
        <v>43680</v>
      </c>
      <c r="H92" s="71">
        <f t="shared" si="23"/>
        <v>43680</v>
      </c>
      <c r="I92" s="71">
        <v>39000</v>
      </c>
      <c r="J92" s="71">
        <f t="shared" si="24"/>
        <v>39000</v>
      </c>
      <c r="K92" s="71">
        <f t="shared" si="25"/>
        <v>43290</v>
      </c>
      <c r="L92" s="71">
        <f t="shared" si="26"/>
        <v>43290</v>
      </c>
    </row>
    <row r="93" spans="1:12" ht="36" x14ac:dyDescent="0.2">
      <c r="A93" s="85">
        <v>13</v>
      </c>
      <c r="B93" s="13" t="s">
        <v>80</v>
      </c>
      <c r="C93" s="88" t="s">
        <v>78</v>
      </c>
      <c r="D93" s="72">
        <v>1</v>
      </c>
      <c r="E93" s="71">
        <v>38720</v>
      </c>
      <c r="F93" s="78">
        <f t="shared" si="22"/>
        <v>38720</v>
      </c>
      <c r="G93" s="71">
        <v>35840</v>
      </c>
      <c r="H93" s="71">
        <f t="shared" si="23"/>
        <v>35840</v>
      </c>
      <c r="I93" s="71">
        <v>32000</v>
      </c>
      <c r="J93" s="71">
        <f t="shared" si="24"/>
        <v>32000</v>
      </c>
      <c r="K93" s="71">
        <f t="shared" si="25"/>
        <v>35520</v>
      </c>
      <c r="L93" s="71">
        <f t="shared" si="26"/>
        <v>35520</v>
      </c>
    </row>
    <row r="94" spans="1:12" ht="24" x14ac:dyDescent="0.2">
      <c r="A94" s="85">
        <v>14</v>
      </c>
      <c r="B94" s="13" t="s">
        <v>81</v>
      </c>
      <c r="C94" s="22" t="s">
        <v>82</v>
      </c>
      <c r="D94" s="72">
        <v>1</v>
      </c>
      <c r="E94" s="71">
        <v>810700</v>
      </c>
      <c r="F94" s="78">
        <f t="shared" si="22"/>
        <v>810700</v>
      </c>
      <c r="G94" s="71">
        <v>750400</v>
      </c>
      <c r="H94" s="71">
        <f t="shared" si="23"/>
        <v>750400</v>
      </c>
      <c r="I94" s="71">
        <v>670000</v>
      </c>
      <c r="J94" s="71">
        <f t="shared" si="24"/>
        <v>670000</v>
      </c>
      <c r="K94" s="71">
        <f t="shared" si="25"/>
        <v>743700</v>
      </c>
      <c r="L94" s="71">
        <f t="shared" si="26"/>
        <v>743700</v>
      </c>
    </row>
    <row r="95" spans="1:12" ht="36" x14ac:dyDescent="0.2">
      <c r="A95" s="85">
        <v>15</v>
      </c>
      <c r="B95" s="13" t="s">
        <v>83</v>
      </c>
      <c r="C95" s="22" t="s">
        <v>82</v>
      </c>
      <c r="D95" s="72">
        <v>1</v>
      </c>
      <c r="E95" s="71">
        <v>544500</v>
      </c>
      <c r="F95" s="78">
        <f t="shared" si="22"/>
        <v>544500</v>
      </c>
      <c r="G95" s="71">
        <v>504000</v>
      </c>
      <c r="H95" s="71">
        <f t="shared" si="23"/>
        <v>504000</v>
      </c>
      <c r="I95" s="71">
        <v>450000</v>
      </c>
      <c r="J95" s="71">
        <f t="shared" si="24"/>
        <v>450000</v>
      </c>
      <c r="K95" s="71">
        <f t="shared" si="25"/>
        <v>499500</v>
      </c>
      <c r="L95" s="71">
        <f t="shared" si="26"/>
        <v>499500</v>
      </c>
    </row>
    <row r="96" spans="1:12" x14ac:dyDescent="0.2">
      <c r="A96" s="89"/>
      <c r="B96" s="73" t="s">
        <v>84</v>
      </c>
      <c r="C96" s="1"/>
      <c r="D96" s="1"/>
      <c r="E96" s="1"/>
      <c r="F96" s="1"/>
      <c r="G96" s="73"/>
      <c r="H96" s="73"/>
      <c r="I96" s="73"/>
      <c r="J96" s="73"/>
      <c r="K96" s="73"/>
      <c r="L96" s="73"/>
    </row>
    <row r="97" spans="1:14" ht="38.25" customHeight="1" x14ac:dyDescent="0.2">
      <c r="A97" s="85">
        <v>1</v>
      </c>
      <c r="B97" s="13" t="s">
        <v>85</v>
      </c>
      <c r="C97" s="88" t="s">
        <v>39</v>
      </c>
      <c r="D97" s="87">
        <v>9</v>
      </c>
      <c r="E97" s="71">
        <v>38720</v>
      </c>
      <c r="F97" s="78">
        <f t="shared" si="22"/>
        <v>348480</v>
      </c>
      <c r="G97" s="71">
        <v>35840</v>
      </c>
      <c r="H97" s="71">
        <f t="shared" si="23"/>
        <v>322560</v>
      </c>
      <c r="I97" s="71">
        <v>32000</v>
      </c>
      <c r="J97" s="71">
        <f t="shared" si="24"/>
        <v>288000</v>
      </c>
      <c r="K97" s="71">
        <f t="shared" si="25"/>
        <v>35520</v>
      </c>
      <c r="L97" s="71">
        <f>K97*D97</f>
        <v>319680</v>
      </c>
    </row>
    <row r="98" spans="1:14" ht="51" customHeight="1" x14ac:dyDescent="0.2">
      <c r="A98" s="85">
        <v>2</v>
      </c>
      <c r="B98" s="13" t="s">
        <v>86</v>
      </c>
      <c r="C98" s="88" t="s">
        <v>78</v>
      </c>
      <c r="D98" s="87">
        <v>31</v>
      </c>
      <c r="E98" s="71">
        <v>78650</v>
      </c>
      <c r="F98" s="78">
        <f t="shared" si="22"/>
        <v>2438150</v>
      </c>
      <c r="G98" s="71">
        <v>72800</v>
      </c>
      <c r="H98" s="71">
        <f t="shared" si="23"/>
        <v>2256800</v>
      </c>
      <c r="I98" s="71">
        <v>65000</v>
      </c>
      <c r="J98" s="71">
        <f t="shared" si="24"/>
        <v>2015000</v>
      </c>
      <c r="K98" s="71">
        <f t="shared" si="25"/>
        <v>72150</v>
      </c>
      <c r="L98" s="71">
        <f>K98*D98</f>
        <v>2236650</v>
      </c>
    </row>
    <row r="99" spans="1:14" ht="42" customHeight="1" x14ac:dyDescent="0.2">
      <c r="A99" s="85">
        <v>3</v>
      </c>
      <c r="B99" s="13" t="s">
        <v>87</v>
      </c>
      <c r="C99" s="88" t="s">
        <v>78</v>
      </c>
      <c r="D99" s="87">
        <v>3</v>
      </c>
      <c r="E99" s="71">
        <v>94380</v>
      </c>
      <c r="F99" s="78">
        <f t="shared" si="22"/>
        <v>283140</v>
      </c>
      <c r="G99" s="71">
        <v>87360</v>
      </c>
      <c r="H99" s="71">
        <f t="shared" si="23"/>
        <v>262080</v>
      </c>
      <c r="I99" s="71">
        <v>78000</v>
      </c>
      <c r="J99" s="71">
        <f t="shared" si="24"/>
        <v>234000</v>
      </c>
      <c r="K99" s="71">
        <f t="shared" si="25"/>
        <v>86580</v>
      </c>
      <c r="L99" s="71">
        <f>K99*D99</f>
        <v>259740</v>
      </c>
    </row>
    <row r="100" spans="1:14" x14ac:dyDescent="0.2">
      <c r="A100" s="25"/>
      <c r="B100" s="74" t="s">
        <v>41</v>
      </c>
      <c r="C100" s="3"/>
      <c r="D100" s="1"/>
      <c r="E100" s="75"/>
      <c r="F100" s="29">
        <f>SUM(F81:F99)</f>
        <v>14296146.4</v>
      </c>
      <c r="G100" s="29"/>
      <c r="H100" s="29">
        <f>SUM(H83:H99)</f>
        <v>10834700.800000001</v>
      </c>
      <c r="I100" s="29"/>
      <c r="J100" s="29">
        <f>SUM(J81:J99)</f>
        <v>11815840</v>
      </c>
      <c r="K100" s="29"/>
      <c r="L100" s="97">
        <f>SUM(L81:L99)</f>
        <v>13115242.4</v>
      </c>
    </row>
    <row r="101" spans="1:14" x14ac:dyDescent="0.2">
      <c r="A101" s="18"/>
      <c r="B101" s="76" t="s">
        <v>42</v>
      </c>
      <c r="C101" s="6"/>
      <c r="D101" s="77"/>
      <c r="E101" s="79">
        <v>0.15</v>
      </c>
      <c r="F101" s="53">
        <f>F100*E101</f>
        <v>2144421.96</v>
      </c>
      <c r="G101" s="36"/>
      <c r="H101" s="53">
        <f>H100*E101</f>
        <v>1625205.12</v>
      </c>
      <c r="I101" s="67"/>
      <c r="J101" s="71">
        <f>J100*E101</f>
        <v>1772376</v>
      </c>
      <c r="K101" s="36"/>
      <c r="L101" s="71">
        <f>L100*E101</f>
        <v>1967286.3599999999</v>
      </c>
    </row>
    <row r="102" spans="1:14" x14ac:dyDescent="0.2">
      <c r="A102" s="18"/>
      <c r="B102" s="76" t="s">
        <v>43</v>
      </c>
      <c r="C102" s="6"/>
      <c r="D102" s="77"/>
      <c r="E102" s="79">
        <v>0.01</v>
      </c>
      <c r="F102" s="53">
        <f>+F100*E102</f>
        <v>142961.46400000001</v>
      </c>
      <c r="G102" s="38"/>
      <c r="H102" s="53">
        <f>H100*E102</f>
        <v>108347.00800000002</v>
      </c>
      <c r="I102" s="68"/>
      <c r="J102" s="71">
        <f>J100*E102</f>
        <v>118158.40000000001</v>
      </c>
      <c r="K102" s="38"/>
      <c r="L102" s="71">
        <f>L100*E102</f>
        <v>131152.424</v>
      </c>
    </row>
    <row r="103" spans="1:14" x14ac:dyDescent="0.2">
      <c r="A103" s="18"/>
      <c r="B103" s="76" t="s">
        <v>44</v>
      </c>
      <c r="C103" s="6"/>
      <c r="D103" s="77"/>
      <c r="E103" s="79">
        <v>0.04</v>
      </c>
      <c r="F103" s="53">
        <f>+F100*E103</f>
        <v>571845.85600000003</v>
      </c>
      <c r="G103" s="38"/>
      <c r="H103" s="53">
        <f>H100*E103</f>
        <v>433388.03200000006</v>
      </c>
      <c r="I103" s="68"/>
      <c r="J103" s="71">
        <f>J100*E103</f>
        <v>472633.60000000003</v>
      </c>
      <c r="K103" s="38"/>
      <c r="L103" s="71">
        <f>L100*E103</f>
        <v>524609.696</v>
      </c>
    </row>
    <row r="104" spans="1:14" x14ac:dyDescent="0.2">
      <c r="A104" s="18"/>
      <c r="B104" s="76" t="s">
        <v>45</v>
      </c>
      <c r="C104" s="6"/>
      <c r="D104" s="77"/>
      <c r="E104" s="79">
        <v>0.19</v>
      </c>
      <c r="F104" s="53">
        <f>+F103*E104</f>
        <v>108650.71264000001</v>
      </c>
      <c r="G104" s="42"/>
      <c r="H104" s="53">
        <f>H103*E104</f>
        <v>82343.726080000008</v>
      </c>
      <c r="I104" s="69"/>
      <c r="J104" s="71">
        <f>J103*E104</f>
        <v>89800.384000000005</v>
      </c>
      <c r="K104" s="42"/>
      <c r="L104" s="71">
        <f>L103*E104</f>
        <v>99675.842239999998</v>
      </c>
    </row>
    <row r="105" spans="1:14" x14ac:dyDescent="0.2">
      <c r="A105" s="25"/>
      <c r="B105" s="50" t="s">
        <v>46</v>
      </c>
      <c r="C105" s="1"/>
      <c r="D105" s="1"/>
      <c r="E105" s="29"/>
      <c r="F105" s="29">
        <f>SUM(F100:F104)</f>
        <v>17264026.392639998</v>
      </c>
      <c r="G105" s="29"/>
      <c r="H105" s="29">
        <f>SUM(H100:H104)</f>
        <v>13083984.686080001</v>
      </c>
      <c r="I105" s="29"/>
      <c r="J105" s="29">
        <f>SUM(J100:J104)</f>
        <v>14268808.384</v>
      </c>
      <c r="K105" s="29"/>
      <c r="L105" s="29">
        <f>SUM(L100:L104)</f>
        <v>15837966.722240001</v>
      </c>
      <c r="N105" s="95"/>
    </row>
    <row r="106" spans="1:14" x14ac:dyDescent="0.2">
      <c r="N106" s="91"/>
    </row>
    <row r="107" spans="1:14" x14ac:dyDescent="0.2">
      <c r="L107" s="98">
        <f>L30+L55+L75+L105</f>
        <v>56188904.043800004</v>
      </c>
      <c r="N107" s="92"/>
    </row>
  </sheetData>
  <mergeCells count="40">
    <mergeCell ref="B56:L56"/>
    <mergeCell ref="K32:L33"/>
    <mergeCell ref="C32:D32"/>
    <mergeCell ref="E32:F32"/>
    <mergeCell ref="G32:H32"/>
    <mergeCell ref="C33:D33"/>
    <mergeCell ref="E33:F33"/>
    <mergeCell ref="G33:H33"/>
    <mergeCell ref="I32:J32"/>
    <mergeCell ref="I33:J33"/>
    <mergeCell ref="A3:L3"/>
    <mergeCell ref="B1:L1"/>
    <mergeCell ref="G2:L2"/>
    <mergeCell ref="K4:L5"/>
    <mergeCell ref="B31:L31"/>
    <mergeCell ref="C2:F2"/>
    <mergeCell ref="E4:F4"/>
    <mergeCell ref="G4:H4"/>
    <mergeCell ref="E5:F5"/>
    <mergeCell ref="G5:H5"/>
    <mergeCell ref="I4:J4"/>
    <mergeCell ref="I5:J5"/>
    <mergeCell ref="K57:L58"/>
    <mergeCell ref="B75:D75"/>
    <mergeCell ref="G57:H57"/>
    <mergeCell ref="E58:F58"/>
    <mergeCell ref="G58:H58"/>
    <mergeCell ref="E57:F57"/>
    <mergeCell ref="I58:J58"/>
    <mergeCell ref="I57:J57"/>
    <mergeCell ref="K78:L79"/>
    <mergeCell ref="G79:H79"/>
    <mergeCell ref="B76:L76"/>
    <mergeCell ref="F77:L77"/>
    <mergeCell ref="I78:J78"/>
    <mergeCell ref="I79:J79"/>
    <mergeCell ref="C77:E77"/>
    <mergeCell ref="E78:F78"/>
    <mergeCell ref="E79:F79"/>
    <mergeCell ref="G78:H7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 Dominguez Zambrano Alejandra</dc:creator>
  <cp:lastModifiedBy>Marcela Ortiz</cp:lastModifiedBy>
  <dcterms:created xsi:type="dcterms:W3CDTF">2023-04-27T23:40:58Z</dcterms:created>
  <dcterms:modified xsi:type="dcterms:W3CDTF">2023-07-21T20:53:04Z</dcterms:modified>
</cp:coreProperties>
</file>