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uan\Desktop\URT CONTRATACIÓN\Residuos_Peligrosos\Planeación\"/>
    </mc:Choice>
  </mc:AlternateContent>
  <bookViews>
    <workbookView xWindow="0" yWindow="0" windowWidth="20490" windowHeight="7050" activeTab="1"/>
  </bookViews>
  <sheets>
    <sheet name="CUADRO COMPARATIVO" sheetId="33" r:id="rId1"/>
    <sheet name="RESPEL" sheetId="34" r:id="rId2"/>
    <sheet name="HISTÓRICO 2021" sheetId="35" r:id="rId3"/>
  </sheets>
  <externalReferences>
    <externalReference r:id="rId4"/>
    <externalReference r:id="rId5"/>
    <externalReference r:id="rId6"/>
  </externalReferences>
  <definedNames>
    <definedName name="AA">'[1]Base listas desplegables'!$G$3:$G$13</definedName>
    <definedName name="ACTIVID">'[1]Base listas desplegables'!$J$3:$J$11</definedName>
    <definedName name="_xlnm.Print_Area" localSheetId="0">'CUADRO COMPARATIVO'!$A$1:$R$33</definedName>
    <definedName name="CIUDAD">'[1]Base listas desplegables'!$D$3:$D$24</definedName>
    <definedName name="DD">'[1]Base listas desplegables'!$E$3:$E$33</definedName>
    <definedName name="DEPENDENCIA">'[1]Base listas desplegables'!$B$3:$B$23</definedName>
    <definedName name="DPTO">'[1]Base listas desplegables'!$I$3:$I$34</definedName>
    <definedName name="DT">'[1]Base listas desplegables'!$C$3:$C$19</definedName>
    <definedName name="FUERZAS_MILITARES">'[1]Base listas desplegables'!$R$2:$R$6</definedName>
    <definedName name="HORA">'[1]Base listas desplegables'!$H$3:$H$50</definedName>
    <definedName name="MM">'[1]Base listas desplegables'!$F$3:$F$14</definedName>
    <definedName name="MODELO">'[1]Base listas desplegables'!$L$2:$L$7</definedName>
    <definedName name="MTRANSPORTE">'[1]Base listas desplegables'!$K$3:$K$4</definedName>
    <definedName name="PONAL">'[1]Base listas desplegables'!$M$2:$M$5</definedName>
    <definedName name="RGCENTRABAJO" localSheetId="2">[2]DatosPruebaEmp!$B$3:$B$39</definedName>
    <definedName name="RGCENTRABAJO">[3]DatosPruebaEmp!$B$3:$B$39</definedName>
    <definedName name="RGCLASERIESGO" localSheetId="2">[2]DatosPruebaEmp!$L$3</definedName>
    <definedName name="RGCLASERIESGO">[3]DatosPruebaEmp!$L$3</definedName>
    <definedName name="RGDIVIDEPTO" localSheetId="2">[2]DatosPruebaEmp!$AD$3:$AD$35</definedName>
    <definedName name="RGDIVIDEPTO">[3]DatosPruebaEmp!$AD$3:$AD$35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36" i="34" l="1"/>
  <c r="P35" i="34"/>
  <c r="O35" i="34"/>
  <c r="N35" i="34"/>
  <c r="P34" i="34"/>
  <c r="O34" i="34"/>
  <c r="N34" i="34"/>
  <c r="P33" i="34"/>
  <c r="O33" i="34"/>
  <c r="N33" i="34"/>
  <c r="P32" i="34"/>
  <c r="O32" i="34"/>
  <c r="N32" i="34"/>
  <c r="P31" i="34"/>
  <c r="O31" i="34"/>
  <c r="N31" i="34"/>
  <c r="P30" i="34"/>
  <c r="O30" i="34"/>
  <c r="N30" i="34"/>
  <c r="P29" i="34"/>
  <c r="O29" i="34"/>
  <c r="N29" i="34"/>
  <c r="P28" i="34"/>
  <c r="O28" i="34"/>
  <c r="N28" i="34"/>
  <c r="P27" i="34"/>
  <c r="O27" i="34"/>
  <c r="N27" i="34"/>
  <c r="P26" i="34"/>
  <c r="O26" i="34"/>
  <c r="N26" i="34"/>
  <c r="P25" i="34"/>
  <c r="O25" i="34"/>
  <c r="N25" i="34"/>
  <c r="P24" i="34"/>
  <c r="O24" i="34"/>
  <c r="N24" i="34"/>
  <c r="P21" i="34"/>
  <c r="O21" i="34"/>
  <c r="N21" i="34"/>
  <c r="P20" i="34"/>
  <c r="N20" i="34"/>
  <c r="O20" i="34"/>
  <c r="O19" i="34"/>
  <c r="P19" i="34"/>
  <c r="N19" i="34"/>
  <c r="P18" i="34"/>
  <c r="O18" i="34"/>
  <c r="N18" i="34"/>
  <c r="P17" i="34"/>
  <c r="O17" i="34"/>
  <c r="N17" i="34"/>
  <c r="P16" i="34"/>
  <c r="O16" i="34"/>
  <c r="N16" i="34"/>
  <c r="P15" i="34"/>
  <c r="O15" i="34"/>
  <c r="P13" i="34"/>
  <c r="O13" i="34"/>
  <c r="N13" i="34"/>
  <c r="P12" i="34"/>
  <c r="O12" i="34"/>
  <c r="N12" i="34"/>
  <c r="P10" i="34"/>
  <c r="O10" i="34"/>
  <c r="N10" i="34"/>
  <c r="P9" i="34"/>
  <c r="O9" i="34"/>
  <c r="N9" i="34"/>
  <c r="P8" i="34"/>
  <c r="O8" i="34"/>
  <c r="N8" i="34"/>
  <c r="P6" i="34"/>
  <c r="O6" i="34"/>
  <c r="N6" i="34"/>
  <c r="P5" i="34"/>
  <c r="O5" i="34"/>
  <c r="N5" i="34"/>
  <c r="P23" i="34"/>
  <c r="N23" i="34"/>
  <c r="P22" i="34"/>
  <c r="N22" i="34"/>
  <c r="P14" i="34"/>
  <c r="N14" i="34"/>
  <c r="P11" i="34"/>
  <c r="N11" i="34"/>
  <c r="P7" i="34"/>
  <c r="N7" i="34"/>
  <c r="G28" i="35" l="1"/>
  <c r="E28" i="35"/>
  <c r="G27" i="35"/>
  <c r="E27" i="35"/>
  <c r="G26" i="35"/>
  <c r="E26" i="35"/>
  <c r="G25" i="35"/>
  <c r="E25" i="35"/>
  <c r="G24" i="35"/>
  <c r="E24" i="35"/>
  <c r="G23" i="35"/>
  <c r="E23" i="35"/>
  <c r="G22" i="35"/>
  <c r="E22" i="35"/>
  <c r="G21" i="35"/>
  <c r="E21" i="35"/>
  <c r="G20" i="35"/>
  <c r="E20" i="35"/>
  <c r="G19" i="35"/>
  <c r="E19" i="35"/>
  <c r="G18" i="35"/>
  <c r="E18" i="35"/>
  <c r="G17" i="35"/>
  <c r="E17" i="35"/>
  <c r="G16" i="35"/>
  <c r="E16" i="35"/>
  <c r="G15" i="35"/>
  <c r="E15" i="35"/>
  <c r="G14" i="35"/>
  <c r="E14" i="35"/>
  <c r="G13" i="35"/>
  <c r="E13" i="35"/>
  <c r="G12" i="35"/>
  <c r="E12" i="35"/>
  <c r="G11" i="35"/>
  <c r="E11" i="35"/>
  <c r="G10" i="35"/>
  <c r="E10" i="35"/>
  <c r="G9" i="35"/>
  <c r="E9" i="35"/>
  <c r="G8" i="35"/>
  <c r="E8" i="35"/>
  <c r="G7" i="35"/>
  <c r="E7" i="35"/>
  <c r="G6" i="35"/>
  <c r="E6" i="35"/>
  <c r="G5" i="35"/>
  <c r="G29" i="35" s="1"/>
  <c r="E5" i="35"/>
  <c r="E29" i="35" s="1"/>
  <c r="G4" i="35"/>
  <c r="E4" i="35"/>
  <c r="H36" i="34" l="1"/>
  <c r="I36" i="34"/>
  <c r="J36" i="34"/>
  <c r="K36" i="34"/>
  <c r="L18" i="34"/>
  <c r="M18" i="34"/>
  <c r="L15" i="34"/>
  <c r="M15" i="34"/>
  <c r="N15" i="34"/>
  <c r="L8" i="34"/>
  <c r="G36" i="34" l="1"/>
  <c r="F36" i="34"/>
  <c r="E36" i="34"/>
  <c r="M5" i="34"/>
  <c r="M6" i="34"/>
  <c r="M8" i="34"/>
  <c r="M9" i="34"/>
  <c r="M10" i="34"/>
  <c r="M12" i="34"/>
  <c r="M13" i="34"/>
  <c r="M16" i="34"/>
  <c r="M17" i="34"/>
  <c r="M19" i="34"/>
  <c r="M20" i="34"/>
  <c r="M21" i="34"/>
  <c r="M24" i="34"/>
  <c r="M25" i="34"/>
  <c r="M26" i="34"/>
  <c r="M27" i="34"/>
  <c r="M28" i="34"/>
  <c r="M29" i="34"/>
  <c r="M30" i="34"/>
  <c r="M31" i="34"/>
  <c r="M32" i="34"/>
  <c r="M33" i="34"/>
  <c r="M34" i="34"/>
  <c r="L5" i="34"/>
  <c r="L6" i="34"/>
  <c r="L9" i="34"/>
  <c r="L10" i="34"/>
  <c r="L12" i="34"/>
  <c r="L13" i="34"/>
  <c r="L16" i="34"/>
  <c r="L17" i="34"/>
  <c r="L19" i="34"/>
  <c r="L20" i="34"/>
  <c r="L21" i="34"/>
  <c r="L24" i="34"/>
  <c r="L25" i="34"/>
  <c r="L26" i="34"/>
  <c r="L27" i="34"/>
  <c r="L28" i="34"/>
  <c r="L29" i="34"/>
  <c r="L30" i="34"/>
  <c r="L31" i="34"/>
  <c r="L32" i="34"/>
  <c r="L33" i="34"/>
  <c r="L34" i="34"/>
  <c r="L35" i="34"/>
  <c r="P36" i="34" l="1"/>
  <c r="L36" i="34"/>
  <c r="O36" i="34"/>
  <c r="M35" i="34"/>
  <c r="M36" i="34" s="1"/>
  <c r="E33" i="33" l="1"/>
  <c r="E32" i="33"/>
</calcChain>
</file>

<file path=xl/comments1.xml><?xml version="1.0" encoding="utf-8"?>
<comments xmlns="http://schemas.openxmlformats.org/spreadsheetml/2006/main">
  <authors>
    <author>Juan</author>
  </authors>
  <commentList>
    <comment ref="N3" authorId="0" shapeId="0">
      <text>
        <r>
          <rPr>
            <b/>
            <sz val="9"/>
            <color indexed="81"/>
            <rFont val="Tahoma"/>
            <charset val="1"/>
          </rPr>
          <t>Juan:</t>
        </r>
        <r>
          <rPr>
            <sz val="9"/>
            <color indexed="81"/>
            <rFont val="Tahoma"/>
            <charset val="1"/>
          </rPr>
          <t xml:space="preserve">
Esta media geometrica es por kilo?..... O dejamos el valor del cotizante.</t>
        </r>
      </text>
    </comment>
    <comment ref="D11" authorId="0" shapeId="0">
      <text>
        <r>
          <rPr>
            <b/>
            <sz val="9"/>
            <color indexed="81"/>
            <rFont val="Tahoma"/>
            <charset val="1"/>
          </rPr>
          <t>Juan:</t>
        </r>
        <r>
          <rPr>
            <sz val="9"/>
            <color indexed="81"/>
            <rFont val="Tahoma"/>
            <charset val="1"/>
          </rPr>
          <t xml:space="preserve">
lAs ciudades que se encuentran en AZUL que valoer podemos determinar. Solo el de OCADE.</t>
        </r>
      </text>
    </comment>
  </commentList>
</comments>
</file>

<file path=xl/sharedStrings.xml><?xml version="1.0" encoding="utf-8"?>
<sst xmlns="http://schemas.openxmlformats.org/spreadsheetml/2006/main" count="193" uniqueCount="137">
  <si>
    <t>ítem</t>
  </si>
  <si>
    <t>Descripción</t>
  </si>
  <si>
    <t>VALOR TOTAL PROPUESTA ECONÓMICA</t>
  </si>
  <si>
    <t>UNIDAD ADMINISTRATIVA ESPECIAL DE GESTIÓN DE RESTITUCIÓN DE TIERRAS DESPOJADAS</t>
  </si>
  <si>
    <t>PÁGINA:</t>
  </si>
  <si>
    <t>PROCESO: GESTIÓN CONTRACTUAL</t>
  </si>
  <si>
    <t>CÓDIGO: GC-FO-52</t>
  </si>
  <si>
    <t>CUADRO COMPARATIVO ESTUDIO DE MERCADO</t>
  </si>
  <si>
    <r>
      <t>VERSIÓN:</t>
    </r>
    <r>
      <rPr>
        <b/>
        <sz val="12"/>
        <color theme="1"/>
        <rFont val="Arial"/>
        <family val="2"/>
      </rPr>
      <t xml:space="preserve"> 3</t>
    </r>
  </si>
  <si>
    <r>
      <rPr>
        <b/>
        <sz val="10"/>
        <color rgb="FF000000"/>
        <rFont val="Arial"/>
        <family val="2"/>
      </rPr>
      <t>Clasificación de la Información:</t>
    </r>
    <r>
      <rPr>
        <sz val="10"/>
        <color rgb="FF000000"/>
        <rFont val="Arial"/>
        <family val="2"/>
      </rPr>
      <t xml:space="preserve"> Publica  ☒ Reservada  ☐  Clasificada  ☐                                                                                                                                                                                                                                                                                                                                                                                     </t>
    </r>
    <r>
      <rPr>
        <b/>
        <sz val="10"/>
        <color rgb="FF000000"/>
        <rFont val="Arial"/>
        <family val="2"/>
      </rPr>
      <t xml:space="preserve">               Fecha de aprobación:</t>
    </r>
    <r>
      <rPr>
        <sz val="10"/>
        <color rgb="FF000000"/>
        <rFont val="Arial"/>
        <family val="2"/>
      </rPr>
      <t xml:space="preserve"> 28/02/2022                                                                                                                                                                                             </t>
    </r>
  </si>
  <si>
    <t>DEPENDENCIA SOLICITANTE:</t>
  </si>
  <si>
    <t>NOMBRE DEL ANALISTA:</t>
  </si>
  <si>
    <t>OBJETO DEL BIEN O SERVICIO SOLICITADO:</t>
  </si>
  <si>
    <t>FECHA SOLICITUD:</t>
  </si>
  <si>
    <t>SECTOR AL QUE PERTENECE EL PROCESO:</t>
  </si>
  <si>
    <t>N° DE RADICADO:</t>
  </si>
  <si>
    <t>SUBSECTOR AL QUE PERTENECE EL PROCESO:</t>
  </si>
  <si>
    <t>EMPRESAS</t>
  </si>
  <si>
    <t>CIUDAD</t>
  </si>
  <si>
    <t xml:space="preserve">CUMPLIMIENTO </t>
  </si>
  <si>
    <t xml:space="preserve">ITEM 1: 
</t>
  </si>
  <si>
    <t xml:space="preserve">ITEM 2: 
</t>
  </si>
  <si>
    <t xml:space="preserve">ITEM 3: 
</t>
  </si>
  <si>
    <t xml:space="preserve">ITEM 4: 
</t>
  </si>
  <si>
    <t xml:space="preserve">ITEM 5: 
</t>
  </si>
  <si>
    <t>CANTIDAD</t>
  </si>
  <si>
    <t xml:space="preserve">VALOR UNITARIO IVA INCLUIDO </t>
  </si>
  <si>
    <t xml:space="preserve">VALOR TOTAL IVA INCLUIDO </t>
  </si>
  <si>
    <t xml:space="preserve">VALOR TOTAL  IVA INCLUIDO </t>
  </si>
  <si>
    <t>RANGO SUPERIOR</t>
  </si>
  <si>
    <t>RANGO INFERIOR</t>
  </si>
  <si>
    <t>MEDIA GEOMÉTRICA</t>
  </si>
  <si>
    <t>DESVIACIÓN ESTÁNDAR</t>
  </si>
  <si>
    <t>MEDIANA</t>
  </si>
  <si>
    <t>RANGO SUPERIOR CON OUTLIER (con valores atípicos)</t>
  </si>
  <si>
    <t>RANGO INFERIOR CON OUTLIER (con valores atípicos)</t>
  </si>
  <si>
    <t>MEDIA GEOMÉTRICA CON OUTLIER (con valores atípicos)</t>
  </si>
  <si>
    <t>OBSERVACIONES:</t>
  </si>
  <si>
    <t>EVALUACIÓN DEL ANALISTA</t>
  </si>
  <si>
    <t>EMPRESAS COTIZANTES</t>
  </si>
  <si>
    <t>FECHA DE COTIZACION</t>
  </si>
  <si>
    <t>VALOR TOTAL DE LA COTIZACION</t>
  </si>
  <si>
    <t>OBSERVACIONES COTIZACIÓN (Forma de Pago, Garantía, Validez de la oferta)</t>
  </si>
  <si>
    <t>RESUMEN</t>
  </si>
  <si>
    <t>Empresas que cumplen con las especificaciones técnicas</t>
  </si>
  <si>
    <t>Preparado por:</t>
  </si>
  <si>
    <t>Valor Unitario Promedio</t>
  </si>
  <si>
    <t>Revisado por:</t>
  </si>
  <si>
    <t>Valor Total Promedio (POE)</t>
  </si>
  <si>
    <t>Vo.Bo. Coordinador GGCIM:</t>
  </si>
  <si>
    <t xml:space="preserve">HECTOR HERNANDO ACOSTA JIMENEZ </t>
  </si>
  <si>
    <t>MEDIA GEOMETRICA</t>
  </si>
  <si>
    <t>DESVIACION ESTANDAR</t>
  </si>
  <si>
    <t>KAREN YISEL HERNANDEZ QUILCUE</t>
  </si>
  <si>
    <t>SERVICIOS</t>
  </si>
  <si>
    <t>BUCARAMANGA</t>
  </si>
  <si>
    <t>ANGELICA ESCOBAR VIVAS</t>
  </si>
  <si>
    <t>ANTIOQUIA</t>
  </si>
  <si>
    <t>APARTADO</t>
  </si>
  <si>
    <t xml:space="preserve">BOGOTÁ </t>
  </si>
  <si>
    <t>BOLIVAR</t>
  </si>
  <si>
    <t>CAQUETA</t>
  </si>
  <si>
    <t>CAUCA</t>
  </si>
  <si>
    <t>CESAR-GUAJIRA</t>
  </si>
  <si>
    <t xml:space="preserve">CORDOBA </t>
  </si>
  <si>
    <t>MAGDALENA</t>
  </si>
  <si>
    <t>MAGDALENA-MEDIO</t>
  </si>
  <si>
    <t>META</t>
  </si>
  <si>
    <t>NARIÑO</t>
  </si>
  <si>
    <t>NORTE DE SANTANDER</t>
  </si>
  <si>
    <t>PUTUMAYO</t>
  </si>
  <si>
    <t>TOLIMA</t>
  </si>
  <si>
    <t>VALLE DEL CAUCA</t>
  </si>
  <si>
    <t>NIVEL CENTRAL</t>
  </si>
  <si>
    <t>SERVICIO DE GESTIÓN INTEGRAL DE RESIDUOS SÓLIDOS PELIGROSOS</t>
  </si>
  <si>
    <t>Sede</t>
  </si>
  <si>
    <t>MEDELLIN</t>
  </si>
  <si>
    <t xml:space="preserve">APARTADO </t>
  </si>
  <si>
    <t>BELEN DE BAJIRA</t>
  </si>
  <si>
    <t>BOGOTA (NUEVA)</t>
  </si>
  <si>
    <t>QUIBDO</t>
  </si>
  <si>
    <t xml:space="preserve">YOPAL </t>
  </si>
  <si>
    <t>PUERTO CARREÑO</t>
  </si>
  <si>
    <t>CARMEN DE BOLIVAR</t>
  </si>
  <si>
    <t>SINCELEJO</t>
  </si>
  <si>
    <t>CARTAGENA</t>
  </si>
  <si>
    <t xml:space="preserve">FLORENCIA </t>
  </si>
  <si>
    <t>POPAYAN</t>
  </si>
  <si>
    <t>NEIVA</t>
  </si>
  <si>
    <t>VALLEDUPAR</t>
  </si>
  <si>
    <t>CAUCASIA</t>
  </si>
  <si>
    <t>MONTERIA (NUEVA)</t>
  </si>
  <si>
    <t>SANTA MARTA</t>
  </si>
  <si>
    <t>PLATO</t>
  </si>
  <si>
    <t>BARRANQUILLA</t>
  </si>
  <si>
    <t>BARRANCABERMEJA</t>
  </si>
  <si>
    <t>VILLAVICENCIO</t>
  </si>
  <si>
    <t>PASTO</t>
  </si>
  <si>
    <t>CUCUTA</t>
  </si>
  <si>
    <t>ARAUCA</t>
  </si>
  <si>
    <t>MOCOA (NUEVA)</t>
  </si>
  <si>
    <t>IBAGUE</t>
  </si>
  <si>
    <t>SANTIAGO DE CALI</t>
  </si>
  <si>
    <t>PEREIRA</t>
  </si>
  <si>
    <t>BODEGA</t>
  </si>
  <si>
    <t>VALOR POR KG GESTIONADO</t>
  </si>
  <si>
    <t>Oferta 1 - OCADE</t>
  </si>
  <si>
    <t>Oferta 2- EDEPSA</t>
  </si>
  <si>
    <t>Oferta 3 - SERVIAMBIENTAL</t>
  </si>
  <si>
    <t>Oferta 4 - EMDEPSA</t>
  </si>
  <si>
    <t>Oferta 5 - LASPATH</t>
  </si>
  <si>
    <t xml:space="preserve">Oferta </t>
  </si>
  <si>
    <t>Prestar el servicio de gestión integral de residuos sólidos peligrosos (Recolección, transporte, almacenamiento, tratamiento y disposición final) que se generan producto de las actividades diarias de la Unidad Administrativa Especial de Gestión Restitución de Tierras Despojadas.</t>
  </si>
  <si>
    <t>23 DE FEBRERO DEL 2023</t>
  </si>
  <si>
    <t>DSC3-202301099</t>
  </si>
  <si>
    <t>Actividades Profesionales, Cientificas y Técnicas</t>
  </si>
  <si>
    <t>GRUPO DE GESTIÓN DE SEGUIMIENTO Y OPERACIÓN ADMINISTRATIVA</t>
  </si>
  <si>
    <t>HISTORICO 2021</t>
  </si>
  <si>
    <t>HISTORICO 2022</t>
  </si>
  <si>
    <t>ITEM</t>
  </si>
  <si>
    <t>LUGAR DE RECOLECIÓN</t>
  </si>
  <si>
    <t>HISTÓRICO 2021 PROPUESTA ECONÓMICA</t>
  </si>
  <si>
    <t>IPC 5,62%
Dic-2021</t>
  </si>
  <si>
    <t>HISTÓRICO 2022 PROPUESTA ECONÓMICA</t>
  </si>
  <si>
    <t>IPC 13,12%
Dic-2022</t>
  </si>
  <si>
    <t>PRECIO POR KG (IVA INCLUIDO)</t>
  </si>
  <si>
    <t xml:space="preserve">NIVEL CENTRAL </t>
  </si>
  <si>
    <t>TEQUENDAMA</t>
  </si>
  <si>
    <t>YOPAL</t>
  </si>
  <si>
    <t>FLORENCIA</t>
  </si>
  <si>
    <t>POPAYÁN</t>
  </si>
  <si>
    <t>MONTERÍA</t>
  </si>
  <si>
    <t>CÚCUTA</t>
  </si>
  <si>
    <t>MOCOA</t>
  </si>
  <si>
    <t>MOCOA ALTERNA</t>
  </si>
  <si>
    <t>SUMATORIA - RESPEL</t>
  </si>
  <si>
    <t xml:space="preserve">1.Los valores del análisis numérico no presentan decimales, los resultados de los cálculos que se realiza por las fórmulas del formato Excel, se encuentran formulados con la condición "REDONDEAR", esto con el fin que los valores queden en números enteros y no se tomen decimales para establecer valores en los estudios previos y en los CDPs.
2. El presente análisis matemático no fue posible determinar la media geométrica ya que los valores presentados en las cotizaciones en su mayoría no presentaron información completa.
3. De acuerdo a lo estipulado en el procedimiento de elaboración de estudios de mercado en donde se especifica que : Para que un valor histórico pagado en una vigencia anterior pueda ser tenido en cuenta para la elaboración del estudio de mercado, la ficha técnica y las condiciones del bien o servicio a contratar,
no tienen que haber presentado mayores variaciones respecto de la necesidad actual de la entidad, no fue posible tomarlos para la medición de la media geometría dado que los valores de la única cotización completa se encuentran fuera del rango permitido en el análisis. 
4. Realizando la búsqueda de posibles oferentes para el presente servicio se identifico que a pesar de existir pluralidad de oferentes en ele mercado no todos ofrecen cobertura nacional. 
5. De acuerdo a lo estipulado en el procedimiento de elaboración de estudios de mercado en donde se especifica que : Para que un valor histórico pagado en una vigencia anterior pueda ser tenido en cuenta para la elaboración del estudio de mercado, la ficha técnica y las condiciones del bien o servicio a contratar, no tienen que haber presentado mayores variaciones respecto de la necesidad actual de la entidad, no fue posible tomar los históricos para análisis matemático del valor unitario dado que los valores de la única cotización completa se encuentran fuera del rango permitido en el análisis.
6. En el presente estudio se entrega valor unitario de cada ciudad, toda vez, que para calcular una tendencia era necesario contar con más de 2 datos con los que se pudiera realizar una comparación. En este estudio se recibieron cotizaciones incompletas; que no tenían todos los valores diligenciados, razón por la cual el valor tomado para el cálculo del valor final del precio es el entregado por la empresa OCADE.
7. Realizando la búsqueda de posibles oferentes para el presente servicio se identificó que a pesar de existir pluralidad de oferentes en el mercado no todos ofrecen cobertura nacional.
8. Para el presente estudio de mercado no se entrega el Presupuesto Oficial Estimado POE ni valor de Media Geométrica valor unitario. Se informa el valor unitario para cada uno de los ítems cotizados por el oferente OCADE.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</si>
</sst>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42" formatCode="_-&quot;$&quot;\ * #,##0_-;\-&quot;$&quot;\ * #,##0_-;_-&quot;$&quot;\ * &quot;-&quot;_-;_-@_-"/>
    <numFmt numFmtId="41" formatCode="_-* #,##0_-;\-* #,##0_-;_-* &quot;-&quot;_-;_-@_-"/>
    <numFmt numFmtId="44" formatCode="_-&quot;$&quot;\ * #,##0.00_-;\-&quot;$&quot;\ * #,##0.00_-;_-&quot;$&quot;\ * &quot;-&quot;??_-;_-@_-"/>
    <numFmt numFmtId="164" formatCode="_-* #,##0.00\ _€_-;\-* #,##0.00\ _€_-;_-* &quot;-&quot;??\ _€_-;_-@_-"/>
    <numFmt numFmtId="165" formatCode="_-* #,##0\ _p_t_a_-;\-* #,##0\ _p_t_a_-;_-* &quot;-&quot;??\ _p_t_a_-;_-@_-"/>
    <numFmt numFmtId="166" formatCode="_-* #,##0.00\ &quot;€&quot;_-;\-* #,##0.00\ &quot;€&quot;_-;_-* &quot;-&quot;??\ &quot;€&quot;_-;_-@_-"/>
    <numFmt numFmtId="167" formatCode="[$$-240A]\ #,##0.00"/>
    <numFmt numFmtId="168" formatCode="_-[$$-240A]\ * #,##0_-;\-[$$-240A]\ * #,##0_-;_-[$$-240A]\ * &quot;-&quot;??_-;_-@_-"/>
    <numFmt numFmtId="169" formatCode="_(&quot;$&quot;* #,##0.00_);_(&quot;$&quot;* \(#,##0.00\);_(&quot;$&quot;* &quot;-&quot;??_);_(@_)"/>
    <numFmt numFmtId="170" formatCode="_(&quot;$&quot;* #,##0_);_(&quot;$&quot;* \(#,##0\);_(&quot;$&quot;* &quot;-&quot;??_);_(@_)"/>
    <numFmt numFmtId="171" formatCode="_-&quot;$&quot;\ * #,##0.00_-;\-&quot;$&quot;\ * #,##0.00_-;_-&quot;$&quot;\ * &quot;-&quot;_-;_-@_-"/>
    <numFmt numFmtId="172" formatCode="&quot;$&quot;\ #,##0"/>
    <numFmt numFmtId="173" formatCode="_(* #,##0.00_);_(* \(#,##0.00\);_(* &quot;-&quot;??_);_(@_)"/>
    <numFmt numFmtId="174" formatCode="_-&quot;$&quot;\ * #,##0_-;\-&quot;$&quot;\ * #,##0_-;_-&quot;$&quot;\ * &quot;-&quot;??_-;_-@_-"/>
  </numFmts>
  <fonts count="31" x14ac:knownFonts="1">
    <font>
      <sz val="11"/>
      <color theme="1"/>
      <name val="Calibri"/>
      <family val="2"/>
      <scheme val="minor"/>
    </font>
    <font>
      <sz val="11"/>
      <color theme="1"/>
      <name val="Calibri"/>
      <family val="2"/>
      <scheme val="minor"/>
    </font>
    <font>
      <b/>
      <sz val="11"/>
      <color theme="1"/>
      <name val="Calibri"/>
      <family val="2"/>
      <scheme val="minor"/>
    </font>
    <font>
      <sz val="9"/>
      <name val="Arial"/>
      <family val="2"/>
    </font>
    <font>
      <b/>
      <sz val="12"/>
      <name val="Arial"/>
      <family val="2"/>
    </font>
    <font>
      <sz val="8"/>
      <name val="Arial"/>
      <family val="2"/>
    </font>
    <font>
      <b/>
      <sz val="12"/>
      <color indexed="8"/>
      <name val="Arial"/>
      <family val="2"/>
    </font>
    <font>
      <b/>
      <sz val="12"/>
      <color theme="1"/>
      <name val="Arial"/>
      <family val="2"/>
    </font>
    <font>
      <sz val="10"/>
      <color rgb="FF000000"/>
      <name val="Arial"/>
      <family val="2"/>
    </font>
    <font>
      <b/>
      <sz val="10"/>
      <color rgb="FF000000"/>
      <name val="Arial"/>
      <family val="2"/>
    </font>
    <font>
      <b/>
      <sz val="9"/>
      <color indexed="8"/>
      <name val="Arial"/>
      <family val="2"/>
    </font>
    <font>
      <sz val="11"/>
      <color indexed="8"/>
      <name val="Arial"/>
      <family val="2"/>
    </font>
    <font>
      <sz val="10"/>
      <name val="Arial"/>
      <family val="2"/>
    </font>
    <font>
      <sz val="10"/>
      <color indexed="8"/>
      <name val="Arial"/>
      <family val="2"/>
    </font>
    <font>
      <b/>
      <sz val="11"/>
      <color indexed="8"/>
      <name val="Arial"/>
      <family val="2"/>
    </font>
    <font>
      <b/>
      <sz val="9"/>
      <name val="Arial"/>
      <family val="2"/>
    </font>
    <font>
      <b/>
      <sz val="8"/>
      <name val="Arial"/>
      <family val="2"/>
    </font>
    <font>
      <sz val="12"/>
      <color theme="1"/>
      <name val="Calibri"/>
      <family val="2"/>
      <scheme val="minor"/>
    </font>
    <font>
      <u val="singleAccounting"/>
      <sz val="10"/>
      <color rgb="FFFF0000"/>
      <name val="Arial"/>
      <family val="2"/>
    </font>
    <font>
      <sz val="10"/>
      <color theme="1"/>
      <name val="Calibri"/>
      <family val="2"/>
      <scheme val="minor"/>
    </font>
    <font>
      <b/>
      <sz val="10"/>
      <name val="Arial"/>
      <family val="2"/>
    </font>
    <font>
      <b/>
      <sz val="11"/>
      <name val="Arial"/>
      <family val="2"/>
    </font>
    <font>
      <sz val="11"/>
      <name val="Arial"/>
      <family val="2"/>
    </font>
    <font>
      <b/>
      <sz val="10"/>
      <color theme="1"/>
      <name val="Arial"/>
      <family val="2"/>
    </font>
    <font>
      <sz val="10"/>
      <color theme="1"/>
      <name val="Arial"/>
      <family val="2"/>
    </font>
    <font>
      <b/>
      <sz val="11"/>
      <color rgb="FF000000"/>
      <name val="Calibri"/>
      <family val="2"/>
      <scheme val="minor"/>
    </font>
    <font>
      <b/>
      <sz val="11"/>
      <color rgb="FF000000"/>
      <name val="Calibri"/>
      <family val="2"/>
    </font>
    <font>
      <b/>
      <sz val="10"/>
      <color rgb="FF000000"/>
      <name val="Calibri"/>
      <family val="2"/>
    </font>
    <font>
      <sz val="11"/>
      <color rgb="FF000000"/>
      <name val="Calibri"/>
      <family val="2"/>
      <scheme val="minor"/>
    </font>
    <font>
      <sz val="9"/>
      <color indexed="81"/>
      <name val="Tahoma"/>
      <charset val="1"/>
    </font>
    <font>
      <b/>
      <sz val="9"/>
      <color indexed="81"/>
      <name val="Tahoma"/>
      <charset val="1"/>
    </font>
  </fonts>
  <fills count="1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C5E0B3"/>
        <bgColor indexed="64"/>
      </patternFill>
    </fill>
    <fill>
      <patternFill patternType="solid">
        <fgColor rgb="FFC6E0B4"/>
        <bgColor indexed="64"/>
      </patternFill>
    </fill>
    <fill>
      <patternFill patternType="solid">
        <fgColor rgb="FFA9D08E"/>
        <bgColor indexed="64"/>
      </patternFill>
    </fill>
    <fill>
      <patternFill patternType="solid">
        <fgColor theme="0" tint="-0.249977111117893"/>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rgb="FFFFFF00"/>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s>
  <cellStyleXfs count="9">
    <xf numFmtId="0" fontId="0" fillId="0" borderId="0"/>
    <xf numFmtId="42"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164" fontId="1" fillId="0" borderId="0" applyFont="0" applyFill="0" applyBorder="0" applyAlignment="0" applyProtection="0"/>
    <xf numFmtId="166" fontId="1" fillId="0" borderId="0" applyFont="0" applyFill="0" applyBorder="0" applyAlignment="0" applyProtection="0"/>
    <xf numFmtId="0" fontId="1" fillId="0" borderId="0"/>
    <xf numFmtId="0" fontId="12" fillId="0" borderId="0"/>
    <xf numFmtId="42" fontId="1" fillId="0" borderId="0" applyFont="0" applyFill="0" applyBorder="0" applyAlignment="0" applyProtection="0"/>
  </cellStyleXfs>
  <cellXfs count="217">
    <xf numFmtId="0" fontId="0" fillId="0" borderId="0" xfId="0"/>
    <xf numFmtId="0" fontId="5" fillId="3" borderId="0" xfId="0" applyFont="1" applyFill="1" applyAlignment="1">
      <alignment vertical="center"/>
    </xf>
    <xf numFmtId="0" fontId="3" fillId="3" borderId="19" xfId="0" applyFont="1" applyFill="1" applyBorder="1" applyAlignment="1">
      <alignment horizontal="center" vertical="center" wrapText="1"/>
    </xf>
    <xf numFmtId="0" fontId="6" fillId="3" borderId="20" xfId="0" applyFont="1" applyFill="1" applyBorder="1" applyAlignment="1">
      <alignment horizontal="center" vertical="center"/>
    </xf>
    <xf numFmtId="0" fontId="4" fillId="3" borderId="21" xfId="0" applyFont="1" applyFill="1" applyBorder="1" applyAlignment="1">
      <alignment horizontal="center" vertical="center"/>
    </xf>
    <xf numFmtId="0" fontId="10" fillId="3" borderId="22" xfId="0" applyFont="1" applyFill="1" applyBorder="1" applyAlignment="1">
      <alignment vertical="center" wrapText="1"/>
    </xf>
    <xf numFmtId="0" fontId="10" fillId="3" borderId="0" xfId="0" applyFont="1" applyFill="1" applyAlignment="1">
      <alignment horizontal="justify" vertical="center"/>
    </xf>
    <xf numFmtId="0" fontId="12" fillId="3" borderId="25" xfId="0" applyFont="1" applyFill="1" applyBorder="1" applyAlignment="1">
      <alignment horizontal="center" vertical="center"/>
    </xf>
    <xf numFmtId="0" fontId="12" fillId="3" borderId="26" xfId="0" applyFont="1" applyFill="1" applyBorder="1" applyAlignment="1">
      <alignment horizontal="center" vertical="center"/>
    </xf>
    <xf numFmtId="0" fontId="10" fillId="3" borderId="0" xfId="0" applyFont="1" applyFill="1" applyAlignment="1">
      <alignment horizontal="left" vertical="center" wrapText="1"/>
    </xf>
    <xf numFmtId="0" fontId="10" fillId="3" borderId="0" xfId="0" applyFont="1" applyFill="1" applyAlignment="1">
      <alignment vertical="center" wrapText="1"/>
    </xf>
    <xf numFmtId="0" fontId="10" fillId="3" borderId="25" xfId="0" applyFont="1" applyFill="1" applyBorder="1" applyAlignment="1">
      <alignment vertical="center" wrapText="1"/>
    </xf>
    <xf numFmtId="0" fontId="12" fillId="3" borderId="25" xfId="0" applyFont="1" applyFill="1" applyBorder="1" applyAlignment="1">
      <alignment horizontal="left" vertical="center"/>
    </xf>
    <xf numFmtId="0" fontId="12" fillId="3" borderId="26" xfId="0" applyFont="1" applyFill="1" applyBorder="1" applyAlignment="1">
      <alignment horizontal="left" vertical="center"/>
    </xf>
    <xf numFmtId="0" fontId="3" fillId="3" borderId="0" xfId="0" applyFont="1" applyFill="1" applyAlignment="1">
      <alignment vertical="center"/>
    </xf>
    <xf numFmtId="0" fontId="16" fillId="5" borderId="1" xfId="0" applyFont="1" applyFill="1" applyBorder="1" applyAlignment="1">
      <alignment horizontal="center" vertical="center" wrapText="1"/>
    </xf>
    <xf numFmtId="0" fontId="16" fillId="5" borderId="31" xfId="0" applyFont="1" applyFill="1" applyBorder="1" applyAlignment="1">
      <alignment horizontal="center" vertical="center" wrapText="1"/>
    </xf>
    <xf numFmtId="165" fontId="5" fillId="0" borderId="1" xfId="4" applyNumberFormat="1" applyFont="1" applyBorder="1" applyAlignment="1">
      <alignment horizontal="center" vertical="center"/>
    </xf>
    <xf numFmtId="0" fontId="17" fillId="0" borderId="1" xfId="0" applyFont="1" applyBorder="1" applyAlignment="1">
      <alignment horizontal="center" vertical="center" wrapText="1"/>
    </xf>
    <xf numFmtId="42" fontId="18" fillId="0" borderId="1" xfId="0" applyNumberFormat="1" applyFont="1" applyBorder="1" applyAlignment="1">
      <alignment horizontal="right" vertical="center" wrapText="1"/>
    </xf>
    <xf numFmtId="3" fontId="12" fillId="0" borderId="1" xfId="0" applyNumberFormat="1" applyFont="1" applyBorder="1" applyAlignment="1">
      <alignment horizontal="center" vertical="center" wrapText="1"/>
    </xf>
    <xf numFmtId="42" fontId="18" fillId="0" borderId="1" xfId="0" applyNumberFormat="1" applyFont="1" applyBorder="1" applyAlignment="1">
      <alignment horizontal="center" vertical="center" wrapText="1"/>
    </xf>
    <xf numFmtId="42" fontId="18" fillId="0" borderId="1" xfId="0" applyNumberFormat="1" applyFont="1" applyBorder="1" applyAlignment="1">
      <alignment horizontal="center" vertical="center"/>
    </xf>
    <xf numFmtId="42" fontId="18" fillId="0" borderId="1" xfId="5" applyNumberFormat="1" applyFont="1" applyBorder="1" applyAlignment="1">
      <alignment horizontal="right" vertical="center"/>
    </xf>
    <xf numFmtId="0" fontId="19" fillId="0" borderId="1" xfId="0" applyFont="1" applyBorder="1" applyAlignment="1">
      <alignment horizontal="center" vertical="center" wrapText="1"/>
    </xf>
    <xf numFmtId="42" fontId="12" fillId="0" borderId="1" xfId="5" applyNumberFormat="1" applyFont="1" applyBorder="1" applyAlignment="1">
      <alignment horizontal="right" vertical="center"/>
    </xf>
    <xf numFmtId="42" fontId="12" fillId="0" borderId="31" xfId="0" applyNumberFormat="1" applyFont="1" applyBorder="1" applyAlignment="1">
      <alignment horizontal="center" vertical="center"/>
    </xf>
    <xf numFmtId="42" fontId="12" fillId="0" borderId="1" xfId="0" applyNumberFormat="1" applyFont="1" applyBorder="1" applyAlignment="1">
      <alignment horizontal="right" vertical="center" wrapText="1"/>
    </xf>
    <xf numFmtId="42" fontId="12" fillId="0" borderId="1" xfId="0" applyNumberFormat="1" applyFont="1" applyBorder="1" applyAlignment="1">
      <alignment horizontal="center" vertical="center"/>
    </xf>
    <xf numFmtId="0" fontId="5" fillId="3" borderId="28" xfId="0" applyFont="1" applyFill="1" applyBorder="1" applyAlignment="1">
      <alignment horizontal="center" vertical="center" wrapText="1"/>
    </xf>
    <xf numFmtId="42" fontId="12" fillId="3" borderId="28" xfId="1" applyFont="1" applyFill="1" applyBorder="1" applyAlignment="1">
      <alignment vertical="center"/>
    </xf>
    <xf numFmtId="167" fontId="12" fillId="3" borderId="28" xfId="0" applyNumberFormat="1" applyFont="1" applyFill="1" applyBorder="1" applyAlignment="1">
      <alignment vertical="center"/>
    </xf>
    <xf numFmtId="42" fontId="12" fillId="3" borderId="29" xfId="1" applyFont="1" applyFill="1" applyBorder="1" applyAlignment="1">
      <alignment vertical="center"/>
    </xf>
    <xf numFmtId="0" fontId="5" fillId="3" borderId="1" xfId="0" applyFont="1" applyFill="1" applyBorder="1" applyAlignment="1">
      <alignment horizontal="center" vertical="center" wrapText="1"/>
    </xf>
    <xf numFmtId="42" fontId="12" fillId="3" borderId="1" xfId="1" applyFont="1" applyFill="1" applyBorder="1" applyAlignment="1">
      <alignment vertical="center"/>
    </xf>
    <xf numFmtId="167" fontId="12" fillId="3" borderId="1" xfId="0" applyNumberFormat="1" applyFont="1" applyFill="1" applyBorder="1" applyAlignment="1">
      <alignment vertical="center"/>
    </xf>
    <xf numFmtId="42" fontId="12" fillId="3" borderId="31" xfId="1" applyFont="1" applyFill="1" applyBorder="1" applyAlignment="1">
      <alignment vertical="center"/>
    </xf>
    <xf numFmtId="168" fontId="20" fillId="3" borderId="1" xfId="0" applyNumberFormat="1" applyFont="1" applyFill="1" applyBorder="1" applyAlignment="1">
      <alignment vertical="center"/>
    </xf>
    <xf numFmtId="169" fontId="20" fillId="3" borderId="1" xfId="0" applyNumberFormat="1" applyFont="1" applyFill="1" applyBorder="1" applyAlignment="1">
      <alignment vertical="center"/>
    </xf>
    <xf numFmtId="168" fontId="20" fillId="3" borderId="31" xfId="0" applyNumberFormat="1" applyFont="1" applyFill="1" applyBorder="1" applyAlignment="1">
      <alignment vertical="center"/>
    </xf>
    <xf numFmtId="169" fontId="20" fillId="0" borderId="1" xfId="0" applyNumberFormat="1" applyFont="1" applyBorder="1" applyAlignment="1">
      <alignment vertical="center"/>
    </xf>
    <xf numFmtId="169" fontId="20" fillId="0" borderId="31" xfId="0" applyNumberFormat="1" applyFont="1" applyBorder="1" applyAlignment="1">
      <alignment vertical="center"/>
    </xf>
    <xf numFmtId="0" fontId="5" fillId="0" borderId="1" xfId="0" applyFont="1" applyBorder="1" applyAlignment="1">
      <alignment horizontal="center" vertical="center" wrapText="1"/>
    </xf>
    <xf numFmtId="170" fontId="20" fillId="0" borderId="1" xfId="0" applyNumberFormat="1" applyFont="1" applyBorder="1" applyAlignment="1">
      <alignment vertical="center"/>
    </xf>
    <xf numFmtId="0" fontId="5" fillId="0" borderId="35" xfId="0" applyFont="1" applyBorder="1" applyAlignment="1">
      <alignment horizontal="center" vertical="center" wrapText="1"/>
    </xf>
    <xf numFmtId="169" fontId="20" fillId="0" borderId="35" xfId="0" applyNumberFormat="1" applyFont="1" applyBorder="1" applyAlignment="1">
      <alignment vertical="center"/>
    </xf>
    <xf numFmtId="170" fontId="20" fillId="0" borderId="35" xfId="0" applyNumberFormat="1" applyFont="1" applyBorder="1" applyAlignment="1">
      <alignment vertical="center"/>
    </xf>
    <xf numFmtId="169" fontId="20" fillId="0" borderId="36" xfId="0" applyNumberFormat="1" applyFont="1" applyBorder="1" applyAlignment="1">
      <alignment vertical="center"/>
    </xf>
    <xf numFmtId="0" fontId="4" fillId="5" borderId="37" xfId="0" applyFont="1" applyFill="1" applyBorder="1" applyAlignment="1">
      <alignment vertical="center" wrapText="1"/>
    </xf>
    <xf numFmtId="14" fontId="3" fillId="3" borderId="1" xfId="0" applyNumberFormat="1" applyFont="1" applyFill="1" applyBorder="1" applyAlignment="1">
      <alignment horizontal="center" vertical="center" wrapText="1"/>
    </xf>
    <xf numFmtId="0" fontId="5" fillId="5" borderId="0" xfId="0" applyFont="1" applyFill="1" applyAlignment="1">
      <alignment vertical="center"/>
    </xf>
    <xf numFmtId="0" fontId="22" fillId="3" borderId="0" xfId="0" applyFont="1" applyFill="1" applyAlignment="1">
      <alignment vertical="center"/>
    </xf>
    <xf numFmtId="0" fontId="3" fillId="3" borderId="0" xfId="0" applyFont="1" applyFill="1" applyAlignment="1">
      <alignment vertical="center" wrapText="1"/>
    </xf>
    <xf numFmtId="167" fontId="5" fillId="3" borderId="0" xfId="0" applyNumberFormat="1" applyFont="1" applyFill="1" applyAlignment="1">
      <alignment vertical="center"/>
    </xf>
    <xf numFmtId="173" fontId="16" fillId="3" borderId="0" xfId="0" applyNumberFormat="1" applyFont="1" applyFill="1" applyAlignment="1">
      <alignment vertical="center"/>
    </xf>
    <xf numFmtId="0" fontId="5" fillId="3" borderId="32" xfId="0" applyFont="1" applyFill="1" applyBorder="1" applyAlignment="1">
      <alignment horizontal="center" vertical="center" wrapText="1"/>
    </xf>
    <xf numFmtId="168" fontId="20" fillId="3" borderId="32" xfId="0" applyNumberFormat="1" applyFont="1" applyFill="1" applyBorder="1" applyAlignment="1">
      <alignment vertical="center"/>
    </xf>
    <xf numFmtId="169" fontId="20" fillId="3" borderId="32" xfId="0" applyNumberFormat="1" applyFont="1" applyFill="1" applyBorder="1" applyAlignment="1">
      <alignment vertical="center"/>
    </xf>
    <xf numFmtId="168" fontId="20" fillId="3" borderId="33" xfId="0" applyNumberFormat="1" applyFont="1" applyFill="1" applyBorder="1" applyAlignment="1">
      <alignment vertical="center"/>
    </xf>
    <xf numFmtId="169" fontId="20" fillId="0" borderId="28" xfId="0" applyNumberFormat="1" applyFont="1" applyBorder="1" applyAlignment="1">
      <alignment vertical="center"/>
    </xf>
    <xf numFmtId="169" fontId="20" fillId="0" borderId="29" xfId="0" applyNumberFormat="1" applyFont="1" applyBorder="1" applyAlignment="1">
      <alignment vertical="center"/>
    </xf>
    <xf numFmtId="0" fontId="3"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9" fillId="2" borderId="1" xfId="0" applyFont="1" applyFill="1" applyBorder="1" applyAlignment="1">
      <alignment horizontal="center" vertical="center" wrapText="1"/>
    </xf>
    <xf numFmtId="0" fontId="24" fillId="0" borderId="0" xfId="0" applyFont="1"/>
    <xf numFmtId="0" fontId="23" fillId="2" borderId="2" xfId="0" applyFont="1" applyFill="1" applyBorder="1" applyAlignment="1">
      <alignment horizontal="center" vertical="center"/>
    </xf>
    <xf numFmtId="0" fontId="23" fillId="2" borderId="3" xfId="0" applyFont="1" applyFill="1" applyBorder="1" applyAlignment="1">
      <alignment horizontal="center" vertical="center"/>
    </xf>
    <xf numFmtId="0" fontId="23" fillId="2" borderId="1" xfId="0" applyFont="1" applyFill="1" applyBorder="1" applyAlignment="1">
      <alignment horizontal="center" vertical="center" wrapText="1"/>
    </xf>
    <xf numFmtId="0" fontId="23" fillId="2" borderId="4" xfId="0" applyFont="1" applyFill="1" applyBorder="1" applyAlignment="1">
      <alignment horizontal="center" vertical="center" wrapText="1"/>
    </xf>
    <xf numFmtId="0" fontId="24"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8" fillId="0" borderId="1" xfId="0" applyFont="1" applyBorder="1" applyAlignment="1">
      <alignment horizontal="left" vertical="center" wrapText="1"/>
    </xf>
    <xf numFmtId="42" fontId="8" fillId="3" borderId="1" xfId="1" applyFont="1" applyFill="1" applyBorder="1" applyAlignment="1">
      <alignment horizontal="center" vertical="center" wrapText="1"/>
    </xf>
    <xf numFmtId="42" fontId="24" fillId="8" borderId="1" xfId="0" applyNumberFormat="1" applyFont="1" applyFill="1" applyBorder="1" applyAlignment="1">
      <alignment vertical="center"/>
    </xf>
    <xf numFmtId="42" fontId="24" fillId="9" borderId="1" xfId="0" applyNumberFormat="1" applyFont="1" applyFill="1" applyBorder="1" applyAlignment="1">
      <alignment vertical="center"/>
    </xf>
    <xf numFmtId="41" fontId="24" fillId="3" borderId="1" xfId="3" applyFont="1" applyFill="1" applyBorder="1" applyAlignment="1">
      <alignment vertical="center"/>
    </xf>
    <xf numFmtId="42" fontId="24" fillId="3" borderId="1" xfId="0" applyNumberFormat="1" applyFont="1" applyFill="1" applyBorder="1" applyAlignment="1">
      <alignment vertical="center"/>
    </xf>
    <xf numFmtId="0" fontId="24" fillId="10" borderId="1" xfId="0" applyFont="1" applyFill="1" applyBorder="1" applyAlignment="1">
      <alignment horizontal="justify" vertical="center" wrapText="1"/>
    </xf>
    <xf numFmtId="0" fontId="8" fillId="10" borderId="1" xfId="0" applyFont="1" applyFill="1" applyBorder="1" applyAlignment="1">
      <alignment horizontal="left" vertical="center" wrapText="1"/>
    </xf>
    <xf numFmtId="42" fontId="8" fillId="10" borderId="1" xfId="1" applyFont="1" applyFill="1" applyBorder="1" applyAlignment="1">
      <alignment horizontal="center" vertical="center" wrapText="1"/>
    </xf>
    <xf numFmtId="42" fontId="24" fillId="10" borderId="1" xfId="0" applyNumberFormat="1" applyFont="1" applyFill="1" applyBorder="1" applyAlignment="1">
      <alignment vertical="center"/>
    </xf>
    <xf numFmtId="41" fontId="24" fillId="10" borderId="1" xfId="3" applyFont="1" applyFill="1" applyBorder="1" applyAlignment="1">
      <alignment vertical="center"/>
    </xf>
    <xf numFmtId="42" fontId="12" fillId="3" borderId="1" xfId="1" applyFont="1" applyFill="1" applyBorder="1" applyAlignment="1">
      <alignment horizontal="center" vertical="center" wrapText="1"/>
    </xf>
    <xf numFmtId="42" fontId="24" fillId="3" borderId="1" xfId="0" applyNumberFormat="1" applyFont="1" applyFill="1" applyBorder="1"/>
    <xf numFmtId="0" fontId="24" fillId="3" borderId="1" xfId="0" applyFont="1" applyFill="1" applyBorder="1" applyAlignment="1">
      <alignment horizontal="justify" vertical="center" wrapText="1"/>
    </xf>
    <xf numFmtId="0" fontId="8" fillId="3" borderId="1" xfId="0" applyFont="1" applyFill="1" applyBorder="1" applyAlignment="1">
      <alignment horizontal="left" vertical="center" wrapText="1"/>
    </xf>
    <xf numFmtId="42" fontId="24" fillId="3" borderId="0" xfId="0" applyNumberFormat="1" applyFont="1" applyFill="1"/>
    <xf numFmtId="174" fontId="12" fillId="3" borderId="1" xfId="2" applyNumberFormat="1" applyFont="1" applyFill="1" applyBorder="1" applyAlignment="1">
      <alignment vertical="center"/>
    </xf>
    <xf numFmtId="42" fontId="12" fillId="3" borderId="1" xfId="1" applyFont="1" applyFill="1" applyBorder="1" applyAlignment="1">
      <alignment horizontal="justify" vertical="center" wrapText="1"/>
    </xf>
    <xf numFmtId="42" fontId="20" fillId="3" borderId="1" xfId="1" applyFont="1" applyFill="1" applyBorder="1" applyAlignment="1">
      <alignment vertical="center" wrapText="1"/>
    </xf>
    <xf numFmtId="42" fontId="23" fillId="8" borderId="1" xfId="1" applyFont="1" applyFill="1" applyBorder="1" applyAlignment="1">
      <alignment vertical="center" wrapText="1"/>
    </xf>
    <xf numFmtId="42" fontId="23" fillId="9" borderId="1" xfId="1" applyFont="1" applyFill="1" applyBorder="1" applyAlignment="1">
      <alignment vertical="center" wrapText="1"/>
    </xf>
    <xf numFmtId="42" fontId="23" fillId="3" borderId="1" xfId="1" applyFont="1" applyFill="1" applyBorder="1" applyAlignment="1">
      <alignment vertical="center" wrapText="1"/>
    </xf>
    <xf numFmtId="0" fontId="24" fillId="0" borderId="0" xfId="0" applyFont="1" applyAlignment="1">
      <alignment horizontal="center" vertical="center"/>
    </xf>
    <xf numFmtId="0" fontId="12" fillId="0" borderId="0" xfId="0" applyFont="1"/>
    <xf numFmtId="42" fontId="24" fillId="0" borderId="0" xfId="1" applyFont="1"/>
    <xf numFmtId="0" fontId="2" fillId="7" borderId="1" xfId="0" applyFont="1" applyFill="1" applyBorder="1" applyAlignment="1">
      <alignment horizontal="center" vertical="center" wrapText="1"/>
    </xf>
    <xf numFmtId="0" fontId="27" fillId="7"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vertical="center"/>
    </xf>
    <xf numFmtId="171" fontId="0" fillId="0" borderId="1" xfId="1" applyNumberFormat="1" applyFont="1" applyBorder="1" applyAlignment="1">
      <alignment horizontal="center" vertical="center" wrapText="1"/>
    </xf>
    <xf numFmtId="171" fontId="0" fillId="11" borderId="1" xfId="1" applyNumberFormat="1" applyFont="1" applyFill="1" applyBorder="1" applyAlignment="1">
      <alignment horizontal="center" vertical="center" wrapText="1"/>
    </xf>
    <xf numFmtId="171" fontId="0" fillId="0" borderId="1" xfId="1" applyNumberFormat="1" applyFont="1" applyFill="1" applyBorder="1" applyAlignment="1">
      <alignment horizontal="center" vertical="center" wrapText="1"/>
    </xf>
    <xf numFmtId="171" fontId="28" fillId="0" borderId="1" xfId="1" applyNumberFormat="1" applyFont="1" applyFill="1" applyBorder="1" applyAlignment="1">
      <alignment horizontal="center" vertical="center" wrapText="1"/>
    </xf>
    <xf numFmtId="0" fontId="0" fillId="0" borderId="0" xfId="0" applyAlignment="1">
      <alignment horizontal="center"/>
    </xf>
    <xf numFmtId="0" fontId="0" fillId="11" borderId="0" xfId="0" applyFill="1"/>
    <xf numFmtId="0" fontId="2" fillId="0" borderId="0" xfId="0" applyFont="1"/>
    <xf numFmtId="0" fontId="2" fillId="0" borderId="0" xfId="0" applyFont="1" applyAlignment="1">
      <alignment horizontal="center"/>
    </xf>
    <xf numFmtId="171" fontId="2" fillId="11" borderId="0" xfId="0" applyNumberFormat="1" applyFont="1" applyFill="1"/>
    <xf numFmtId="0" fontId="5" fillId="0" borderId="0" xfId="7" applyFont="1" applyAlignment="1">
      <alignment horizontal="center" vertical="center" wrapText="1"/>
    </xf>
    <xf numFmtId="0" fontId="21" fillId="5" borderId="1" xfId="0" applyFont="1" applyFill="1" applyBorder="1" applyAlignment="1">
      <alignment horizontal="justify" vertical="center" wrapText="1"/>
    </xf>
    <xf numFmtId="0" fontId="21" fillId="3" borderId="1" xfId="0" applyFont="1" applyFill="1" applyBorder="1" applyAlignment="1">
      <alignment horizontal="left" vertical="center" wrapText="1"/>
    </xf>
    <xf numFmtId="0" fontId="21" fillId="3" borderId="31" xfId="0" applyFont="1" applyFill="1" applyBorder="1" applyAlignment="1">
      <alignment horizontal="left" vertical="center" wrapText="1"/>
    </xf>
    <xf numFmtId="0" fontId="21" fillId="5" borderId="34" xfId="0" applyFont="1" applyFill="1" applyBorder="1" applyAlignment="1">
      <alignment horizontal="left" vertical="center" wrapText="1"/>
    </xf>
    <xf numFmtId="0" fontId="21" fillId="5" borderId="35" xfId="0" applyFont="1" applyFill="1" applyBorder="1" applyAlignment="1">
      <alignment horizontal="left" vertical="center" wrapText="1"/>
    </xf>
    <xf numFmtId="172" fontId="21" fillId="3" borderId="1" xfId="5" applyNumberFormat="1" applyFont="1" applyFill="1" applyBorder="1" applyAlignment="1">
      <alignment horizontal="right" vertical="center" wrapText="1"/>
    </xf>
    <xf numFmtId="0" fontId="21" fillId="5" borderId="35" xfId="0" applyFont="1" applyFill="1" applyBorder="1" applyAlignment="1">
      <alignment horizontal="justify" vertical="center" wrapText="1"/>
    </xf>
    <xf numFmtId="0" fontId="21" fillId="3" borderId="35" xfId="0" applyFont="1" applyFill="1" applyBorder="1" applyAlignment="1">
      <alignment horizontal="left" vertical="center" wrapText="1"/>
    </xf>
    <xf numFmtId="0" fontId="21" fillId="3" borderId="36" xfId="0" applyFont="1" applyFill="1" applyBorder="1" applyAlignment="1">
      <alignment horizontal="left" vertical="center" wrapText="1"/>
    </xf>
    <xf numFmtId="0" fontId="21" fillId="5" borderId="27" xfId="0" applyFont="1" applyFill="1" applyBorder="1" applyAlignment="1">
      <alignment horizontal="left" vertical="center" wrapText="1"/>
    </xf>
    <xf numFmtId="0" fontId="21" fillId="5" borderId="28" xfId="0" applyFont="1" applyFill="1" applyBorder="1" applyAlignment="1">
      <alignment horizontal="left" vertical="center" wrapText="1"/>
    </xf>
    <xf numFmtId="0" fontId="21" fillId="0" borderId="28" xfId="0" applyFont="1" applyBorder="1" applyAlignment="1">
      <alignment horizontal="center" vertical="center" wrapText="1"/>
    </xf>
    <xf numFmtId="0" fontId="21" fillId="0" borderId="1" xfId="0" applyFont="1" applyBorder="1" applyAlignment="1">
      <alignment horizontal="center" vertical="center" wrapText="1"/>
    </xf>
    <xf numFmtId="0" fontId="21" fillId="0" borderId="35" xfId="0" applyFont="1" applyBorder="1" applyAlignment="1">
      <alignment horizontal="center" vertical="center" wrapText="1"/>
    </xf>
    <xf numFmtId="0" fontId="21" fillId="5" borderId="28" xfId="0" applyFont="1" applyFill="1" applyBorder="1" applyAlignment="1">
      <alignment horizontal="justify" vertical="center" wrapText="1"/>
    </xf>
    <xf numFmtId="0" fontId="21" fillId="3" borderId="28" xfId="0" applyFont="1" applyFill="1" applyBorder="1" applyAlignment="1">
      <alignment horizontal="left" vertical="center" wrapText="1"/>
    </xf>
    <xf numFmtId="0" fontId="21" fillId="3" borderId="29" xfId="0" applyFont="1" applyFill="1" applyBorder="1" applyAlignment="1">
      <alignment horizontal="left" vertical="center" wrapText="1"/>
    </xf>
    <xf numFmtId="0" fontId="21" fillId="5" borderId="30" xfId="0" applyFont="1" applyFill="1" applyBorder="1" applyAlignment="1">
      <alignment horizontal="left" vertical="center" wrapText="1"/>
    </xf>
    <xf numFmtId="0" fontId="21" fillId="5" borderId="1" xfId="0" applyFont="1" applyFill="1" applyBorder="1" applyAlignment="1">
      <alignment horizontal="left" vertical="center" wrapText="1"/>
    </xf>
    <xf numFmtId="171" fontId="12" fillId="0" borderId="1" xfId="1" applyNumberFormat="1" applyFont="1" applyBorder="1" applyAlignment="1">
      <alignment horizontal="center" vertical="center" wrapText="1"/>
    </xf>
    <xf numFmtId="0" fontId="12" fillId="0" borderId="1" xfId="0" applyFont="1" applyBorder="1" applyAlignment="1">
      <alignment horizontal="left" vertical="center" wrapText="1"/>
    </xf>
    <xf numFmtId="0" fontId="12" fillId="0" borderId="31" xfId="0" applyFont="1" applyBorder="1" applyAlignment="1">
      <alignment horizontal="left" vertical="center" wrapText="1"/>
    </xf>
    <xf numFmtId="0" fontId="6" fillId="5" borderId="40" xfId="0" applyFont="1" applyFill="1" applyBorder="1" applyAlignment="1">
      <alignment horizontal="center" vertical="center"/>
    </xf>
    <xf numFmtId="0" fontId="6" fillId="5" borderId="41" xfId="0" applyFont="1" applyFill="1" applyBorder="1" applyAlignment="1">
      <alignment horizontal="center" vertical="center"/>
    </xf>
    <xf numFmtId="0" fontId="6" fillId="5" borderId="42" xfId="0" applyFont="1" applyFill="1" applyBorder="1" applyAlignment="1">
      <alignment horizontal="center" vertical="center"/>
    </xf>
    <xf numFmtId="0" fontId="15" fillId="0" borderId="34" xfId="0" applyFont="1" applyBorder="1" applyAlignment="1">
      <alignment horizontal="left" vertical="center" wrapText="1"/>
    </xf>
    <xf numFmtId="0" fontId="15" fillId="0" borderId="35" xfId="0" applyFont="1" applyBorder="1" applyAlignment="1">
      <alignment horizontal="left" vertical="center" wrapText="1"/>
    </xf>
    <xf numFmtId="0" fontId="5" fillId="0" borderId="38" xfId="0" applyFont="1" applyBorder="1" applyAlignment="1">
      <alignment horizontal="justify" vertical="center" wrapText="1"/>
    </xf>
    <xf numFmtId="0" fontId="5" fillId="0" borderId="39" xfId="0" applyFont="1" applyBorder="1" applyAlignment="1">
      <alignment horizontal="justify" vertical="center" wrapText="1"/>
    </xf>
    <xf numFmtId="0" fontId="15" fillId="5" borderId="27" xfId="0" applyFont="1" applyFill="1" applyBorder="1" applyAlignment="1">
      <alignment horizontal="left" vertical="center" wrapText="1"/>
    </xf>
    <xf numFmtId="0" fontId="15" fillId="5" borderId="30" xfId="0" applyFont="1" applyFill="1" applyBorder="1" applyAlignment="1">
      <alignment horizontal="left" vertical="center" wrapText="1"/>
    </xf>
    <xf numFmtId="0" fontId="10" fillId="5" borderId="28" xfId="0" applyFont="1" applyFill="1" applyBorder="1" applyAlignment="1">
      <alignment horizontal="center" vertical="center" wrapText="1"/>
    </xf>
    <xf numFmtId="0" fontId="10" fillId="5" borderId="1" xfId="0" applyFont="1" applyFill="1" applyBorder="1" applyAlignment="1">
      <alignment horizontal="center" vertical="center" wrapText="1"/>
    </xf>
    <xf numFmtId="0" fontId="20" fillId="5" borderId="28" xfId="0" applyFont="1" applyFill="1" applyBorder="1" applyAlignment="1">
      <alignment horizontal="center" vertical="center"/>
    </xf>
    <xf numFmtId="0" fontId="20" fillId="5" borderId="29" xfId="0" applyFont="1" applyFill="1" applyBorder="1" applyAlignment="1">
      <alignment horizontal="center" vertical="center"/>
    </xf>
    <xf numFmtId="0" fontId="20" fillId="5" borderId="1" xfId="0" applyFont="1" applyFill="1" applyBorder="1" applyAlignment="1">
      <alignment horizontal="center" vertical="center"/>
    </xf>
    <xf numFmtId="0" fontId="20" fillId="5" borderId="31" xfId="0" applyFont="1" applyFill="1" applyBorder="1" applyAlignment="1">
      <alignment horizontal="center" vertical="center"/>
    </xf>
    <xf numFmtId="0" fontId="6" fillId="4" borderId="40" xfId="0" applyFont="1" applyFill="1" applyBorder="1" applyAlignment="1">
      <alignment horizontal="center" vertical="center"/>
    </xf>
    <xf numFmtId="0" fontId="6" fillId="4" borderId="41" xfId="0" applyFont="1" applyFill="1" applyBorder="1" applyAlignment="1">
      <alignment horizontal="center" vertical="center"/>
    </xf>
    <xf numFmtId="0" fontId="6" fillId="4" borderId="42" xfId="0" applyFont="1" applyFill="1" applyBorder="1" applyAlignment="1">
      <alignment horizontal="center" vertical="center"/>
    </xf>
    <xf numFmtId="0" fontId="15" fillId="5" borderId="28" xfId="0" applyFont="1" applyFill="1" applyBorder="1" applyAlignment="1">
      <alignment horizontal="justify" vertical="justify" wrapText="1"/>
    </xf>
    <xf numFmtId="0" fontId="15" fillId="5" borderId="29" xfId="0" applyFont="1" applyFill="1" applyBorder="1" applyAlignment="1">
      <alignment horizontal="justify" vertical="justify" wrapText="1"/>
    </xf>
    <xf numFmtId="0" fontId="15" fillId="0" borderId="27" xfId="0" applyFont="1" applyBorder="1" applyAlignment="1">
      <alignment horizontal="left" vertical="center" wrapText="1"/>
    </xf>
    <xf numFmtId="0" fontId="15" fillId="0" borderId="28" xfId="0" applyFont="1" applyBorder="1" applyAlignment="1">
      <alignment horizontal="left" vertical="center" wrapText="1"/>
    </xf>
    <xf numFmtId="0" fontId="15" fillId="0" borderId="30" xfId="0" applyFont="1" applyBorder="1" applyAlignment="1">
      <alignment horizontal="left" vertical="center" wrapText="1"/>
    </xf>
    <xf numFmtId="0" fontId="15" fillId="0" borderId="1" xfId="0" applyFont="1" applyBorder="1" applyAlignment="1">
      <alignment horizontal="left" vertical="center" wrapText="1"/>
    </xf>
    <xf numFmtId="0" fontId="15" fillId="3" borderId="30" xfId="6" applyFont="1" applyFill="1" applyBorder="1" applyAlignment="1">
      <alignment horizontal="left" vertical="center" wrapText="1"/>
    </xf>
    <xf numFmtId="0" fontId="15" fillId="3" borderId="1" xfId="6" applyFont="1" applyFill="1" applyBorder="1" applyAlignment="1">
      <alignment horizontal="left" vertical="center" wrapText="1"/>
    </xf>
    <xf numFmtId="0" fontId="15" fillId="0" borderId="44" xfId="0" applyFont="1" applyBorder="1" applyAlignment="1">
      <alignment horizontal="left" vertical="center" wrapText="1"/>
    </xf>
    <xf numFmtId="0" fontId="15" fillId="0" borderId="32" xfId="0" applyFont="1" applyBorder="1" applyAlignment="1">
      <alignment horizontal="left" vertical="center" wrapText="1"/>
    </xf>
    <xf numFmtId="0" fontId="10" fillId="3" borderId="22" xfId="0" applyFont="1" applyFill="1" applyBorder="1" applyAlignment="1">
      <alignment vertical="center" wrapText="1"/>
    </xf>
    <xf numFmtId="0" fontId="14" fillId="3" borderId="25" xfId="0" applyFont="1" applyFill="1" applyBorder="1" applyAlignment="1">
      <alignment horizontal="center" vertical="center" wrapText="1"/>
    </xf>
    <xf numFmtId="0" fontId="15" fillId="4" borderId="27" xfId="0" applyFont="1" applyFill="1" applyBorder="1" applyAlignment="1">
      <alignment horizontal="center" vertical="center" wrapText="1"/>
    </xf>
    <xf numFmtId="0" fontId="15" fillId="4" borderId="30" xfId="0" applyFont="1" applyFill="1" applyBorder="1" applyAlignment="1">
      <alignment horizontal="center" vertical="center" wrapText="1"/>
    </xf>
    <xf numFmtId="0" fontId="15" fillId="5" borderId="28" xfId="0" applyFont="1" applyFill="1" applyBorder="1" applyAlignment="1">
      <alignment horizontal="center" vertical="center" wrapText="1"/>
    </xf>
    <xf numFmtId="0" fontId="15" fillId="5" borderId="1" xfId="0" applyFont="1" applyFill="1" applyBorder="1" applyAlignment="1">
      <alignment horizontal="center" vertical="center" wrapText="1"/>
    </xf>
    <xf numFmtId="0" fontId="10" fillId="3" borderId="0" xfId="0" applyFont="1" applyFill="1" applyAlignment="1">
      <alignment horizontal="justify" vertical="center" wrapText="1"/>
    </xf>
    <xf numFmtId="0" fontId="12" fillId="3" borderId="3" xfId="0" applyFont="1" applyFill="1" applyBorder="1" applyAlignment="1">
      <alignment horizontal="center" vertical="center"/>
    </xf>
    <xf numFmtId="0" fontId="12" fillId="3" borderId="13" xfId="0" applyFont="1" applyFill="1" applyBorder="1" applyAlignment="1">
      <alignment horizontal="center" vertical="center"/>
    </xf>
    <xf numFmtId="0" fontId="11" fillId="0" borderId="23"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3" xfId="0" applyFont="1" applyBorder="1" applyAlignment="1">
      <alignment horizontal="center" vertical="center" wrapText="1"/>
    </xf>
    <xf numFmtId="0" fontId="8" fillId="0" borderId="19" xfId="0"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xf numFmtId="0" fontId="10" fillId="3" borderId="0" xfId="0" applyFont="1" applyFill="1" applyAlignment="1">
      <alignment horizontal="justify" vertical="center"/>
    </xf>
    <xf numFmtId="0" fontId="12" fillId="3" borderId="23" xfId="0" applyFont="1" applyFill="1" applyBorder="1" applyAlignment="1">
      <alignment horizontal="center" vertical="center"/>
    </xf>
    <xf numFmtId="0" fontId="12" fillId="3" borderId="24" xfId="0" applyFont="1" applyFill="1" applyBorder="1" applyAlignment="1">
      <alignment horizontal="center" vertical="center"/>
    </xf>
    <xf numFmtId="0" fontId="13" fillId="3" borderId="25" xfId="0" applyFont="1" applyFill="1" applyBorder="1" applyAlignment="1">
      <alignment horizontal="justify" vertical="center" wrapText="1"/>
    </xf>
    <xf numFmtId="0" fontId="13" fillId="3" borderId="23" xfId="0" applyFont="1" applyFill="1" applyBorder="1" applyAlignment="1">
      <alignment horizontal="justify" vertical="center" wrapText="1"/>
    </xf>
    <xf numFmtId="14" fontId="12" fillId="3" borderId="23" xfId="0" applyNumberFormat="1" applyFont="1" applyFill="1" applyBorder="1" applyAlignment="1">
      <alignment horizontal="center" vertical="center" wrapText="1"/>
    </xf>
    <xf numFmtId="14" fontId="12" fillId="3" borderId="24" xfId="0" applyNumberFormat="1"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9" xfId="0" applyFont="1" applyBorder="1" applyAlignment="1">
      <alignment horizontal="center" vertical="center"/>
    </xf>
    <xf numFmtId="0" fontId="4" fillId="3" borderId="11"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1" xfId="0" applyFont="1" applyFill="1" applyBorder="1" applyAlignment="1">
      <alignment horizontal="center" vertical="center"/>
    </xf>
    <xf numFmtId="0" fontId="4" fillId="3" borderId="3" xfId="0" applyFont="1" applyFill="1" applyBorder="1" applyAlignment="1">
      <alignment horizontal="center" vertical="center"/>
    </xf>
    <xf numFmtId="0" fontId="4" fillId="3" borderId="13" xfId="0" applyFont="1" applyFill="1" applyBorder="1" applyAlignment="1">
      <alignment horizontal="center" vertical="center"/>
    </xf>
    <xf numFmtId="0" fontId="6" fillId="3" borderId="15" xfId="0" applyFont="1" applyFill="1" applyBorder="1" applyAlignment="1">
      <alignment horizontal="center" vertical="center"/>
    </xf>
    <xf numFmtId="0" fontId="6" fillId="3" borderId="16" xfId="0" applyFont="1" applyFill="1" applyBorder="1" applyAlignment="1">
      <alignment horizontal="center" vertical="center"/>
    </xf>
    <xf numFmtId="0" fontId="6" fillId="3" borderId="17" xfId="0" applyFont="1" applyFill="1" applyBorder="1" applyAlignment="1">
      <alignment horizontal="center" vertical="center"/>
    </xf>
    <xf numFmtId="0" fontId="4" fillId="3" borderId="15" xfId="0" applyFont="1" applyFill="1" applyBorder="1" applyAlignment="1">
      <alignment horizontal="center" vertical="center"/>
    </xf>
    <xf numFmtId="0" fontId="4" fillId="3" borderId="16" xfId="0" applyFont="1" applyFill="1" applyBorder="1" applyAlignment="1">
      <alignment horizontal="center" vertical="center"/>
    </xf>
    <xf numFmtId="0" fontId="4" fillId="3" borderId="18" xfId="0" applyFont="1" applyFill="1" applyBorder="1" applyAlignment="1">
      <alignment horizontal="center" vertical="center"/>
    </xf>
    <xf numFmtId="0" fontId="23" fillId="2" borderId="45" xfId="0" applyFont="1" applyFill="1" applyBorder="1" applyAlignment="1">
      <alignment horizontal="center" vertical="center"/>
    </xf>
    <xf numFmtId="0" fontId="23" fillId="2" borderId="23" xfId="0" applyFont="1" applyFill="1" applyBorder="1" applyAlignment="1">
      <alignment horizontal="center" vertical="center"/>
    </xf>
    <xf numFmtId="0" fontId="9" fillId="2" borderId="1" xfId="0" applyFont="1" applyFill="1" applyBorder="1" applyAlignment="1">
      <alignment horizontal="center" vertical="center" wrapText="1"/>
    </xf>
    <xf numFmtId="0" fontId="9" fillId="7" borderId="32" xfId="0" applyFont="1" applyFill="1" applyBorder="1" applyAlignment="1">
      <alignment horizontal="center" vertical="center" wrapText="1"/>
    </xf>
    <xf numFmtId="0" fontId="9" fillId="7" borderId="43" xfId="0" applyFont="1" applyFill="1" applyBorder="1" applyAlignment="1">
      <alignment horizontal="center" vertical="center" wrapText="1"/>
    </xf>
    <xf numFmtId="0" fontId="9" fillId="6" borderId="32" xfId="0" applyFont="1" applyFill="1" applyBorder="1" applyAlignment="1">
      <alignment horizontal="center" vertical="center" wrapText="1"/>
    </xf>
    <xf numFmtId="0" fontId="9" fillId="6" borderId="43" xfId="0" applyFont="1" applyFill="1" applyBorder="1" applyAlignment="1">
      <alignment horizontal="center" vertical="center" wrapText="1"/>
    </xf>
    <xf numFmtId="0" fontId="25" fillId="4" borderId="1" xfId="0" applyFont="1" applyFill="1" applyBorder="1" applyAlignment="1">
      <alignment horizontal="center" vertical="center"/>
    </xf>
    <xf numFmtId="0" fontId="26" fillId="11" borderId="1" xfId="0" applyFont="1" applyFill="1" applyBorder="1" applyAlignment="1">
      <alignment horizontal="center" vertical="center" wrapText="1"/>
    </xf>
    <xf numFmtId="0" fontId="9" fillId="12" borderId="32" xfId="0" applyFont="1" applyFill="1" applyBorder="1" applyAlignment="1">
      <alignment horizontal="center" vertical="center" wrapText="1"/>
    </xf>
    <xf numFmtId="0" fontId="9" fillId="12" borderId="43" xfId="0" applyFont="1" applyFill="1" applyBorder="1" applyAlignment="1">
      <alignment horizontal="center" vertical="center" wrapText="1"/>
    </xf>
    <xf numFmtId="41" fontId="23" fillId="12" borderId="1" xfId="3" applyFont="1" applyFill="1" applyBorder="1" applyAlignment="1">
      <alignment vertical="center"/>
    </xf>
    <xf numFmtId="42" fontId="23" fillId="12" borderId="1" xfId="1" applyFont="1" applyFill="1" applyBorder="1" applyAlignment="1">
      <alignment vertical="center" wrapText="1"/>
    </xf>
  </cellXfs>
  <cellStyles count="9">
    <cellStyle name="Millares [0]" xfId="3" builtinId="6"/>
    <cellStyle name="Millares 2" xfId="4"/>
    <cellStyle name="Moneda" xfId="2" builtinId="4"/>
    <cellStyle name="Moneda [0]" xfId="1" builtinId="7"/>
    <cellStyle name="Moneda [0] 2" xfId="8"/>
    <cellStyle name="Moneda 2" xfId="5"/>
    <cellStyle name="Normal" xfId="0" builtinId="0"/>
    <cellStyle name="Normal 11" xfId="6"/>
    <cellStyle name="Normal 2" xfId="7"/>
  </cellStyles>
  <dxfs count="26">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2482368062041136E-2"/>
          <c:y val="0.10666670738886466"/>
          <c:w val="0.78219750648241626"/>
          <c:h val="0.66838030766129619"/>
        </c:manualLayout>
      </c:layout>
      <c:barChart>
        <c:barDir val="bar"/>
        <c:grouping val="cluster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'CUADRO COMPARATIVO'!$F$14:$F$15</c:f>
              <c:numCache>
                <c:formatCode>_("$"* #,##0_);_("$"* \(#,##0\);_("$"* "-"_);_(@_)</c:formatCode>
                <c:ptCount val="2"/>
              </c:numCache>
            </c:numRef>
          </c:val>
          <c:extLst>
            <c:ext xmlns:c16="http://schemas.microsoft.com/office/drawing/2014/chart" uri="{C3380CC4-5D6E-409C-BE32-E72D297353CC}">
              <c16:uniqueId val="{00000000-6E77-43EA-B4F1-2832122AD59B}"/>
            </c:ext>
          </c:extLst>
        </c:ser>
        <c:dLbls>
          <c:dLblPos val="outEnd"/>
          <c:showLegendKey val="0"/>
          <c:showVal val="1"/>
          <c:showCatName val="0"/>
          <c:showSerName val="0"/>
          <c:showPercent val="0"/>
          <c:showBubbleSize val="0"/>
        </c:dLbls>
        <c:gapWidth val="182"/>
        <c:axId val="917067215"/>
        <c:axId val="131335103"/>
      </c:barChart>
      <c:catAx>
        <c:axId val="917067215"/>
        <c:scaling>
          <c:orientation val="minMax"/>
        </c:scaling>
        <c:delete val="0"/>
        <c:axPos val="l"/>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1335103"/>
        <c:crosses val="autoZero"/>
        <c:auto val="1"/>
        <c:lblAlgn val="ctr"/>
        <c:lblOffset val="100"/>
        <c:noMultiLvlLbl val="0"/>
      </c:catAx>
      <c:valAx>
        <c:axId val="131335103"/>
        <c:scaling>
          <c:orientation val="minMax"/>
        </c:scaling>
        <c:delete val="0"/>
        <c:axPos val="b"/>
        <c:majorGridlines>
          <c:spPr>
            <a:ln w="9525" cap="flat" cmpd="sng" algn="ctr">
              <a:solidFill>
                <a:schemeClr val="tx1">
                  <a:lumMod val="15000"/>
                  <a:lumOff val="85000"/>
                </a:schemeClr>
              </a:solidFill>
              <a:round/>
            </a:ln>
            <a:effectLst/>
          </c:spPr>
        </c:majorGridlines>
        <c:numFmt formatCode="_(&quot;$&quot;* #,##0_);_(&quot;$&quot;* \(#,##0\);_(&quot;$&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17067215"/>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597330</xdr:colOff>
      <xdr:row>0</xdr:row>
      <xdr:rowOff>66870</xdr:rowOff>
    </xdr:from>
    <xdr:to>
      <xdr:col>0</xdr:col>
      <xdr:colOff>1299219</xdr:colOff>
      <xdr:row>2</xdr:row>
      <xdr:rowOff>352621</xdr:rowOff>
    </xdr:to>
    <xdr:pic>
      <xdr:nvPicPr>
        <xdr:cNvPr id="2" name="4 Imagen" descr="restitucion 2 copia">
          <a:extLst>
            <a:ext uri="{FF2B5EF4-FFF2-40B4-BE49-F238E27FC236}">
              <a16:creationId xmlns:a16="http://schemas.microsoft.com/office/drawing/2014/main" id="{0149CBEA-9FAA-489F-AA1E-8260F01F569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330" y="66870"/>
          <a:ext cx="701889" cy="10572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47623</xdr:colOff>
      <xdr:row>30</xdr:row>
      <xdr:rowOff>47624</xdr:rowOff>
    </xdr:from>
    <xdr:to>
      <xdr:col>8</xdr:col>
      <xdr:colOff>1095374</xdr:colOff>
      <xdr:row>32</xdr:row>
      <xdr:rowOff>392905</xdr:rowOff>
    </xdr:to>
    <xdr:graphicFrame macro="">
      <xdr:nvGraphicFramePr>
        <xdr:cNvPr id="3" name="Gráfico 2">
          <a:extLst>
            <a:ext uri="{FF2B5EF4-FFF2-40B4-BE49-F238E27FC236}">
              <a16:creationId xmlns:a16="http://schemas.microsoft.com/office/drawing/2014/main" id="{FD67B22A-716C-B187-B7DF-32D4831E3C1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C:/Users/EDITH%20DELGADILLO/Downloads/SE-FO-02%20ORDEN%20DE%20TRABAJO%20PARA%20LAS%20SALIDAS%20A%20TERRENO_V9%2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2017\Caterin%20Johana%20Cespedes%20Ropero%20Cont%20107%202018\PROCESOS%20NOMINA\NOMINAS\A&#209;O%202019\FEBRERO\NOMINA\planilla%20de%20pago.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docs.live.net/D:/2017/Caterin%20Johana%20Cespedes%20Ropero%20Cont%20107%202018/PROCESOS%20NOMINA/NOMINAS/A&#209;O%202019/FEBRERO/NOMINA/planilla%20de%20pag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FO-02"/>
      <sheetName val="INSTRUCTIVO DILIGENCIAMIENTO"/>
      <sheetName val="Base listas desplegables"/>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PruebaEmp"/>
      <sheetName val="Liquidaciones"/>
      <sheetName val="Hoja4"/>
      <sheetName val="Hoja3"/>
    </sheetNames>
    <sheetDataSet>
      <sheetData sheetId="0">
        <row r="3">
          <cell r="B3" t="str">
            <v>CENTRO TRABAJO 0</v>
          </cell>
          <cell r="L3" t="str">
            <v>NINGUNA</v>
          </cell>
          <cell r="AD3" t="str">
            <v>AMAZONAS</v>
          </cell>
        </row>
        <row r="4">
          <cell r="B4" t="str">
            <v>CENTRO TRABAJO 1044</v>
          </cell>
          <cell r="AD4" t="str">
            <v>ANTIOQUIA</v>
          </cell>
        </row>
        <row r="5">
          <cell r="B5" t="str">
            <v>CENTRO TRABAJO 3</v>
          </cell>
          <cell r="AD5" t="str">
            <v>ARAUCA</v>
          </cell>
        </row>
        <row r="6">
          <cell r="B6" t="str">
            <v>CENTRO TRABAJO 4</v>
          </cell>
          <cell r="AD6" t="str">
            <v>ATLANTICO</v>
          </cell>
        </row>
        <row r="7">
          <cell r="B7" t="str">
            <v>CENTRO TRABAJO 5</v>
          </cell>
          <cell r="AD7" t="str">
            <v>BOGOTA_D.E.</v>
          </cell>
        </row>
        <row r="8">
          <cell r="B8" t="str">
            <v>RIESGO 1</v>
          </cell>
          <cell r="AD8" t="str">
            <v>BOLIVAR</v>
          </cell>
        </row>
        <row r="9">
          <cell r="B9" t="str">
            <v>RIESGO 2</v>
          </cell>
          <cell r="AD9" t="str">
            <v>BOYACA</v>
          </cell>
        </row>
        <row r="10">
          <cell r="B10" t="str">
            <v>RIESGO 3</v>
          </cell>
          <cell r="AD10" t="str">
            <v>CALDAS</v>
          </cell>
        </row>
        <row r="11">
          <cell r="B11" t="str">
            <v>RIESGO 4</v>
          </cell>
          <cell r="AD11" t="str">
            <v>CAQUETA</v>
          </cell>
        </row>
        <row r="12">
          <cell r="B12" t="str">
            <v>RIESGO 5</v>
          </cell>
          <cell r="AD12" t="str">
            <v>CASANARE</v>
          </cell>
        </row>
        <row r="13">
          <cell r="B13" t="str">
            <v>APARTADO (RIESGO 5)</v>
          </cell>
          <cell r="AD13" t="str">
            <v>CAUCA</v>
          </cell>
        </row>
        <row r="14">
          <cell r="B14" t="str">
            <v>CAUCASIA (RIESGO 5)</v>
          </cell>
          <cell r="AD14" t="str">
            <v>CESAR</v>
          </cell>
        </row>
        <row r="15">
          <cell r="B15" t="str">
            <v>MEDELLIN  (RIESGO 1)</v>
          </cell>
          <cell r="AD15" t="str">
            <v>CHOCO</v>
          </cell>
        </row>
        <row r="16">
          <cell r="B16" t="str">
            <v>MEDELLIN (RIESGO 5)</v>
          </cell>
          <cell r="AD16" t="str">
            <v>CORDOBA</v>
          </cell>
        </row>
        <row r="17">
          <cell r="B17" t="str">
            <v>BAQUILLA (RIESGO 1)</v>
          </cell>
          <cell r="AD17" t="str">
            <v>CUNDINAMARCA</v>
          </cell>
        </row>
        <row r="18">
          <cell r="B18" t="str">
            <v>BAQUILLA (RIESGO 5)</v>
          </cell>
          <cell r="AD18" t="str">
            <v>GUAINIA</v>
          </cell>
        </row>
        <row r="19">
          <cell r="B19" t="str">
            <v>CARMEN  (RIESGO 5)</v>
          </cell>
          <cell r="AD19" t="str">
            <v>GUAVIARE</v>
          </cell>
        </row>
        <row r="20">
          <cell r="B20" t="str">
            <v>CTGENA (RIESGO 1)</v>
          </cell>
          <cell r="AD20" t="str">
            <v>HUILA</v>
          </cell>
        </row>
        <row r="21">
          <cell r="B21" t="str">
            <v>CTGENA (RIESGO 5)</v>
          </cell>
          <cell r="AD21" t="str">
            <v>LA_GUAJIRA</v>
          </cell>
        </row>
        <row r="22">
          <cell r="B22" t="str">
            <v>POPAYAN (RIESGO 5)</v>
          </cell>
          <cell r="AD22" t="str">
            <v>MAGDALENA</v>
          </cell>
        </row>
        <row r="23">
          <cell r="B23" t="str">
            <v>V/PAR (RIESGO 5)</v>
          </cell>
          <cell r="AD23" t="str">
            <v>META</v>
          </cell>
        </row>
        <row r="24">
          <cell r="B24" t="str">
            <v xml:space="preserve">QUIBDO (RIESGO 5) </v>
          </cell>
          <cell r="AD24" t="str">
            <v>NARIÑO</v>
          </cell>
        </row>
        <row r="25">
          <cell r="B25" t="str">
            <v>MONTERIA (RIESGO 5)</v>
          </cell>
          <cell r="AD25" t="str">
            <v>NORTE_DE_SANTANDER</v>
          </cell>
        </row>
        <row r="26">
          <cell r="B26" t="str">
            <v>MONTERIA RIESGO 1</v>
          </cell>
          <cell r="AD26" t="str">
            <v>PUTUMAYO</v>
          </cell>
        </row>
        <row r="27">
          <cell r="B27" t="str">
            <v>STAMARTA (RIESGO 1)</v>
          </cell>
          <cell r="AD27" t="str">
            <v>QUINDIO</v>
          </cell>
        </row>
        <row r="28">
          <cell r="B28" t="str">
            <v>STAMARTA (RIESGO 5)</v>
          </cell>
          <cell r="AD28" t="str">
            <v>RISARALDA</v>
          </cell>
        </row>
        <row r="29">
          <cell r="B29" t="str">
            <v>VILLAVICENCIO (RIESGO 5)</v>
          </cell>
          <cell r="AD29" t="str">
            <v>SAN_ANDRES</v>
          </cell>
        </row>
        <row r="30">
          <cell r="B30" t="str">
            <v>PASTO (RIESGO 1)</v>
          </cell>
          <cell r="AD30" t="str">
            <v>SANTANDER</v>
          </cell>
        </row>
        <row r="31">
          <cell r="B31" t="str">
            <v>PASTO (RIESGO 5)</v>
          </cell>
          <cell r="AD31" t="str">
            <v>SUCRE</v>
          </cell>
        </row>
        <row r="32">
          <cell r="B32" t="str">
            <v>TUMACO (RIESGO 5)</v>
          </cell>
          <cell r="AD32" t="str">
            <v>TOLIMA</v>
          </cell>
        </row>
        <row r="33">
          <cell r="B33" t="str">
            <v>CUCUTA (RIESGO 5)</v>
          </cell>
          <cell r="AD33" t="str">
            <v>VALLE</v>
          </cell>
        </row>
        <row r="34">
          <cell r="B34" t="str">
            <v>MOCOA (RIESGO 5)</v>
          </cell>
          <cell r="AD34" t="str">
            <v>VAUPES</v>
          </cell>
        </row>
        <row r="35">
          <cell r="B35" t="str">
            <v>BARRANCABERMEJA (RIESGO 5)</v>
          </cell>
          <cell r="AD35" t="str">
            <v>VICHADA</v>
          </cell>
        </row>
        <row r="36">
          <cell r="B36" t="str">
            <v>SINCELEJO (RIESGO 5)</v>
          </cell>
        </row>
        <row r="37">
          <cell r="B37" t="str">
            <v>IBAGUE (RIESGO 5)</v>
          </cell>
        </row>
        <row r="38">
          <cell r="B38" t="str">
            <v>CALI (RIESGO 1)</v>
          </cell>
        </row>
        <row r="39">
          <cell r="B39" t="str">
            <v>CALI (RIESGO 5)</v>
          </cell>
        </row>
      </sheetData>
      <sheetData sheetId="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PruebaEmp"/>
      <sheetName val="Liquidaciones"/>
      <sheetName val="Hoja4"/>
      <sheetName val="Hoja3"/>
    </sheetNames>
    <sheetDataSet>
      <sheetData sheetId="0"/>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69"/>
  <sheetViews>
    <sheetView topLeftCell="A21" zoomScaleNormal="100" zoomScaleSheetLayoutView="40" zoomScalePageLayoutView="50" workbookViewId="0">
      <selection activeCell="B24" sqref="B24:R24"/>
    </sheetView>
  </sheetViews>
  <sheetFormatPr baseColWidth="10" defaultColWidth="11.42578125" defaultRowHeight="12" x14ac:dyDescent="0.25"/>
  <cols>
    <col min="1" max="1" width="29.140625" style="52" customWidth="1"/>
    <col min="2" max="2" width="16.5703125" style="52" customWidth="1"/>
    <col min="3" max="3" width="17" style="1" customWidth="1"/>
    <col min="4" max="4" width="13" style="1" customWidth="1"/>
    <col min="5" max="5" width="17.140625" style="1" customWidth="1"/>
    <col min="6" max="6" width="18.85546875" style="1" customWidth="1"/>
    <col min="7" max="7" width="12.42578125" style="1" customWidth="1"/>
    <col min="8" max="8" width="16.5703125" style="1" customWidth="1"/>
    <col min="9" max="9" width="17.140625" style="1" customWidth="1"/>
    <col min="10" max="10" width="13.140625" style="1" customWidth="1"/>
    <col min="11" max="11" width="18.5703125" style="1" customWidth="1"/>
    <col min="12" max="12" width="18.140625" style="1" customWidth="1"/>
    <col min="13" max="13" width="12.7109375" style="1" customWidth="1"/>
    <col min="14" max="14" width="18" style="1" customWidth="1"/>
    <col min="15" max="15" width="21.42578125" style="1" customWidth="1"/>
    <col min="16" max="16" width="12" style="1" customWidth="1"/>
    <col min="17" max="17" width="17.5703125" style="1" customWidth="1"/>
    <col min="18" max="18" width="18.85546875" style="1" customWidth="1"/>
    <col min="19" max="16384" width="11.42578125" style="1"/>
  </cols>
  <sheetData>
    <row r="1" spans="1:18" ht="30.75" customHeight="1" x14ac:dyDescent="0.25">
      <c r="A1" s="183"/>
      <c r="B1" s="186" t="s">
        <v>3</v>
      </c>
      <c r="C1" s="187"/>
      <c r="D1" s="187"/>
      <c r="E1" s="187"/>
      <c r="F1" s="187"/>
      <c r="G1" s="187"/>
      <c r="H1" s="187"/>
      <c r="I1" s="187"/>
      <c r="J1" s="187"/>
      <c r="K1" s="187"/>
      <c r="L1" s="187"/>
      <c r="M1" s="187"/>
      <c r="N1" s="187"/>
      <c r="O1" s="188"/>
      <c r="P1" s="189" t="s">
        <v>4</v>
      </c>
      <c r="Q1" s="190"/>
      <c r="R1" s="191"/>
    </row>
    <row r="2" spans="1:18" ht="30" customHeight="1" x14ac:dyDescent="0.25">
      <c r="A2" s="184"/>
      <c r="B2" s="192" t="s">
        <v>5</v>
      </c>
      <c r="C2" s="193"/>
      <c r="D2" s="193"/>
      <c r="E2" s="193"/>
      <c r="F2" s="193"/>
      <c r="G2" s="193"/>
      <c r="H2" s="193"/>
      <c r="I2" s="193"/>
      <c r="J2" s="193"/>
      <c r="K2" s="193"/>
      <c r="L2" s="193"/>
      <c r="M2" s="193"/>
      <c r="N2" s="193"/>
      <c r="O2" s="194"/>
      <c r="P2" s="195" t="s">
        <v>6</v>
      </c>
      <c r="Q2" s="196"/>
      <c r="R2" s="197"/>
    </row>
    <row r="3" spans="1:18" ht="30" customHeight="1" thickBot="1" x14ac:dyDescent="0.3">
      <c r="A3" s="185"/>
      <c r="B3" s="198" t="s">
        <v>7</v>
      </c>
      <c r="C3" s="199"/>
      <c r="D3" s="199"/>
      <c r="E3" s="199"/>
      <c r="F3" s="199"/>
      <c r="G3" s="199"/>
      <c r="H3" s="199"/>
      <c r="I3" s="199"/>
      <c r="J3" s="199"/>
      <c r="K3" s="199"/>
      <c r="L3" s="199"/>
      <c r="M3" s="199"/>
      <c r="N3" s="199"/>
      <c r="O3" s="200"/>
      <c r="P3" s="201" t="s">
        <v>8</v>
      </c>
      <c r="Q3" s="202"/>
      <c r="R3" s="203"/>
    </row>
    <row r="4" spans="1:18" ht="33.950000000000003" customHeight="1" thickBot="1" x14ac:dyDescent="0.3">
      <c r="A4" s="173" t="s">
        <v>9</v>
      </c>
      <c r="B4" s="174"/>
      <c r="C4" s="174"/>
      <c r="D4" s="174"/>
      <c r="E4" s="174"/>
      <c r="F4" s="174"/>
      <c r="G4" s="174"/>
      <c r="H4" s="174"/>
      <c r="I4" s="174"/>
      <c r="J4" s="174"/>
      <c r="K4" s="174"/>
      <c r="L4" s="174"/>
      <c r="M4" s="174"/>
      <c r="N4" s="174"/>
      <c r="O4" s="174"/>
      <c r="P4" s="174"/>
      <c r="Q4" s="174"/>
      <c r="R4" s="175"/>
    </row>
    <row r="5" spans="1:18" ht="15" customHeight="1" x14ac:dyDescent="0.25">
      <c r="A5" s="2"/>
      <c r="B5" s="3"/>
      <c r="C5" s="3"/>
      <c r="D5" s="3"/>
      <c r="E5" s="3"/>
      <c r="F5" s="3"/>
      <c r="G5" s="3"/>
      <c r="H5" s="3"/>
      <c r="I5" s="3"/>
      <c r="J5" s="3"/>
      <c r="K5" s="3"/>
      <c r="L5" s="3"/>
      <c r="M5" s="3"/>
      <c r="N5" s="3"/>
      <c r="O5" s="3"/>
      <c r="P5" s="3"/>
      <c r="Q5" s="3"/>
      <c r="R5" s="4"/>
    </row>
    <row r="6" spans="1:18" ht="30" customHeight="1" x14ac:dyDescent="0.25">
      <c r="A6" s="5" t="s">
        <v>10</v>
      </c>
      <c r="B6" s="170" t="s">
        <v>116</v>
      </c>
      <c r="C6" s="170"/>
      <c r="D6" s="170"/>
      <c r="E6" s="170"/>
      <c r="F6" s="170"/>
      <c r="G6" s="170"/>
      <c r="I6" s="176" t="s">
        <v>11</v>
      </c>
      <c r="J6" s="176"/>
      <c r="K6" s="177" t="s">
        <v>53</v>
      </c>
      <c r="L6" s="177"/>
      <c r="M6" s="177"/>
      <c r="N6" s="177"/>
      <c r="O6" s="177"/>
      <c r="P6" s="177"/>
      <c r="Q6" s="177"/>
      <c r="R6" s="178"/>
    </row>
    <row r="7" spans="1:18" ht="21" customHeight="1" x14ac:dyDescent="0.25">
      <c r="A7" s="161" t="s">
        <v>12</v>
      </c>
      <c r="B7" s="179" t="s">
        <v>112</v>
      </c>
      <c r="C7" s="179"/>
      <c r="D7" s="179"/>
      <c r="E7" s="179"/>
      <c r="F7" s="179"/>
      <c r="G7" s="179"/>
      <c r="I7" s="6"/>
      <c r="J7" s="6"/>
      <c r="K7" s="7"/>
      <c r="L7" s="7"/>
      <c r="M7" s="7"/>
      <c r="N7" s="7"/>
      <c r="O7" s="7"/>
      <c r="P7" s="7"/>
      <c r="Q7" s="7"/>
      <c r="R7" s="8"/>
    </row>
    <row r="8" spans="1:18" ht="59.25" customHeight="1" x14ac:dyDescent="0.25">
      <c r="A8" s="161"/>
      <c r="B8" s="180"/>
      <c r="C8" s="180"/>
      <c r="D8" s="180"/>
      <c r="E8" s="180"/>
      <c r="F8" s="180"/>
      <c r="G8" s="180"/>
      <c r="I8" s="167" t="s">
        <v>13</v>
      </c>
      <c r="J8" s="167"/>
      <c r="K8" s="181" t="s">
        <v>113</v>
      </c>
      <c r="L8" s="181"/>
      <c r="M8" s="181"/>
      <c r="N8" s="181"/>
      <c r="O8" s="181"/>
      <c r="P8" s="181"/>
      <c r="Q8" s="181"/>
      <c r="R8" s="182"/>
    </row>
    <row r="9" spans="1:18" ht="24" customHeight="1" x14ac:dyDescent="0.25">
      <c r="A9" s="161" t="s">
        <v>14</v>
      </c>
      <c r="B9" s="162"/>
      <c r="C9" s="162"/>
      <c r="D9" s="162"/>
      <c r="E9" s="162"/>
      <c r="F9" s="162"/>
      <c r="G9" s="162"/>
      <c r="I9" s="167" t="s">
        <v>15</v>
      </c>
      <c r="J9" s="167"/>
      <c r="K9" s="168" t="s">
        <v>114</v>
      </c>
      <c r="L9" s="168"/>
      <c r="M9" s="168"/>
      <c r="N9" s="168"/>
      <c r="O9" s="168"/>
      <c r="P9" s="168"/>
      <c r="Q9" s="168"/>
      <c r="R9" s="169"/>
    </row>
    <row r="10" spans="1:18" ht="34.5" customHeight="1" x14ac:dyDescent="0.25">
      <c r="A10" s="161"/>
      <c r="B10" s="170" t="s">
        <v>54</v>
      </c>
      <c r="C10" s="170"/>
      <c r="D10" s="170"/>
      <c r="E10" s="170"/>
      <c r="F10" s="170"/>
      <c r="G10" s="170"/>
      <c r="I10" s="167" t="s">
        <v>16</v>
      </c>
      <c r="J10" s="167"/>
      <c r="K10" s="171" t="s">
        <v>115</v>
      </c>
      <c r="L10" s="171"/>
      <c r="M10" s="171"/>
      <c r="N10" s="171"/>
      <c r="O10" s="171"/>
      <c r="P10" s="171"/>
      <c r="Q10" s="171"/>
      <c r="R10" s="172"/>
    </row>
    <row r="11" spans="1:18" ht="13.5" thickBot="1" x14ac:dyDescent="0.3">
      <c r="A11" s="5"/>
      <c r="B11" s="9"/>
      <c r="C11" s="9"/>
      <c r="D11" s="9"/>
      <c r="E11" s="9"/>
      <c r="F11" s="9"/>
      <c r="G11" s="9"/>
      <c r="H11" s="10"/>
      <c r="I11" s="10"/>
      <c r="J11" s="10"/>
      <c r="K11" s="11"/>
      <c r="L11" s="12"/>
      <c r="M11" s="12"/>
      <c r="N11" s="12"/>
      <c r="O11" s="12"/>
      <c r="P11" s="12"/>
      <c r="Q11" s="12"/>
      <c r="R11" s="13"/>
    </row>
    <row r="12" spans="1:18" s="14" customFormat="1" ht="49.5" customHeight="1" x14ac:dyDescent="0.25">
      <c r="A12" s="163" t="s">
        <v>17</v>
      </c>
      <c r="B12" s="165" t="s">
        <v>18</v>
      </c>
      <c r="C12" s="165" t="s">
        <v>19</v>
      </c>
      <c r="D12" s="151" t="s">
        <v>20</v>
      </c>
      <c r="E12" s="151"/>
      <c r="F12" s="151"/>
      <c r="G12" s="151" t="s">
        <v>21</v>
      </c>
      <c r="H12" s="151"/>
      <c r="I12" s="151"/>
      <c r="J12" s="151" t="s">
        <v>22</v>
      </c>
      <c r="K12" s="151"/>
      <c r="L12" s="151"/>
      <c r="M12" s="151" t="s">
        <v>23</v>
      </c>
      <c r="N12" s="151"/>
      <c r="O12" s="151"/>
      <c r="P12" s="151" t="s">
        <v>24</v>
      </c>
      <c r="Q12" s="151"/>
      <c r="R12" s="152"/>
    </row>
    <row r="13" spans="1:18" s="14" customFormat="1" ht="38.25" customHeight="1" x14ac:dyDescent="0.25">
      <c r="A13" s="164"/>
      <c r="B13" s="166"/>
      <c r="C13" s="166"/>
      <c r="D13" s="15" t="s">
        <v>25</v>
      </c>
      <c r="E13" s="15" t="s">
        <v>26</v>
      </c>
      <c r="F13" s="15" t="s">
        <v>27</v>
      </c>
      <c r="G13" s="15" t="s">
        <v>25</v>
      </c>
      <c r="H13" s="15" t="s">
        <v>26</v>
      </c>
      <c r="I13" s="15" t="s">
        <v>27</v>
      </c>
      <c r="J13" s="15" t="s">
        <v>25</v>
      </c>
      <c r="K13" s="15" t="s">
        <v>26</v>
      </c>
      <c r="L13" s="15" t="s">
        <v>27</v>
      </c>
      <c r="M13" s="15" t="s">
        <v>25</v>
      </c>
      <c r="N13" s="15" t="s">
        <v>26</v>
      </c>
      <c r="O13" s="15" t="s">
        <v>28</v>
      </c>
      <c r="P13" s="15" t="s">
        <v>25</v>
      </c>
      <c r="Q13" s="15" t="s">
        <v>26</v>
      </c>
      <c r="R13" s="16" t="s">
        <v>28</v>
      </c>
    </row>
    <row r="14" spans="1:18" ht="40.5" customHeight="1" x14ac:dyDescent="0.25">
      <c r="A14" s="62" t="s">
        <v>111</v>
      </c>
      <c r="B14" s="61"/>
      <c r="C14" s="17"/>
      <c r="D14" s="18"/>
      <c r="E14" s="19"/>
      <c r="F14" s="19"/>
      <c r="G14" s="20"/>
      <c r="H14" s="21"/>
      <c r="I14" s="19"/>
      <c r="J14" s="20"/>
      <c r="K14" s="21"/>
      <c r="L14" s="22"/>
      <c r="M14" s="20"/>
      <c r="N14" s="23"/>
      <c r="O14" s="22"/>
      <c r="P14" s="24"/>
      <c r="Q14" s="25"/>
      <c r="R14" s="26"/>
    </row>
    <row r="15" spans="1:18" ht="38.25" customHeight="1" thickBot="1" x14ac:dyDescent="0.3">
      <c r="A15" s="63" t="s">
        <v>111</v>
      </c>
      <c r="B15" s="61"/>
      <c r="C15" s="17"/>
      <c r="D15" s="18"/>
      <c r="E15" s="27"/>
      <c r="F15" s="27"/>
      <c r="G15" s="20"/>
      <c r="H15" s="27"/>
      <c r="I15" s="27"/>
      <c r="J15" s="20"/>
      <c r="K15" s="25"/>
      <c r="L15" s="28"/>
      <c r="M15" s="20"/>
      <c r="N15" s="25"/>
      <c r="O15" s="28"/>
      <c r="P15" s="24"/>
      <c r="Q15" s="25"/>
      <c r="R15" s="26"/>
    </row>
    <row r="16" spans="1:18" ht="23.25" customHeight="1" x14ac:dyDescent="0.25">
      <c r="A16" s="153" t="s">
        <v>29</v>
      </c>
      <c r="B16" s="154"/>
      <c r="C16" s="154"/>
      <c r="D16" s="29"/>
      <c r="E16" s="30"/>
      <c r="F16" s="30"/>
      <c r="G16" s="30"/>
      <c r="H16" s="30"/>
      <c r="I16" s="30"/>
      <c r="J16" s="30"/>
      <c r="K16" s="30"/>
      <c r="L16" s="30"/>
      <c r="M16" s="30"/>
      <c r="N16" s="30"/>
      <c r="O16" s="30"/>
      <c r="P16" s="31"/>
      <c r="Q16" s="30"/>
      <c r="R16" s="32"/>
    </row>
    <row r="17" spans="1:25" ht="23.25" customHeight="1" x14ac:dyDescent="0.25">
      <c r="A17" s="155" t="s">
        <v>30</v>
      </c>
      <c r="B17" s="156"/>
      <c r="C17" s="156"/>
      <c r="D17" s="33"/>
      <c r="E17" s="34"/>
      <c r="F17" s="34"/>
      <c r="G17" s="34"/>
      <c r="H17" s="34"/>
      <c r="I17" s="34"/>
      <c r="J17" s="34"/>
      <c r="K17" s="34"/>
      <c r="L17" s="34"/>
      <c r="M17" s="34"/>
      <c r="N17" s="34"/>
      <c r="O17" s="34"/>
      <c r="P17" s="35"/>
      <c r="Q17" s="34"/>
      <c r="R17" s="36"/>
    </row>
    <row r="18" spans="1:25" ht="24" customHeight="1" x14ac:dyDescent="0.25">
      <c r="A18" s="157" t="s">
        <v>31</v>
      </c>
      <c r="B18" s="158"/>
      <c r="C18" s="158"/>
      <c r="D18" s="33"/>
      <c r="E18" s="34"/>
      <c r="F18" s="34"/>
      <c r="G18" s="34"/>
      <c r="H18" s="34"/>
      <c r="I18" s="34"/>
      <c r="J18" s="34"/>
      <c r="K18" s="34"/>
      <c r="L18" s="34"/>
      <c r="M18" s="34"/>
      <c r="N18" s="34"/>
      <c r="O18" s="34"/>
      <c r="P18" s="35"/>
      <c r="Q18" s="34"/>
      <c r="R18" s="36"/>
    </row>
    <row r="19" spans="1:25" ht="23.25" customHeight="1" x14ac:dyDescent="0.25">
      <c r="A19" s="155" t="s">
        <v>32</v>
      </c>
      <c r="B19" s="156"/>
      <c r="C19" s="156"/>
      <c r="D19" s="33"/>
      <c r="E19" s="37"/>
      <c r="F19" s="37"/>
      <c r="G19" s="37"/>
      <c r="H19" s="37"/>
      <c r="I19" s="37"/>
      <c r="J19" s="37"/>
      <c r="K19" s="37"/>
      <c r="L19" s="37"/>
      <c r="M19" s="37"/>
      <c r="N19" s="37"/>
      <c r="O19" s="37"/>
      <c r="P19" s="38"/>
      <c r="Q19" s="37"/>
      <c r="R19" s="39"/>
    </row>
    <row r="20" spans="1:25" ht="24" customHeight="1" thickBot="1" x14ac:dyDescent="0.3">
      <c r="A20" s="159" t="s">
        <v>33</v>
      </c>
      <c r="B20" s="160"/>
      <c r="C20" s="160"/>
      <c r="D20" s="55"/>
      <c r="E20" s="56"/>
      <c r="F20" s="56"/>
      <c r="G20" s="56"/>
      <c r="H20" s="56"/>
      <c r="I20" s="56"/>
      <c r="J20" s="56"/>
      <c r="K20" s="56"/>
      <c r="L20" s="56"/>
      <c r="M20" s="56"/>
      <c r="N20" s="56"/>
      <c r="O20" s="56"/>
      <c r="P20" s="57"/>
      <c r="Q20" s="56"/>
      <c r="R20" s="58"/>
    </row>
    <row r="21" spans="1:25" ht="26.25" customHeight="1" x14ac:dyDescent="0.25">
      <c r="A21" s="153" t="s">
        <v>34</v>
      </c>
      <c r="B21" s="154"/>
      <c r="C21" s="154"/>
      <c r="D21" s="59"/>
      <c r="E21" s="59"/>
      <c r="F21" s="59"/>
      <c r="G21" s="59"/>
      <c r="H21" s="59"/>
      <c r="I21" s="59"/>
      <c r="J21" s="59"/>
      <c r="K21" s="59"/>
      <c r="L21" s="59"/>
      <c r="M21" s="59"/>
      <c r="N21" s="59"/>
      <c r="O21" s="59"/>
      <c r="P21" s="59"/>
      <c r="Q21" s="59"/>
      <c r="R21" s="60"/>
    </row>
    <row r="22" spans="1:25" ht="25.5" customHeight="1" x14ac:dyDescent="0.25">
      <c r="A22" s="155" t="s">
        <v>35</v>
      </c>
      <c r="B22" s="156"/>
      <c r="C22" s="156"/>
      <c r="D22" s="42"/>
      <c r="E22" s="40"/>
      <c r="F22" s="40"/>
      <c r="G22" s="43"/>
      <c r="H22" s="40"/>
      <c r="I22" s="40"/>
      <c r="J22" s="40"/>
      <c r="K22" s="40"/>
      <c r="L22" s="40"/>
      <c r="M22" s="40"/>
      <c r="N22" s="40"/>
      <c r="O22" s="40"/>
      <c r="P22" s="40"/>
      <c r="Q22" s="40"/>
      <c r="R22" s="41"/>
    </row>
    <row r="23" spans="1:25" ht="28.5" customHeight="1" thickBot="1" x14ac:dyDescent="0.3">
      <c r="A23" s="136" t="s">
        <v>36</v>
      </c>
      <c r="B23" s="137"/>
      <c r="C23" s="137"/>
      <c r="D23" s="44"/>
      <c r="E23" s="45"/>
      <c r="F23" s="45"/>
      <c r="G23" s="46"/>
      <c r="H23" s="45"/>
      <c r="I23" s="45"/>
      <c r="J23" s="45"/>
      <c r="K23" s="45"/>
      <c r="L23" s="45"/>
      <c r="M23" s="45"/>
      <c r="N23" s="45"/>
      <c r="O23" s="45"/>
      <c r="P23" s="45"/>
      <c r="Q23" s="45"/>
      <c r="R23" s="47"/>
    </row>
    <row r="24" spans="1:25" ht="129" customHeight="1" thickBot="1" x14ac:dyDescent="0.3">
      <c r="A24" s="48" t="s">
        <v>37</v>
      </c>
      <c r="B24" s="138" t="s">
        <v>136</v>
      </c>
      <c r="C24" s="138"/>
      <c r="D24" s="138"/>
      <c r="E24" s="138"/>
      <c r="F24" s="138"/>
      <c r="G24" s="138"/>
      <c r="H24" s="138"/>
      <c r="I24" s="138"/>
      <c r="J24" s="138"/>
      <c r="K24" s="138"/>
      <c r="L24" s="138"/>
      <c r="M24" s="138"/>
      <c r="N24" s="138"/>
      <c r="O24" s="138"/>
      <c r="P24" s="138"/>
      <c r="Q24" s="138"/>
      <c r="R24" s="139"/>
    </row>
    <row r="25" spans="1:25" ht="16.5" customHeight="1" thickBot="1" x14ac:dyDescent="0.3">
      <c r="A25" s="148" t="s">
        <v>38</v>
      </c>
      <c r="B25" s="149"/>
      <c r="C25" s="149"/>
      <c r="D25" s="149"/>
      <c r="E25" s="149"/>
      <c r="F25" s="149"/>
      <c r="G25" s="149"/>
      <c r="H25" s="149"/>
      <c r="I25" s="149"/>
      <c r="J25" s="149"/>
      <c r="K25" s="149"/>
      <c r="L25" s="149"/>
      <c r="M25" s="149"/>
      <c r="N25" s="149"/>
      <c r="O25" s="149"/>
      <c r="P25" s="149"/>
      <c r="Q25" s="149"/>
      <c r="R25" s="150"/>
    </row>
    <row r="26" spans="1:25" ht="12" customHeight="1" x14ac:dyDescent="0.25">
      <c r="A26" s="140" t="s">
        <v>39</v>
      </c>
      <c r="B26" s="142" t="s">
        <v>40</v>
      </c>
      <c r="C26" s="142" t="s">
        <v>41</v>
      </c>
      <c r="D26" s="142"/>
      <c r="E26" s="144" t="s">
        <v>42</v>
      </c>
      <c r="F26" s="144"/>
      <c r="G26" s="144"/>
      <c r="H26" s="144"/>
      <c r="I26" s="144"/>
      <c r="J26" s="144"/>
      <c r="K26" s="144"/>
      <c r="L26" s="144"/>
      <c r="M26" s="144"/>
      <c r="N26" s="144"/>
      <c r="O26" s="144"/>
      <c r="P26" s="144"/>
      <c r="Q26" s="144"/>
      <c r="R26" s="145"/>
    </row>
    <row r="27" spans="1:25" ht="26.25" customHeight="1" x14ac:dyDescent="0.25">
      <c r="A27" s="141"/>
      <c r="B27" s="143"/>
      <c r="C27" s="143"/>
      <c r="D27" s="143"/>
      <c r="E27" s="146"/>
      <c r="F27" s="146"/>
      <c r="G27" s="146"/>
      <c r="H27" s="146"/>
      <c r="I27" s="146"/>
      <c r="J27" s="146"/>
      <c r="K27" s="146"/>
      <c r="L27" s="146"/>
      <c r="M27" s="146"/>
      <c r="N27" s="146"/>
      <c r="O27" s="146"/>
      <c r="P27" s="146"/>
      <c r="Q27" s="146"/>
      <c r="R27" s="147"/>
    </row>
    <row r="28" spans="1:25" ht="25.5" customHeight="1" x14ac:dyDescent="0.25">
      <c r="A28" s="62" t="s">
        <v>111</v>
      </c>
      <c r="B28" s="49"/>
      <c r="C28" s="130"/>
      <c r="D28" s="130"/>
      <c r="E28" s="131"/>
      <c r="F28" s="131"/>
      <c r="G28" s="131"/>
      <c r="H28" s="131"/>
      <c r="I28" s="131"/>
      <c r="J28" s="131"/>
      <c r="K28" s="131"/>
      <c r="L28" s="131"/>
      <c r="M28" s="131"/>
      <c r="N28" s="131"/>
      <c r="O28" s="131"/>
      <c r="P28" s="131"/>
      <c r="Q28" s="131"/>
      <c r="R28" s="132"/>
    </row>
    <row r="29" spans="1:25" ht="25.5" customHeight="1" x14ac:dyDescent="0.25">
      <c r="A29" s="63" t="s">
        <v>111</v>
      </c>
      <c r="B29" s="49"/>
      <c r="C29" s="130"/>
      <c r="D29" s="130"/>
      <c r="E29" s="131"/>
      <c r="F29" s="131"/>
      <c r="G29" s="131"/>
      <c r="H29" s="131"/>
      <c r="I29" s="131"/>
      <c r="J29" s="131"/>
      <c r="K29" s="131"/>
      <c r="L29" s="131"/>
      <c r="M29" s="131"/>
      <c r="N29" s="131"/>
      <c r="O29" s="131"/>
      <c r="P29" s="131"/>
      <c r="Q29" s="131"/>
      <c r="R29" s="132"/>
    </row>
    <row r="30" spans="1:25" s="50" customFormat="1" ht="16.5" thickBot="1" x14ac:dyDescent="0.3">
      <c r="A30" s="133" t="s">
        <v>43</v>
      </c>
      <c r="B30" s="134"/>
      <c r="C30" s="134"/>
      <c r="D30" s="134"/>
      <c r="E30" s="134"/>
      <c r="F30" s="134"/>
      <c r="G30" s="134"/>
      <c r="H30" s="134"/>
      <c r="I30" s="134"/>
      <c r="J30" s="134"/>
      <c r="K30" s="134"/>
      <c r="L30" s="134"/>
      <c r="M30" s="134"/>
      <c r="N30" s="134"/>
      <c r="O30" s="134"/>
      <c r="P30" s="134"/>
      <c r="Q30" s="134"/>
      <c r="R30" s="135"/>
      <c r="S30" s="1"/>
      <c r="T30" s="1"/>
      <c r="U30" s="1"/>
      <c r="V30" s="1"/>
      <c r="W30" s="1"/>
      <c r="X30" s="1"/>
      <c r="Y30" s="1"/>
    </row>
    <row r="31" spans="1:25" s="51" customFormat="1" ht="37.5" customHeight="1" x14ac:dyDescent="0.25">
      <c r="A31" s="120" t="s">
        <v>44</v>
      </c>
      <c r="B31" s="121"/>
      <c r="C31" s="121"/>
      <c r="D31" s="121"/>
      <c r="E31" s="122"/>
      <c r="F31" s="122"/>
      <c r="G31" s="122"/>
      <c r="H31" s="122"/>
      <c r="I31" s="122"/>
      <c r="J31" s="125" t="s">
        <v>45</v>
      </c>
      <c r="K31" s="125"/>
      <c r="L31" s="126" t="s">
        <v>53</v>
      </c>
      <c r="M31" s="126"/>
      <c r="N31" s="126"/>
      <c r="O31" s="126"/>
      <c r="P31" s="126"/>
      <c r="Q31" s="126"/>
      <c r="R31" s="127"/>
    </row>
    <row r="32" spans="1:25" s="51" customFormat="1" ht="38.25" customHeight="1" x14ac:dyDescent="0.25">
      <c r="A32" s="128" t="s">
        <v>46</v>
      </c>
      <c r="B32" s="129"/>
      <c r="C32" s="129"/>
      <c r="D32" s="129"/>
      <c r="E32" s="116">
        <f>+F18</f>
        <v>0</v>
      </c>
      <c r="F32" s="116"/>
      <c r="G32" s="123"/>
      <c r="H32" s="123"/>
      <c r="I32" s="123"/>
      <c r="J32" s="111" t="s">
        <v>47</v>
      </c>
      <c r="K32" s="111"/>
      <c r="L32" s="112" t="s">
        <v>56</v>
      </c>
      <c r="M32" s="112"/>
      <c r="N32" s="112"/>
      <c r="O32" s="112"/>
      <c r="P32" s="112"/>
      <c r="Q32" s="112"/>
      <c r="R32" s="113"/>
    </row>
    <row r="33" spans="1:18" s="51" customFormat="1" ht="37.5" customHeight="1" thickBot="1" x14ac:dyDescent="0.3">
      <c r="A33" s="114" t="s">
        <v>48</v>
      </c>
      <c r="B33" s="115"/>
      <c r="C33" s="115"/>
      <c r="D33" s="115"/>
      <c r="E33" s="116">
        <f>+F18</f>
        <v>0</v>
      </c>
      <c r="F33" s="116"/>
      <c r="G33" s="124"/>
      <c r="H33" s="124"/>
      <c r="I33" s="124"/>
      <c r="J33" s="117" t="s">
        <v>49</v>
      </c>
      <c r="K33" s="117"/>
      <c r="L33" s="118" t="s">
        <v>50</v>
      </c>
      <c r="M33" s="118"/>
      <c r="N33" s="118"/>
      <c r="O33" s="118"/>
      <c r="P33" s="118"/>
      <c r="Q33" s="118"/>
      <c r="R33" s="119"/>
    </row>
    <row r="35" spans="1:18" x14ac:dyDescent="0.25">
      <c r="I35" s="53"/>
    </row>
    <row r="36" spans="1:18" x14ac:dyDescent="0.25">
      <c r="F36" s="53"/>
    </row>
    <row r="37" spans="1:18" ht="12" customHeight="1" x14ac:dyDescent="0.25">
      <c r="A37" s="110"/>
      <c r="B37" s="110"/>
      <c r="C37" s="110"/>
      <c r="D37" s="110"/>
      <c r="E37" s="110"/>
      <c r="F37" s="110"/>
      <c r="G37" s="110"/>
      <c r="H37" s="110"/>
      <c r="I37" s="110"/>
      <c r="J37" s="110"/>
      <c r="K37" s="110"/>
      <c r="L37" s="110"/>
      <c r="M37" s="110"/>
      <c r="N37" s="110"/>
      <c r="O37" s="110"/>
      <c r="P37" s="110"/>
      <c r="Q37" s="110"/>
      <c r="R37" s="110"/>
    </row>
    <row r="68" spans="5:5" x14ac:dyDescent="0.25">
      <c r="E68" s="54"/>
    </row>
    <row r="69" spans="5:5" x14ac:dyDescent="0.25">
      <c r="E69" s="54"/>
    </row>
  </sheetData>
  <mergeCells count="63">
    <mergeCell ref="A1:A3"/>
    <mergeCell ref="B1:O1"/>
    <mergeCell ref="P1:R1"/>
    <mergeCell ref="B2:O2"/>
    <mergeCell ref="P2:R2"/>
    <mergeCell ref="B3:O3"/>
    <mergeCell ref="P3:R3"/>
    <mergeCell ref="A4:R4"/>
    <mergeCell ref="B6:G6"/>
    <mergeCell ref="I6:J6"/>
    <mergeCell ref="K6:R6"/>
    <mergeCell ref="A7:A8"/>
    <mergeCell ref="B7:G8"/>
    <mergeCell ref="I8:J8"/>
    <mergeCell ref="K8:R8"/>
    <mergeCell ref="I9:J9"/>
    <mergeCell ref="K9:R9"/>
    <mergeCell ref="B10:G10"/>
    <mergeCell ref="I10:J10"/>
    <mergeCell ref="K10:R10"/>
    <mergeCell ref="A20:C20"/>
    <mergeCell ref="A21:C21"/>
    <mergeCell ref="A22:C22"/>
    <mergeCell ref="A9:A10"/>
    <mergeCell ref="B9:G9"/>
    <mergeCell ref="A19:C19"/>
    <mergeCell ref="A12:A13"/>
    <mergeCell ref="B12:B13"/>
    <mergeCell ref="C12:C13"/>
    <mergeCell ref="D12:F12"/>
    <mergeCell ref="M12:O12"/>
    <mergeCell ref="P12:R12"/>
    <mergeCell ref="A16:C16"/>
    <mergeCell ref="A17:C17"/>
    <mergeCell ref="A18:C18"/>
    <mergeCell ref="G12:I12"/>
    <mergeCell ref="J12:L12"/>
    <mergeCell ref="A23:C23"/>
    <mergeCell ref="B24:R24"/>
    <mergeCell ref="A26:A27"/>
    <mergeCell ref="B26:B27"/>
    <mergeCell ref="C26:D27"/>
    <mergeCell ref="E26:R27"/>
    <mergeCell ref="A25:R25"/>
    <mergeCell ref="C28:D28"/>
    <mergeCell ref="E28:R28"/>
    <mergeCell ref="C29:D29"/>
    <mergeCell ref="E29:R29"/>
    <mergeCell ref="A30:R30"/>
    <mergeCell ref="A31:D31"/>
    <mergeCell ref="E31:F31"/>
    <mergeCell ref="G31:I33"/>
    <mergeCell ref="J31:K31"/>
    <mergeCell ref="L31:R31"/>
    <mergeCell ref="A32:D32"/>
    <mergeCell ref="E32:F32"/>
    <mergeCell ref="A37:R37"/>
    <mergeCell ref="J32:K32"/>
    <mergeCell ref="L32:R32"/>
    <mergeCell ref="A33:D33"/>
    <mergeCell ref="E33:F33"/>
    <mergeCell ref="J33:K33"/>
    <mergeCell ref="L33:R33"/>
  </mergeCells>
  <pageMargins left="0.70866141732283472" right="0.70866141732283472" top="0.74803149606299213" bottom="0.74803149606299213" header="0.31496062992125984" footer="0.31496062992125984"/>
  <pageSetup scale="39" orientation="landscape" r:id="rId1"/>
  <headerFooter>
    <oddFooter>&amp;CSi usted copia o imprime este documento, la UAEGRTD lo considerará como No Controlado y no se hace responsable por su consulta o uso. Si desea consultar la versión vigente y controlada, consulte siempre el Sistema de Información Strategos</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pageSetUpPr fitToPage="1"/>
  </sheetPr>
  <dimension ref="B2:R39"/>
  <sheetViews>
    <sheetView showGridLines="0" tabSelected="1" topLeftCell="E14" zoomScaleNormal="100" workbookViewId="0">
      <selection activeCell="N36" sqref="N36"/>
    </sheetView>
  </sheetViews>
  <sheetFormatPr baseColWidth="10" defaultColWidth="11.42578125" defaultRowHeight="12.75" x14ac:dyDescent="0.2"/>
  <cols>
    <col min="1" max="1" width="3" style="65" customWidth="1"/>
    <col min="2" max="2" width="6.85546875" style="94" customWidth="1"/>
    <col min="3" max="4" width="30.7109375" style="65" customWidth="1"/>
    <col min="5" max="5" width="15.7109375" style="65" bestFit="1" customWidth="1"/>
    <col min="6" max="6" width="16.85546875" style="65" bestFit="1" customWidth="1"/>
    <col min="7" max="7" width="18.140625" style="65" bestFit="1" customWidth="1"/>
    <col min="8" max="9" width="15.7109375" style="65" bestFit="1" customWidth="1"/>
    <col min="10" max="11" width="16.42578125" style="65" bestFit="1" customWidth="1"/>
    <col min="12" max="13" width="16.7109375" style="65" customWidth="1"/>
    <col min="14" max="14" width="15" style="65" customWidth="1"/>
    <col min="15" max="15" width="17.5703125" style="65" customWidth="1"/>
    <col min="16" max="16" width="15.5703125" style="65" customWidth="1"/>
    <col min="17" max="17" width="11.42578125" style="65"/>
    <col min="18" max="18" width="15" style="65" bestFit="1" customWidth="1"/>
    <col min="19" max="16384" width="11.42578125" style="65"/>
  </cols>
  <sheetData>
    <row r="2" spans="2:16" x14ac:dyDescent="0.2">
      <c r="B2" s="204" t="s">
        <v>74</v>
      </c>
      <c r="C2" s="205"/>
      <c r="D2" s="205"/>
      <c r="E2" s="205"/>
      <c r="F2" s="205"/>
      <c r="G2" s="205"/>
      <c r="H2" s="205"/>
      <c r="I2" s="205"/>
      <c r="J2" s="205"/>
      <c r="K2" s="205"/>
    </row>
    <row r="3" spans="2:16" ht="25.5" x14ac:dyDescent="0.2">
      <c r="B3" s="66"/>
      <c r="C3" s="67"/>
      <c r="D3" s="67"/>
      <c r="E3" s="68" t="s">
        <v>106</v>
      </c>
      <c r="F3" s="69" t="s">
        <v>107</v>
      </c>
      <c r="G3" s="69" t="s">
        <v>108</v>
      </c>
      <c r="H3" s="69" t="s">
        <v>109</v>
      </c>
      <c r="I3" s="69" t="s">
        <v>110</v>
      </c>
      <c r="J3" s="69" t="s">
        <v>117</v>
      </c>
      <c r="K3" s="69" t="s">
        <v>118</v>
      </c>
      <c r="L3" s="209" t="s">
        <v>30</v>
      </c>
      <c r="M3" s="209" t="s">
        <v>29</v>
      </c>
      <c r="N3" s="213" t="s">
        <v>51</v>
      </c>
      <c r="O3" s="207" t="s">
        <v>52</v>
      </c>
      <c r="P3" s="207" t="s">
        <v>33</v>
      </c>
    </row>
    <row r="4" spans="2:16" ht="25.5" x14ac:dyDescent="0.2">
      <c r="B4" s="68" t="s">
        <v>0</v>
      </c>
      <c r="C4" s="64" t="s">
        <v>1</v>
      </c>
      <c r="D4" s="64" t="s">
        <v>75</v>
      </c>
      <c r="E4" s="64" t="s">
        <v>105</v>
      </c>
      <c r="F4" s="64" t="s">
        <v>105</v>
      </c>
      <c r="G4" s="64" t="s">
        <v>105</v>
      </c>
      <c r="H4" s="64" t="s">
        <v>105</v>
      </c>
      <c r="I4" s="64" t="s">
        <v>105</v>
      </c>
      <c r="J4" s="64" t="s">
        <v>105</v>
      </c>
      <c r="K4" s="64" t="s">
        <v>105</v>
      </c>
      <c r="L4" s="210"/>
      <c r="M4" s="210"/>
      <c r="N4" s="214"/>
      <c r="O4" s="208"/>
      <c r="P4" s="208"/>
    </row>
    <row r="5" spans="2:16" x14ac:dyDescent="0.2">
      <c r="B5" s="70">
        <v>1</v>
      </c>
      <c r="C5" s="71" t="s">
        <v>57</v>
      </c>
      <c r="D5" s="72" t="s">
        <v>76</v>
      </c>
      <c r="E5" s="73">
        <v>18000</v>
      </c>
      <c r="F5" s="73"/>
      <c r="G5" s="73"/>
      <c r="H5" s="73"/>
      <c r="I5" s="73"/>
      <c r="J5" s="73">
        <v>3046.9996940000001</v>
      </c>
      <c r="K5" s="73">
        <v>2828</v>
      </c>
      <c r="L5" s="74">
        <f t="shared" ref="L5:L34" si="0">ROUND(MEDIAN(E5:K5)-STDEVA(E5:K5),0)</f>
        <v>-5650</v>
      </c>
      <c r="M5" s="75">
        <f t="shared" ref="M5:M34" si="1">ROUND(MEDIAN(E5:K5)+STDEVA(E5:K5),0)</f>
        <v>11744</v>
      </c>
      <c r="N5" s="215">
        <f>ROUND(GEOMEAN(J5,K5),0)</f>
        <v>2935</v>
      </c>
      <c r="O5" s="76">
        <f>ROUND(STDEVA(J5,K5),0)</f>
        <v>155</v>
      </c>
      <c r="P5" s="77">
        <f>ROUND(MEDIAN(J5,K5),0)</f>
        <v>2937</v>
      </c>
    </row>
    <row r="6" spans="2:16" x14ac:dyDescent="0.2">
      <c r="B6" s="70">
        <v>2</v>
      </c>
      <c r="C6" s="71" t="s">
        <v>58</v>
      </c>
      <c r="D6" s="72" t="s">
        <v>77</v>
      </c>
      <c r="E6" s="73">
        <v>18000</v>
      </c>
      <c r="F6" s="73"/>
      <c r="G6" s="73"/>
      <c r="H6" s="73"/>
      <c r="I6" s="73"/>
      <c r="J6" s="73">
        <v>3594.7344520000001</v>
      </c>
      <c r="K6" s="73">
        <v>3506.72</v>
      </c>
      <c r="L6" s="74">
        <f t="shared" si="0"/>
        <v>-4748</v>
      </c>
      <c r="M6" s="75">
        <f t="shared" si="1"/>
        <v>11937</v>
      </c>
      <c r="N6" s="215">
        <f>ROUND(GEOMEAN(J5,K5),0)</f>
        <v>2935</v>
      </c>
      <c r="O6" s="76">
        <f>ROUND(STDEVA(J5,K5),0)</f>
        <v>155</v>
      </c>
      <c r="P6" s="77">
        <f>ROUND(MEDIAN(J5,K5),0)</f>
        <v>2937</v>
      </c>
    </row>
    <row r="7" spans="2:16" x14ac:dyDescent="0.2">
      <c r="B7" s="70">
        <v>3</v>
      </c>
      <c r="C7" s="78" t="s">
        <v>58</v>
      </c>
      <c r="D7" s="79" t="s">
        <v>78</v>
      </c>
      <c r="E7" s="80">
        <v>18000</v>
      </c>
      <c r="F7" s="80"/>
      <c r="G7" s="80"/>
      <c r="H7" s="80"/>
      <c r="I7" s="80"/>
      <c r="J7" s="80"/>
      <c r="K7" s="80"/>
      <c r="L7" s="81"/>
      <c r="M7" s="81"/>
      <c r="N7" s="215">
        <f>ROUND(GEOMEAN(E7),0)</f>
        <v>18000</v>
      </c>
      <c r="O7" s="82">
        <v>0</v>
      </c>
      <c r="P7" s="81">
        <f>ROUND(MEDIAN(E7),0)</f>
        <v>18000</v>
      </c>
    </row>
    <row r="8" spans="2:16" x14ac:dyDescent="0.2">
      <c r="B8" s="70">
        <v>4</v>
      </c>
      <c r="C8" s="71" t="s">
        <v>59</v>
      </c>
      <c r="D8" s="72" t="s">
        <v>79</v>
      </c>
      <c r="E8" s="73">
        <v>9000</v>
      </c>
      <c r="F8" s="73"/>
      <c r="G8" s="73">
        <v>4000</v>
      </c>
      <c r="H8" s="73"/>
      <c r="I8" s="73"/>
      <c r="J8" s="73">
        <v>2442.853294</v>
      </c>
      <c r="K8" s="73">
        <v>2149.2799999999997</v>
      </c>
      <c r="L8" s="74">
        <f t="shared" si="0"/>
        <v>48</v>
      </c>
      <c r="M8" s="75">
        <f t="shared" si="1"/>
        <v>6395</v>
      </c>
      <c r="N8" s="215">
        <f>ROUND(GEOMEAN(G8,J8,K8),0)</f>
        <v>2759</v>
      </c>
      <c r="O8" s="76">
        <f>ROUND(STDEVA(G8,J8,K8),0)</f>
        <v>995</v>
      </c>
      <c r="P8" s="77">
        <f>ROUND(MEDIAN(G8,J8,K8),0)</f>
        <v>2443</v>
      </c>
    </row>
    <row r="9" spans="2:16" x14ac:dyDescent="0.2">
      <c r="B9" s="70">
        <v>5</v>
      </c>
      <c r="C9" s="71" t="s">
        <v>59</v>
      </c>
      <c r="D9" s="72" t="s">
        <v>80</v>
      </c>
      <c r="E9" s="73">
        <v>38250</v>
      </c>
      <c r="F9" s="73"/>
      <c r="G9" s="73"/>
      <c r="H9" s="73"/>
      <c r="I9" s="73"/>
      <c r="J9" s="73"/>
      <c r="K9" s="73">
        <v>3597.2159999999999</v>
      </c>
      <c r="L9" s="74">
        <f t="shared" si="0"/>
        <v>-3580</v>
      </c>
      <c r="M9" s="75">
        <f t="shared" si="1"/>
        <v>45427</v>
      </c>
      <c r="N9" s="215">
        <f>ROUND(GEOMEAN(E9,K9),0)</f>
        <v>11730</v>
      </c>
      <c r="O9" s="76">
        <f>ROUND(STDEVA(E9,K9),0)</f>
        <v>24503</v>
      </c>
      <c r="P9" s="77">
        <f>ROUND(MEDIAN(E9,K9),0)</f>
        <v>20924</v>
      </c>
    </row>
    <row r="10" spans="2:16" x14ac:dyDescent="0.2">
      <c r="B10" s="70">
        <v>6</v>
      </c>
      <c r="C10" s="71" t="s">
        <v>59</v>
      </c>
      <c r="D10" s="72" t="s">
        <v>81</v>
      </c>
      <c r="E10" s="73">
        <v>15000</v>
      </c>
      <c r="F10" s="73"/>
      <c r="G10" s="73">
        <v>4000</v>
      </c>
      <c r="H10" s="73"/>
      <c r="I10" s="73"/>
      <c r="J10" s="73"/>
      <c r="K10" s="73">
        <v>3597.2159999999999</v>
      </c>
      <c r="L10" s="74">
        <f t="shared" si="0"/>
        <v>-2470</v>
      </c>
      <c r="M10" s="75">
        <f t="shared" si="1"/>
        <v>10470</v>
      </c>
      <c r="N10" s="215">
        <f>ROUND(GEOMEAN(G10,K10),0)</f>
        <v>3793</v>
      </c>
      <c r="O10" s="76">
        <f>ROUND(STDEVA(G10,K10),0)</f>
        <v>285</v>
      </c>
      <c r="P10" s="77">
        <f>ROUND(MEDIAN(K10,G10),0)</f>
        <v>3799</v>
      </c>
    </row>
    <row r="11" spans="2:16" x14ac:dyDescent="0.2">
      <c r="B11" s="70">
        <v>7</v>
      </c>
      <c r="C11" s="78" t="s">
        <v>59</v>
      </c>
      <c r="D11" s="79" t="s">
        <v>82</v>
      </c>
      <c r="E11" s="80">
        <v>15000</v>
      </c>
      <c r="F11" s="80"/>
      <c r="G11" s="80"/>
      <c r="H11" s="80"/>
      <c r="I11" s="80"/>
      <c r="J11" s="80"/>
      <c r="K11" s="80"/>
      <c r="L11" s="81"/>
      <c r="M11" s="81"/>
      <c r="N11" s="215">
        <f>ROUND(GEOMEAN(E11),0)</f>
        <v>15000</v>
      </c>
      <c r="O11" s="82">
        <v>0</v>
      </c>
      <c r="P11" s="81">
        <f>ROUND(MEDIAN(E11),0)</f>
        <v>15000</v>
      </c>
    </row>
    <row r="12" spans="2:16" x14ac:dyDescent="0.2">
      <c r="B12" s="70">
        <v>8</v>
      </c>
      <c r="C12" s="71" t="s">
        <v>60</v>
      </c>
      <c r="D12" s="72" t="s">
        <v>83</v>
      </c>
      <c r="E12" s="73">
        <v>18000</v>
      </c>
      <c r="F12" s="73"/>
      <c r="G12" s="73"/>
      <c r="H12" s="73"/>
      <c r="I12" s="73"/>
      <c r="J12" s="73">
        <v>3316.1722639999998</v>
      </c>
      <c r="K12" s="73">
        <v>3619.84</v>
      </c>
      <c r="L12" s="74">
        <f t="shared" si="0"/>
        <v>-4772</v>
      </c>
      <c r="M12" s="75">
        <f t="shared" si="1"/>
        <v>12011</v>
      </c>
      <c r="N12" s="215">
        <f>ROUND(GEOMEAN(J12,K12),0)</f>
        <v>3465</v>
      </c>
      <c r="O12" s="76">
        <f>ROUND(STDEVA(J12,K12),0)</f>
        <v>215</v>
      </c>
      <c r="P12" s="77">
        <f>ROUND(MEDIAN(J12,K12),0)</f>
        <v>3468</v>
      </c>
    </row>
    <row r="13" spans="2:16" x14ac:dyDescent="0.2">
      <c r="B13" s="70">
        <v>9</v>
      </c>
      <c r="C13" s="71" t="s">
        <v>60</v>
      </c>
      <c r="D13" s="72" t="s">
        <v>84</v>
      </c>
      <c r="E13" s="73">
        <v>18000</v>
      </c>
      <c r="F13" s="73"/>
      <c r="G13" s="73"/>
      <c r="H13" s="73"/>
      <c r="I13" s="73"/>
      <c r="J13" s="73">
        <v>3787.3958939999998</v>
      </c>
      <c r="K13" s="73">
        <v>3902.64</v>
      </c>
      <c r="L13" s="74">
        <f t="shared" si="0"/>
        <v>-4270</v>
      </c>
      <c r="M13" s="75">
        <f t="shared" si="1"/>
        <v>12075</v>
      </c>
      <c r="N13" s="215">
        <f>ROUND(GEOMEAN(J13,K13),0)</f>
        <v>3845</v>
      </c>
      <c r="O13" s="76">
        <f>ROUND(STDEVA(J13,K13),0)</f>
        <v>81</v>
      </c>
      <c r="P13" s="77">
        <f>ROUND(MEDIAN(J13,K13),0)</f>
        <v>3845</v>
      </c>
    </row>
    <row r="14" spans="2:16" x14ac:dyDescent="0.2">
      <c r="B14" s="70">
        <v>10</v>
      </c>
      <c r="C14" s="78" t="s">
        <v>60</v>
      </c>
      <c r="D14" s="79" t="s">
        <v>85</v>
      </c>
      <c r="E14" s="80">
        <v>18000</v>
      </c>
      <c r="F14" s="80"/>
      <c r="G14" s="80"/>
      <c r="H14" s="80"/>
      <c r="I14" s="80"/>
      <c r="J14" s="80"/>
      <c r="K14" s="80"/>
      <c r="L14" s="81"/>
      <c r="M14" s="81"/>
      <c r="N14" s="215">
        <f>ROUND(GEOMEAN(E14),0)</f>
        <v>18000</v>
      </c>
      <c r="O14" s="82">
        <v>0</v>
      </c>
      <c r="P14" s="81">
        <f>ROUND(MEDIAN(E14),0)</f>
        <v>18000</v>
      </c>
    </row>
    <row r="15" spans="2:16" x14ac:dyDescent="0.2">
      <c r="B15" s="70">
        <v>11</v>
      </c>
      <c r="C15" s="71" t="s">
        <v>61</v>
      </c>
      <c r="D15" s="72" t="s">
        <v>86</v>
      </c>
      <c r="E15" s="73">
        <v>21000</v>
      </c>
      <c r="F15" s="73"/>
      <c r="G15" s="73"/>
      <c r="H15" s="73"/>
      <c r="I15" s="73"/>
      <c r="J15" s="73">
        <v>3827.8272300000003</v>
      </c>
      <c r="K15" s="73">
        <v>4072.32</v>
      </c>
      <c r="L15" s="74">
        <f t="shared" si="0"/>
        <v>-5772</v>
      </c>
      <c r="M15" s="75">
        <f t="shared" si="1"/>
        <v>13917</v>
      </c>
      <c r="N15" s="215">
        <f>ROUND(GEOMEAN(F15,G15,K15),0)</f>
        <v>4072</v>
      </c>
      <c r="O15" s="76">
        <f>ROUND(STDEVA(J15,K15),0)</f>
        <v>173</v>
      </c>
      <c r="P15" s="77">
        <f>ROUND(MEDIAN(J15,K15),0)</f>
        <v>3950</v>
      </c>
    </row>
    <row r="16" spans="2:16" x14ac:dyDescent="0.2">
      <c r="B16" s="70">
        <v>12</v>
      </c>
      <c r="C16" s="71" t="s">
        <v>62</v>
      </c>
      <c r="D16" s="72" t="s">
        <v>87</v>
      </c>
      <c r="E16" s="73">
        <v>21000</v>
      </c>
      <c r="F16" s="73"/>
      <c r="G16" s="73"/>
      <c r="H16" s="73"/>
      <c r="I16" s="73"/>
      <c r="J16" s="73">
        <v>3572.3430120000003</v>
      </c>
      <c r="K16" s="73">
        <v>3732.96</v>
      </c>
      <c r="L16" s="74">
        <f t="shared" si="0"/>
        <v>-6283</v>
      </c>
      <c r="M16" s="75">
        <f t="shared" si="1"/>
        <v>13749</v>
      </c>
      <c r="N16" s="215">
        <f>ROUND(GEOMEAN(J16,K16),0)</f>
        <v>3652</v>
      </c>
      <c r="O16" s="76">
        <f>ROUND(STDEVA(J16,K16),0)</f>
        <v>114</v>
      </c>
      <c r="P16" s="77">
        <f>ROUND(MEDIAN(J16,K16),0)</f>
        <v>3653</v>
      </c>
    </row>
    <row r="17" spans="2:16" x14ac:dyDescent="0.2">
      <c r="B17" s="70">
        <v>13</v>
      </c>
      <c r="C17" s="71" t="s">
        <v>62</v>
      </c>
      <c r="D17" s="72" t="s">
        <v>88</v>
      </c>
      <c r="E17" s="73">
        <v>15000</v>
      </c>
      <c r="F17" s="73"/>
      <c r="G17" s="73">
        <v>4000</v>
      </c>
      <c r="H17" s="73"/>
      <c r="I17" s="73"/>
      <c r="J17" s="73">
        <v>2809.22795</v>
      </c>
      <c r="K17" s="73">
        <v>3280.48</v>
      </c>
      <c r="L17" s="74">
        <f t="shared" si="0"/>
        <v>-2199</v>
      </c>
      <c r="M17" s="75">
        <f t="shared" si="1"/>
        <v>9479</v>
      </c>
      <c r="N17" s="215">
        <f>ROUND(GEOMEAN(G17,K17,J17),0)</f>
        <v>3328</v>
      </c>
      <c r="O17" s="76">
        <f>ROUND(STDEVA(J17,G17,K17),0)</f>
        <v>600</v>
      </c>
      <c r="P17" s="77">
        <f>ROUND(MEDIAN(J17,G17,K17),0)</f>
        <v>3280</v>
      </c>
    </row>
    <row r="18" spans="2:16" x14ac:dyDescent="0.2">
      <c r="B18" s="70">
        <v>14</v>
      </c>
      <c r="C18" s="71" t="s">
        <v>63</v>
      </c>
      <c r="D18" s="72" t="s">
        <v>89</v>
      </c>
      <c r="E18" s="73">
        <v>18000</v>
      </c>
      <c r="F18" s="73"/>
      <c r="G18" s="73"/>
      <c r="H18" s="73"/>
      <c r="I18" s="73"/>
      <c r="J18" s="73">
        <v>3053.5270100000002</v>
      </c>
      <c r="K18" s="73">
        <v>3393.6</v>
      </c>
      <c r="L18" s="74">
        <f t="shared" si="0"/>
        <v>-5139</v>
      </c>
      <c r="M18" s="75">
        <f t="shared" si="1"/>
        <v>11926</v>
      </c>
      <c r="N18" s="215">
        <f>ROUND(GEOMEAN(J18,K18),0)</f>
        <v>3219</v>
      </c>
      <c r="O18" s="76">
        <f>ROUND(STDEVA(J18,K18),0)</f>
        <v>240</v>
      </c>
      <c r="P18" s="77">
        <f>ROUND(MEDIAN(J18,K18),0)</f>
        <v>3224</v>
      </c>
    </row>
    <row r="19" spans="2:16" x14ac:dyDescent="0.2">
      <c r="B19" s="70">
        <v>15</v>
      </c>
      <c r="C19" s="71" t="s">
        <v>64</v>
      </c>
      <c r="D19" s="72" t="s">
        <v>90</v>
      </c>
      <c r="E19" s="73">
        <v>21000</v>
      </c>
      <c r="F19" s="73"/>
      <c r="G19" s="73"/>
      <c r="H19" s="73"/>
      <c r="I19" s="73"/>
      <c r="J19" s="73">
        <v>3712.5113139999999</v>
      </c>
      <c r="K19" s="73">
        <v>3959.2</v>
      </c>
      <c r="L19" s="74">
        <f t="shared" si="0"/>
        <v>-5951</v>
      </c>
      <c r="M19" s="75">
        <f t="shared" si="1"/>
        <v>13870</v>
      </c>
      <c r="N19" s="215">
        <f>ROUND(GEOMEAN(J19,K19),0)</f>
        <v>3834</v>
      </c>
      <c r="O19" s="76">
        <f>ROUND(STDEVA(J19,K19),0)</f>
        <v>174</v>
      </c>
      <c r="P19" s="77">
        <f>ROUND(MEDIAN(J19,K19),0)</f>
        <v>3836</v>
      </c>
    </row>
    <row r="20" spans="2:16" x14ac:dyDescent="0.2">
      <c r="B20" s="70">
        <v>16</v>
      </c>
      <c r="C20" s="71" t="s">
        <v>64</v>
      </c>
      <c r="D20" s="72" t="s">
        <v>91</v>
      </c>
      <c r="E20" s="73">
        <v>18000</v>
      </c>
      <c r="F20" s="73"/>
      <c r="G20" s="73"/>
      <c r="H20" s="73"/>
      <c r="I20" s="73"/>
      <c r="J20" s="73">
        <v>3787.8289360000003</v>
      </c>
      <c r="K20" s="73">
        <v>3902.64</v>
      </c>
      <c r="L20" s="74">
        <f t="shared" si="0"/>
        <v>-4270</v>
      </c>
      <c r="M20" s="75">
        <f t="shared" si="1"/>
        <v>12075</v>
      </c>
      <c r="N20" s="215">
        <f>ROUND(GEOMEAN(J20,K20),0)</f>
        <v>3845</v>
      </c>
      <c r="O20" s="76">
        <f>ROUND(STDEVA(J20,K20),0)</f>
        <v>81</v>
      </c>
      <c r="P20" s="77">
        <f>ROUND(MEDIAN(J20,K20),0)</f>
        <v>3845</v>
      </c>
    </row>
    <row r="21" spans="2:16" x14ac:dyDescent="0.2">
      <c r="B21" s="70">
        <v>17</v>
      </c>
      <c r="C21" s="71" t="s">
        <v>65</v>
      </c>
      <c r="D21" s="72" t="s">
        <v>92</v>
      </c>
      <c r="E21" s="73">
        <v>18000</v>
      </c>
      <c r="F21" s="73"/>
      <c r="G21" s="73"/>
      <c r="H21" s="73"/>
      <c r="I21" s="73"/>
      <c r="J21" s="73">
        <v>3591.2489919999998</v>
      </c>
      <c r="K21" s="73">
        <v>3755.5839999999998</v>
      </c>
      <c r="L21" s="74">
        <f t="shared" si="0"/>
        <v>-4516</v>
      </c>
      <c r="M21" s="75">
        <f t="shared" si="1"/>
        <v>12027</v>
      </c>
      <c r="N21" s="215">
        <f>ROUND(GEOMEAN(J21,K21),0)</f>
        <v>3672</v>
      </c>
      <c r="O21" s="76">
        <f>ROUND(STDEVA(J21,K21),0)</f>
        <v>116</v>
      </c>
      <c r="P21" s="77">
        <f>ROUND(MEDIAN(J21,K21),0)</f>
        <v>3673</v>
      </c>
    </row>
    <row r="22" spans="2:16" x14ac:dyDescent="0.2">
      <c r="B22" s="70">
        <v>18</v>
      </c>
      <c r="C22" s="78" t="s">
        <v>65</v>
      </c>
      <c r="D22" s="79" t="s">
        <v>93</v>
      </c>
      <c r="E22" s="80">
        <v>21000</v>
      </c>
      <c r="F22" s="80"/>
      <c r="G22" s="80"/>
      <c r="H22" s="80"/>
      <c r="I22" s="80"/>
      <c r="J22" s="80"/>
      <c r="K22" s="80"/>
      <c r="L22" s="81"/>
      <c r="M22" s="81"/>
      <c r="N22" s="215">
        <f>ROUND(GEOMEAN(E22),0)</f>
        <v>21000</v>
      </c>
      <c r="O22" s="82">
        <v>0</v>
      </c>
      <c r="P22" s="81">
        <f>ROUND(MEDIAN(E22),0)</f>
        <v>21000</v>
      </c>
    </row>
    <row r="23" spans="2:16" x14ac:dyDescent="0.2">
      <c r="B23" s="70">
        <v>19</v>
      </c>
      <c r="C23" s="78" t="s">
        <v>65</v>
      </c>
      <c r="D23" s="79" t="s">
        <v>94</v>
      </c>
      <c r="E23" s="80">
        <v>21000</v>
      </c>
      <c r="F23" s="80"/>
      <c r="G23" s="80"/>
      <c r="H23" s="80"/>
      <c r="I23" s="80"/>
      <c r="J23" s="80"/>
      <c r="K23" s="80"/>
      <c r="L23" s="81"/>
      <c r="M23" s="81"/>
      <c r="N23" s="215">
        <f>ROUND(GEOMEAN(E23),0)</f>
        <v>21000</v>
      </c>
      <c r="O23" s="82">
        <v>0</v>
      </c>
      <c r="P23" s="81">
        <f>ROUND(MEDIAN(E23),0)</f>
        <v>21000</v>
      </c>
    </row>
    <row r="24" spans="2:16" x14ac:dyDescent="0.2">
      <c r="B24" s="70">
        <v>20</v>
      </c>
      <c r="C24" s="71" t="s">
        <v>66</v>
      </c>
      <c r="D24" s="72" t="s">
        <v>95</v>
      </c>
      <c r="E24" s="83">
        <v>21000</v>
      </c>
      <c r="F24" s="73">
        <v>6200</v>
      </c>
      <c r="G24" s="73">
        <v>4000</v>
      </c>
      <c r="H24" s="73"/>
      <c r="I24" s="73"/>
      <c r="J24" s="73">
        <v>3546.3604919999998</v>
      </c>
      <c r="K24" s="73">
        <v>3846.08</v>
      </c>
      <c r="L24" s="74">
        <f t="shared" si="0"/>
        <v>-3499</v>
      </c>
      <c r="M24" s="75">
        <f t="shared" si="1"/>
        <v>11499</v>
      </c>
      <c r="N24" s="215">
        <f>ROUND(GEOMEAN(F24,G24,J24,K24),0)</f>
        <v>4289</v>
      </c>
      <c r="O24" s="76">
        <f>ROUND(STDEVA(F24,G24,J24,K24),0)</f>
        <v>1216</v>
      </c>
      <c r="P24" s="77">
        <f>ROUND(MEDIAN(F24,G24,J24,K24),0)</f>
        <v>3923</v>
      </c>
    </row>
    <row r="25" spans="2:16" x14ac:dyDescent="0.2">
      <c r="B25" s="70">
        <v>21</v>
      </c>
      <c r="C25" s="71" t="s">
        <v>66</v>
      </c>
      <c r="D25" s="72" t="s">
        <v>55</v>
      </c>
      <c r="E25" s="73">
        <v>21000</v>
      </c>
      <c r="F25" s="73">
        <v>6200</v>
      </c>
      <c r="G25" s="73"/>
      <c r="H25" s="73"/>
      <c r="I25" s="73"/>
      <c r="J25" s="73">
        <v>3331.1703040000002</v>
      </c>
      <c r="K25" s="73">
        <v>3619.84</v>
      </c>
      <c r="L25" s="74">
        <f t="shared" si="0"/>
        <v>-3498</v>
      </c>
      <c r="M25" s="75">
        <f t="shared" si="1"/>
        <v>13318</v>
      </c>
      <c r="N25" s="215">
        <f>ROUND(GEOMEAN(F25,J25,K25),0)</f>
        <v>4213</v>
      </c>
      <c r="O25" s="76">
        <f>ROUND(STDEVA(F25,J25,K25),0)</f>
        <v>1580</v>
      </c>
      <c r="P25" s="77">
        <f>ROUND(MEDIAN(F25,J25,K25),0)</f>
        <v>3620</v>
      </c>
    </row>
    <row r="26" spans="2:16" x14ac:dyDescent="0.2">
      <c r="B26" s="70">
        <v>22</v>
      </c>
      <c r="C26" s="71" t="s">
        <v>67</v>
      </c>
      <c r="D26" s="72" t="s">
        <v>96</v>
      </c>
      <c r="E26" s="73">
        <v>15000</v>
      </c>
      <c r="F26" s="73"/>
      <c r="G26" s="73">
        <v>4000</v>
      </c>
      <c r="H26" s="73"/>
      <c r="I26" s="73"/>
      <c r="J26" s="73">
        <v>2794.4094639999998</v>
      </c>
      <c r="K26" s="73">
        <v>3167.36</v>
      </c>
      <c r="L26" s="74">
        <f t="shared" si="0"/>
        <v>-2278</v>
      </c>
      <c r="M26" s="75">
        <f t="shared" si="1"/>
        <v>9445</v>
      </c>
      <c r="N26" s="215">
        <f>ROUND(GEOMEAN(J26,K26,G26),0)</f>
        <v>3284</v>
      </c>
      <c r="O26" s="76">
        <f>ROUND(STDEVA(J26,G26,K26),0)</f>
        <v>617</v>
      </c>
      <c r="P26" s="77">
        <f>ROUND(MEDIAN(J26,G26,K26),0)</f>
        <v>3167</v>
      </c>
    </row>
    <row r="27" spans="2:16" x14ac:dyDescent="0.2">
      <c r="B27" s="70">
        <v>23</v>
      </c>
      <c r="C27" s="71" t="s">
        <v>68</v>
      </c>
      <c r="D27" s="72" t="s">
        <v>97</v>
      </c>
      <c r="E27" s="73">
        <v>38250</v>
      </c>
      <c r="F27" s="73"/>
      <c r="G27" s="73"/>
      <c r="H27" s="73"/>
      <c r="I27" s="73"/>
      <c r="J27" s="73">
        <v>4621.9417620000004</v>
      </c>
      <c r="K27" s="73">
        <v>4298.5599999999995</v>
      </c>
      <c r="L27" s="74">
        <f t="shared" si="0"/>
        <v>-14887</v>
      </c>
      <c r="M27" s="75">
        <f t="shared" si="1"/>
        <v>24131</v>
      </c>
      <c r="N27" s="215">
        <f>ROUND(GEOMEAN(J27,K27),0)</f>
        <v>4457</v>
      </c>
      <c r="O27" s="76">
        <f>ROUND(STDEVA(J27,K27),0)</f>
        <v>229</v>
      </c>
      <c r="P27" s="77">
        <f>ROUND(MEDIAN(J27,K27),0)</f>
        <v>4460</v>
      </c>
    </row>
    <row r="28" spans="2:16" x14ac:dyDescent="0.2">
      <c r="B28" s="70">
        <v>24</v>
      </c>
      <c r="C28" s="71" t="s">
        <v>69</v>
      </c>
      <c r="D28" s="72" t="s">
        <v>98</v>
      </c>
      <c r="E28" s="73">
        <v>21000</v>
      </c>
      <c r="F28" s="73">
        <v>5200</v>
      </c>
      <c r="G28" s="73"/>
      <c r="H28" s="73"/>
      <c r="I28" s="83">
        <v>100000</v>
      </c>
      <c r="J28" s="73">
        <v>3687.9018540000002</v>
      </c>
      <c r="K28" s="84">
        <v>3959.2</v>
      </c>
      <c r="L28" s="74">
        <f>ROUND(MEDIAN(E28:J28)-STDEVA(E28:J28),0)</f>
        <v>-32594</v>
      </c>
      <c r="M28" s="75">
        <f>ROUND(MEDIAN(E28:J28)+STDEVA(E28:J28),0)</f>
        <v>58794</v>
      </c>
      <c r="N28" s="215">
        <f>ROUND(GEOMEAN(F28,J28,K28),0)</f>
        <v>4234</v>
      </c>
      <c r="O28" s="76">
        <f>ROUND(STDEVA(F28,J28,K28),0)</f>
        <v>806</v>
      </c>
      <c r="P28" s="77">
        <f>ROUND(MEDIAN(F28,J28,K28),0)</f>
        <v>3959</v>
      </c>
    </row>
    <row r="29" spans="2:16" x14ac:dyDescent="0.2">
      <c r="B29" s="70">
        <v>25</v>
      </c>
      <c r="C29" s="85" t="s">
        <v>69</v>
      </c>
      <c r="D29" s="86" t="s">
        <v>99</v>
      </c>
      <c r="E29" s="73">
        <v>21000</v>
      </c>
      <c r="F29" s="73"/>
      <c r="G29" s="73"/>
      <c r="H29" s="73"/>
      <c r="I29" s="73">
        <v>100000</v>
      </c>
      <c r="J29" s="73"/>
      <c r="K29" s="87"/>
      <c r="L29" s="74">
        <f>ROUND(MEDIAN(E29:J29)-STDEVA(E29:J29),0)</f>
        <v>4639</v>
      </c>
      <c r="M29" s="75">
        <f>ROUND(MEDIAN(E29:J29)+STDEVA(E29:J29),0)</f>
        <v>116361</v>
      </c>
      <c r="N29" s="215">
        <f>ROUND(GEOMEAN(E29,I29),0)</f>
        <v>45826</v>
      </c>
      <c r="O29" s="76">
        <f>ROUND(STDEVA(E28:F28,J28:K28),0)</f>
        <v>8385</v>
      </c>
      <c r="P29" s="77">
        <f>ROUND(MEDIAN(E28:F28,J28:K28),0)</f>
        <v>4580</v>
      </c>
    </row>
    <row r="30" spans="2:16" x14ac:dyDescent="0.2">
      <c r="B30" s="70">
        <v>26</v>
      </c>
      <c r="C30" s="71" t="s">
        <v>70</v>
      </c>
      <c r="D30" s="72" t="s">
        <v>100</v>
      </c>
      <c r="E30" s="73">
        <v>38250</v>
      </c>
      <c r="F30" s="73"/>
      <c r="G30" s="73"/>
      <c r="H30" s="73"/>
      <c r="I30" s="73"/>
      <c r="J30" s="73">
        <v>4472.0564200000008</v>
      </c>
      <c r="K30" s="73">
        <v>5429.76</v>
      </c>
      <c r="L30" s="74">
        <f t="shared" si="0"/>
        <v>-13801</v>
      </c>
      <c r="M30" s="75">
        <f t="shared" si="1"/>
        <v>24661</v>
      </c>
      <c r="N30" s="215">
        <f>ROUND(GEOMEAN(J30,K30),0)</f>
        <v>4928</v>
      </c>
      <c r="O30" s="76">
        <f>ROUND(STDEVA(J30,K30),0)</f>
        <v>677</v>
      </c>
      <c r="P30" s="77">
        <f>ROUND(MEDIAN(J30,K30),0)</f>
        <v>4951</v>
      </c>
    </row>
    <row r="31" spans="2:16" x14ac:dyDescent="0.2">
      <c r="B31" s="70">
        <v>27</v>
      </c>
      <c r="C31" s="71" t="s">
        <v>71</v>
      </c>
      <c r="D31" s="72" t="s">
        <v>101</v>
      </c>
      <c r="E31" s="73">
        <v>15000</v>
      </c>
      <c r="F31" s="73"/>
      <c r="G31" s="73">
        <v>4000</v>
      </c>
      <c r="H31" s="73"/>
      <c r="I31" s="73"/>
      <c r="J31" s="73">
        <v>2749.3308480000001</v>
      </c>
      <c r="K31" s="73">
        <v>3054.24</v>
      </c>
      <c r="L31" s="74">
        <f t="shared" si="0"/>
        <v>-2363</v>
      </c>
      <c r="M31" s="75">
        <f t="shared" si="1"/>
        <v>9417</v>
      </c>
      <c r="N31" s="215">
        <f>ROUND(GEOMEAN(J31,G31,K31),0)</f>
        <v>3226</v>
      </c>
      <c r="O31" s="76">
        <f>ROUND(STDEVA(J31,G31,K31),0)</f>
        <v>652</v>
      </c>
      <c r="P31" s="77">
        <f>ROUND(MEDIAN(J31,G31,K31),0)</f>
        <v>3054</v>
      </c>
    </row>
    <row r="32" spans="2:16" x14ac:dyDescent="0.2">
      <c r="B32" s="70">
        <v>28</v>
      </c>
      <c r="C32" s="71" t="s">
        <v>72</v>
      </c>
      <c r="D32" s="72" t="s">
        <v>102</v>
      </c>
      <c r="E32" s="73">
        <v>18000</v>
      </c>
      <c r="F32" s="73"/>
      <c r="G32" s="73"/>
      <c r="H32" s="73"/>
      <c r="I32" s="73"/>
      <c r="J32" s="73">
        <v>3417.1661080000003</v>
      </c>
      <c r="K32" s="73">
        <v>3506.72</v>
      </c>
      <c r="L32" s="74">
        <f t="shared" si="0"/>
        <v>-4887</v>
      </c>
      <c r="M32" s="75">
        <f t="shared" si="1"/>
        <v>11900</v>
      </c>
      <c r="N32" s="215">
        <f>ROUND(GEOMEAN(J32,K32),0)</f>
        <v>3462</v>
      </c>
      <c r="O32" s="76">
        <f>ROUND(STDEVA(J32,K32),0)</f>
        <v>63</v>
      </c>
      <c r="P32" s="77">
        <f>ROUND(MEDIAN(J32,K32),0)</f>
        <v>3462</v>
      </c>
    </row>
    <row r="33" spans="2:18" x14ac:dyDescent="0.2">
      <c r="B33" s="70">
        <v>29</v>
      </c>
      <c r="C33" s="71" t="s">
        <v>72</v>
      </c>
      <c r="D33" s="72" t="s">
        <v>103</v>
      </c>
      <c r="E33" s="73">
        <v>18000</v>
      </c>
      <c r="F33" s="73"/>
      <c r="G33" s="73"/>
      <c r="H33" s="73">
        <v>3090</v>
      </c>
      <c r="I33" s="73"/>
      <c r="J33" s="73">
        <v>3407.5441260000002</v>
      </c>
      <c r="K33" s="73">
        <v>3337.04</v>
      </c>
      <c r="L33" s="74">
        <f t="shared" si="0"/>
        <v>-3990</v>
      </c>
      <c r="M33" s="75">
        <f t="shared" si="1"/>
        <v>10734</v>
      </c>
      <c r="N33" s="215">
        <f>ROUND(GEOMEAN(J33,H33,K33),0)</f>
        <v>3275</v>
      </c>
      <c r="O33" s="76">
        <f>ROUND(STDEVA(J33,H33,K33),0)</f>
        <v>167</v>
      </c>
      <c r="P33" s="77">
        <f>ROUND(MEDIAN(J33,H33,K33),0)</f>
        <v>3337</v>
      </c>
    </row>
    <row r="34" spans="2:18" x14ac:dyDescent="0.2">
      <c r="B34" s="70">
        <v>30</v>
      </c>
      <c r="C34" s="71" t="s">
        <v>73</v>
      </c>
      <c r="D34" s="72" t="s">
        <v>73</v>
      </c>
      <c r="E34" s="73">
        <v>9000</v>
      </c>
      <c r="F34" s="73"/>
      <c r="G34" s="73"/>
      <c r="H34" s="73"/>
      <c r="I34" s="73"/>
      <c r="J34" s="73">
        <v>2402.6860080000001</v>
      </c>
      <c r="K34" s="73">
        <v>2149.2799999999997</v>
      </c>
      <c r="L34" s="74">
        <f t="shared" si="0"/>
        <v>-1481</v>
      </c>
      <c r="M34" s="75">
        <f t="shared" si="1"/>
        <v>6287</v>
      </c>
      <c r="N34" s="215">
        <f>ROUND(GEOMEAN(J34,K34),0)</f>
        <v>2272</v>
      </c>
      <c r="O34" s="76">
        <f>ROUND(STDEVA(J34,K34),0)</f>
        <v>179</v>
      </c>
      <c r="P34" s="77">
        <f>ROUND(MEDIAN(J34,K34),0)</f>
        <v>2276</v>
      </c>
    </row>
    <row r="35" spans="2:18" x14ac:dyDescent="0.2">
      <c r="B35" s="70">
        <v>31</v>
      </c>
      <c r="C35" s="85" t="s">
        <v>59</v>
      </c>
      <c r="D35" s="86" t="s">
        <v>104</v>
      </c>
      <c r="E35" s="88">
        <v>9000</v>
      </c>
      <c r="F35" s="34"/>
      <c r="G35" s="34">
        <v>4000</v>
      </c>
      <c r="H35" s="34"/>
      <c r="I35" s="34"/>
      <c r="J35" s="34"/>
      <c r="K35" s="89"/>
      <c r="L35" s="74">
        <f>ROUND(MEDIAN(E35:K35)-STDEVA(E35:K35),0)</f>
        <v>2964</v>
      </c>
      <c r="M35" s="75">
        <f>ROUND(MEDIAN(E35:K35)+STDEVA(E35:K35),0)</f>
        <v>10036</v>
      </c>
      <c r="N35" s="215">
        <f>ROUND(GEOMEAN(E35,G35),0)</f>
        <v>6000</v>
      </c>
      <c r="O35" s="76">
        <f>ROUND(STDEVA(E35,G35),0)</f>
        <v>3536</v>
      </c>
      <c r="P35" s="77">
        <f>ROUND(MEDIAN(E35,G35),0)</f>
        <v>6500</v>
      </c>
    </row>
    <row r="36" spans="2:18" ht="15" customHeight="1" x14ac:dyDescent="0.2">
      <c r="B36" s="206" t="s">
        <v>2</v>
      </c>
      <c r="C36" s="206"/>
      <c r="D36" s="206"/>
      <c r="E36" s="90">
        <f>SUM(E5:E35)</f>
        <v>603750</v>
      </c>
      <c r="F36" s="90">
        <f>SUM(F5:F35)</f>
        <v>17600</v>
      </c>
      <c r="G36" s="90">
        <f>SUM(G5:G35)</f>
        <v>28000</v>
      </c>
      <c r="H36" s="90">
        <f t="shared" ref="H36:K36" si="2">SUM(H5:H35)</f>
        <v>3090</v>
      </c>
      <c r="I36" s="90">
        <f t="shared" si="2"/>
        <v>200000</v>
      </c>
      <c r="J36" s="90">
        <f t="shared" si="2"/>
        <v>74973.237428000008</v>
      </c>
      <c r="K36" s="90">
        <f t="shared" si="2"/>
        <v>85665.775999999983</v>
      </c>
      <c r="L36" s="91">
        <f>ROUND(SUM(L8,L10,L17,L24,L25,L26,L28,L29,L31,L33,L35),0)</f>
        <v>-45240</v>
      </c>
      <c r="M36" s="92">
        <f>ROUND(SUM(M8,M10,M17,M24,M25,M26,M28,M29,M31,M33,M35),0)</f>
        <v>265948</v>
      </c>
      <c r="N36" s="216">
        <f>ROUND(SUM(N5:N35),0)</f>
        <v>239550</v>
      </c>
      <c r="O36" s="93">
        <f>ROUND(SUM(O8,O10,O17,O24,O25,O26,O28,O29,O31,O33,O35),0)</f>
        <v>18839</v>
      </c>
      <c r="P36" s="93">
        <f>ROUND(SUM(P8,P10,P17,P24,P25,P26,P28,P29,P31,P33,P35),0)</f>
        <v>41662</v>
      </c>
    </row>
    <row r="37" spans="2:18" x14ac:dyDescent="0.2">
      <c r="E37" s="95"/>
      <c r="F37" s="95"/>
      <c r="G37" s="95"/>
      <c r="H37" s="95"/>
      <c r="I37" s="95"/>
      <c r="J37" s="95"/>
      <c r="K37" s="95"/>
    </row>
    <row r="38" spans="2:18" x14ac:dyDescent="0.2">
      <c r="R38" s="96"/>
    </row>
    <row r="39" spans="2:18" x14ac:dyDescent="0.2">
      <c r="R39" s="96"/>
    </row>
  </sheetData>
  <mergeCells count="7">
    <mergeCell ref="B2:K2"/>
    <mergeCell ref="B36:D36"/>
    <mergeCell ref="P3:P4"/>
    <mergeCell ref="L3:L4"/>
    <mergeCell ref="M3:M4"/>
    <mergeCell ref="N3:N4"/>
    <mergeCell ref="O3:O4"/>
  </mergeCells>
  <conditionalFormatting sqref="E5:K5">
    <cfRule type="cellIs" dxfId="25" priority="26" operator="between">
      <formula>$L$5</formula>
      <formula>$M$5</formula>
    </cfRule>
  </conditionalFormatting>
  <conditionalFormatting sqref="E6:K6">
    <cfRule type="cellIs" dxfId="24" priority="25" operator="between">
      <formula>$L$6</formula>
      <formula>$M$6</formula>
    </cfRule>
  </conditionalFormatting>
  <conditionalFormatting sqref="E8:K8">
    <cfRule type="cellIs" dxfId="23" priority="24" operator="between">
      <formula>$L$8</formula>
      <formula>$M$8</formula>
    </cfRule>
  </conditionalFormatting>
  <conditionalFormatting sqref="E9:K9">
    <cfRule type="cellIs" dxfId="22" priority="23" operator="between">
      <formula>$L$9</formula>
      <formula>$M$9</formula>
    </cfRule>
  </conditionalFormatting>
  <conditionalFormatting sqref="E10:K10">
    <cfRule type="cellIs" dxfId="21" priority="22" operator="between">
      <formula>$L$10</formula>
      <formula>$M$10</formula>
    </cfRule>
  </conditionalFormatting>
  <conditionalFormatting sqref="E12:K12">
    <cfRule type="cellIs" dxfId="20" priority="21" operator="between">
      <formula>$L$12</formula>
      <formula>$M$12</formula>
    </cfRule>
  </conditionalFormatting>
  <conditionalFormatting sqref="E13:K13">
    <cfRule type="cellIs" dxfId="19" priority="20" operator="between">
      <formula>$L$13</formula>
      <formula>$M$13</formula>
    </cfRule>
  </conditionalFormatting>
  <conditionalFormatting sqref="E15:K15">
    <cfRule type="cellIs" dxfId="18" priority="19" operator="between">
      <formula>$L$15</formula>
      <formula>$M$15</formula>
    </cfRule>
  </conditionalFormatting>
  <conditionalFormatting sqref="E16:K16">
    <cfRule type="cellIs" dxfId="17" priority="18" operator="between">
      <formula>$L$16</formula>
      <formula>$M$16</formula>
    </cfRule>
  </conditionalFormatting>
  <conditionalFormatting sqref="E17:K17">
    <cfRule type="cellIs" dxfId="16" priority="17" operator="between">
      <formula>$L$17</formula>
      <formula>$M$17</formula>
    </cfRule>
  </conditionalFormatting>
  <conditionalFormatting sqref="E18:K18">
    <cfRule type="cellIs" dxfId="15" priority="16" operator="between">
      <formula>$L$18</formula>
      <formula>$M$18</formula>
    </cfRule>
  </conditionalFormatting>
  <conditionalFormatting sqref="E19:K19">
    <cfRule type="cellIs" dxfId="14" priority="15" operator="between">
      <formula>$L$19</formula>
      <formula>$M$19</formula>
    </cfRule>
  </conditionalFormatting>
  <conditionalFormatting sqref="E20:K20">
    <cfRule type="cellIs" dxfId="13" priority="14" operator="between">
      <formula>$L$20</formula>
      <formula>$M$20</formula>
    </cfRule>
  </conditionalFormatting>
  <conditionalFormatting sqref="E21:K21">
    <cfRule type="cellIs" dxfId="12" priority="13" operator="between">
      <formula>$L$21</formula>
      <formula>$M$21</formula>
    </cfRule>
  </conditionalFormatting>
  <conditionalFormatting sqref="E24:K24">
    <cfRule type="cellIs" dxfId="11" priority="12" operator="between">
      <formula>$L$24</formula>
      <formula>$M$24</formula>
    </cfRule>
  </conditionalFormatting>
  <conditionalFormatting sqref="E25:K25">
    <cfRule type="cellIs" dxfId="10" priority="11" operator="between">
      <formula>$L$25</formula>
      <formula>$M$25</formula>
    </cfRule>
  </conditionalFormatting>
  <conditionalFormatting sqref="E26:K26">
    <cfRule type="cellIs" dxfId="9" priority="10" operator="between">
      <formula>$L$26</formula>
      <formula>$M$26</formula>
    </cfRule>
  </conditionalFormatting>
  <conditionalFormatting sqref="E27:K27">
    <cfRule type="cellIs" dxfId="8" priority="9" operator="between">
      <formula>$L$27</formula>
      <formula>$M$27</formula>
    </cfRule>
  </conditionalFormatting>
  <conditionalFormatting sqref="E28:K28">
    <cfRule type="cellIs" dxfId="7" priority="8" operator="between">
      <formula>$L$28</formula>
      <formula>$M$28</formula>
    </cfRule>
  </conditionalFormatting>
  <conditionalFormatting sqref="E29:K29">
    <cfRule type="cellIs" dxfId="6" priority="7" operator="between">
      <formula>$L$29</formula>
      <formula>$M$29</formula>
    </cfRule>
  </conditionalFormatting>
  <conditionalFormatting sqref="E30:K30">
    <cfRule type="cellIs" dxfId="5" priority="6" operator="between">
      <formula>$L$30</formula>
      <formula>$M$30</formula>
    </cfRule>
  </conditionalFormatting>
  <conditionalFormatting sqref="E31:K31">
    <cfRule type="cellIs" dxfId="4" priority="5" operator="between">
      <formula>$L$31</formula>
      <formula>$M$31</formula>
    </cfRule>
  </conditionalFormatting>
  <conditionalFormatting sqref="E32:K32">
    <cfRule type="cellIs" dxfId="3" priority="4" operator="between">
      <formula>$L$32</formula>
      <formula>$M$32</formula>
    </cfRule>
  </conditionalFormatting>
  <conditionalFormatting sqref="E33:K33">
    <cfRule type="cellIs" dxfId="2" priority="3" operator="between">
      <formula>$L$33</formula>
      <formula>$M$33</formula>
    </cfRule>
  </conditionalFormatting>
  <conditionalFormatting sqref="E34:K34">
    <cfRule type="cellIs" dxfId="1" priority="2" operator="between">
      <formula>$L$34</formula>
      <formula>$M$34</formula>
    </cfRule>
  </conditionalFormatting>
  <conditionalFormatting sqref="E35:K35">
    <cfRule type="cellIs" dxfId="0" priority="1" operator="between">
      <formula>$L$35</formula>
      <formula>$M$35</formula>
    </cfRule>
  </conditionalFormatting>
  <pageMargins left="0.7" right="0.7" top="0.75" bottom="0.75" header="0.3" footer="0.3"/>
  <pageSetup scale="45"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29"/>
  <sheetViews>
    <sheetView zoomScale="80" zoomScaleNormal="80" workbookViewId="0">
      <selection activeCell="A16" sqref="A16"/>
    </sheetView>
  </sheetViews>
  <sheetFormatPr baseColWidth="10" defaultRowHeight="15" x14ac:dyDescent="0.25"/>
  <cols>
    <col min="2" max="2" width="9" customWidth="1"/>
    <col min="3" max="3" width="55.140625" style="105" customWidth="1"/>
    <col min="4" max="4" width="16" customWidth="1"/>
    <col min="5" max="5" width="18.7109375" customWidth="1"/>
    <col min="6" max="6" width="16" customWidth="1"/>
    <col min="7" max="13" width="18.7109375" customWidth="1"/>
  </cols>
  <sheetData>
    <row r="1" spans="2:7" x14ac:dyDescent="0.25">
      <c r="E1" s="106"/>
      <c r="G1" s="106"/>
    </row>
    <row r="2" spans="2:7" ht="45" x14ac:dyDescent="0.25">
      <c r="B2" s="211" t="s">
        <v>119</v>
      </c>
      <c r="C2" s="211" t="s">
        <v>120</v>
      </c>
      <c r="D2" s="97" t="s">
        <v>121</v>
      </c>
      <c r="E2" s="212" t="s">
        <v>122</v>
      </c>
      <c r="F2" s="97" t="s">
        <v>123</v>
      </c>
      <c r="G2" s="212" t="s">
        <v>124</v>
      </c>
    </row>
    <row r="3" spans="2:7" ht="25.5" x14ac:dyDescent="0.25">
      <c r="B3" s="211"/>
      <c r="C3" s="211"/>
      <c r="D3" s="98" t="s">
        <v>125</v>
      </c>
      <c r="E3" s="212"/>
      <c r="F3" s="98" t="s">
        <v>125</v>
      </c>
      <c r="G3" s="212"/>
    </row>
    <row r="4" spans="2:7" x14ac:dyDescent="0.25">
      <c r="B4" s="99">
        <v>1</v>
      </c>
      <c r="C4" s="100" t="s">
        <v>126</v>
      </c>
      <c r="D4" s="101">
        <v>2274.84</v>
      </c>
      <c r="E4" s="102">
        <f>+D4*1.0562</f>
        <v>2402.6860080000001</v>
      </c>
      <c r="F4" s="103">
        <v>1900</v>
      </c>
      <c r="G4" s="102">
        <f>+F4*1.1312</f>
        <v>2149.2799999999997</v>
      </c>
    </row>
    <row r="5" spans="2:7" x14ac:dyDescent="0.25">
      <c r="B5" s="99">
        <v>2</v>
      </c>
      <c r="C5" s="100" t="s">
        <v>76</v>
      </c>
      <c r="D5" s="101">
        <v>2884.87</v>
      </c>
      <c r="E5" s="102">
        <f>+D5*1.0562</f>
        <v>3046.9996940000001</v>
      </c>
      <c r="F5" s="103">
        <v>2500</v>
      </c>
      <c r="G5" s="102">
        <f t="shared" ref="G5:G28" si="0">+F5*1.1312</f>
        <v>2828</v>
      </c>
    </row>
    <row r="6" spans="2:7" x14ac:dyDescent="0.25">
      <c r="B6" s="99">
        <v>3</v>
      </c>
      <c r="C6" s="100" t="s">
        <v>58</v>
      </c>
      <c r="D6" s="101">
        <v>3403.46</v>
      </c>
      <c r="E6" s="102">
        <f>+D6*1.0562</f>
        <v>3594.7344520000001</v>
      </c>
      <c r="F6" s="103">
        <v>3100</v>
      </c>
      <c r="G6" s="102">
        <f t="shared" si="0"/>
        <v>3506.72</v>
      </c>
    </row>
    <row r="7" spans="2:7" x14ac:dyDescent="0.25">
      <c r="B7" s="99">
        <v>4</v>
      </c>
      <c r="C7" s="100" t="s">
        <v>80</v>
      </c>
      <c r="D7" s="101">
        <v>0</v>
      </c>
      <c r="E7" s="102">
        <f t="shared" ref="E7:E28" si="1">+D7*1.0562</f>
        <v>0</v>
      </c>
      <c r="F7" s="103">
        <v>3180</v>
      </c>
      <c r="G7" s="102">
        <f t="shared" si="0"/>
        <v>3597.2159999999999</v>
      </c>
    </row>
    <row r="8" spans="2:7" x14ac:dyDescent="0.25">
      <c r="B8" s="99">
        <v>5</v>
      </c>
      <c r="C8" s="100" t="s">
        <v>127</v>
      </c>
      <c r="D8" s="101">
        <v>2312.87</v>
      </c>
      <c r="E8" s="102">
        <f t="shared" si="1"/>
        <v>2442.853294</v>
      </c>
      <c r="F8" s="103">
        <v>1900</v>
      </c>
      <c r="G8" s="102">
        <f t="shared" si="0"/>
        <v>2149.2799999999997</v>
      </c>
    </row>
    <row r="9" spans="2:7" x14ac:dyDescent="0.25">
      <c r="B9" s="99">
        <v>6</v>
      </c>
      <c r="C9" s="100" t="s">
        <v>128</v>
      </c>
      <c r="D9" s="101">
        <v>0</v>
      </c>
      <c r="E9" s="102">
        <f t="shared" si="1"/>
        <v>0</v>
      </c>
      <c r="F9" s="103">
        <v>3180</v>
      </c>
      <c r="G9" s="102">
        <f t="shared" si="0"/>
        <v>3597.2159999999999</v>
      </c>
    </row>
    <row r="10" spans="2:7" x14ac:dyDescent="0.25">
      <c r="B10" s="99">
        <v>7</v>
      </c>
      <c r="C10" s="100" t="s">
        <v>83</v>
      </c>
      <c r="D10" s="101">
        <v>3139.72</v>
      </c>
      <c r="E10" s="102">
        <f t="shared" si="1"/>
        <v>3316.1722639999998</v>
      </c>
      <c r="F10" s="103">
        <v>3200</v>
      </c>
      <c r="G10" s="102">
        <f t="shared" si="0"/>
        <v>3619.84</v>
      </c>
    </row>
    <row r="11" spans="2:7" x14ac:dyDescent="0.25">
      <c r="B11" s="99">
        <v>8</v>
      </c>
      <c r="C11" s="100" t="s">
        <v>129</v>
      </c>
      <c r="D11" s="101">
        <v>3624.15</v>
      </c>
      <c r="E11" s="102">
        <f t="shared" si="1"/>
        <v>3827.8272300000003</v>
      </c>
      <c r="F11" s="103">
        <v>3600</v>
      </c>
      <c r="G11" s="102">
        <f t="shared" si="0"/>
        <v>4072.32</v>
      </c>
    </row>
    <row r="12" spans="2:7" x14ac:dyDescent="0.25">
      <c r="B12" s="99">
        <v>9</v>
      </c>
      <c r="C12" s="100" t="s">
        <v>130</v>
      </c>
      <c r="D12" s="101">
        <v>3382.26</v>
      </c>
      <c r="E12" s="102">
        <f t="shared" si="1"/>
        <v>3572.3430120000003</v>
      </c>
      <c r="F12" s="103">
        <v>3300</v>
      </c>
      <c r="G12" s="102">
        <f t="shared" si="0"/>
        <v>3732.96</v>
      </c>
    </row>
    <row r="13" spans="2:7" x14ac:dyDescent="0.25">
      <c r="B13" s="99">
        <v>10</v>
      </c>
      <c r="C13" s="100" t="s">
        <v>89</v>
      </c>
      <c r="D13" s="101">
        <v>2891.05</v>
      </c>
      <c r="E13" s="102">
        <f t="shared" si="1"/>
        <v>3053.5270100000002</v>
      </c>
      <c r="F13" s="103">
        <v>3000</v>
      </c>
      <c r="G13" s="102">
        <f t="shared" si="0"/>
        <v>3393.6</v>
      </c>
    </row>
    <row r="14" spans="2:7" ht="15.75" customHeight="1" x14ac:dyDescent="0.25">
      <c r="B14" s="99">
        <v>11</v>
      </c>
      <c r="C14" s="100" t="s">
        <v>90</v>
      </c>
      <c r="D14" s="101">
        <v>3514.97</v>
      </c>
      <c r="E14" s="102">
        <f t="shared" si="1"/>
        <v>3712.5113139999999</v>
      </c>
      <c r="F14" s="104">
        <v>3500</v>
      </c>
      <c r="G14" s="102">
        <f t="shared" si="0"/>
        <v>3959.2</v>
      </c>
    </row>
    <row r="15" spans="2:7" x14ac:dyDescent="0.25">
      <c r="B15" s="99">
        <v>12</v>
      </c>
      <c r="C15" s="100" t="s">
        <v>131</v>
      </c>
      <c r="D15" s="101">
        <v>3586.28</v>
      </c>
      <c r="E15" s="102">
        <f t="shared" si="1"/>
        <v>3787.8289360000003</v>
      </c>
      <c r="F15" s="104">
        <v>3450</v>
      </c>
      <c r="G15" s="102">
        <f t="shared" si="0"/>
        <v>3902.64</v>
      </c>
    </row>
    <row r="16" spans="2:7" ht="15.75" customHeight="1" x14ac:dyDescent="0.25">
      <c r="B16" s="99">
        <v>13</v>
      </c>
      <c r="C16" s="100" t="s">
        <v>84</v>
      </c>
      <c r="D16" s="101">
        <v>3585.87</v>
      </c>
      <c r="E16" s="102">
        <f t="shared" si="1"/>
        <v>3787.3958939999998</v>
      </c>
      <c r="F16" s="104">
        <v>3450</v>
      </c>
      <c r="G16" s="102">
        <f t="shared" si="0"/>
        <v>3902.64</v>
      </c>
    </row>
    <row r="17" spans="2:7" x14ac:dyDescent="0.25">
      <c r="B17" s="99">
        <v>14</v>
      </c>
      <c r="C17" s="100" t="s">
        <v>92</v>
      </c>
      <c r="D17" s="101">
        <v>3400.16</v>
      </c>
      <c r="E17" s="102">
        <f t="shared" si="1"/>
        <v>3591.2489919999998</v>
      </c>
      <c r="F17" s="103">
        <v>3320</v>
      </c>
      <c r="G17" s="102">
        <f t="shared" si="0"/>
        <v>3755.5839999999998</v>
      </c>
    </row>
    <row r="18" spans="2:7" x14ac:dyDescent="0.25">
      <c r="B18" s="99">
        <v>15</v>
      </c>
      <c r="C18" s="100" t="s">
        <v>95</v>
      </c>
      <c r="D18" s="101">
        <v>3357.66</v>
      </c>
      <c r="E18" s="102">
        <f t="shared" si="1"/>
        <v>3546.3604919999998</v>
      </c>
      <c r="F18" s="103">
        <v>3400</v>
      </c>
      <c r="G18" s="102">
        <f t="shared" si="0"/>
        <v>3846.08</v>
      </c>
    </row>
    <row r="19" spans="2:7" x14ac:dyDescent="0.25">
      <c r="B19" s="99">
        <v>16</v>
      </c>
      <c r="C19" s="100" t="s">
        <v>55</v>
      </c>
      <c r="D19" s="101">
        <v>3153.92</v>
      </c>
      <c r="E19" s="102">
        <f t="shared" si="1"/>
        <v>3331.1703040000002</v>
      </c>
      <c r="F19" s="103">
        <v>3200</v>
      </c>
      <c r="G19" s="102">
        <f t="shared" si="0"/>
        <v>3619.84</v>
      </c>
    </row>
    <row r="20" spans="2:7" x14ac:dyDescent="0.25">
      <c r="B20" s="99">
        <v>17</v>
      </c>
      <c r="C20" s="100" t="s">
        <v>96</v>
      </c>
      <c r="D20" s="101">
        <v>2645.72</v>
      </c>
      <c r="E20" s="102">
        <f t="shared" si="1"/>
        <v>2794.4094639999998</v>
      </c>
      <c r="F20" s="103">
        <v>2800</v>
      </c>
      <c r="G20" s="102">
        <f t="shared" si="0"/>
        <v>3167.36</v>
      </c>
    </row>
    <row r="21" spans="2:7" x14ac:dyDescent="0.25">
      <c r="B21" s="99">
        <v>18</v>
      </c>
      <c r="C21" s="100" t="s">
        <v>97</v>
      </c>
      <c r="D21" s="101">
        <v>4376.01</v>
      </c>
      <c r="E21" s="102">
        <f t="shared" si="1"/>
        <v>4621.9417620000004</v>
      </c>
      <c r="F21" s="103">
        <v>3800</v>
      </c>
      <c r="G21" s="102">
        <f t="shared" si="0"/>
        <v>4298.5599999999995</v>
      </c>
    </row>
    <row r="22" spans="2:7" x14ac:dyDescent="0.25">
      <c r="B22" s="99">
        <v>19</v>
      </c>
      <c r="C22" s="100" t="s">
        <v>132</v>
      </c>
      <c r="D22" s="101">
        <v>3491.67</v>
      </c>
      <c r="E22" s="102">
        <f t="shared" si="1"/>
        <v>3687.9018540000002</v>
      </c>
      <c r="F22" s="103">
        <v>3500</v>
      </c>
      <c r="G22" s="102">
        <f t="shared" si="0"/>
        <v>3959.2</v>
      </c>
    </row>
    <row r="23" spans="2:7" x14ac:dyDescent="0.25">
      <c r="B23" s="99">
        <v>20</v>
      </c>
      <c r="C23" s="100" t="s">
        <v>133</v>
      </c>
      <c r="D23" s="101">
        <v>4234.1000000000004</v>
      </c>
      <c r="E23" s="102">
        <f t="shared" si="1"/>
        <v>4472.0564200000008</v>
      </c>
      <c r="F23" s="103">
        <v>4800</v>
      </c>
      <c r="G23" s="102">
        <f t="shared" si="0"/>
        <v>5429.76</v>
      </c>
    </row>
    <row r="24" spans="2:7" x14ac:dyDescent="0.25">
      <c r="B24" s="99">
        <v>21</v>
      </c>
      <c r="C24" s="100" t="s">
        <v>134</v>
      </c>
      <c r="D24" s="101">
        <v>0</v>
      </c>
      <c r="E24" s="102">
        <f t="shared" si="1"/>
        <v>0</v>
      </c>
      <c r="F24" s="103">
        <v>5350</v>
      </c>
      <c r="G24" s="102">
        <f t="shared" si="0"/>
        <v>6051.92</v>
      </c>
    </row>
    <row r="25" spans="2:7" x14ac:dyDescent="0.25">
      <c r="B25" s="99">
        <v>22</v>
      </c>
      <c r="C25" s="100" t="s">
        <v>101</v>
      </c>
      <c r="D25" s="101">
        <v>2603.04</v>
      </c>
      <c r="E25" s="102">
        <f t="shared" si="1"/>
        <v>2749.3308480000001</v>
      </c>
      <c r="F25" s="103">
        <v>2700</v>
      </c>
      <c r="G25" s="102">
        <f t="shared" si="0"/>
        <v>3054.24</v>
      </c>
    </row>
    <row r="26" spans="2:7" x14ac:dyDescent="0.25">
      <c r="B26" s="99">
        <v>23</v>
      </c>
      <c r="C26" s="100" t="s">
        <v>88</v>
      </c>
      <c r="D26" s="101">
        <v>2659.75</v>
      </c>
      <c r="E26" s="102">
        <f t="shared" si="1"/>
        <v>2809.22795</v>
      </c>
      <c r="F26" s="103">
        <v>2900</v>
      </c>
      <c r="G26" s="102">
        <f t="shared" si="0"/>
        <v>3280.48</v>
      </c>
    </row>
    <row r="27" spans="2:7" x14ac:dyDescent="0.25">
      <c r="B27" s="99">
        <v>24</v>
      </c>
      <c r="C27" s="100" t="s">
        <v>102</v>
      </c>
      <c r="D27" s="101">
        <v>3235.34</v>
      </c>
      <c r="E27" s="102">
        <f t="shared" si="1"/>
        <v>3417.1661080000003</v>
      </c>
      <c r="F27" s="103">
        <v>3100</v>
      </c>
      <c r="G27" s="102">
        <f t="shared" si="0"/>
        <v>3506.72</v>
      </c>
    </row>
    <row r="28" spans="2:7" ht="15.75" customHeight="1" x14ac:dyDescent="0.25">
      <c r="B28" s="99">
        <v>25</v>
      </c>
      <c r="C28" s="100" t="s">
        <v>103</v>
      </c>
      <c r="D28" s="101">
        <v>3226.23</v>
      </c>
      <c r="E28" s="102">
        <f t="shared" si="1"/>
        <v>3407.5441260000002</v>
      </c>
      <c r="F28" s="103">
        <v>2950</v>
      </c>
      <c r="G28" s="102">
        <f t="shared" si="0"/>
        <v>3337.04</v>
      </c>
    </row>
    <row r="29" spans="2:7" s="107" customFormat="1" x14ac:dyDescent="0.25">
      <c r="C29" s="108" t="s">
        <v>135</v>
      </c>
      <c r="E29" s="109">
        <f>SUM(E4:E28)</f>
        <v>74973.237427999993</v>
      </c>
      <c r="G29" s="109">
        <f>SUM(G4:G28)</f>
        <v>91717.695999999982</v>
      </c>
    </row>
  </sheetData>
  <mergeCells count="4">
    <mergeCell ref="B2:B3"/>
    <mergeCell ref="C2:C3"/>
    <mergeCell ref="E2:E3"/>
    <mergeCell ref="G2:G3"/>
  </mergeCells>
  <pageMargins left="0.7" right="0.7" top="0.75" bottom="0.75" header="0.3" footer="0.3"/>
  <pageSetup scale="6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CUADRO COMPARATIVO</vt:lpstr>
      <vt:lpstr>RESPEL</vt:lpstr>
      <vt:lpstr>HISTÓRICO 2021</vt:lpstr>
      <vt:lpstr>'CUADRO COMPARATIVO'!Área_de_impresión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Jairo Adriano Arteaga Velasquez</dc:creator>
  <cp:keywords/>
  <dc:description/>
  <cp:lastModifiedBy>Juan</cp:lastModifiedBy>
  <cp:revision/>
  <cp:lastPrinted>2023-04-10T18:05:16Z</cp:lastPrinted>
  <dcterms:created xsi:type="dcterms:W3CDTF">2021-08-27T23:00:47Z</dcterms:created>
  <dcterms:modified xsi:type="dcterms:W3CDTF">2023-05-24T21:02:01Z</dcterms:modified>
  <cp:category/>
  <cp:contentStatus/>
</cp:coreProperties>
</file>