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Usuario\Desktop\11. Insumos Sena Agricultura\"/>
    </mc:Choice>
  </mc:AlternateContent>
  <bookViews>
    <workbookView xWindow="0" yWindow="0" windowWidth="24000" windowHeight="7935" tabRatio="599" firstSheet="2" activeTab="7"/>
  </bookViews>
  <sheets>
    <sheet name="COTIZACIÓN PROVEEDOR 1" sheetId="6" state="hidden" r:id="rId1"/>
    <sheet name="COTIZACIÓN PROVEEDOR N1" sheetId="9" state="hidden" r:id="rId2"/>
    <sheet name="Cotizaciones" sheetId="17" r:id="rId3"/>
    <sheet name="Analisis de cotizaciones" sheetId="8" r:id="rId4"/>
    <sheet name="PRESUPUESTO MATRIZ DE INVERSIÓN" sheetId="10" state="hidden" r:id="rId5"/>
    <sheet name="DETALLE SUMINISTRO" sheetId="13" state="hidden" r:id="rId6"/>
    <sheet name="Tabla Dinámica 08052023" sheetId="15" state="hidden" r:id="rId7"/>
    <sheet name="Presupuesto lote 1" sheetId="19" r:id="rId8"/>
    <sheet name="Presupuesto lote 2" sheetId="18" r:id="rId9"/>
  </sheets>
  <externalReferences>
    <externalReference r:id="rId10"/>
  </externalReferences>
  <definedNames>
    <definedName name="_xlnm._FilterDatabase" localSheetId="3" hidden="1">'Analisis de cotizaciones'!$A$1:$AB$109</definedName>
    <definedName name="_xlnm._FilterDatabase" localSheetId="2" hidden="1">Cotizaciones!$A$1:$O$335</definedName>
    <definedName name="_xlnm._FilterDatabase" localSheetId="5" hidden="1">'DETALLE SUMINISTRO'!$A$1:$R$171</definedName>
    <definedName name="_xlnm._FilterDatabase" localSheetId="7" hidden="1">'Presupuesto lote 1'!$A$1:$H$24</definedName>
    <definedName name="_xlnm._FilterDatabase" localSheetId="8" hidden="1">'Presupuesto lote 2'!$A$1:$H$87</definedName>
    <definedName name="_xlnm._FilterDatabase" localSheetId="4" hidden="1">'PRESUPUESTO MATRIZ DE INVERSIÓN'!$A$1:$I$111</definedName>
    <definedName name="_xlnm.Print_Area" localSheetId="0">'COTIZACIÓN PROVEEDOR 1'!$B$8:$L$28</definedName>
    <definedName name="_xlnm.Print_Area" localSheetId="1">'COTIZACIÓN PROVEEDOR N1'!$B$8:$J$28</definedName>
    <definedName name="_xlnm.Print_Area" localSheetId="4">'PRESUPUESTO MATRIZ DE INVERSIÓN'!$A$1:$H$199</definedName>
    <definedName name="SUBA">'[1]SUB APU'!$A$1:$D$65536</definedName>
  </definedNames>
  <calcPr calcId="191029"/>
  <pivotCaches>
    <pivotCache cacheId="2" r:id="rId11"/>
  </pivotCaches>
</workbook>
</file>

<file path=xl/calcChain.xml><?xml version="1.0" encoding="utf-8"?>
<calcChain xmlns="http://schemas.openxmlformats.org/spreadsheetml/2006/main">
  <c r="H86" i="18" l="1"/>
  <c r="E86" i="18"/>
  <c r="H85" i="18"/>
  <c r="E85" i="18"/>
  <c r="H84" i="18"/>
  <c r="E84" i="18"/>
  <c r="H83" i="18"/>
  <c r="E83" i="18"/>
  <c r="H82" i="18"/>
  <c r="E82" i="18"/>
  <c r="H81" i="18"/>
  <c r="E81" i="18"/>
  <c r="H80" i="18"/>
  <c r="E80" i="18"/>
  <c r="H79" i="18"/>
  <c r="E79" i="18"/>
  <c r="H78" i="18"/>
  <c r="E78" i="18"/>
  <c r="H77" i="18"/>
  <c r="E77" i="18"/>
  <c r="H76" i="18"/>
  <c r="E76" i="18"/>
  <c r="H75" i="18"/>
  <c r="E75" i="18"/>
  <c r="H74" i="18"/>
  <c r="E74" i="18"/>
  <c r="H73" i="18"/>
  <c r="E73" i="18"/>
  <c r="H72" i="18"/>
  <c r="E72" i="18"/>
  <c r="H71" i="18"/>
  <c r="E71" i="18"/>
  <c r="H70" i="18"/>
  <c r="E70" i="18"/>
  <c r="H69" i="18"/>
  <c r="E69" i="18"/>
  <c r="H68" i="18"/>
  <c r="E68" i="18"/>
  <c r="H67" i="18"/>
  <c r="E67" i="18"/>
  <c r="H66" i="18"/>
  <c r="E66" i="18"/>
  <c r="H65" i="18"/>
  <c r="E65" i="18"/>
  <c r="H64" i="18"/>
  <c r="E64" i="18"/>
  <c r="H63" i="18"/>
  <c r="E63" i="18"/>
  <c r="H62" i="18"/>
  <c r="E62" i="18"/>
  <c r="H61" i="18"/>
  <c r="E61" i="18"/>
  <c r="H60" i="18"/>
  <c r="E60" i="18"/>
  <c r="H59" i="18"/>
  <c r="E59" i="18"/>
  <c r="H58" i="18"/>
  <c r="E58" i="18"/>
  <c r="H57" i="18"/>
  <c r="E57" i="18"/>
  <c r="H56" i="18"/>
  <c r="E56" i="18"/>
  <c r="H55" i="18"/>
  <c r="E55" i="18"/>
  <c r="H54" i="18"/>
  <c r="E54" i="18"/>
  <c r="H53" i="18"/>
  <c r="E53" i="18"/>
  <c r="H52" i="18"/>
  <c r="E52" i="18"/>
  <c r="H51" i="18"/>
  <c r="E51" i="18"/>
  <c r="H50" i="18"/>
  <c r="E50" i="18"/>
  <c r="H49" i="18"/>
  <c r="E49" i="18"/>
  <c r="H48" i="18"/>
  <c r="E48" i="18"/>
  <c r="H47" i="18"/>
  <c r="E47" i="18"/>
  <c r="H46" i="18"/>
  <c r="E46" i="18"/>
  <c r="H45" i="18"/>
  <c r="E45" i="18"/>
  <c r="H44" i="18"/>
  <c r="E44" i="18"/>
  <c r="H43" i="18"/>
  <c r="E43" i="18"/>
  <c r="H42" i="18"/>
  <c r="E42" i="18"/>
  <c r="H41" i="18"/>
  <c r="E41" i="18"/>
  <c r="H40" i="18"/>
  <c r="E40" i="18"/>
  <c r="H39" i="18"/>
  <c r="E39" i="18"/>
  <c r="H38" i="18"/>
  <c r="E38" i="18"/>
  <c r="H37" i="18"/>
  <c r="E37" i="18"/>
  <c r="H36" i="18"/>
  <c r="E36" i="18"/>
  <c r="H35" i="18"/>
  <c r="E35" i="18"/>
  <c r="H34" i="18"/>
  <c r="E34" i="18"/>
  <c r="H33" i="18"/>
  <c r="E33" i="18"/>
  <c r="H32" i="18"/>
  <c r="E32" i="18"/>
  <c r="H31" i="18"/>
  <c r="E31" i="18"/>
  <c r="H30" i="18"/>
  <c r="E30" i="18"/>
  <c r="H29" i="18"/>
  <c r="E29" i="18"/>
  <c r="H28" i="18"/>
  <c r="E28" i="18"/>
  <c r="H27" i="18"/>
  <c r="E27" i="18"/>
  <c r="H26" i="18"/>
  <c r="E26" i="18"/>
  <c r="H25" i="18"/>
  <c r="E25" i="18"/>
  <c r="H24" i="18"/>
  <c r="E24" i="18"/>
  <c r="H23" i="18"/>
  <c r="E23" i="18"/>
  <c r="H22" i="18"/>
  <c r="E22" i="18"/>
  <c r="H21" i="18"/>
  <c r="E21" i="18"/>
  <c r="H20" i="18"/>
  <c r="E20" i="18"/>
  <c r="H19" i="18"/>
  <c r="E19" i="18"/>
  <c r="H18" i="18"/>
  <c r="E18" i="18"/>
  <c r="H17" i="18"/>
  <c r="E17" i="18"/>
  <c r="H16" i="18"/>
  <c r="E16" i="18"/>
  <c r="H15" i="18"/>
  <c r="E15" i="18"/>
  <c r="H14" i="18"/>
  <c r="E14" i="18"/>
  <c r="H13" i="18"/>
  <c r="E13" i="18"/>
  <c r="H12" i="18"/>
  <c r="E12" i="18"/>
  <c r="H11" i="18"/>
  <c r="E11" i="18"/>
  <c r="H10" i="18"/>
  <c r="E10" i="18"/>
  <c r="H9" i="18"/>
  <c r="E9" i="18"/>
  <c r="H8" i="18"/>
  <c r="E8" i="18"/>
  <c r="H7" i="18"/>
  <c r="E7" i="18"/>
  <c r="H6" i="18"/>
  <c r="E6" i="18"/>
  <c r="H5" i="18"/>
  <c r="E5" i="18"/>
  <c r="H4" i="18"/>
  <c r="E4" i="18"/>
  <c r="H3" i="18"/>
  <c r="E3" i="18"/>
  <c r="H2" i="18"/>
  <c r="E2" i="18"/>
  <c r="H2" i="19"/>
  <c r="H23" i="19"/>
  <c r="E23" i="19"/>
  <c r="H22" i="19"/>
  <c r="E22" i="19"/>
  <c r="H21" i="19"/>
  <c r="E21" i="19"/>
  <c r="H20" i="19"/>
  <c r="E20" i="19"/>
  <c r="H19" i="19"/>
  <c r="E19" i="19"/>
  <c r="E18" i="19"/>
  <c r="H17" i="19"/>
  <c r="E17" i="19"/>
  <c r="H16" i="19"/>
  <c r="E16" i="19"/>
  <c r="H15" i="19"/>
  <c r="E15" i="19"/>
  <c r="H14" i="19"/>
  <c r="E14" i="19"/>
  <c r="H13" i="19"/>
  <c r="E13" i="19"/>
  <c r="H12" i="19"/>
  <c r="E12" i="19"/>
  <c r="H11" i="19"/>
  <c r="E11" i="19"/>
  <c r="H10" i="19"/>
  <c r="E10" i="19"/>
  <c r="H9" i="19"/>
  <c r="E9" i="19"/>
  <c r="H8" i="19"/>
  <c r="E7" i="19"/>
  <c r="H6" i="19"/>
  <c r="E6" i="19"/>
  <c r="H5" i="19"/>
  <c r="E5" i="19"/>
  <c r="H4" i="19"/>
  <c r="E4" i="19"/>
  <c r="H3" i="19"/>
  <c r="E3" i="19"/>
  <c r="E2" i="19"/>
  <c r="I199" i="10"/>
  <c r="H87" i="18" l="1"/>
  <c r="E8" i="19"/>
  <c r="H7" i="19"/>
  <c r="H18" i="19"/>
  <c r="M331" i="17"/>
  <c r="X64" i="8" s="1"/>
  <c r="M330" i="17"/>
  <c r="K330" i="17" s="1"/>
  <c r="N330" i="17" s="1"/>
  <c r="D110" i="10"/>
  <c r="M335" i="17"/>
  <c r="O335" i="17" s="1"/>
  <c r="M334" i="17"/>
  <c r="O334" i="17" s="1"/>
  <c r="M333" i="17"/>
  <c r="P27" i="8" s="1"/>
  <c r="M332" i="17"/>
  <c r="O332" i="17" s="1"/>
  <c r="H24" i="19" l="1"/>
  <c r="K334" i="17"/>
  <c r="N334" i="17" s="1"/>
  <c r="N104" i="8"/>
  <c r="W64" i="8"/>
  <c r="O330" i="17"/>
  <c r="M104" i="8"/>
  <c r="K335" i="17"/>
  <c r="N335" i="17" s="1"/>
  <c r="O331" i="17"/>
  <c r="K331" i="17"/>
  <c r="N331" i="17" s="1"/>
  <c r="Q27" i="8"/>
  <c r="K333" i="17"/>
  <c r="N333" i="17" s="1"/>
  <c r="O333" i="17"/>
  <c r="K332" i="17"/>
  <c r="N332" i="17" s="1"/>
  <c r="D172" i="13"/>
  <c r="M323" i="17" l="1"/>
  <c r="V44" i="8" s="1"/>
  <c r="Y100" i="8"/>
  <c r="Y99" i="8"/>
  <c r="O329" i="17"/>
  <c r="K329" i="17"/>
  <c r="N329" i="17" s="1"/>
  <c r="O328" i="17"/>
  <c r="K328" i="17"/>
  <c r="N328" i="17" s="1"/>
  <c r="M327" i="17"/>
  <c r="K327" i="17" s="1"/>
  <c r="N327" i="17" s="1"/>
  <c r="M326" i="17"/>
  <c r="K326" i="17" s="1"/>
  <c r="N326" i="17" s="1"/>
  <c r="Y108" i="8" s="1"/>
  <c r="AA108" i="8" s="1"/>
  <c r="U18" i="8"/>
  <c r="AA18" i="8" s="1"/>
  <c r="O325" i="17"/>
  <c r="K325" i="17"/>
  <c r="N325" i="17" s="1"/>
  <c r="O326" i="17" l="1"/>
  <c r="O327" i="17"/>
  <c r="Y14" i="8"/>
  <c r="M324" i="17"/>
  <c r="E109" i="8"/>
  <c r="E95" i="8"/>
  <c r="E32" i="8"/>
  <c r="E44" i="8"/>
  <c r="E46" i="8"/>
  <c r="E82" i="8"/>
  <c r="E83" i="8"/>
  <c r="E89" i="8"/>
  <c r="O145" i="17"/>
  <c r="K145" i="17"/>
  <c r="N145" i="17" s="1"/>
  <c r="O298" i="17"/>
  <c r="K298" i="17"/>
  <c r="N298" i="17" s="1"/>
  <c r="K191" i="17"/>
  <c r="N191" i="17" s="1"/>
  <c r="O191" i="17"/>
  <c r="R85" i="8" l="1"/>
  <c r="AA85" i="8" s="1"/>
  <c r="T107" i="8" l="1"/>
  <c r="AA107" i="8" l="1"/>
  <c r="G107" i="10" s="1"/>
  <c r="G120" i="13" l="1"/>
  <c r="E107" i="10"/>
  <c r="H107" i="10"/>
  <c r="O324" i="17" l="1"/>
  <c r="S87" i="8" l="1"/>
  <c r="K324" i="17"/>
  <c r="N324" i="17" s="1"/>
  <c r="R46" i="8"/>
  <c r="E105" i="8"/>
  <c r="E106" i="8"/>
  <c r="E103" i="8"/>
  <c r="E101" i="8"/>
  <c r="E102" i="8"/>
  <c r="E97" i="8"/>
  <c r="E98" i="8"/>
  <c r="E99" i="8"/>
  <c r="E88" i="8"/>
  <c r="E90" i="8"/>
  <c r="E91" i="8"/>
  <c r="E92" i="8"/>
  <c r="E93" i="8"/>
  <c r="E94" i="8"/>
  <c r="E86" i="8"/>
  <c r="E80" i="8"/>
  <c r="E81" i="8"/>
  <c r="E75" i="8"/>
  <c r="E76" i="8"/>
  <c r="E77" i="8"/>
  <c r="E78" i="8"/>
  <c r="E79" i="8"/>
  <c r="E50" i="8"/>
  <c r="E51" i="8"/>
  <c r="E52" i="8"/>
  <c r="E53" i="8"/>
  <c r="E54" i="8"/>
  <c r="E55" i="8"/>
  <c r="E56" i="8"/>
  <c r="E57" i="8"/>
  <c r="E58" i="8"/>
  <c r="E59" i="8"/>
  <c r="E60" i="8"/>
  <c r="E61" i="8"/>
  <c r="E62" i="8"/>
  <c r="E63" i="8"/>
  <c r="E65" i="8"/>
  <c r="E66" i="8"/>
  <c r="E67" i="8"/>
  <c r="E68" i="8"/>
  <c r="E69" i="8"/>
  <c r="E70" i="8"/>
  <c r="E71" i="8"/>
  <c r="E72" i="8"/>
  <c r="E73" i="8"/>
  <c r="E47" i="8"/>
  <c r="E48" i="8"/>
  <c r="E49" i="8"/>
  <c r="E8" i="8"/>
  <c r="E9" i="8"/>
  <c r="E10" i="8"/>
  <c r="E11" i="8"/>
  <c r="E12" i="8"/>
  <c r="E15" i="8"/>
  <c r="E16" i="8"/>
  <c r="E17" i="8"/>
  <c r="E19" i="8"/>
  <c r="E20" i="8"/>
  <c r="E21" i="8"/>
  <c r="E22" i="8"/>
  <c r="E23" i="8"/>
  <c r="E24" i="8"/>
  <c r="E25" i="8"/>
  <c r="E26" i="8"/>
  <c r="E28" i="8"/>
  <c r="E29" i="8"/>
  <c r="E30" i="8"/>
  <c r="E31" i="8"/>
  <c r="E33" i="8"/>
  <c r="E34" i="8"/>
  <c r="E35" i="8"/>
  <c r="E36" i="8"/>
  <c r="E37" i="8"/>
  <c r="E39" i="8"/>
  <c r="E40" i="8"/>
  <c r="E41" i="8"/>
  <c r="E42" i="8"/>
  <c r="E43" i="8"/>
  <c r="E45" i="8"/>
  <c r="E4" i="8"/>
  <c r="E5" i="8"/>
  <c r="E6" i="8"/>
  <c r="E3" i="8"/>
  <c r="I7" i="8"/>
  <c r="H7" i="8"/>
  <c r="M74" i="8"/>
  <c r="F109" i="8"/>
  <c r="F105" i="8"/>
  <c r="F106" i="8"/>
  <c r="F80" i="8"/>
  <c r="F81" i="8"/>
  <c r="F82" i="8"/>
  <c r="F83" i="8"/>
  <c r="F84" i="8"/>
  <c r="F86" i="8"/>
  <c r="F88" i="8"/>
  <c r="F89" i="8"/>
  <c r="F90" i="8"/>
  <c r="F91" i="8"/>
  <c r="F92" i="8"/>
  <c r="F93" i="8"/>
  <c r="F94" i="8"/>
  <c r="F95" i="8"/>
  <c r="F97" i="8"/>
  <c r="F98" i="8"/>
  <c r="F99" i="8"/>
  <c r="F101" i="8"/>
  <c r="F102" i="8"/>
  <c r="F103" i="8"/>
  <c r="F40" i="8"/>
  <c r="F41" i="8"/>
  <c r="F42" i="8"/>
  <c r="F43" i="8"/>
  <c r="F45" i="8"/>
  <c r="F46" i="8"/>
  <c r="F47" i="8"/>
  <c r="F48" i="8"/>
  <c r="F49" i="8"/>
  <c r="F50" i="8"/>
  <c r="F51" i="8"/>
  <c r="F52" i="8"/>
  <c r="F53" i="8"/>
  <c r="F54" i="8"/>
  <c r="F55" i="8"/>
  <c r="F56" i="8"/>
  <c r="F57" i="8"/>
  <c r="F58" i="8"/>
  <c r="F59" i="8"/>
  <c r="F60" i="8"/>
  <c r="F61" i="8"/>
  <c r="F62" i="8"/>
  <c r="F63" i="8"/>
  <c r="F65" i="8"/>
  <c r="F66" i="8"/>
  <c r="F67" i="8"/>
  <c r="F68" i="8"/>
  <c r="F69" i="8"/>
  <c r="F70" i="8"/>
  <c r="F71" i="8"/>
  <c r="F72" i="8"/>
  <c r="F73" i="8"/>
  <c r="O74" i="8"/>
  <c r="F75" i="8"/>
  <c r="F76" i="8"/>
  <c r="F77" i="8"/>
  <c r="F78" i="8"/>
  <c r="F79" i="8"/>
  <c r="F39" i="8"/>
  <c r="F9" i="8"/>
  <c r="F10" i="8"/>
  <c r="F11" i="8"/>
  <c r="F12" i="8"/>
  <c r="F15" i="8"/>
  <c r="F16" i="8"/>
  <c r="F17" i="8"/>
  <c r="F19" i="8"/>
  <c r="F20" i="8"/>
  <c r="F21" i="8"/>
  <c r="F22" i="8"/>
  <c r="F23" i="8"/>
  <c r="F24" i="8"/>
  <c r="F25" i="8"/>
  <c r="F26" i="8"/>
  <c r="F28" i="8"/>
  <c r="F29" i="8"/>
  <c r="F30" i="8"/>
  <c r="F31" i="8"/>
  <c r="F32" i="8"/>
  <c r="F33" i="8"/>
  <c r="F34" i="8"/>
  <c r="F35" i="8"/>
  <c r="F36" i="8"/>
  <c r="F37" i="8"/>
  <c r="F8" i="8"/>
  <c r="F4" i="8"/>
  <c r="F5" i="8"/>
  <c r="F6" i="8"/>
  <c r="F3" i="8"/>
  <c r="D105" i="8"/>
  <c r="D106" i="8"/>
  <c r="D109" i="8"/>
  <c r="D102" i="8"/>
  <c r="D103" i="8"/>
  <c r="D92" i="8"/>
  <c r="D93" i="8"/>
  <c r="D94" i="8"/>
  <c r="D95" i="8"/>
  <c r="D97" i="8"/>
  <c r="D98" i="8"/>
  <c r="D99" i="8"/>
  <c r="D101" i="8"/>
  <c r="D88" i="8"/>
  <c r="D89" i="8"/>
  <c r="D90" i="8"/>
  <c r="D91" i="8"/>
  <c r="D80" i="8"/>
  <c r="D81" i="8"/>
  <c r="D82" i="8"/>
  <c r="D83" i="8"/>
  <c r="D84" i="8"/>
  <c r="D86" i="8"/>
  <c r="D66" i="8"/>
  <c r="D67" i="8"/>
  <c r="D68" i="8"/>
  <c r="D69" i="8"/>
  <c r="D70" i="8"/>
  <c r="D71" i="8"/>
  <c r="D72" i="8"/>
  <c r="D73" i="8"/>
  <c r="L74" i="8"/>
  <c r="D75" i="8"/>
  <c r="D76" i="8"/>
  <c r="D77" i="8"/>
  <c r="D78" i="8"/>
  <c r="D79" i="8"/>
  <c r="D49" i="8"/>
  <c r="D50" i="8"/>
  <c r="D51" i="8"/>
  <c r="D52" i="8"/>
  <c r="D53" i="8"/>
  <c r="D54" i="8"/>
  <c r="D55" i="8"/>
  <c r="D56" i="8"/>
  <c r="D57" i="8"/>
  <c r="D58" i="8"/>
  <c r="D59" i="8"/>
  <c r="D60" i="8"/>
  <c r="D61" i="8"/>
  <c r="D62" i="8"/>
  <c r="D63" i="8"/>
  <c r="D65" i="8"/>
  <c r="D48" i="8"/>
  <c r="D40" i="8"/>
  <c r="D41" i="8"/>
  <c r="D42" i="8"/>
  <c r="D43" i="8"/>
  <c r="AA44" i="8"/>
  <c r="D45" i="8"/>
  <c r="D46" i="8"/>
  <c r="D47" i="8"/>
  <c r="D39" i="8"/>
  <c r="D28" i="8"/>
  <c r="D29" i="8"/>
  <c r="D30" i="8"/>
  <c r="D31" i="8"/>
  <c r="D32" i="8"/>
  <c r="D33" i="8"/>
  <c r="D34" i="8"/>
  <c r="D35" i="8"/>
  <c r="D36" i="8"/>
  <c r="D37" i="8"/>
  <c r="AA27" i="8"/>
  <c r="D20" i="8"/>
  <c r="D21" i="8"/>
  <c r="D22" i="8"/>
  <c r="D23" i="8"/>
  <c r="D24" i="8"/>
  <c r="D25" i="8"/>
  <c r="D26" i="8"/>
  <c r="D16" i="8"/>
  <c r="D17" i="8"/>
  <c r="D19" i="8"/>
  <c r="D9" i="8"/>
  <c r="D10" i="8"/>
  <c r="D11" i="8"/>
  <c r="D12" i="8"/>
  <c r="AA14" i="8"/>
  <c r="D15" i="8"/>
  <c r="D8" i="8"/>
  <c r="G7" i="8"/>
  <c r="D4" i="8"/>
  <c r="D5" i="8"/>
  <c r="D6" i="8"/>
  <c r="D3" i="8"/>
  <c r="K323" i="17"/>
  <c r="N323" i="17" s="1"/>
  <c r="AA32" i="8" l="1"/>
  <c r="G32" i="10" s="1"/>
  <c r="E32" i="10" s="1"/>
  <c r="AA6" i="8"/>
  <c r="G6" i="10" s="1"/>
  <c r="E6" i="10" s="1"/>
  <c r="AA37" i="8"/>
  <c r="G37" i="10" s="1"/>
  <c r="E37" i="10" s="1"/>
  <c r="AA28" i="8"/>
  <c r="G28" i="10" s="1"/>
  <c r="E28" i="10" s="1"/>
  <c r="AA109" i="8"/>
  <c r="G109" i="10" s="1"/>
  <c r="E109" i="10" s="1"/>
  <c r="AA21" i="8"/>
  <c r="G21" i="10" s="1"/>
  <c r="E21" i="10" s="1"/>
  <c r="AA90" i="8"/>
  <c r="G90" i="10" s="1"/>
  <c r="E90" i="10" s="1"/>
  <c r="AA89" i="8"/>
  <c r="G89" i="10" s="1"/>
  <c r="E89" i="10" s="1"/>
  <c r="AA3" i="8"/>
  <c r="AA9" i="8"/>
  <c r="G9" i="10" s="1"/>
  <c r="E9" i="10" s="1"/>
  <c r="AA30" i="8"/>
  <c r="G30" i="10" s="1"/>
  <c r="E30" i="10" s="1"/>
  <c r="AA17" i="8"/>
  <c r="G17" i="10" s="1"/>
  <c r="E17" i="10" s="1"/>
  <c r="AA59" i="8"/>
  <c r="G59" i="10" s="1"/>
  <c r="E59" i="10" s="1"/>
  <c r="AA69" i="8"/>
  <c r="G69" i="10" s="1"/>
  <c r="E69" i="10" s="1"/>
  <c r="AA36" i="8"/>
  <c r="G36" i="10" s="1"/>
  <c r="E36" i="10" s="1"/>
  <c r="AA80" i="8"/>
  <c r="G80" i="10" s="1"/>
  <c r="E80" i="10" s="1"/>
  <c r="AA11" i="8"/>
  <c r="G11" i="10" s="1"/>
  <c r="E11" i="10" s="1"/>
  <c r="AA40" i="8"/>
  <c r="G40" i="10" s="1"/>
  <c r="E40" i="10" s="1"/>
  <c r="AA52" i="8"/>
  <c r="G52" i="10" s="1"/>
  <c r="E52" i="10" s="1"/>
  <c r="AA76" i="8"/>
  <c r="G76" i="10" s="1"/>
  <c r="E76" i="10" s="1"/>
  <c r="AA48" i="8"/>
  <c r="G48" i="10" s="1"/>
  <c r="AA19" i="8"/>
  <c r="G19" i="10" s="1"/>
  <c r="E19" i="10" s="1"/>
  <c r="AA95" i="8"/>
  <c r="G95" i="10" s="1"/>
  <c r="E95" i="10" s="1"/>
  <c r="AA15" i="8"/>
  <c r="G15" i="10" s="1"/>
  <c r="E15" i="10" s="1"/>
  <c r="AA8" i="8"/>
  <c r="G8" i="10" s="1"/>
  <c r="E8" i="10" s="1"/>
  <c r="AA10" i="8"/>
  <c r="G10" i="10" s="1"/>
  <c r="E10" i="10" s="1"/>
  <c r="AA16" i="8"/>
  <c r="G16" i="10" s="1"/>
  <c r="E16" i="10" s="1"/>
  <c r="AA20" i="8"/>
  <c r="G20" i="10" s="1"/>
  <c r="E20" i="10" s="1"/>
  <c r="AA31" i="8"/>
  <c r="G31" i="10" s="1"/>
  <c r="E31" i="10" s="1"/>
  <c r="AA46" i="8"/>
  <c r="G46" i="10" s="1"/>
  <c r="E46" i="10" s="1"/>
  <c r="AA75" i="8"/>
  <c r="G75" i="10" s="1"/>
  <c r="E75" i="10" s="1"/>
  <c r="AA83" i="8"/>
  <c r="G83" i="10" s="1"/>
  <c r="E83" i="10" s="1"/>
  <c r="AA82" i="8"/>
  <c r="G82" i="10" s="1"/>
  <c r="E82" i="10" s="1"/>
  <c r="AA45" i="8"/>
  <c r="G45" i="10" s="1"/>
  <c r="E45" i="10" s="1"/>
  <c r="AA74" i="8"/>
  <c r="G74" i="10" s="1"/>
  <c r="E74" i="10" s="1"/>
  <c r="AA88" i="8"/>
  <c r="G88" i="10" s="1"/>
  <c r="E88" i="10" s="1"/>
  <c r="AA103" i="8"/>
  <c r="G103" i="10" s="1"/>
  <c r="E103" i="10" s="1"/>
  <c r="AA51" i="8"/>
  <c r="G51" i="10" s="1"/>
  <c r="E51" i="10" s="1"/>
  <c r="AA26" i="8"/>
  <c r="G26" i="10" s="1"/>
  <c r="E26" i="10" s="1"/>
  <c r="AA29" i="8"/>
  <c r="G29" i="10" s="1"/>
  <c r="E29" i="10" s="1"/>
  <c r="AA102" i="8"/>
  <c r="G102" i="10" s="1"/>
  <c r="E102" i="10" s="1"/>
  <c r="AA58" i="8"/>
  <c r="G58" i="10" s="1"/>
  <c r="E58" i="10" s="1"/>
  <c r="AA84" i="8"/>
  <c r="G84" i="10" s="1"/>
  <c r="E84" i="10" s="1"/>
  <c r="AA86" i="8"/>
  <c r="G86" i="10" s="1"/>
  <c r="E86" i="10" s="1"/>
  <c r="AA25" i="8"/>
  <c r="G25" i="10" s="1"/>
  <c r="E25" i="10" s="1"/>
  <c r="AA35" i="8"/>
  <c r="G35" i="10" s="1"/>
  <c r="E35" i="10" s="1"/>
  <c r="AA39" i="8"/>
  <c r="G39" i="10" s="1"/>
  <c r="E39" i="10" s="1"/>
  <c r="AA79" i="8"/>
  <c r="G79" i="10" s="1"/>
  <c r="E79" i="10" s="1"/>
  <c r="AA72" i="8"/>
  <c r="G72" i="10" s="1"/>
  <c r="E72" i="10" s="1"/>
  <c r="AA66" i="8"/>
  <c r="G66" i="10" s="1"/>
  <c r="E66" i="10" s="1"/>
  <c r="AA81" i="8"/>
  <c r="G81" i="10" s="1"/>
  <c r="E81" i="10" s="1"/>
  <c r="AA56" i="8"/>
  <c r="G56" i="10" s="1"/>
  <c r="E56" i="10" s="1"/>
  <c r="AA93" i="8"/>
  <c r="G93" i="10" s="1"/>
  <c r="E93" i="10" s="1"/>
  <c r="AA5" i="8"/>
  <c r="G5" i="10" s="1"/>
  <c r="E5" i="10" s="1"/>
  <c r="AA43" i="8"/>
  <c r="G43" i="10" s="1"/>
  <c r="E43" i="10" s="1"/>
  <c r="AA63" i="8"/>
  <c r="G63" i="10" s="1"/>
  <c r="E63" i="10" s="1"/>
  <c r="AA55" i="8"/>
  <c r="G55" i="10" s="1"/>
  <c r="E55" i="10" s="1"/>
  <c r="AA73" i="8"/>
  <c r="G73" i="10" s="1"/>
  <c r="E73" i="10" s="1"/>
  <c r="AA100" i="8"/>
  <c r="G100" i="10" s="1"/>
  <c r="E100" i="10" s="1"/>
  <c r="AA92" i="8"/>
  <c r="G92" i="10" s="1"/>
  <c r="E92" i="10" s="1"/>
  <c r="AA104" i="8"/>
  <c r="G104" i="10" s="1"/>
  <c r="E104" i="10" s="1"/>
  <c r="AA50" i="8"/>
  <c r="G50" i="10" s="1"/>
  <c r="E50" i="10" s="1"/>
  <c r="G44" i="10"/>
  <c r="E44" i="10" s="1"/>
  <c r="AA105" i="8"/>
  <c r="G105" i="10" s="1"/>
  <c r="E105" i="10" s="1"/>
  <c r="AA99" i="8"/>
  <c r="G99" i="10" s="1"/>
  <c r="E99" i="10" s="1"/>
  <c r="AA65" i="8"/>
  <c r="G65" i="10" s="1"/>
  <c r="E65" i="10" s="1"/>
  <c r="AA106" i="8"/>
  <c r="G106" i="10" s="1"/>
  <c r="E106" i="10" s="1"/>
  <c r="AA64" i="8"/>
  <c r="G64" i="10" s="1"/>
  <c r="E64" i="10" s="1"/>
  <c r="AA49" i="8"/>
  <c r="G49" i="10" s="1"/>
  <c r="E49" i="10" s="1"/>
  <c r="AA4" i="8"/>
  <c r="G4" i="10" s="1"/>
  <c r="E4" i="10" s="1"/>
  <c r="AA62" i="8"/>
  <c r="G62" i="10" s="1"/>
  <c r="E62" i="10" s="1"/>
  <c r="AA12" i="8"/>
  <c r="G12" i="10" s="1"/>
  <c r="E12" i="10" s="1"/>
  <c r="AA23" i="8"/>
  <c r="G23" i="10" s="1"/>
  <c r="E23" i="10" s="1"/>
  <c r="AA34" i="8"/>
  <c r="G34" i="10" s="1"/>
  <c r="E34" i="10" s="1"/>
  <c r="AA47" i="8"/>
  <c r="G47" i="10" s="1"/>
  <c r="E47" i="10" s="1"/>
  <c r="AA42" i="8"/>
  <c r="G42" i="10" s="1"/>
  <c r="E42" i="10" s="1"/>
  <c r="AA61" i="8"/>
  <c r="G61" i="10" s="1"/>
  <c r="E61" i="10" s="1"/>
  <c r="AA54" i="8"/>
  <c r="G54" i="10" s="1"/>
  <c r="E54" i="10" s="1"/>
  <c r="AA78" i="8"/>
  <c r="G78" i="10" s="1"/>
  <c r="E78" i="10" s="1"/>
  <c r="AA71" i="8"/>
  <c r="G71" i="10" s="1"/>
  <c r="E71" i="10" s="1"/>
  <c r="AA98" i="8"/>
  <c r="G98" i="10" s="1"/>
  <c r="E98" i="10" s="1"/>
  <c r="AA68" i="8"/>
  <c r="G68" i="10" s="1"/>
  <c r="E68" i="10" s="1"/>
  <c r="AA57" i="8"/>
  <c r="G57" i="10" s="1"/>
  <c r="E57" i="10" s="1"/>
  <c r="AA67" i="8"/>
  <c r="G67" i="10" s="1"/>
  <c r="E67" i="10" s="1"/>
  <c r="AA94" i="8"/>
  <c r="G94" i="10" s="1"/>
  <c r="E94" i="10" s="1"/>
  <c r="AA101" i="8"/>
  <c r="G101" i="10" s="1"/>
  <c r="E101" i="10" s="1"/>
  <c r="AA24" i="8"/>
  <c r="G24" i="10" s="1"/>
  <c r="E24" i="10" s="1"/>
  <c r="AA7" i="8"/>
  <c r="G7" i="10" s="1"/>
  <c r="E7" i="10" s="1"/>
  <c r="AA22" i="8"/>
  <c r="G22" i="10" s="1"/>
  <c r="E22" i="10" s="1"/>
  <c r="AA33" i="8"/>
  <c r="G33" i="10" s="1"/>
  <c r="E33" i="10" s="1"/>
  <c r="AA41" i="8"/>
  <c r="G41" i="10" s="1"/>
  <c r="E41" i="10" s="1"/>
  <c r="AA60" i="8"/>
  <c r="G60" i="10" s="1"/>
  <c r="E60" i="10" s="1"/>
  <c r="AA53" i="8"/>
  <c r="G53" i="10" s="1"/>
  <c r="E53" i="10" s="1"/>
  <c r="AA77" i="8"/>
  <c r="G77" i="10" s="1"/>
  <c r="E77" i="10" s="1"/>
  <c r="AA70" i="8"/>
  <c r="G70" i="10" s="1"/>
  <c r="E70" i="10" s="1"/>
  <c r="AA91" i="8"/>
  <c r="G91" i="10" s="1"/>
  <c r="E91" i="10" s="1"/>
  <c r="AA97" i="8"/>
  <c r="G97" i="10" s="1"/>
  <c r="E97" i="10" s="1"/>
  <c r="AA87" i="8"/>
  <c r="G87" i="10" s="1"/>
  <c r="E87" i="10" s="1"/>
  <c r="G18" i="10"/>
  <c r="E18" i="10" s="1"/>
  <c r="G85" i="10"/>
  <c r="E85" i="10" s="1"/>
  <c r="G108" i="10"/>
  <c r="E108" i="10" s="1"/>
  <c r="G14" i="10"/>
  <c r="E14" i="10" s="1"/>
  <c r="G27" i="10"/>
  <c r="E27" i="10" s="1"/>
  <c r="O323" i="17"/>
  <c r="G3" i="10" l="1"/>
  <c r="H3" i="10" s="1"/>
  <c r="G61" i="13"/>
  <c r="E48" i="10"/>
  <c r="G126" i="13"/>
  <c r="H87" i="10"/>
  <c r="G130" i="13"/>
  <c r="G115" i="13"/>
  <c r="G37" i="13"/>
  <c r="G133" i="13"/>
  <c r="G44" i="13"/>
  <c r="G143" i="13"/>
  <c r="H5" i="10"/>
  <c r="G72" i="13"/>
  <c r="H78" i="10"/>
  <c r="G50" i="13"/>
  <c r="G9" i="13"/>
  <c r="G8" i="13"/>
  <c r="H103" i="10"/>
  <c r="G13" i="13"/>
  <c r="G18" i="13"/>
  <c r="H109" i="10"/>
  <c r="G83" i="13"/>
  <c r="H52" i="10"/>
  <c r="G4" i="13"/>
  <c r="H46" i="10"/>
  <c r="G170" i="13"/>
  <c r="E170" i="13" s="1"/>
  <c r="H76" i="10"/>
  <c r="G90" i="13"/>
  <c r="H82" i="10"/>
  <c r="G116" i="13"/>
  <c r="H108" i="10"/>
  <c r="G80" i="13"/>
  <c r="H66" i="10"/>
  <c r="G19" i="13"/>
  <c r="G14" i="13"/>
  <c r="H56" i="10"/>
  <c r="G140" i="13"/>
  <c r="G137" i="13"/>
  <c r="G45" i="13"/>
  <c r="G38" i="13"/>
  <c r="G24" i="13"/>
  <c r="G134" i="13"/>
  <c r="G131" i="13"/>
  <c r="H58" i="10"/>
  <c r="G52" i="13"/>
  <c r="H95" i="10"/>
  <c r="G102" i="13"/>
  <c r="H98" i="10"/>
  <c r="G110" i="13"/>
  <c r="G56" i="13"/>
  <c r="G123" i="13"/>
  <c r="H86" i="10"/>
  <c r="G77" i="13"/>
  <c r="G59" i="13"/>
  <c r="H47" i="10"/>
  <c r="G118" i="13"/>
  <c r="H71" i="10"/>
  <c r="G156" i="13"/>
  <c r="G149" i="13"/>
  <c r="H63" i="10"/>
  <c r="G161" i="13"/>
  <c r="H49" i="10"/>
  <c r="G141" i="13"/>
  <c r="H79" i="10"/>
  <c r="G35" i="13"/>
  <c r="H64" i="10"/>
  <c r="G62" i="13"/>
  <c r="H83" i="10"/>
  <c r="G58" i="13"/>
  <c r="H93" i="10"/>
  <c r="G53" i="13"/>
  <c r="H51" i="10"/>
  <c r="G73" i="13"/>
  <c r="G60" i="13"/>
  <c r="H89" i="10"/>
  <c r="G99" i="13"/>
  <c r="H69" i="10"/>
  <c r="G151" i="13"/>
  <c r="G144" i="13"/>
  <c r="H81" i="10"/>
  <c r="G68" i="13"/>
  <c r="H80" i="10"/>
  <c r="G6" i="13"/>
  <c r="H105" i="10"/>
  <c r="G101" i="13"/>
  <c r="H53" i="10"/>
  <c r="G75" i="13"/>
  <c r="G71" i="13"/>
  <c r="G79" i="13"/>
  <c r="H106" i="10"/>
  <c r="G127" i="13"/>
  <c r="G103" i="13"/>
  <c r="H54" i="10"/>
  <c r="G67" i="13"/>
  <c r="H84" i="10"/>
  <c r="G168" i="13"/>
  <c r="H43" i="10"/>
  <c r="G93" i="13"/>
  <c r="H45" i="10"/>
  <c r="G54" i="13"/>
  <c r="H70" i="10"/>
  <c r="G154" i="13"/>
  <c r="G147" i="13"/>
  <c r="H100" i="10"/>
  <c r="G82" i="13"/>
  <c r="H104" i="10"/>
  <c r="G57" i="13"/>
  <c r="H61" i="10"/>
  <c r="G5" i="13"/>
  <c r="H67" i="10"/>
  <c r="G152" i="13"/>
  <c r="G145" i="13"/>
  <c r="H90" i="10"/>
  <c r="G85" i="13"/>
  <c r="H72" i="10"/>
  <c r="G146" i="13"/>
  <c r="G153" i="13"/>
  <c r="H101" i="10"/>
  <c r="G113" i="13"/>
  <c r="G122" i="13"/>
  <c r="H99" i="10"/>
  <c r="G119" i="13"/>
  <c r="G81" i="13"/>
  <c r="H75" i="10"/>
  <c r="G129" i="13"/>
  <c r="H94" i="10"/>
  <c r="G86" i="13"/>
  <c r="H59" i="10"/>
  <c r="G114" i="13"/>
  <c r="H92" i="10"/>
  <c r="G39" i="13"/>
  <c r="G32" i="13"/>
  <c r="G46" i="13"/>
  <c r="G25" i="13"/>
  <c r="H97" i="10"/>
  <c r="G41" i="13"/>
  <c r="G27" i="13"/>
  <c r="G48" i="13"/>
  <c r="H77" i="10"/>
  <c r="G111" i="13"/>
  <c r="H42" i="10"/>
  <c r="G135" i="13"/>
  <c r="H74" i="10"/>
  <c r="G17" i="13"/>
  <c r="G22" i="13"/>
  <c r="H85" i="10"/>
  <c r="G171" i="13"/>
  <c r="E171" i="13" s="1"/>
  <c r="H102" i="10"/>
  <c r="G128" i="13"/>
  <c r="G125" i="13"/>
  <c r="H57" i="10"/>
  <c r="G98" i="13"/>
  <c r="G30" i="13"/>
  <c r="G70" i="13"/>
  <c r="H73" i="10"/>
  <c r="G155" i="13"/>
  <c r="G148" i="13"/>
  <c r="H50" i="10"/>
  <c r="G165" i="13"/>
  <c r="G138" i="13"/>
  <c r="H91" i="10"/>
  <c r="G7" i="13"/>
  <c r="H60" i="10"/>
  <c r="H62" i="10"/>
  <c r="G94" i="13"/>
  <c r="H65" i="10"/>
  <c r="G3" i="13"/>
  <c r="H68" i="10"/>
  <c r="G150" i="13"/>
  <c r="G157" i="13"/>
  <c r="H55" i="10"/>
  <c r="G51" i="13"/>
  <c r="H44" i="10"/>
  <c r="G55" i="13"/>
  <c r="H88" i="10"/>
  <c r="G109" i="13"/>
  <c r="G76" i="13"/>
  <c r="H30" i="10"/>
  <c r="G104" i="13"/>
  <c r="G167" i="13"/>
  <c r="H48" i="10"/>
  <c r="H37" i="10"/>
  <c r="G23" i="13"/>
  <c r="H41" i="10"/>
  <c r="G105" i="13"/>
  <c r="G78" i="13"/>
  <c r="H33" i="10"/>
  <c r="G158" i="13"/>
  <c r="H32" i="10"/>
  <c r="G169" i="13"/>
  <c r="E169" i="13" s="1"/>
  <c r="H40" i="10"/>
  <c r="G69" i="13"/>
  <c r="H29" i="10"/>
  <c r="G2" i="13"/>
  <c r="E2" i="13" s="1"/>
  <c r="G92" i="13"/>
  <c r="H39" i="10"/>
  <c r="G12" i="13"/>
  <c r="H28" i="10"/>
  <c r="G40" i="13"/>
  <c r="G31" i="13"/>
  <c r="G47" i="13"/>
  <c r="G26" i="13"/>
  <c r="H36" i="10"/>
  <c r="G97" i="13"/>
  <c r="H34" i="10"/>
  <c r="G160" i="13"/>
  <c r="H31" i="10"/>
  <c r="G89" i="13"/>
  <c r="H35" i="10"/>
  <c r="G159" i="13"/>
  <c r="H26" i="10"/>
  <c r="G107" i="13"/>
  <c r="H27" i="10"/>
  <c r="G21" i="13"/>
  <c r="G16" i="13"/>
  <c r="H14" i="10"/>
  <c r="G117" i="13"/>
  <c r="H6" i="10"/>
  <c r="G33" i="13"/>
  <c r="H10" i="10"/>
  <c r="G64" i="13"/>
  <c r="H4" i="10"/>
  <c r="G10" i="13"/>
  <c r="H15" i="10"/>
  <c r="G15" i="13"/>
  <c r="G20" i="13"/>
  <c r="H19" i="10"/>
  <c r="G74" i="13"/>
  <c r="H9" i="10"/>
  <c r="G66" i="13"/>
  <c r="H23" i="10"/>
  <c r="G108" i="13"/>
  <c r="H20" i="10"/>
  <c r="G162" i="13"/>
  <c r="H16" i="10"/>
  <c r="G11" i="13"/>
  <c r="H21" i="10"/>
  <c r="G88" i="13"/>
  <c r="H22" i="10"/>
  <c r="G124" i="13"/>
  <c r="G106" i="13"/>
  <c r="H24" i="10"/>
  <c r="G163" i="13"/>
  <c r="H12" i="10"/>
  <c r="G63" i="13"/>
  <c r="H7" i="10"/>
  <c r="G166" i="13"/>
  <c r="H17" i="10"/>
  <c r="G43" i="13"/>
  <c r="G34" i="13"/>
  <c r="G29" i="13"/>
  <c r="G164" i="13"/>
  <c r="G132" i="13"/>
  <c r="H11" i="10"/>
  <c r="G49" i="13"/>
  <c r="G42" i="13"/>
  <c r="G142" i="13"/>
  <c r="G139" i="13"/>
  <c r="G36" i="13"/>
  <c r="G28" i="13"/>
  <c r="H8" i="10"/>
  <c r="G65" i="13"/>
  <c r="H18" i="10"/>
  <c r="G96" i="13"/>
  <c r="H25" i="10"/>
  <c r="G121" i="13"/>
  <c r="G112" i="13"/>
  <c r="O259" i="17"/>
  <c r="K259" i="17"/>
  <c r="N259" i="17" s="1"/>
  <c r="O245" i="17"/>
  <c r="K245" i="17"/>
  <c r="N245" i="17" s="1"/>
  <c r="O152" i="17"/>
  <c r="K152" i="17"/>
  <c r="N152" i="17" s="1"/>
  <c r="O138" i="17"/>
  <c r="K138" i="17"/>
  <c r="N138" i="17" s="1"/>
  <c r="K84" i="17"/>
  <c r="N84" i="17" s="1"/>
  <c r="O84" i="17"/>
  <c r="O45" i="17"/>
  <c r="K45" i="17"/>
  <c r="N45" i="17" s="1"/>
  <c r="O31" i="17"/>
  <c r="K31" i="17"/>
  <c r="N31" i="17" s="1"/>
  <c r="G136" i="13" l="1"/>
  <c r="E3" i="10"/>
  <c r="H171" i="13"/>
  <c r="H170" i="13"/>
  <c r="H169" i="13"/>
  <c r="M202" i="17"/>
  <c r="K96" i="8" s="1"/>
  <c r="M95" i="17"/>
  <c r="P96" i="8" s="1"/>
  <c r="AA96" i="8" l="1"/>
  <c r="G96" i="10" s="1"/>
  <c r="H96" i="10" l="1"/>
  <c r="E96" i="10"/>
  <c r="G84" i="13"/>
  <c r="M37" i="17"/>
  <c r="J38" i="8" s="1"/>
  <c r="M226" i="17"/>
  <c r="F13" i="8" s="1"/>
  <c r="M119" i="17"/>
  <c r="E13" i="8" s="1"/>
  <c r="M12" i="17"/>
  <c r="D13" i="8" s="1"/>
  <c r="AA13" i="8" l="1"/>
  <c r="G13" i="10" s="1"/>
  <c r="AA38" i="8"/>
  <c r="G38" i="10" s="1"/>
  <c r="E38" i="10" s="1"/>
  <c r="O322" i="17"/>
  <c r="K322" i="17"/>
  <c r="N322" i="17" s="1"/>
  <c r="O321" i="17"/>
  <c r="K321" i="17"/>
  <c r="N321" i="17" s="1"/>
  <c r="O320" i="17"/>
  <c r="K320" i="17"/>
  <c r="N320" i="17" s="1"/>
  <c r="O319" i="17"/>
  <c r="K319" i="17"/>
  <c r="N319" i="17" s="1"/>
  <c r="O318" i="17"/>
  <c r="K318" i="17"/>
  <c r="N318" i="17" s="1"/>
  <c r="O317" i="17"/>
  <c r="K317" i="17"/>
  <c r="N317" i="17" s="1"/>
  <c r="O316" i="17"/>
  <c r="K316" i="17"/>
  <c r="N316" i="17" s="1"/>
  <c r="O315" i="17"/>
  <c r="K315" i="17"/>
  <c r="N315" i="17" s="1"/>
  <c r="O314" i="17"/>
  <c r="K314" i="17"/>
  <c r="N314" i="17" s="1"/>
  <c r="O313" i="17"/>
  <c r="K313" i="17"/>
  <c r="N313" i="17" s="1"/>
  <c r="O312" i="17"/>
  <c r="K312" i="17"/>
  <c r="N312" i="17" s="1"/>
  <c r="O311" i="17"/>
  <c r="K311" i="17"/>
  <c r="N311" i="17" s="1"/>
  <c r="O310" i="17"/>
  <c r="K310" i="17"/>
  <c r="N310" i="17" s="1"/>
  <c r="O309" i="17"/>
  <c r="K309" i="17"/>
  <c r="N309" i="17" s="1"/>
  <c r="O308" i="17"/>
  <c r="K308" i="17"/>
  <c r="N308" i="17" s="1"/>
  <c r="O307" i="17"/>
  <c r="K307" i="17"/>
  <c r="N307" i="17" s="1"/>
  <c r="O306" i="17"/>
  <c r="K306" i="17"/>
  <c r="N306" i="17" s="1"/>
  <c r="O305" i="17"/>
  <c r="K305" i="17"/>
  <c r="N305" i="17" s="1"/>
  <c r="O304" i="17"/>
  <c r="K304" i="17"/>
  <c r="N304" i="17" s="1"/>
  <c r="O303" i="17"/>
  <c r="K303" i="17"/>
  <c r="N303" i="17" s="1"/>
  <c r="O302" i="17"/>
  <c r="K302" i="17"/>
  <c r="N302" i="17" s="1"/>
  <c r="O301" i="17"/>
  <c r="K301" i="17"/>
  <c r="N301" i="17" s="1"/>
  <c r="O300" i="17"/>
  <c r="K300" i="17"/>
  <c r="N300" i="17" s="1"/>
  <c r="O299" i="17"/>
  <c r="K299" i="17"/>
  <c r="N299" i="17" s="1"/>
  <c r="O297" i="17"/>
  <c r="K297" i="17"/>
  <c r="N297" i="17" s="1"/>
  <c r="O296" i="17"/>
  <c r="K296" i="17"/>
  <c r="N296" i="17" s="1"/>
  <c r="O295" i="17"/>
  <c r="K295" i="17"/>
  <c r="N295" i="17" s="1"/>
  <c r="O294" i="17"/>
  <c r="K294" i="17"/>
  <c r="N294" i="17" s="1"/>
  <c r="O293" i="17"/>
  <c r="K293" i="17"/>
  <c r="N293" i="17" s="1"/>
  <c r="O292" i="17"/>
  <c r="K292" i="17"/>
  <c r="N292" i="17" s="1"/>
  <c r="O291" i="17"/>
  <c r="K291" i="17"/>
  <c r="N291" i="17" s="1"/>
  <c r="O290" i="17"/>
  <c r="K290" i="17"/>
  <c r="N290" i="17" s="1"/>
  <c r="O289" i="17"/>
  <c r="K289" i="17"/>
  <c r="N289" i="17" s="1"/>
  <c r="O288" i="17"/>
  <c r="K288" i="17"/>
  <c r="N288" i="17" s="1"/>
  <c r="O287" i="17"/>
  <c r="K287" i="17"/>
  <c r="N287" i="17" s="1"/>
  <c r="O286" i="17"/>
  <c r="K286" i="17"/>
  <c r="N286" i="17" s="1"/>
  <c r="O285" i="17"/>
  <c r="K285" i="17"/>
  <c r="N285" i="17" s="1"/>
  <c r="O284" i="17"/>
  <c r="K284" i="17"/>
  <c r="N284" i="17" s="1"/>
  <c r="O283" i="17"/>
  <c r="K283" i="17"/>
  <c r="N283" i="17" s="1"/>
  <c r="O282" i="17"/>
  <c r="K282" i="17"/>
  <c r="N282" i="17" s="1"/>
  <c r="O281" i="17"/>
  <c r="K281" i="17"/>
  <c r="N281" i="17" s="1"/>
  <c r="O280" i="17"/>
  <c r="K280" i="17"/>
  <c r="N280" i="17" s="1"/>
  <c r="O279" i="17"/>
  <c r="K279" i="17"/>
  <c r="N279" i="17" s="1"/>
  <c r="O278" i="17"/>
  <c r="K278" i="17"/>
  <c r="N278" i="17" s="1"/>
  <c r="O277" i="17"/>
  <c r="K277" i="17"/>
  <c r="N277" i="17" s="1"/>
  <c r="O276" i="17"/>
  <c r="K276" i="17"/>
  <c r="N276" i="17" s="1"/>
  <c r="O275" i="17"/>
  <c r="K275" i="17"/>
  <c r="N275" i="17" s="1"/>
  <c r="O274" i="17"/>
  <c r="K274" i="17"/>
  <c r="N274" i="17" s="1"/>
  <c r="O273" i="17"/>
  <c r="K273" i="17"/>
  <c r="N273" i="17" s="1"/>
  <c r="O272" i="17"/>
  <c r="K272" i="17"/>
  <c r="N272" i="17" s="1"/>
  <c r="O271" i="17"/>
  <c r="K271" i="17"/>
  <c r="N271" i="17" s="1"/>
  <c r="O270" i="17"/>
  <c r="K270" i="17"/>
  <c r="N270" i="17" s="1"/>
  <c r="O269" i="17"/>
  <c r="K269" i="17"/>
  <c r="N269" i="17" s="1"/>
  <c r="O268" i="17"/>
  <c r="K268" i="17"/>
  <c r="N268" i="17" s="1"/>
  <c r="O267" i="17"/>
  <c r="K267" i="17"/>
  <c r="N267" i="17" s="1"/>
  <c r="O266" i="17"/>
  <c r="K266" i="17"/>
  <c r="N266" i="17" s="1"/>
  <c r="O265" i="17"/>
  <c r="K265" i="17"/>
  <c r="N265" i="17" s="1"/>
  <c r="O264" i="17"/>
  <c r="K264" i="17"/>
  <c r="N264" i="17" s="1"/>
  <c r="O263" i="17"/>
  <c r="K263" i="17"/>
  <c r="N263" i="17" s="1"/>
  <c r="O262" i="17"/>
  <c r="K262" i="17"/>
  <c r="N262" i="17" s="1"/>
  <c r="O261" i="17"/>
  <c r="K261" i="17"/>
  <c r="N261" i="17" s="1"/>
  <c r="O260" i="17"/>
  <c r="K260" i="17"/>
  <c r="N260" i="17" s="1"/>
  <c r="O258" i="17"/>
  <c r="K258" i="17"/>
  <c r="N258" i="17" s="1"/>
  <c r="O257" i="17"/>
  <c r="K257" i="17"/>
  <c r="N257" i="17" s="1"/>
  <c r="O256" i="17"/>
  <c r="K256" i="17"/>
  <c r="N256" i="17" s="1"/>
  <c r="O255" i="17"/>
  <c r="K255" i="17"/>
  <c r="N255" i="17" s="1"/>
  <c r="O254" i="17"/>
  <c r="K254" i="17"/>
  <c r="N254" i="17" s="1"/>
  <c r="O253" i="17"/>
  <c r="K253" i="17"/>
  <c r="N253" i="17" s="1"/>
  <c r="O252" i="17"/>
  <c r="K252" i="17"/>
  <c r="N252" i="17" s="1"/>
  <c r="O251" i="17"/>
  <c r="K251" i="17"/>
  <c r="N251" i="17" s="1"/>
  <c r="O250" i="17"/>
  <c r="K250" i="17"/>
  <c r="N250" i="17" s="1"/>
  <c r="O249" i="17"/>
  <c r="K249" i="17"/>
  <c r="N249" i="17" s="1"/>
  <c r="O248" i="17"/>
  <c r="K248" i="17"/>
  <c r="N248" i="17" s="1"/>
  <c r="O247" i="17"/>
  <c r="K247" i="17"/>
  <c r="N247" i="17" s="1"/>
  <c r="O246" i="17"/>
  <c r="K246" i="17"/>
  <c r="N246" i="17" s="1"/>
  <c r="O244" i="17"/>
  <c r="K244" i="17"/>
  <c r="N244" i="17" s="1"/>
  <c r="O243" i="17"/>
  <c r="K243" i="17"/>
  <c r="N243" i="17" s="1"/>
  <c r="O242" i="17"/>
  <c r="K242" i="17"/>
  <c r="N242" i="17" s="1"/>
  <c r="O241" i="17"/>
  <c r="K241" i="17"/>
  <c r="N241" i="17" s="1"/>
  <c r="O240" i="17"/>
  <c r="K240" i="17"/>
  <c r="N240" i="17" s="1"/>
  <c r="O239" i="17"/>
  <c r="K239" i="17"/>
  <c r="N239" i="17" s="1"/>
  <c r="O238" i="17"/>
  <c r="K238" i="17"/>
  <c r="N238" i="17" s="1"/>
  <c r="O237" i="17"/>
  <c r="K237" i="17"/>
  <c r="N237" i="17" s="1"/>
  <c r="O236" i="17"/>
  <c r="K236" i="17"/>
  <c r="N236" i="17" s="1"/>
  <c r="O235" i="17"/>
  <c r="K235" i="17"/>
  <c r="N235" i="17" s="1"/>
  <c r="O234" i="17"/>
  <c r="K234" i="17"/>
  <c r="N234" i="17" s="1"/>
  <c r="O233" i="17"/>
  <c r="K233" i="17"/>
  <c r="N233" i="17" s="1"/>
  <c r="O232" i="17"/>
  <c r="K232" i="17"/>
  <c r="N232" i="17" s="1"/>
  <c r="O231" i="17"/>
  <c r="K231" i="17"/>
  <c r="N231" i="17" s="1"/>
  <c r="O230" i="17"/>
  <c r="K230" i="17"/>
  <c r="N230" i="17" s="1"/>
  <c r="O229" i="17"/>
  <c r="K229" i="17"/>
  <c r="N229" i="17" s="1"/>
  <c r="O228" i="17"/>
  <c r="K228" i="17"/>
  <c r="N228" i="17" s="1"/>
  <c r="O227" i="17"/>
  <c r="K227" i="17"/>
  <c r="N227" i="17" s="1"/>
  <c r="O226" i="17"/>
  <c r="K226" i="17"/>
  <c r="N226" i="17" s="1"/>
  <c r="O225" i="17"/>
  <c r="K225" i="17"/>
  <c r="N225" i="17" s="1"/>
  <c r="O224" i="17"/>
  <c r="K224" i="17"/>
  <c r="N224" i="17" s="1"/>
  <c r="O223" i="17"/>
  <c r="K223" i="17"/>
  <c r="N223" i="17" s="1"/>
  <c r="O222" i="17"/>
  <c r="K222" i="17"/>
  <c r="N222" i="17" s="1"/>
  <c r="O221" i="17"/>
  <c r="K221" i="17"/>
  <c r="N221" i="17" s="1"/>
  <c r="O220" i="17"/>
  <c r="K220" i="17"/>
  <c r="N220" i="17" s="1"/>
  <c r="O219" i="17"/>
  <c r="K219" i="17"/>
  <c r="N219" i="17" s="1"/>
  <c r="O218" i="17"/>
  <c r="K218" i="17"/>
  <c r="N218" i="17" s="1"/>
  <c r="O217" i="17"/>
  <c r="K217" i="17"/>
  <c r="N217" i="17" s="1"/>
  <c r="O216" i="17"/>
  <c r="K216" i="17"/>
  <c r="N216" i="17" s="1"/>
  <c r="O109" i="17"/>
  <c r="O215" i="17"/>
  <c r="K215" i="17"/>
  <c r="N215" i="17" s="1"/>
  <c r="O214" i="17"/>
  <c r="K214" i="17"/>
  <c r="N214" i="17" s="1"/>
  <c r="O213" i="17"/>
  <c r="K213" i="17"/>
  <c r="N213" i="17" s="1"/>
  <c r="O212" i="17"/>
  <c r="K212" i="17"/>
  <c r="N212" i="17" s="1"/>
  <c r="O211" i="17"/>
  <c r="K211" i="17"/>
  <c r="N211" i="17" s="1"/>
  <c r="O210" i="17"/>
  <c r="K210" i="17"/>
  <c r="N210" i="17" s="1"/>
  <c r="O209" i="17"/>
  <c r="K209" i="17"/>
  <c r="N209" i="17" s="1"/>
  <c r="O208" i="17"/>
  <c r="K208" i="17"/>
  <c r="N208" i="17" s="1"/>
  <c r="O207" i="17"/>
  <c r="K207" i="17"/>
  <c r="N207" i="17" s="1"/>
  <c r="O206" i="17"/>
  <c r="K206" i="17"/>
  <c r="N206" i="17" s="1"/>
  <c r="O205" i="17"/>
  <c r="K205" i="17"/>
  <c r="N205" i="17" s="1"/>
  <c r="O204" i="17"/>
  <c r="K204" i="17"/>
  <c r="N204" i="17" s="1"/>
  <c r="O203" i="17"/>
  <c r="K203" i="17"/>
  <c r="N203" i="17" s="1"/>
  <c r="O202" i="17"/>
  <c r="K202" i="17"/>
  <c r="N202" i="17" s="1"/>
  <c r="O201" i="17"/>
  <c r="K201" i="17"/>
  <c r="N201" i="17" s="1"/>
  <c r="O200" i="17"/>
  <c r="K200" i="17"/>
  <c r="N200" i="17" s="1"/>
  <c r="O199" i="17"/>
  <c r="K199" i="17"/>
  <c r="N199" i="17" s="1"/>
  <c r="O198" i="17"/>
  <c r="K198" i="17"/>
  <c r="N198" i="17" s="1"/>
  <c r="O197" i="17"/>
  <c r="K197" i="17"/>
  <c r="N197" i="17" s="1"/>
  <c r="O196" i="17"/>
  <c r="K196" i="17"/>
  <c r="N196" i="17" s="1"/>
  <c r="O195" i="17"/>
  <c r="K195" i="17"/>
  <c r="N195" i="17" s="1"/>
  <c r="O194" i="17"/>
  <c r="K194" i="17"/>
  <c r="N194" i="17" s="1"/>
  <c r="O193" i="17"/>
  <c r="K193" i="17"/>
  <c r="N193" i="17" s="1"/>
  <c r="O192" i="17"/>
  <c r="K192" i="17"/>
  <c r="N192" i="17" s="1"/>
  <c r="O190" i="17"/>
  <c r="K190" i="17"/>
  <c r="N190" i="17" s="1"/>
  <c r="O189" i="17"/>
  <c r="K189" i="17"/>
  <c r="N189" i="17" s="1"/>
  <c r="O188" i="17"/>
  <c r="K188" i="17"/>
  <c r="N188" i="17" s="1"/>
  <c r="O187" i="17"/>
  <c r="K187" i="17"/>
  <c r="N187" i="17" s="1"/>
  <c r="O186" i="17"/>
  <c r="K186" i="17"/>
  <c r="N186" i="17" s="1"/>
  <c r="O185" i="17"/>
  <c r="K185" i="17"/>
  <c r="N185" i="17" s="1"/>
  <c r="O184" i="17"/>
  <c r="K184" i="17"/>
  <c r="N184" i="17" s="1"/>
  <c r="O183" i="17"/>
  <c r="K183" i="17"/>
  <c r="N183" i="17" s="1"/>
  <c r="O182" i="17"/>
  <c r="K182" i="17"/>
  <c r="N182" i="17" s="1"/>
  <c r="O181" i="17"/>
  <c r="K181" i="17"/>
  <c r="N181" i="17" s="1"/>
  <c r="O180" i="17"/>
  <c r="K180" i="17"/>
  <c r="N180" i="17" s="1"/>
  <c r="O179" i="17"/>
  <c r="K179" i="17"/>
  <c r="N179" i="17" s="1"/>
  <c r="O178" i="17"/>
  <c r="K178" i="17"/>
  <c r="N178" i="17" s="1"/>
  <c r="O177" i="17"/>
  <c r="K177" i="17"/>
  <c r="N177" i="17" s="1"/>
  <c r="O176" i="17"/>
  <c r="K176" i="17"/>
  <c r="N176" i="17" s="1"/>
  <c r="O175" i="17"/>
  <c r="K175" i="17"/>
  <c r="N175" i="17" s="1"/>
  <c r="O174" i="17"/>
  <c r="K174" i="17"/>
  <c r="N174" i="17" s="1"/>
  <c r="O173" i="17"/>
  <c r="K173" i="17"/>
  <c r="N173" i="17" s="1"/>
  <c r="O172" i="17"/>
  <c r="K172" i="17"/>
  <c r="N172" i="17" s="1"/>
  <c r="O171" i="17"/>
  <c r="K171" i="17"/>
  <c r="N171" i="17" s="1"/>
  <c r="O170" i="17"/>
  <c r="K170" i="17"/>
  <c r="N170" i="17" s="1"/>
  <c r="O169" i="17"/>
  <c r="K169" i="17"/>
  <c r="N169" i="17" s="1"/>
  <c r="O168" i="17"/>
  <c r="K168" i="17"/>
  <c r="N168" i="17" s="1"/>
  <c r="O167" i="17"/>
  <c r="K167" i="17"/>
  <c r="N167" i="17" s="1"/>
  <c r="O166" i="17"/>
  <c r="K166" i="17"/>
  <c r="N166" i="17" s="1"/>
  <c r="O165" i="17"/>
  <c r="K165" i="17"/>
  <c r="N165" i="17" s="1"/>
  <c r="O164" i="17"/>
  <c r="K164" i="17"/>
  <c r="N164" i="17" s="1"/>
  <c r="O163" i="17"/>
  <c r="K163" i="17"/>
  <c r="N163" i="17" s="1"/>
  <c r="O162" i="17"/>
  <c r="K162" i="17"/>
  <c r="N162" i="17" s="1"/>
  <c r="O161" i="17"/>
  <c r="K161" i="17"/>
  <c r="N161" i="17" s="1"/>
  <c r="O160" i="17"/>
  <c r="K160" i="17"/>
  <c r="N160" i="17" s="1"/>
  <c r="O159" i="17"/>
  <c r="K159" i="17"/>
  <c r="N159" i="17" s="1"/>
  <c r="O158" i="17"/>
  <c r="K158" i="17"/>
  <c r="N158" i="17" s="1"/>
  <c r="O157" i="17"/>
  <c r="K157" i="17"/>
  <c r="N157" i="17" s="1"/>
  <c r="O156" i="17"/>
  <c r="K156" i="17"/>
  <c r="N156" i="17" s="1"/>
  <c r="O155" i="17"/>
  <c r="K155" i="17"/>
  <c r="N155" i="17" s="1"/>
  <c r="O154" i="17"/>
  <c r="K154" i="17"/>
  <c r="N154" i="17" s="1"/>
  <c r="O153" i="17"/>
  <c r="K153" i="17"/>
  <c r="N153" i="17" s="1"/>
  <c r="O151" i="17"/>
  <c r="K151" i="17"/>
  <c r="N151" i="17" s="1"/>
  <c r="O150" i="17"/>
  <c r="K150" i="17"/>
  <c r="N150" i="17" s="1"/>
  <c r="O149" i="17"/>
  <c r="K149" i="17"/>
  <c r="N149" i="17" s="1"/>
  <c r="O148" i="17"/>
  <c r="K148" i="17"/>
  <c r="N148" i="17" s="1"/>
  <c r="O147" i="17"/>
  <c r="K147" i="17"/>
  <c r="N147" i="17" s="1"/>
  <c r="O146" i="17"/>
  <c r="K146" i="17"/>
  <c r="N146" i="17" s="1"/>
  <c r="O144" i="17"/>
  <c r="K144" i="17"/>
  <c r="N144" i="17" s="1"/>
  <c r="O143" i="17"/>
  <c r="K143" i="17"/>
  <c r="N143" i="17" s="1"/>
  <c r="O142" i="17"/>
  <c r="K142" i="17"/>
  <c r="N142" i="17" s="1"/>
  <c r="O141" i="17"/>
  <c r="K141" i="17"/>
  <c r="N141" i="17" s="1"/>
  <c r="O140" i="17"/>
  <c r="K140" i="17"/>
  <c r="N140" i="17" s="1"/>
  <c r="O139" i="17"/>
  <c r="K139" i="17"/>
  <c r="N139" i="17" s="1"/>
  <c r="O137" i="17"/>
  <c r="K137" i="17"/>
  <c r="N137" i="17" s="1"/>
  <c r="O136" i="17"/>
  <c r="K136" i="17"/>
  <c r="N136" i="17" s="1"/>
  <c r="O135" i="17"/>
  <c r="K135" i="17"/>
  <c r="N135" i="17" s="1"/>
  <c r="O134" i="17"/>
  <c r="K134" i="17"/>
  <c r="N134" i="17" s="1"/>
  <c r="O133" i="17"/>
  <c r="K133" i="17"/>
  <c r="N133" i="17" s="1"/>
  <c r="O132" i="17"/>
  <c r="K132" i="17"/>
  <c r="N132" i="17" s="1"/>
  <c r="O131" i="17"/>
  <c r="K131" i="17"/>
  <c r="N131" i="17" s="1"/>
  <c r="O130" i="17"/>
  <c r="K130" i="17"/>
  <c r="N130" i="17" s="1"/>
  <c r="O129" i="17"/>
  <c r="K129" i="17"/>
  <c r="N129" i="17" s="1"/>
  <c r="O128" i="17"/>
  <c r="K128" i="17"/>
  <c r="N128" i="17" s="1"/>
  <c r="O127" i="17"/>
  <c r="K127" i="17"/>
  <c r="N127" i="17" s="1"/>
  <c r="O126" i="17"/>
  <c r="K126" i="17"/>
  <c r="N126" i="17" s="1"/>
  <c r="O125" i="17"/>
  <c r="K125" i="17"/>
  <c r="N125" i="17" s="1"/>
  <c r="O124" i="17"/>
  <c r="K124" i="17"/>
  <c r="N124" i="17" s="1"/>
  <c r="O123" i="17"/>
  <c r="K123" i="17"/>
  <c r="N123" i="17" s="1"/>
  <c r="O122" i="17"/>
  <c r="K122" i="17"/>
  <c r="N122" i="17" s="1"/>
  <c r="O121" i="17"/>
  <c r="K121" i="17"/>
  <c r="N121" i="17" s="1"/>
  <c r="O120" i="17"/>
  <c r="K120" i="17"/>
  <c r="N120" i="17" s="1"/>
  <c r="O119" i="17"/>
  <c r="K119" i="17"/>
  <c r="N119" i="17" s="1"/>
  <c r="O118" i="17"/>
  <c r="K118" i="17"/>
  <c r="N118" i="17" s="1"/>
  <c r="O117" i="17"/>
  <c r="K117" i="17"/>
  <c r="N117" i="17" s="1"/>
  <c r="O116" i="17"/>
  <c r="K116" i="17"/>
  <c r="N116" i="17" s="1"/>
  <c r="O115" i="17"/>
  <c r="K115" i="17"/>
  <c r="N115" i="17" s="1"/>
  <c r="O114" i="17"/>
  <c r="K114" i="17"/>
  <c r="N114" i="17" s="1"/>
  <c r="O113" i="17"/>
  <c r="K113" i="17"/>
  <c r="N113" i="17" s="1"/>
  <c r="O112" i="17"/>
  <c r="K112" i="17"/>
  <c r="N112" i="17" s="1"/>
  <c r="O111" i="17"/>
  <c r="K111" i="17"/>
  <c r="N111" i="17" s="1"/>
  <c r="O110" i="17"/>
  <c r="K110" i="17"/>
  <c r="N110" i="17" s="1"/>
  <c r="K109" i="17"/>
  <c r="N109" i="17" s="1"/>
  <c r="K5" i="17"/>
  <c r="N5" i="17" s="1"/>
  <c r="O3" i="17"/>
  <c r="O4" i="17"/>
  <c r="O5" i="17"/>
  <c r="O6" i="17"/>
  <c r="O7" i="17"/>
  <c r="O8" i="17"/>
  <c r="O9" i="17"/>
  <c r="O10" i="17"/>
  <c r="O11" i="17"/>
  <c r="O12" i="17"/>
  <c r="O13" i="17"/>
  <c r="O14" i="17"/>
  <c r="O15" i="17"/>
  <c r="O16" i="17"/>
  <c r="O17" i="17"/>
  <c r="O18" i="17"/>
  <c r="O19" i="17"/>
  <c r="O20" i="17"/>
  <c r="O21" i="17"/>
  <c r="O22" i="17"/>
  <c r="O23" i="17"/>
  <c r="O24" i="17"/>
  <c r="O25" i="17"/>
  <c r="O26" i="17"/>
  <c r="O27" i="17"/>
  <c r="O28" i="17"/>
  <c r="O29" i="17"/>
  <c r="O30" i="17"/>
  <c r="O32" i="17"/>
  <c r="O33" i="17"/>
  <c r="O34" i="17"/>
  <c r="O35" i="17"/>
  <c r="O36" i="17"/>
  <c r="O37" i="17"/>
  <c r="O38" i="17"/>
  <c r="O39" i="17"/>
  <c r="O40" i="17"/>
  <c r="O41" i="17"/>
  <c r="O42" i="17"/>
  <c r="O43" i="17"/>
  <c r="O44" i="17"/>
  <c r="O46" i="17"/>
  <c r="O47" i="17"/>
  <c r="O48" i="17"/>
  <c r="O49" i="17"/>
  <c r="O50" i="17"/>
  <c r="O51" i="17"/>
  <c r="O52" i="17"/>
  <c r="O53" i="17"/>
  <c r="O54" i="17"/>
  <c r="O55" i="17"/>
  <c r="O56" i="17"/>
  <c r="O57" i="17"/>
  <c r="O58" i="17"/>
  <c r="O59" i="17"/>
  <c r="O60" i="17"/>
  <c r="O61" i="17"/>
  <c r="O62" i="17"/>
  <c r="O63" i="17"/>
  <c r="O64" i="17"/>
  <c r="O65" i="17"/>
  <c r="O66" i="17"/>
  <c r="O67" i="17"/>
  <c r="O68" i="17"/>
  <c r="O69" i="17"/>
  <c r="O70" i="17"/>
  <c r="O71" i="17"/>
  <c r="O72" i="17"/>
  <c r="O73" i="17"/>
  <c r="O74" i="17"/>
  <c r="O75" i="17"/>
  <c r="O76" i="17"/>
  <c r="O77" i="17"/>
  <c r="O78" i="17"/>
  <c r="O79" i="17"/>
  <c r="O80" i="17"/>
  <c r="O81" i="17"/>
  <c r="O82" i="17"/>
  <c r="O83" i="17"/>
  <c r="O85" i="17"/>
  <c r="O86" i="17"/>
  <c r="O87" i="17"/>
  <c r="O88" i="17"/>
  <c r="O89" i="17"/>
  <c r="O90" i="17"/>
  <c r="O91" i="17"/>
  <c r="O92" i="17"/>
  <c r="O93" i="17"/>
  <c r="O94" i="17"/>
  <c r="O95" i="17"/>
  <c r="O96" i="17"/>
  <c r="O97" i="17"/>
  <c r="O98" i="17"/>
  <c r="O99" i="17"/>
  <c r="O100" i="17"/>
  <c r="O101" i="17"/>
  <c r="O102" i="17"/>
  <c r="O103" i="17"/>
  <c r="O104" i="17"/>
  <c r="O105" i="17"/>
  <c r="O106" i="17"/>
  <c r="O107" i="17"/>
  <c r="O108" i="17"/>
  <c r="O2" i="17"/>
  <c r="K3" i="17"/>
  <c r="N3" i="17" s="1"/>
  <c r="K4" i="17"/>
  <c r="N4" i="17" s="1"/>
  <c r="K6" i="17"/>
  <c r="N6" i="17" s="1"/>
  <c r="K7" i="17"/>
  <c r="N7" i="17" s="1"/>
  <c r="K8" i="17"/>
  <c r="N8" i="17" s="1"/>
  <c r="K9" i="17"/>
  <c r="N9" i="17" s="1"/>
  <c r="K10" i="17"/>
  <c r="N10" i="17" s="1"/>
  <c r="K11" i="17"/>
  <c r="N11" i="17" s="1"/>
  <c r="K12" i="17"/>
  <c r="N12" i="17" s="1"/>
  <c r="K13" i="17"/>
  <c r="N13" i="17" s="1"/>
  <c r="K14" i="17"/>
  <c r="N14" i="17" s="1"/>
  <c r="K15" i="17"/>
  <c r="N15" i="17" s="1"/>
  <c r="K16" i="17"/>
  <c r="N16" i="17" s="1"/>
  <c r="K17" i="17"/>
  <c r="N17" i="17" s="1"/>
  <c r="K18" i="17"/>
  <c r="N18" i="17" s="1"/>
  <c r="K19" i="17"/>
  <c r="N19" i="17" s="1"/>
  <c r="K20" i="17"/>
  <c r="N20" i="17" s="1"/>
  <c r="K21" i="17"/>
  <c r="N21" i="17" s="1"/>
  <c r="K22" i="17"/>
  <c r="N22" i="17" s="1"/>
  <c r="K23" i="17"/>
  <c r="N23" i="17" s="1"/>
  <c r="K24" i="17"/>
  <c r="N24" i="17" s="1"/>
  <c r="K25" i="17"/>
  <c r="N25" i="17" s="1"/>
  <c r="K26" i="17"/>
  <c r="N26" i="17" s="1"/>
  <c r="K27" i="17"/>
  <c r="N27" i="17" s="1"/>
  <c r="K28" i="17"/>
  <c r="N28" i="17" s="1"/>
  <c r="K29" i="17"/>
  <c r="N29" i="17" s="1"/>
  <c r="K30" i="17"/>
  <c r="N30" i="17" s="1"/>
  <c r="K32" i="17"/>
  <c r="N32" i="17" s="1"/>
  <c r="K33" i="17"/>
  <c r="N33" i="17" s="1"/>
  <c r="K34" i="17"/>
  <c r="N34" i="17" s="1"/>
  <c r="K35" i="17"/>
  <c r="N35" i="17" s="1"/>
  <c r="K36" i="17"/>
  <c r="N36" i="17" s="1"/>
  <c r="K37" i="17"/>
  <c r="N37" i="17" s="1"/>
  <c r="K38" i="17"/>
  <c r="N38" i="17" s="1"/>
  <c r="K39" i="17"/>
  <c r="N39" i="17" s="1"/>
  <c r="K40" i="17"/>
  <c r="N40" i="17" s="1"/>
  <c r="K41" i="17"/>
  <c r="N41" i="17" s="1"/>
  <c r="K42" i="17"/>
  <c r="N42" i="17" s="1"/>
  <c r="K43" i="17"/>
  <c r="N43" i="17" s="1"/>
  <c r="K44" i="17"/>
  <c r="N44" i="17" s="1"/>
  <c r="K46" i="17"/>
  <c r="N46" i="17" s="1"/>
  <c r="K47" i="17"/>
  <c r="N47" i="17" s="1"/>
  <c r="K48" i="17"/>
  <c r="N48" i="17" s="1"/>
  <c r="K49" i="17"/>
  <c r="N49" i="17" s="1"/>
  <c r="K50" i="17"/>
  <c r="N50" i="17" s="1"/>
  <c r="K51" i="17"/>
  <c r="N51" i="17" s="1"/>
  <c r="K52" i="17"/>
  <c r="N52" i="17" s="1"/>
  <c r="K53" i="17"/>
  <c r="N53" i="17" s="1"/>
  <c r="K54" i="17"/>
  <c r="N54" i="17" s="1"/>
  <c r="K55" i="17"/>
  <c r="N55" i="17" s="1"/>
  <c r="K56" i="17"/>
  <c r="N56" i="17" s="1"/>
  <c r="K57" i="17"/>
  <c r="N57" i="17" s="1"/>
  <c r="K58" i="17"/>
  <c r="N58" i="17" s="1"/>
  <c r="K59" i="17"/>
  <c r="N59" i="17" s="1"/>
  <c r="K60" i="17"/>
  <c r="N60" i="17" s="1"/>
  <c r="K61" i="17"/>
  <c r="N61" i="17" s="1"/>
  <c r="K62" i="17"/>
  <c r="N62" i="17" s="1"/>
  <c r="K63" i="17"/>
  <c r="N63" i="17" s="1"/>
  <c r="K64" i="17"/>
  <c r="N64" i="17" s="1"/>
  <c r="K65" i="17"/>
  <c r="N65" i="17" s="1"/>
  <c r="K66" i="17"/>
  <c r="N66" i="17" s="1"/>
  <c r="K67" i="17"/>
  <c r="N67" i="17" s="1"/>
  <c r="K68" i="17"/>
  <c r="N68" i="17" s="1"/>
  <c r="K69" i="17"/>
  <c r="N69" i="17" s="1"/>
  <c r="K70" i="17"/>
  <c r="N70" i="17" s="1"/>
  <c r="K71" i="17"/>
  <c r="N71" i="17" s="1"/>
  <c r="K72" i="17"/>
  <c r="N72" i="17" s="1"/>
  <c r="K73" i="17"/>
  <c r="N73" i="17" s="1"/>
  <c r="K74" i="17"/>
  <c r="N74" i="17" s="1"/>
  <c r="K75" i="17"/>
  <c r="N75" i="17" s="1"/>
  <c r="K76" i="17"/>
  <c r="N76" i="17" s="1"/>
  <c r="K77" i="17"/>
  <c r="N77" i="17" s="1"/>
  <c r="K78" i="17"/>
  <c r="N78" i="17" s="1"/>
  <c r="K79" i="17"/>
  <c r="N79" i="17" s="1"/>
  <c r="K80" i="17"/>
  <c r="N80" i="17" s="1"/>
  <c r="K81" i="17"/>
  <c r="N81" i="17" s="1"/>
  <c r="K82" i="17"/>
  <c r="N82" i="17" s="1"/>
  <c r="K83" i="17"/>
  <c r="N83" i="17" s="1"/>
  <c r="K85" i="17"/>
  <c r="N85" i="17" s="1"/>
  <c r="K86" i="17"/>
  <c r="N86" i="17" s="1"/>
  <c r="K87" i="17"/>
  <c r="N87" i="17" s="1"/>
  <c r="K88" i="17"/>
  <c r="N88" i="17" s="1"/>
  <c r="K89" i="17"/>
  <c r="N89" i="17" s="1"/>
  <c r="K90" i="17"/>
  <c r="N90" i="17" s="1"/>
  <c r="K91" i="17"/>
  <c r="N91" i="17" s="1"/>
  <c r="K92" i="17"/>
  <c r="N92" i="17" s="1"/>
  <c r="K93" i="17"/>
  <c r="N93" i="17" s="1"/>
  <c r="K94" i="17"/>
  <c r="N94" i="17" s="1"/>
  <c r="K95" i="17"/>
  <c r="N95" i="17" s="1"/>
  <c r="K96" i="17"/>
  <c r="N96" i="17" s="1"/>
  <c r="K97" i="17"/>
  <c r="N97" i="17" s="1"/>
  <c r="K98" i="17"/>
  <c r="N98" i="17" s="1"/>
  <c r="K99" i="17"/>
  <c r="N99" i="17" s="1"/>
  <c r="K100" i="17"/>
  <c r="N100" i="17" s="1"/>
  <c r="K101" i="17"/>
  <c r="N101" i="17" s="1"/>
  <c r="K102" i="17"/>
  <c r="N102" i="17" s="1"/>
  <c r="K103" i="17"/>
  <c r="N103" i="17" s="1"/>
  <c r="K104" i="17"/>
  <c r="N104" i="17" s="1"/>
  <c r="K105" i="17"/>
  <c r="N105" i="17" s="1"/>
  <c r="K106" i="17"/>
  <c r="N106" i="17" s="1"/>
  <c r="K107" i="17"/>
  <c r="N107" i="17" s="1"/>
  <c r="K108" i="17"/>
  <c r="N108" i="17" s="1"/>
  <c r="K2" i="17"/>
  <c r="N2" i="17" s="1"/>
  <c r="G91" i="13" l="1"/>
  <c r="E13" i="10"/>
  <c r="H38" i="10"/>
  <c r="G87" i="13"/>
  <c r="G100" i="13"/>
  <c r="H13" i="10"/>
  <c r="G95" i="13"/>
  <c r="H44" i="13"/>
  <c r="H45" i="13"/>
  <c r="H46" i="13"/>
  <c r="H47" i="13"/>
  <c r="H48" i="13"/>
  <c r="H49" i="13"/>
  <c r="H50" i="13"/>
  <c r="E44" i="13"/>
  <c r="E45" i="13"/>
  <c r="E46" i="13"/>
  <c r="E47" i="13"/>
  <c r="E48" i="13"/>
  <c r="E49" i="13"/>
  <c r="E50" i="13"/>
  <c r="E83" i="13"/>
  <c r="E84" i="13"/>
  <c r="H83" i="13"/>
  <c r="H84" i="13"/>
  <c r="H43" i="13"/>
  <c r="E43" i="13"/>
  <c r="E121" i="13" l="1"/>
  <c r="E122" i="13"/>
  <c r="E123" i="13"/>
  <c r="E124" i="13"/>
  <c r="H121" i="13"/>
  <c r="H122" i="13"/>
  <c r="H123" i="13"/>
  <c r="H124" i="13"/>
  <c r="E120" i="13" l="1"/>
  <c r="H120" i="13"/>
  <c r="E79" i="13"/>
  <c r="H79" i="13"/>
  <c r="H167" i="13"/>
  <c r="H168" i="13"/>
  <c r="E167" i="13"/>
  <c r="E168" i="13"/>
  <c r="E166" i="13"/>
  <c r="H166" i="13"/>
  <c r="S82" i="13" l="1"/>
  <c r="S131" i="13" l="1"/>
  <c r="H22" i="13" l="1"/>
  <c r="E22" i="13"/>
  <c r="E17" i="13"/>
  <c r="H17" i="13"/>
  <c r="E163" i="13" l="1"/>
  <c r="E164" i="13"/>
  <c r="E165" i="13"/>
  <c r="H163" i="13"/>
  <c r="H164" i="13"/>
  <c r="H165" i="13"/>
  <c r="E158" i="13" l="1"/>
  <c r="E159" i="13"/>
  <c r="E160" i="13"/>
  <c r="E161" i="13"/>
  <c r="E162" i="13"/>
  <c r="H158" i="13"/>
  <c r="H159" i="13"/>
  <c r="H160" i="13"/>
  <c r="H161" i="13"/>
  <c r="H162" i="13"/>
  <c r="H151" i="13"/>
  <c r="H152" i="13"/>
  <c r="H153" i="13"/>
  <c r="H154" i="13"/>
  <c r="H155" i="13"/>
  <c r="H156" i="13"/>
  <c r="H157" i="13"/>
  <c r="E151" i="13"/>
  <c r="E152" i="13"/>
  <c r="E153" i="13"/>
  <c r="E154" i="13"/>
  <c r="E155" i="13"/>
  <c r="E156" i="13"/>
  <c r="E157" i="13"/>
  <c r="E144" i="13" l="1"/>
  <c r="E145" i="13"/>
  <c r="E146" i="13"/>
  <c r="E147" i="13"/>
  <c r="E148" i="13"/>
  <c r="E149" i="13"/>
  <c r="E150" i="13"/>
  <c r="E143" i="13"/>
  <c r="H144" i="13"/>
  <c r="H145" i="13"/>
  <c r="H146" i="13"/>
  <c r="H147" i="13"/>
  <c r="H148" i="13"/>
  <c r="H149" i="13"/>
  <c r="H150" i="13"/>
  <c r="E117" i="13" l="1"/>
  <c r="E118" i="13"/>
  <c r="E119" i="13"/>
  <c r="H117" i="13"/>
  <c r="H118" i="13"/>
  <c r="H119" i="13"/>
  <c r="H132" i="13" l="1"/>
  <c r="H133" i="13"/>
  <c r="H134" i="13"/>
  <c r="H135" i="13"/>
  <c r="H136" i="13"/>
  <c r="H137" i="13"/>
  <c r="H138" i="13"/>
  <c r="H139" i="13"/>
  <c r="H140" i="13"/>
  <c r="H141" i="13"/>
  <c r="H142" i="13"/>
  <c r="H143" i="13"/>
  <c r="E136" i="13"/>
  <c r="E137" i="13"/>
  <c r="E138" i="13"/>
  <c r="E139" i="13"/>
  <c r="E140" i="13"/>
  <c r="E141" i="13"/>
  <c r="E142" i="13"/>
  <c r="H128" i="13" l="1"/>
  <c r="H129" i="13"/>
  <c r="H130" i="13"/>
  <c r="H131" i="13"/>
  <c r="E128" i="13"/>
  <c r="E129" i="13"/>
  <c r="E130" i="13"/>
  <c r="E131" i="13"/>
  <c r="E132" i="13"/>
  <c r="E133" i="13"/>
  <c r="E134" i="13"/>
  <c r="E135" i="13"/>
  <c r="H116" i="13" l="1"/>
  <c r="H127" i="13"/>
  <c r="E116" i="13" l="1"/>
  <c r="E127" i="13"/>
  <c r="E110" i="13" l="1"/>
  <c r="E111" i="13"/>
  <c r="E112" i="13"/>
  <c r="E113" i="13"/>
  <c r="E114" i="13"/>
  <c r="E115" i="13"/>
  <c r="H110" i="13"/>
  <c r="H111" i="13"/>
  <c r="H112" i="13"/>
  <c r="H113" i="13"/>
  <c r="H114" i="13"/>
  <c r="H115" i="13"/>
  <c r="E125" i="13" l="1"/>
  <c r="H125" i="13"/>
  <c r="E109" i="13" l="1"/>
  <c r="H109" i="13"/>
  <c r="E108" i="13" l="1"/>
  <c r="E107" i="13"/>
  <c r="H106" i="13"/>
  <c r="H107" i="13"/>
  <c r="H108" i="13"/>
  <c r="E106" i="13"/>
  <c r="E126" i="13"/>
  <c r="H126" i="13"/>
  <c r="H105" i="13" l="1"/>
  <c r="E105" i="13"/>
  <c r="H102" i="13" l="1"/>
  <c r="H103" i="13"/>
  <c r="H104" i="13"/>
  <c r="E101" i="13"/>
  <c r="E102" i="13"/>
  <c r="E103" i="13"/>
  <c r="E104" i="13"/>
  <c r="H101" i="13" l="1"/>
  <c r="E100" i="13"/>
  <c r="E99" i="13" l="1"/>
  <c r="E93" i="13" l="1"/>
  <c r="E94" i="13"/>
  <c r="E95" i="13"/>
  <c r="E96" i="13"/>
  <c r="E97" i="13"/>
  <c r="E98" i="13"/>
  <c r="E91" i="13" l="1"/>
  <c r="E92" i="13"/>
  <c r="H91" i="13"/>
  <c r="H92" i="13"/>
  <c r="H93" i="13"/>
  <c r="H94" i="13"/>
  <c r="H95" i="13"/>
  <c r="H96" i="13"/>
  <c r="H97" i="13"/>
  <c r="H98" i="13"/>
  <c r="H99" i="13"/>
  <c r="H100" i="13"/>
  <c r="E88" i="13" l="1"/>
  <c r="E89" i="13"/>
  <c r="E90" i="13"/>
  <c r="H88" i="13"/>
  <c r="H89" i="13"/>
  <c r="H90" i="13"/>
  <c r="H85" i="13" l="1"/>
  <c r="H86" i="13"/>
  <c r="H87" i="13"/>
  <c r="E87" i="13"/>
  <c r="E85" i="13"/>
  <c r="E86" i="13"/>
  <c r="E82" i="13" l="1"/>
  <c r="E81" i="13"/>
  <c r="H80" i="13"/>
  <c r="E80" i="13" l="1"/>
  <c r="H81" i="13" l="1"/>
  <c r="H82" i="13"/>
  <c r="E3" i="13" l="1"/>
  <c r="E4" i="13"/>
  <c r="E5" i="13"/>
  <c r="E6" i="13"/>
  <c r="E7" i="13"/>
  <c r="E8" i="13"/>
  <c r="E9" i="13"/>
  <c r="E10" i="13"/>
  <c r="E11" i="13"/>
  <c r="E12" i="13"/>
  <c r="E13" i="13"/>
  <c r="E14" i="13"/>
  <c r="E15" i="13"/>
  <c r="E16" i="13"/>
  <c r="E18" i="13"/>
  <c r="E19" i="13"/>
  <c r="E20" i="13"/>
  <c r="E21" i="13"/>
  <c r="E23" i="13"/>
  <c r="E24" i="13"/>
  <c r="E25" i="13"/>
  <c r="E26" i="13"/>
  <c r="E27" i="13"/>
  <c r="E28" i="13"/>
  <c r="E29" i="13"/>
  <c r="E30" i="13"/>
  <c r="E31" i="13"/>
  <c r="E32" i="13"/>
  <c r="E33" i="13"/>
  <c r="E34" i="13"/>
  <c r="E35" i="13"/>
  <c r="E36" i="13"/>
  <c r="E37" i="13"/>
  <c r="E38" i="13"/>
  <c r="E39" i="13"/>
  <c r="E40" i="13"/>
  <c r="E41" i="13"/>
  <c r="E42" i="13"/>
  <c r="E51" i="13"/>
  <c r="E52" i="13"/>
  <c r="E53" i="13"/>
  <c r="E54" i="13"/>
  <c r="E55" i="13"/>
  <c r="E56" i="13"/>
  <c r="E57" i="13"/>
  <c r="E58" i="13"/>
  <c r="E59" i="13"/>
  <c r="E60" i="13"/>
  <c r="E61" i="13"/>
  <c r="E62" i="13"/>
  <c r="E63" i="13"/>
  <c r="E64" i="13"/>
  <c r="E65" i="13"/>
  <c r="E66" i="13"/>
  <c r="E67" i="13"/>
  <c r="E68" i="13"/>
  <c r="E69" i="13"/>
  <c r="E70" i="13"/>
  <c r="E71" i="13"/>
  <c r="E72" i="13"/>
  <c r="E73" i="13"/>
  <c r="E74" i="13"/>
  <c r="E75" i="13"/>
  <c r="E76" i="13"/>
  <c r="E77" i="13"/>
  <c r="E78" i="13"/>
  <c r="H78" i="13" l="1"/>
  <c r="H76" i="13" l="1"/>
  <c r="H77" i="13"/>
  <c r="H72" i="13" l="1"/>
  <c r="H73" i="13"/>
  <c r="H74" i="13"/>
  <c r="H75" i="13"/>
  <c r="H71" i="13" l="1"/>
  <c r="H67" i="13" l="1"/>
  <c r="H68" i="13"/>
  <c r="H69" i="13"/>
  <c r="H70" i="13"/>
  <c r="H64" i="13" l="1"/>
  <c r="H65" i="13"/>
  <c r="H66" i="13"/>
  <c r="H62" i="13" l="1"/>
  <c r="H63" i="13"/>
  <c r="H60" i="13" l="1"/>
  <c r="H61" i="13"/>
  <c r="H58" i="13" l="1"/>
  <c r="H59" i="13"/>
  <c r="H57" i="13"/>
  <c r="H51" i="13" l="1"/>
  <c r="H52" i="13"/>
  <c r="H53" i="13"/>
  <c r="H54" i="13"/>
  <c r="H55" i="13"/>
  <c r="H56" i="13"/>
  <c r="H37" i="13"/>
  <c r="H38" i="13"/>
  <c r="H39" i="13"/>
  <c r="H40" i="13"/>
  <c r="H41" i="13"/>
  <c r="H42" i="13"/>
  <c r="H30" i="13"/>
  <c r="H31" i="13"/>
  <c r="H32" i="13"/>
  <c r="H33" i="13"/>
  <c r="H34" i="13"/>
  <c r="H35" i="13"/>
  <c r="H36" i="13"/>
  <c r="H23" i="13"/>
  <c r="H24" i="13"/>
  <c r="H25" i="13"/>
  <c r="H26" i="13"/>
  <c r="H27" i="13"/>
  <c r="H28" i="13"/>
  <c r="H29" i="13"/>
  <c r="H18" i="13"/>
  <c r="H19" i="13"/>
  <c r="H20" i="13"/>
  <c r="H21" i="13"/>
  <c r="H13" i="13"/>
  <c r="H14" i="13"/>
  <c r="H15" i="13"/>
  <c r="H16" i="13"/>
  <c r="H3" i="13"/>
  <c r="H4" i="13"/>
  <c r="H5" i="13"/>
  <c r="H6" i="13"/>
  <c r="H7" i="13"/>
  <c r="H8" i="13"/>
  <c r="H9" i="13"/>
  <c r="H10" i="13"/>
  <c r="H11" i="13"/>
  <c r="H12" i="13"/>
  <c r="H2" i="13"/>
  <c r="H172" i="13" l="1"/>
  <c r="H110" i="10"/>
  <c r="F11" i="9" l="1"/>
  <c r="I11" i="9" s="1"/>
  <c r="F12" i="9"/>
  <c r="I12" i="9" s="1"/>
  <c r="F13" i="9"/>
  <c r="I13" i="9" s="1"/>
  <c r="F14" i="9"/>
  <c r="I14" i="9" s="1"/>
  <c r="F15" i="9"/>
  <c r="I15" i="9" s="1"/>
  <c r="F16" i="9"/>
  <c r="I16" i="9" s="1"/>
  <c r="F17" i="9"/>
  <c r="I17" i="9" s="1"/>
  <c r="F18" i="9"/>
  <c r="F19" i="9"/>
  <c r="I19" i="9" s="1"/>
  <c r="F20" i="9"/>
  <c r="I20" i="9" s="1"/>
  <c r="F21" i="9"/>
  <c r="I21" i="9" s="1"/>
  <c r="F22" i="9"/>
  <c r="I22" i="9" s="1"/>
  <c r="F23" i="9"/>
  <c r="I23" i="9" s="1"/>
  <c r="F24" i="9"/>
  <c r="I24" i="9" s="1"/>
  <c r="F25" i="9"/>
  <c r="I25" i="9" s="1"/>
  <c r="F26" i="9"/>
  <c r="I26" i="9" s="1"/>
  <c r="F27" i="9"/>
  <c r="I27" i="9" s="1"/>
  <c r="J13" i="9"/>
  <c r="J15" i="9"/>
  <c r="J16" i="9"/>
  <c r="J19" i="9"/>
  <c r="J21" i="9"/>
  <c r="J22" i="9"/>
  <c r="J23" i="9"/>
  <c r="J24" i="9"/>
  <c r="J25" i="9"/>
  <c r="J26" i="9"/>
  <c r="J27" i="9"/>
  <c r="I18" i="9"/>
  <c r="J18" i="9"/>
  <c r="J17" i="9"/>
  <c r="H11" i="6"/>
  <c r="J11" i="6" s="1"/>
  <c r="L11" i="6" s="1"/>
  <c r="K11" i="6"/>
  <c r="H12" i="6"/>
  <c r="J12" i="6" s="1"/>
  <c r="L12" i="6" s="1"/>
  <c r="H13" i="6"/>
  <c r="J13" i="6" s="1"/>
  <c r="L13" i="6" s="1"/>
  <c r="H14" i="6"/>
  <c r="J14" i="6" s="1"/>
  <c r="L14" i="6" s="1"/>
  <c r="H15" i="6"/>
  <c r="J15" i="6" s="1"/>
  <c r="L15" i="6" s="1"/>
  <c r="H16" i="6"/>
  <c r="J16" i="6" s="1"/>
  <c r="L16" i="6" s="1"/>
  <c r="H17" i="6"/>
  <c r="J17" i="6" s="1"/>
  <c r="L17" i="6" s="1"/>
  <c r="H18" i="6"/>
  <c r="J18" i="6" s="1"/>
  <c r="L18" i="6" s="1"/>
  <c r="H19" i="6"/>
  <c r="J19" i="6" s="1"/>
  <c r="L19" i="6" s="1"/>
  <c r="H20" i="6"/>
  <c r="J20" i="6" s="1"/>
  <c r="L20" i="6" s="1"/>
  <c r="H21" i="6"/>
  <c r="J21" i="6" s="1"/>
  <c r="L21" i="6" s="1"/>
  <c r="H22" i="6"/>
  <c r="J22" i="6" s="1"/>
  <c r="L22" i="6" s="1"/>
  <c r="H23" i="6"/>
  <c r="J23" i="6" s="1"/>
  <c r="L23" i="6" s="1"/>
  <c r="H24" i="6"/>
  <c r="J24" i="6" s="1"/>
  <c r="L24" i="6" s="1"/>
  <c r="H25" i="6"/>
  <c r="J25" i="6" s="1"/>
  <c r="L25" i="6" s="1"/>
  <c r="H26" i="6"/>
  <c r="J26" i="6" s="1"/>
  <c r="L26" i="6" s="1"/>
  <c r="H27" i="6"/>
  <c r="J27" i="6" s="1"/>
  <c r="L27" i="6" s="1"/>
  <c r="K14" i="6"/>
  <c r="K15" i="6"/>
  <c r="K12" i="6"/>
  <c r="K13" i="6"/>
  <c r="K16" i="6"/>
  <c r="K17" i="6"/>
  <c r="K18" i="6"/>
  <c r="K19" i="6"/>
  <c r="K20" i="6"/>
  <c r="K21" i="6"/>
  <c r="K22" i="6"/>
  <c r="K23" i="6"/>
  <c r="K24" i="6"/>
  <c r="K25" i="6"/>
  <c r="K26" i="6"/>
  <c r="K27" i="6"/>
  <c r="J12" i="9"/>
  <c r="J14" i="9"/>
  <c r="J20" i="9"/>
  <c r="J11" i="9"/>
  <c r="J28" i="9" l="1"/>
  <c r="K28" i="6"/>
  <c r="I28" i="9"/>
  <c r="L28" i="6"/>
</calcChain>
</file>

<file path=xl/comments1.xml><?xml version="1.0" encoding="utf-8"?>
<comments xmlns="http://schemas.openxmlformats.org/spreadsheetml/2006/main">
  <authors>
    <author>dfrancoe</author>
  </authors>
  <commentList>
    <comment ref="C10" authorId="0" shapeId="0">
      <text>
        <r>
          <rPr>
            <b/>
            <sz val="9"/>
            <color indexed="81"/>
            <rFont val="Tahoma"/>
            <family val="2"/>
          </rPr>
          <t>Los campos en blanco son los que se deben diligenciar</t>
        </r>
      </text>
    </comment>
  </commentList>
</comments>
</file>

<file path=xl/comments2.xml><?xml version="1.0" encoding="utf-8"?>
<comments xmlns="http://schemas.openxmlformats.org/spreadsheetml/2006/main">
  <authors>
    <author>dfrancoe</author>
  </authors>
  <commentList>
    <comment ref="C10" authorId="0" shapeId="0">
      <text>
        <r>
          <rPr>
            <sz val="9"/>
            <color indexed="81"/>
            <rFont val="Tahoma"/>
            <family val="2"/>
          </rPr>
          <t>Los campos en blanco son los que se deben diligenciar, especificaciones técnicas bien detalladas</t>
        </r>
      </text>
    </comment>
  </commentList>
</comments>
</file>

<file path=xl/comments3.xml><?xml version="1.0" encoding="utf-8"?>
<comments xmlns="http://schemas.openxmlformats.org/spreadsheetml/2006/main">
  <authors>
    <author>dfrancoe</author>
  </authors>
  <commentList>
    <comment ref="A1" authorId="0" shapeId="0">
      <text>
        <r>
          <rPr>
            <sz val="9"/>
            <color indexed="81"/>
            <rFont val="Tahoma"/>
            <family val="2"/>
          </rPr>
          <t>Numeral</t>
        </r>
      </text>
    </comment>
    <comment ref="G1" authorId="0" shapeId="0">
      <text>
        <r>
          <rPr>
            <sz val="9"/>
            <color indexed="81"/>
            <rFont val="Tahoma"/>
            <family val="2"/>
          </rPr>
          <t>Debe vincularse a las celdas de la Matriz de Insumos (VALOR UNITARIO)</t>
        </r>
      </text>
    </comment>
  </commentList>
</comments>
</file>

<file path=xl/sharedStrings.xml><?xml version="1.0" encoding="utf-8"?>
<sst xmlns="http://schemas.openxmlformats.org/spreadsheetml/2006/main" count="4784" uniqueCount="618">
  <si>
    <t>NOMBRE EMPRESA</t>
  </si>
  <si>
    <t>FECHA</t>
  </si>
  <si>
    <t>DEPARTAMENTO, MUNICIPIO</t>
  </si>
  <si>
    <t>TELÉFONO</t>
  </si>
  <si>
    <t>NOMBRE CONTACTO</t>
  </si>
  <si>
    <t>E-MAIL</t>
  </si>
  <si>
    <t>ITEM</t>
  </si>
  <si>
    <t xml:space="preserve">                                                  COTIZACIÓN</t>
  </si>
  <si>
    <t>PRESUPUESTO OFICIAL</t>
  </si>
  <si>
    <t>VALOR UNITARIO</t>
  </si>
  <si>
    <t>COSTO FINAL</t>
  </si>
  <si>
    <t>DETALLE</t>
  </si>
  <si>
    <t>UNIDAD MEDIDA</t>
  </si>
  <si>
    <t>CANTIDAD SOLICITADA</t>
  </si>
  <si>
    <t>VALOR UNITARIO
BRUTO</t>
  </si>
  <si>
    <t>% DESCUENTO</t>
  </si>
  <si>
    <t>VALOR UNITARIO CON DESCUENTO</t>
  </si>
  <si>
    <t xml:space="preserve"> % IVA</t>
  </si>
  <si>
    <t>VALOR UNITARIO DESPUES DE DCTO E IVA</t>
  </si>
  <si>
    <t>SUBTOTAL ANTES DE DCTO E IVA</t>
  </si>
  <si>
    <t>COSTO TOTAL DESPUES DE DCTO E IVA</t>
  </si>
  <si>
    <t>SUBTOTAL</t>
  </si>
  <si>
    <t>Fecha</t>
  </si>
  <si>
    <t>Municipio</t>
  </si>
  <si>
    <t>Cotizaciones / Empresa</t>
  </si>
  <si>
    <t>Contacto</t>
  </si>
  <si>
    <t>Teléfon</t>
  </si>
  <si>
    <t>E-mail</t>
  </si>
  <si>
    <t>VALOR UNITARIO INCLUIDO IVA</t>
  </si>
  <si>
    <t>SUBTOTAL ANTES IVA</t>
  </si>
  <si>
    <t>COSTO TOTAL INCLUÍDO IVA</t>
  </si>
  <si>
    <t>TOTAL</t>
  </si>
  <si>
    <t>MEDIDA ESTADÍSTICA SELECCIONADA</t>
  </si>
  <si>
    <t xml:space="preserve">VALOR UNITARIO </t>
  </si>
  <si>
    <t>OBSERVACIÓN</t>
  </si>
  <si>
    <t>UNIDAD</t>
  </si>
  <si>
    <t>CANTIDAD</t>
  </si>
  <si>
    <t>VALOR TOTAL</t>
  </si>
  <si>
    <t>Ibague - Tolima</t>
  </si>
  <si>
    <t>Sandra Milena Vanegas</t>
  </si>
  <si>
    <t>licitaciones.organiagrosas1@gmail.com</t>
  </si>
  <si>
    <t>Carmenagro SAS</t>
  </si>
  <si>
    <t>carmenagro2020@gmail.com</t>
  </si>
  <si>
    <t>IVA (%)</t>
  </si>
  <si>
    <t xml:space="preserve">VALOR TOTAL </t>
  </si>
  <si>
    <t xml:space="preserve">SUBREGION </t>
  </si>
  <si>
    <t>MUNICIPIO</t>
  </si>
  <si>
    <t>CADENA PRODUCTIVA</t>
  </si>
  <si>
    <t>ORGANIZACIÓN DE PRODUCTORES</t>
  </si>
  <si>
    <t>NIT</t>
  </si>
  <si>
    <t>REPRESENTANTE LEGAL/CONTACTO</t>
  </si>
  <si>
    <t xml:space="preserve">TELEFONO </t>
  </si>
  <si>
    <t>CORREO ELECTRONICO</t>
  </si>
  <si>
    <t>VALOR UNITARIO BRUTO ANTES DE IVA ($)</t>
  </si>
  <si>
    <t>VALOR UNITARIO (INCLUIDO IVA) ($)</t>
  </si>
  <si>
    <t>Insecticida agrícola Cipermetrina (RS)-alfa-ciano-3-fenoxibencil-(1RS)-cis,trans-3-(2,2-diclorovinil)-2,2-dimetil ciclopropanocarboxilato 200 g/L.
Ingredientes aditivos: c.s.p. 1 L: Concentrado emulsionable - EC. Registro ICA vigente, fecha de expiración superior a un año en el momento de la entrega. Presentación Litro</t>
  </si>
  <si>
    <t>Grapa galvanizada para cerca. Caja x 1 Kilogramo</t>
  </si>
  <si>
    <t>Martillo de uña, con cabo metálico</t>
  </si>
  <si>
    <t>Paladraga Con Mango de madera, Cava Hoyos. Máxima resistencia al desgaste, mango de madera de alta calidad Largo del mango: 100cm CARACTERÍSTICAS  Altura total 1.46cm. Ancho de 17cm por cada pala</t>
  </si>
  <si>
    <t>Machetillla de 16" con funda Machetillla de 16" con funda</t>
  </si>
  <si>
    <t>Alambre de púas calibre 14. PRESENTACIÓN: Rollos de 400 metros</t>
  </si>
  <si>
    <t>Bolsa para vivero Bolsa 8cm x 16cm Cal. 1,5 con fuelle incluido paquete por 100 unidades</t>
  </si>
  <si>
    <t>CINTA PARA INJERTAR Cinta de injertar (color segun el requerimiento) en baja densidad calibre 1,50 de 10 pulgadas y 40 cm de ancho.                          PRESENTACIÓN: ROLLO POR 100 METROS</t>
  </si>
  <si>
    <t>Unidad</t>
  </si>
  <si>
    <t>Litro</t>
  </si>
  <si>
    <t>Rollo</t>
  </si>
  <si>
    <t>paquete x 100 unidades</t>
  </si>
  <si>
    <t>Rollo x 100 m</t>
  </si>
  <si>
    <t>BAJO CAUCA</t>
  </si>
  <si>
    <t>SILBATOS:Silbato para arbitro 120 decibelios de tono agudo El estridente se eleva por encima del ruido ambiental y puede escucharse en una milla lejos 100 construidos de plástico ABS de alto impacto Por lo tanto, son 100 impermeables al diseño Pealess de humedad Sin partes móviles nada que obstruya el sonido nada para romperse o congelarse Ideal para grandes áreas de multitudes como estadios de fútbol Motorsport Race Tracks Airport Runways Construction Sites y cualquier situación donde se necesite un dispositivo de señalización muy fuerte</t>
  </si>
  <si>
    <t>KIT COMPLETO DE PRIMEROS AUXILIOS.
Camilla de emergencia adulto con arnés, señal, soporte e inmovilizador de cabeza + botiquín de primeros auxilios tipo A reglamentario de acuerdo a la resolución 705 de 2007 + extintor multipropósito de 10 lb con señal y soporte.</t>
  </si>
  <si>
    <t>ASSEFUN</t>
  </si>
  <si>
    <t>Carretilla de platon metalico</t>
  </si>
  <si>
    <t>palas redonda con cabo</t>
  </si>
  <si>
    <t>Rastrillos metalicos con cabo</t>
  </si>
  <si>
    <t>Azadon con cabo</t>
  </si>
  <si>
    <t xml:space="preserve">Rollos de polisombfa al 80% de proteccion </t>
  </si>
  <si>
    <t>Bolsa para vivero Bolsa x 100 unidades 8x12 con fuelle calibre 1.5</t>
  </si>
  <si>
    <t>ASOLAVCA</t>
  </si>
  <si>
    <t>TARAZA</t>
  </si>
  <si>
    <t>EL BAGRE</t>
  </si>
  <si>
    <t>CORSOAMB</t>
  </si>
  <si>
    <t>Alicate diablo</t>
  </si>
  <si>
    <t xml:space="preserve">Manguera jardinera </t>
  </si>
  <si>
    <t>Canastas plasticas para el transporte de material vegetal (plantulas)</t>
  </si>
  <si>
    <t>Paquete x 100 unidades</t>
  </si>
  <si>
    <t>AGROFORTA</t>
  </si>
  <si>
    <t>URABA</t>
  </si>
  <si>
    <t>MUTATA</t>
  </si>
  <si>
    <t>Palin para desmache de banano arreglado</t>
  </si>
  <si>
    <t>Machete rula agricola + cruceta</t>
  </si>
  <si>
    <t>Deshojadora bananera</t>
  </si>
  <si>
    <t>Limas  afiladora de machete</t>
  </si>
  <si>
    <t>MONTEVERDE</t>
  </si>
  <si>
    <t>Bulto x 50 kg</t>
  </si>
  <si>
    <t>MARACUYA</t>
  </si>
  <si>
    <t>ALIMENTO PECUARIO COMPLETO PARA PECES DE 38-45% PROTEÍNA</t>
  </si>
  <si>
    <t>ALIMENTO PECUARIO COMPLETO PARA PECES DE 25 -25% PROTEÍNA</t>
  </si>
  <si>
    <t>ALIMENTO PECUARIO COMPLETO PARA PECES DE 34% PROTEÍNA</t>
  </si>
  <si>
    <t>BULTOS x40 Kg</t>
  </si>
  <si>
    <t>PISCICULTURA</t>
  </si>
  <si>
    <t>MELAZA</t>
  </si>
  <si>
    <t>Bulto x 40 kg</t>
  </si>
  <si>
    <t>Bulto x 30 Kg</t>
  </si>
  <si>
    <t>AVICULTURA</t>
  </si>
  <si>
    <t>FERTILIZANTE MICORRIZAS</t>
  </si>
  <si>
    <t>ALAMBRE DULCE GALVANIZADO, CALIBRE 12</t>
  </si>
  <si>
    <t>FERTILIZANTE DAP</t>
  </si>
  <si>
    <t>BOLSAS DE POLIETILENO NEGRAS CON FUELLE PARA SEMILLERO, DE 10 X 15 CM, CALIBRE 2</t>
  </si>
  <si>
    <t>SAN JOSE DE MULATOS</t>
  </si>
  <si>
    <t>PLATANO</t>
  </si>
  <si>
    <t>ASOCIACION MUJERES CAMPESINAS FLOR SILVESTRE</t>
  </si>
  <si>
    <t>PAVARANDO</t>
  </si>
  <si>
    <t>TURBO</t>
  </si>
  <si>
    <t>SAN PEDRO DE URABA</t>
  </si>
  <si>
    <t>APARTADO</t>
  </si>
  <si>
    <t>CORREGIMIENTO PUERTO CLAVER</t>
  </si>
  <si>
    <t>CACERES</t>
  </si>
  <si>
    <t>CORREGIMIENTO PIAMONTE</t>
  </si>
  <si>
    <t>NECHI</t>
  </si>
  <si>
    <t>LORENA INES BRAVO CUADRADO</t>
  </si>
  <si>
    <t>901340014-1</t>
  </si>
  <si>
    <t>VILMA LUZ MARTINEZ MUÑOZ</t>
  </si>
  <si>
    <t>martinezvilma316@gmail.com</t>
  </si>
  <si>
    <t>LUIS ALFONSO FIGUEROA</t>
  </si>
  <si>
    <t>JULIAN MUÑOZ</t>
  </si>
  <si>
    <t>LEIDER MEJIA</t>
  </si>
  <si>
    <t>SAIDA HERAZO</t>
  </si>
  <si>
    <t>WILFER DURANGO</t>
  </si>
  <si>
    <t>LUIS EDUARDO HENAO VINASCO</t>
  </si>
  <si>
    <t>900676679-6</t>
  </si>
  <si>
    <t>JHON JAIRO YEPES CANO</t>
  </si>
  <si>
    <t>jj.icaro@hotmail.es</t>
  </si>
  <si>
    <t>JAVIER VELASQUEZ</t>
  </si>
  <si>
    <t>ASOCPRAUR@GMAIL.COM</t>
  </si>
  <si>
    <t>GUSTAVO ORTEGA</t>
  </si>
  <si>
    <t>ascampam@gmail.com</t>
  </si>
  <si>
    <t>901553426-5</t>
  </si>
  <si>
    <t>YUDIS MARIA CONTRARAS ARCIA</t>
  </si>
  <si>
    <t>amuvicproes@hotmail.com; contrerasyudismaria@gmail.com</t>
  </si>
  <si>
    <t>ELVER LEON</t>
  </si>
  <si>
    <t>agritriunfo@gmail.com</t>
  </si>
  <si>
    <t>CAREPA</t>
  </si>
  <si>
    <t>PIEDRAS BLANCAS</t>
  </si>
  <si>
    <t>VEREDA CLAUDIA MARIA CORREGIMIENTO EL TRES</t>
  </si>
  <si>
    <t>YUCA</t>
  </si>
  <si>
    <t>VEREDA LAS FLORES CORREIMIENTO EL SILENCIO</t>
  </si>
  <si>
    <t>CAMPING: Camping para4 personas. Tipo IGLU.
Disponibles para 3 y 6 personas. Facil y rapida de armar.
Super liviana y ligera para llevar a cualquir parte.
Material impermeable ideal para la lluvia y la nieve.
Medidas 2 mts. x 2 mts. x 1,40 mts.</t>
  </si>
  <si>
    <t>APICULTURA</t>
  </si>
  <si>
    <t>FUMIGADORA DE ESPALDA MANUAL.  Características Capacidad del Tanque:  20l : 5.28 gl Sistema de Inyección y Presión: Presión Hidráulica. Pistón y Camara Externos. Capacidad de la Cámara: 1 l, probada en fábrica a 300 psi. Presión de Trabajo: 43 psi +/- 10%
Rango de Presión: 1 - 13.79 bar / 14.7 - 200 psi.
Palancazos Por Minuto : 10 Con una Boquilla de 600 c/min.
Peso Neto : 5,73 kg / 12,63 lb</t>
  </si>
  <si>
    <t>Fumigadora de espalda manual 10 litros, polietileno de alta densidad. Valvula  de seguridad liberadora  de presion con niveles de alerta. Manija /embolo: porta lanza, ergonomica, resistenre de facil sujeccion. viene con boquilla de cono hueco 470cc/min</t>
  </si>
  <si>
    <t>Fumigadora Matabi de 1 Litro- Fumigadora de compresión con capacidad de trabajo de 1 litro, depósito ergonómico y traslúcido para ver el nivel del líquido</t>
  </si>
  <si>
    <t>FUMIGADORA A MOTOR DE ESPALDA</t>
  </si>
  <si>
    <t xml:space="preserve">FERTILIZANTE FOLIAR (POLIQUEL MAGNESIO) Liquido soluble. COMPOSICIÓN GARANTIZADA Nitrógeno Total (N-total) 38.0
Nitrógeno Orgánico (N-orgánico) 38.0
Azufre Total (S) 53.0 Magnesio Total (MgO) 64.0
Carbón Orgánico Oxidable Total (COOT) 73.7 Aminoácidos libres (1) 239 Aminoácidos: Alanina; Arginina; Acido Aspártico; Acido Glutámico; Glicina; Histidina; Isoleucina; Leucina; Lisina; Metionina; Fenilalanina; Prolina; Serina; Treonina y Valina. Enterobacterias &lt; 10 UFC/G
Salmonella sp Ausencia / 25 ml.  Registro ICA vigente. Fecha de expiración en el momento de entrega superior a un año.  </t>
  </si>
  <si>
    <t>Caja x kg</t>
  </si>
  <si>
    <t>MOLDES DE POLICARBONATO PARA CHOCOLATERIA  Molde en policarbonato para Chocolate de Mesa Una barra por 180 gramos (250 cc) aprox. con 10 divisiones.  su material de fabricado en policarbonato proporciona alta resistencia en su utilizacion, además de aportar mayor brillo a la cobertura de chocolate. Tamaño del molde 27.5 cm largo x 13.5 cm ancho x 2.5 cm alto Tamaño cavidad  1, 5 a 2 cm profundidad</t>
  </si>
  <si>
    <t>Deshidratador De Alimentos Industrial Acero de  6 a  8  Bandejas Control de tiempo y temperatura: el rango de tiempo es de 0 a 24 horas, el temporizador se apagará automáticamente cuando termines, y el rango de temperatura es de 20  a 90 cGran capacidad: pies grandes de espacio de secado, con 8 bandejas, cada bandeja es de 9.843 x 9.843</t>
  </si>
  <si>
    <t>MESA DE MARMOL TEMPLADO CHOCOLATE ENTRE 100 CM Y 120. CM,  50 A 60 CM DE FONDO  CON BASE EN ACERO INOXIDABLE</t>
  </si>
  <si>
    <t>CONCENTRADO PONEDORA - ALIMENTO FASE POSTURA - ALIMENTO CONCENTRADO PARA GALLINAS PONEDORAS CON HUMEDAD MAXIMA DEL 13% PROTEINA MINIMA DEL 17 - 18% GRASA MINIMA 4%, FIBRA MAXIMA 6%, CENIZA MAXIMA 15%, CALCIO MINIMO 3,6%, FOSFORO MINIMO 0,45%.</t>
  </si>
  <si>
    <t>Zaranda manual para panela pulverizada malla 12 en alambre inoxidable de 0.45 x 0.70 x 0.15 mts</t>
  </si>
  <si>
    <t>Remellon inoxidable sin cabo</t>
  </si>
  <si>
    <t>Empaque 5 onzas + Tapa</t>
  </si>
  <si>
    <t>Bolsas laminacion papel/ petmetalizado/ pebd con zipper en las siguientes medidas 13.3x17</t>
  </si>
  <si>
    <t xml:space="preserve">Bolsas laminacion papel/ petmetalizado/ pebd con zipper en las siguientes medidas13.3x21 </t>
  </si>
  <si>
    <t>Bolsa Flex up Retropack con zipper tipo frasco
13.3x21</t>
  </si>
  <si>
    <t>Bolsa Flex up tinta metalizada 14x22 con ventana y zipper</t>
  </si>
  <si>
    <t>Empaque 16 onzas + Tapa</t>
  </si>
  <si>
    <t>NORTE</t>
  </si>
  <si>
    <t>ITUANGO</t>
  </si>
  <si>
    <t>CAÑA-PANELA</t>
  </si>
  <si>
    <t>OVEROL APICOLA TIPO AMERICANO : DESCRIPCION : Overol drill super 8 con visor para apiculturaura: A. Cuello: Tipo Militar, B. Manga: Larga, C. Puño:Resortado, D Bolsillos: Seis bolsillos. Parte superior (Pecho): dos bolsillos con cremallera, Parte inferior (Pantalón): dos bolsillos en el frente con cremallera y dos traseros sin cremallera, E. Bota: Resortada, F. Tipo de costura: Triple, G.Tipo de cierre: Cremallera plástica de doble sleider. H. Visor: En angeo, adherido al overol por medio de cremallera y velcro Color: Blanco o Cafe.  Talla M, L y XL</t>
  </si>
  <si>
    <t>PARES DE GUANTES APICULTURA (Color Amarillo o Blanco, Longitud total: Aprox. 52cm / 20,47 pulgadas, CON EXTENSION EN DRILL REFORZADO)</t>
  </si>
  <si>
    <t>LÁMINA DE CERA DE ALZA MELARIA (Empacado en papel parafinado, con 5 kilos de laminas de cera estampada, Cera de abejas laminada rígida con un tamaño de la celdilla estándar de 5,4 mm, - Formato Langstroth 42x20 (55 láminas por paquete aproximadamente). Sólido de color amarillo, más o menos claro, con aroma típico a cera de abeja)</t>
  </si>
  <si>
    <t>BURITICA</t>
  </si>
  <si>
    <t>OCCIDENTE</t>
  </si>
  <si>
    <t>LOS ARADOS</t>
  </si>
  <si>
    <t>PEQUE</t>
  </si>
  <si>
    <t>AGUACATE</t>
  </si>
  <si>
    <t>FRIJOL</t>
  </si>
  <si>
    <t>Desgajadora,desjarretadora para platano y Banano</t>
  </si>
  <si>
    <t>EBEJICO</t>
  </si>
  <si>
    <t>MOTOSIERRA STIHL MSE250C 3.1HP COMPLETA
(40CMS)ESPADA/CADENA</t>
  </si>
  <si>
    <t>CACAO</t>
  </si>
  <si>
    <t>ASOCIACION DE CACAOCULTORES DEL MUNICIPIO DE EBEJICO</t>
  </si>
  <si>
    <t>GIRALDO</t>
  </si>
  <si>
    <t>TESTER pH para suelos</t>
  </si>
  <si>
    <t>Solución de pH 4,01, 500 mL. (TESTER)</t>
  </si>
  <si>
    <t>Solución pH 7,01, 500 mL.  (TESTER)</t>
  </si>
  <si>
    <t>Solución de almacenamiento electrodos 500mL  (TESTER)</t>
  </si>
  <si>
    <t>Soluc. de limpieza de electrodos Bot. 500 Ml  (TESTER)</t>
  </si>
  <si>
    <t>PODADORA DE RAMAS ALTAS 14 PULGADAS CON PERTIGA</t>
  </si>
  <si>
    <t xml:space="preserve">FRASCO DE PLASTICO ESTERIL PARA  RECOLECTAR  MUESTRAS DE LECHE CON CAPACIDAD DE 30 ML </t>
  </si>
  <si>
    <t>URAMITA</t>
  </si>
  <si>
    <t>ASOCIACION AGRICOLA Y PECUARIA JUNTAS DE URAMITA</t>
  </si>
  <si>
    <t>ASOCIACION APICOLA LA RESERVA</t>
  </si>
  <si>
    <t>NORDESTE</t>
  </si>
  <si>
    <t>CARACOLI</t>
  </si>
  <si>
    <t>CAL AGRÍCOLA, CARBONATO DE CALCIO, ENMIENDA INORGÁNICA DE SUELOS POLVO SECO USO AGRÍCOLA. CALCIO SOLUBLE EN HCL (CaO 48%). Presentación de Bulto por 50 kilogramos.</t>
  </si>
  <si>
    <t>CAL DOLOMITA 16% ENMIENDA INORGÁNICA DE SUELOS POLVO SECO USO AGRÍCOLA. CALCIO SOLUBLE EN HCl (CaCO3 36%), MAGNESIO SOLUBLE EN HCl (MgO 16%). Presentación de Bulto por 50 kilogramos.</t>
  </si>
  <si>
    <t>SAN ROQUE</t>
  </si>
  <si>
    <t>ANORI</t>
  </si>
  <si>
    <t xml:space="preserve">Molde para hielo.
Material: Plástico                                      Forma: Rectangular                                 Medidas: Largo: 32cm; Ancho: 12cm; Alto: 4.2cm; Diámetro: 4.5cm.                                                     </t>
  </si>
  <si>
    <t>SERRUCHO DE PODA PLEGABLE   BAHCO  396- JT</t>
  </si>
  <si>
    <t>MAGDALENA MEDIO</t>
  </si>
  <si>
    <t>PUERTO BERRIO</t>
  </si>
  <si>
    <t>CAL TRIPLE 30</t>
  </si>
  <si>
    <t>ROCA FOSFORICA</t>
  </si>
  <si>
    <t>GAVERAS DE 8/4 POR 22 KL</t>
  </si>
  <si>
    <t>BATEA PARA ENFRIAMIENTO DE MIEL DE CAÑA FABRICADA EN ACERO INOXIDABLE 316</t>
  </si>
  <si>
    <t>ESPATULAS PARA BATIDO DE MIEL DE CAÑA FABRICADA EN ACERO INOXIDABLE 316</t>
  </si>
  <si>
    <t>REMELLONES EN ACERO INOXIDABLE 304 PARA TRASVASAR JUGO DE CAÑA</t>
  </si>
  <si>
    <t xml:space="preserve">ACEITE VEGETAL </t>
  </si>
  <si>
    <t>MESA  PARA ENFRIAMIENTO DE PANELA PULVERIZADA CON RODACHINES CON DIMENSIONES DE 1.5m x1m.   FABRICADA EN ACERO INOXIDABLE 316</t>
  </si>
  <si>
    <t>ALTO DE LAS COLES</t>
  </si>
  <si>
    <t>Lupas para monitoreo DE 40X</t>
  </si>
  <si>
    <t>SUROESTE</t>
  </si>
  <si>
    <t>SANTA BARBARA</t>
  </si>
  <si>
    <t>ASOCIACION DE PRODUCTORES AGRICOLAS DEL MUNICIPIO DE JARDIN ANTIOQUIA</t>
  </si>
  <si>
    <t>EL JARDIN</t>
  </si>
  <si>
    <t>HORTALIZAS</t>
  </si>
  <si>
    <t>Cubetas para germinacion de plantulas</t>
  </si>
  <si>
    <t>MONTEBELLO</t>
  </si>
  <si>
    <t>VEREDA PALMITAS</t>
  </si>
  <si>
    <t>Kilo</t>
  </si>
  <si>
    <t>YOLOMBO</t>
  </si>
  <si>
    <t>CAFÉ</t>
  </si>
  <si>
    <t>VEREDA LAS FRIAS</t>
  </si>
  <si>
    <t>ORIENTE</t>
  </si>
  <si>
    <t>GORRO O COFIA</t>
  </si>
  <si>
    <t>TAPABOCAS DESECHABLES</t>
  </si>
  <si>
    <t>LAMINA PARA BAÑOS 22X15 CM POLIESTIRENO : CARACTERISTICAS: CUMPLE NTC 1461, MATERIAL: POLIESTIRENO 1,5 MM, ACABADOS: CINTADOBLE O PERFORACIÓN PARA INSTALAR, IMPRESIÓN DIGITAL LAMINADA</t>
  </si>
  <si>
    <t>LAMINA MANTENGA ASEADO EL LUGAR 35X24CM : CARACTERISTICAS: CUMPLE NTC 1461, MATERIAL: POLIESTIRENO 1,5 MM, ACABADOS: CINTADOBLE O PERFORACIÓN PARA INSTALAR, IMPRESIÓN DIGITAL LAMINADA</t>
  </si>
  <si>
    <t>LAMINA PROTOCOLO DE LAVADO DE MANOS 30X45CM : CARACTERISTICAS: CUMPLE NTC 1461, MATERIAL: POLIESTIRENO 1,5 MM, ACABADOS: CINTADOBLE O PERFORACIÓN PARA INSTALAR, IMPRESIÓN DIGITAL LAMINADA</t>
  </si>
  <si>
    <t>LAMINA PELIGRO 22X15CM POLIESTIRENO : CARACTERISTICAS: CUMPLE NTC 1461, MATERIAL: POLIESTIRENO 1,5 MM, ACABADOS: CINTADOBLE O PERFORACIÓN PARA INSTALAR, IMPRESIÓN DIGITAL LAMINADA</t>
  </si>
  <si>
    <t>LAMINA USE MASCARILLA 22X15CM : CARACTERISTICAS: CUMPLE NTC 1461, MATERIAL: POLIESTIRENO 1,5 MM, ACABADOS: CINTADOBLE O PERFORACIÓN PARA INSTALAR, IMPRESIÓN DIGITAL LAMINADA</t>
  </si>
  <si>
    <t>LAMINA PROHIBIDO CONSUMIR ALIMENTOS 22X15 CM : CARACTERISTICAS: CUMPLE NTC 1461, MATERIAL: POLIESTIRENO 1,5 MM, ACABADOS: CINTADOBLE O PERFORACIÓN PARA INSTALAR, IMPRESIÓN DIGITAL LAMINADA</t>
  </si>
  <si>
    <t>LAMINA NO FUMAR 22X15 CM : CARACTERISTICAS: CUMPLE NTC 1461, MATERIAL: POLIESTIRENO 1,5 MM, ACABADOS: CINTADOBLE O PERFORACIÓN PARA INSTALAR, IMPRESIÓN DIGITAL LAMINADA</t>
  </si>
  <si>
    <t>SAN CARLOS</t>
  </si>
  <si>
    <t>NARIÑO</t>
  </si>
  <si>
    <t>SONSON</t>
  </si>
  <si>
    <t>VEREDA RIOVERDE DE LOS MONTES</t>
  </si>
  <si>
    <t>JAC RIO VERDE DE LOS MONTES</t>
  </si>
  <si>
    <t xml:space="preserve">caneca de plastico de 30 galones </t>
  </si>
  <si>
    <t xml:space="preserve">caneca metalica de 55 galones </t>
  </si>
  <si>
    <t xml:space="preserve">caneca metalica de 15 galones </t>
  </si>
  <si>
    <t>hojas de eternit #8</t>
  </si>
  <si>
    <t>ABONO ORGANICO. TIPO GALLINAZA COMPOSTADA.</t>
  </si>
  <si>
    <t>SAN FRANCISCO</t>
  </si>
  <si>
    <t>ASOCIACION DE PANELEROS DE SAN FRANCISCO SOL Y LUNA</t>
  </si>
  <si>
    <t>CORREGIMIENTO RIO VERDE DE LOS MONTES</t>
  </si>
  <si>
    <t>afroclaverconsejocomunitario@gmail.com</t>
  </si>
  <si>
    <t>FERTILIZANTE UREA</t>
  </si>
  <si>
    <t>FERTILIZANTE COMPUESTO 10-30-10</t>
  </si>
  <si>
    <t>FERTILIZANTE COMPUESTO 15-15-15</t>
  </si>
  <si>
    <t>Plastico para cubierta Invernadero transparente calibre 6</t>
  </si>
  <si>
    <t>BINOCULARES PROFESIONALES 20X50 OBSERVACIÓN DE AVES:
Modelo	X002B Visión clara: binocular de 20 x 50, con un aumento de 20x, este binocular puede acercar el sujeto 20 veces más, diámetro de lente de 50 mm objeto que permite que pase más luz, y es muy claro para los detalles, incluso si está en condiciones de poca luz.Medidas del producto: alto 17.5 cm, ancho 19 cm, fondo 6 cm.
Alcance aproximado entre 700 y 900 metros. Prisma Bak-4 Visión amplia e imagen clara. No tiene visión nocturna. Contenido: 1 Binoculares 20x50 negros, paño limpieza, correa, estuche y manual.</t>
  </si>
  <si>
    <t>Refractometro 0- 80  °C Una escala: Brix escala: 0 a 90% Brix; Temperatura de referencia: 20 °C
ATC (compensación automática de temperatura) Rango de compensación: 10 °C-30 °C (50 °F-86 °F)
Calibración Manual con controlador de minitornillo proporcionado</t>
  </si>
  <si>
    <t>Termometro digital  de punzon   - 10 a 100 °C  rango de temperatura:-50 ° C a + 300 ° C o-58 ° F a 572 ° F
resolución: 0.1 ° C o 0.1 ° F precisión: ± 1 ° C o ± 1 ° F
unidad temprature opcional: ° C/° F Material: 304 Acero Inoxidable y Plástico ABS botones: ENCENDIDO/APAGADO, ° C/° F, MANTENGA
fuente de Alimentación: 1x1.5 V LR44/ag13 (incluido)
Ahorro De Energía: apagado Automático después de 15 minutos función de retención de datos
peso: 20g Tamaño de la pantalla: 20 cm * 35 cm/7.87 " * 13.78 " (Aprox.) Longitud Total: 24.5 cm/9.64 " (Aprox.)
Longitud de La sonda: 14.5 cm/5.7 " (Aprox.)</t>
  </si>
  <si>
    <t>Marcos de Ventilacion para transporte de las abejas</t>
  </si>
  <si>
    <t>Rollo de plastico calibre 6 negro x 4 metros de ancho</t>
  </si>
  <si>
    <t>Fertilizante Abotek 15-4-23+4MgO+2S+0.1B+0.1Zn</t>
  </si>
  <si>
    <t>Tostadora Manual. capacidad de 4 a 6 libras                           Cuenta con sistema de sierre.
Manivela vertical con aspas internas.
Agujeros para salida de vapores y control de temperatura interna. Recipiente en aluminio fundido.
Tapa en aluminio fundido.
Mango metálico con recubrimiento en madera.</t>
  </si>
  <si>
    <t xml:space="preserve">Maquina selladora. 
Poder Impulse: 450W Voltaje: 110V Tiempo de calor: 0.2 – 1.3s Largo de sellado: 300 mm / 11811mil
Sellado anchura: 3mm / 118.1mil Espesor máximo de sellado: 0.4mm /15.7mil Dimensiones: 15 3/4 «x 3 1/4» D x 8 7/8 «H Peso de la máquina: 8.2 libras </t>
  </si>
  <si>
    <t>Caja x 100</t>
  </si>
  <si>
    <t>NUMERO DE LOTE</t>
  </si>
  <si>
    <t>LOTE 1 INSUMOS AGROPECUARIOS</t>
  </si>
  <si>
    <t xml:space="preserve">MOLDES PARA CHOCOLATE DE MESA EN POLICARBONATO APTOS PARA CONTACTO CON ALIMENTOS. Diseño Materiales Proceso de homologación
Garantía Según diseño existente de Pladesan. Moldes de 125gr para chocolate amargo. Policarbonato, Aprobado FDA para contacto directo de alimentos. Todos los materiales ofertados son polímeros de ingeniería de fabricantes reconocidos.Moldes para chocolate amargo 16P. Precio para 124 unidades.
</t>
  </si>
  <si>
    <t>MOLINO INDUSTRIAL. Molinos CORONA con motor eléctrico, muele toda clase de granos secos como mojados. Producción de hasta 30 kilos por hora dependiendo del grano, estructura de metal, hierro dulce, tolva en acero inoxidable.
*Tolva en acero inoxidable
* Plato salida de producto acero
* Molino corona
* Motor de 1 hp de fuerza
* Pintura electroestática
* 2 bandejas plásticas
* Doble rodamiento
* Interruptor de encendido
* Modelo 2021</t>
  </si>
  <si>
    <t>Kit de Apicultura ( 1 cepillo, una jaula para la Reyna, un tenedor de desenganche, un atrapador de Reyna, un soporte de marco de colmena, un incrustador rueda de alambre, raspador de colmena)</t>
  </si>
  <si>
    <t>ASOCIACION DE PANELEROS DE SANTA RITA</t>
  </si>
  <si>
    <t xml:space="preserve">SANTA RITA </t>
  </si>
  <si>
    <t>VEREDA/CORREGIMIENTO</t>
  </si>
  <si>
    <t>(Todas)</t>
  </si>
  <si>
    <t>Etiquetas de fila</t>
  </si>
  <si>
    <t>Bandejas en aluminio troqueladas medidas 45*65</t>
  </si>
  <si>
    <t>Total general</t>
  </si>
  <si>
    <t>Suma de CANTIDAD</t>
  </si>
  <si>
    <t>INSUMO/HERRAMIENTA/EQUIPO</t>
  </si>
  <si>
    <t>Rollo x 400 m</t>
  </si>
  <si>
    <t>KIT</t>
  </si>
  <si>
    <t>Unidad par</t>
  </si>
  <si>
    <t xml:space="preserve">Semillas para germinacion de: TOMATE CHONTO, y PIMIENTON  ROJO. (15 sobres de cada uno) </t>
  </si>
  <si>
    <t>BASCULA  ELECTRONICA PLATAFORMA  50X 40 CM HASTA 300KG</t>
  </si>
  <si>
    <t>LINTERNAS:
Marca	Pretul
Modelo	24091
Color de la luz	Blanco
Color de la linterna	Amarillo
Tipo de alimentación: Batería
Tipo de luz: LED
Potencia: 145 lm
Es recargable: Sí
Es a prueba de agua: No</t>
  </si>
  <si>
    <t>bultos de cemento gris</t>
  </si>
  <si>
    <t>CAL TRIPLE 30 MENORES</t>
  </si>
  <si>
    <t xml:space="preserve">CAL DOLOMITA ACONDICIONADOR INORGÁNICO DE  SUELOS, EN POLVO SECO, PARA USO AGRÍCOLA PARA SU ENMIENDA SACO DE POLIPROPILENO CON BOLSA INTERIOR Y LICENCIA ICA.         CaO 31% y 12% de MgO </t>
  </si>
  <si>
    <t>CABUYA COSECHERA VERDE REF. 6X1X1500 METROS</t>
  </si>
  <si>
    <t>Rollo x 1500 m</t>
  </si>
  <si>
    <t xml:space="preserve">Centrifugadora - Herrajes de acero inoxidable, con Caneca Plástica 
Medidas 90 cms de altura, 49 cms de diámetro, Herrajes en acero inoxidable 304, Canastas con capacidad para centrifugar 3 cuadros de cría o 6 de media alza. Llave envasadora en acero inoxidable en la parte inferior, Peso aproximado 15 kilos
</t>
  </si>
  <si>
    <t>CANASTO RECOLECTOR CANASTA EN POLIETILENO DE ALTA DENSIDAD 100% VIRGEN, ERGONICOMO, CON UV PROTECCIÓN RAYOS ULTAVIOLETA PARA RECOLECCIÓN DE CAFÉ Y FRUTOS.</t>
  </si>
  <si>
    <t>BASCULA DIGITAL INALAMBRICA INDUSTRIAL CAPACIDAD 150 KG - Capacidad: 150kg, División: 20g, Unidades de peso: lb y Kg - Batería interna recargable de 12V y autonomía de 8horas - Dimensión plataforma: 30 x 40 (150 kg) - Display: LCD - Display de tres pantallas con 7 dígitos cada uno - Función Indicador: Liquidador - Sistema de Tara para disminuir recipientes</t>
  </si>
  <si>
    <t>CANASTILLAS FRUVER PLASTICA DE 60x40x25</t>
  </si>
  <si>
    <t>Gurbia de desmane para platano. Herramienta de metal en forma de curva empleada para hacer cortes.</t>
  </si>
  <si>
    <t>Bolsa platanera rollo x 80 metros - Bolsas plásticas para plátano convenientemente plegadas, tipo Lay Flat, de fácil apertura e instalación. - Presentación: Bolsa Cortada. - Bolsa en Rollo (con o sin precorte). Ancho*: 91,44 cm (36 pulgadas). - 94,00 cm (37 pulgadas). Largo*: 140 cm (55,1 pulgadas). - 145 cm (57,1 pulgadas). Espesor*: Desde 0,30 hasta 0,60 milésimas de pulgada. - Perforación: 4 mm. - 6 mm.</t>
  </si>
  <si>
    <t xml:space="preserve">Caneca plastica de 55 galones con tapa para desarrollo de biopreparados </t>
  </si>
  <si>
    <t>Rollo x 80 m</t>
  </si>
  <si>
    <t>Tijeras podadoras 9"</t>
  </si>
  <si>
    <t>TANQUE PARA ENFRIAMIENTO  DE MIEL DE CAÑA DE 100x50x35 DE ALTO MAS PATAS(QUEDA DE 80CM DE ALTURA)   CON VÁLVULA. FABRICADA EN ACERO INOXIDABLE 304</t>
  </si>
  <si>
    <t>Horno para panaderia elaborado en acero inoxidable, 3 camaras de horneo, funcionamiento a gas.</t>
  </si>
  <si>
    <t>Mesa en acero inoxidable con base en acero inoxidable y entrepaño en acero inoxidable medidas 150*60</t>
  </si>
  <si>
    <t>SAN LUIS</t>
  </si>
  <si>
    <t>Carretilla zorra de carga. Equipo que facilita el transporte interno de materias primas, producto en proceso, producto terminado, envases, instrumentos, entre otros. Carretilla zorra plana 8" metálica para trabajo pesado.</t>
  </si>
  <si>
    <t>Mesa en acero inoxidable.  dimensiones 1,20 m x 0,60 m En Acero Inoxidable 304 Con Refuerzos. MESA O MESON EN ACERO INOXIDABLE 304 CERTIFICADO APLICA PARA CONTACTO CON ALIMENTOS POR SU DURABILIDAD, RESISTENCIA Y CAPACIDAD PARA SER DESINFECTADO CON PRODUCTOS QUIMICOS</t>
  </si>
  <si>
    <t>unidad</t>
  </si>
  <si>
    <t>ASOCIACION DE PRODUCTORES SEMBRANDO FUTURO</t>
  </si>
  <si>
    <t>SAN VICENTE</t>
  </si>
  <si>
    <t>Alimento  concentrado mojarra 30%</t>
  </si>
  <si>
    <t>Alimento concentrado mojarra harina 45%</t>
  </si>
  <si>
    <t>LOTE 2 HERRAMIENTAS Y EQUIPOS AGROPECUARIOS</t>
  </si>
  <si>
    <t>LA GERGONA</t>
  </si>
  <si>
    <t>ZARANDA MANUAL PARA PANELA PULVERIZADA CON SALIDA A BATEA (INCLUYE LA BATEA). DIMENSIONES 100X60 CM Y 95CM DE ALTO. LÁMINA EN ACERO 304 MALLA CON HUECO DE 3MM, ESTRUCTURA EN TUBO CUADRADO DE PULGADA Y MEDIA, SOPORTE TIPO BIELA PARA ZARANDEAR</t>
  </si>
  <si>
    <t>TRAPICHE SANTA RITA</t>
  </si>
  <si>
    <t xml:space="preserve">BASCULA DE PISO. EM10 – BÁSCULA DE PISO (150 KG) D/20 G SEMI INDUSTRIAL
Equipo empleado para la verificación del peso de café recibido en el área de compra de café pergamino seco.
</t>
  </si>
  <si>
    <t>Procesadora / Cortadora / Rallador de Alimentos 3 en 1</t>
  </si>
  <si>
    <t xml:space="preserve">Cuchillo papero 17 cm mango plástico y madera
</t>
  </si>
  <si>
    <t>MUJERES IDEALES</t>
  </si>
  <si>
    <t>ASOSANTAISABEL</t>
  </si>
  <si>
    <t>SANTA ISABEL</t>
  </si>
  <si>
    <t>FORESTAL</t>
  </si>
  <si>
    <t>ASOPISANLUIS</t>
  </si>
  <si>
    <t>AGROINDUSTRIA CACAO</t>
  </si>
  <si>
    <t>AGROINDUSTRIA FRUTAS</t>
  </si>
  <si>
    <t>AGROINDUSTRIA YUCA</t>
  </si>
  <si>
    <t>ASOFRUSABAR</t>
  </si>
  <si>
    <t>901630497-8</t>
  </si>
  <si>
    <t>AGROTURISMO</t>
  </si>
  <si>
    <t>901623109-6</t>
  </si>
  <si>
    <t>901450770-1</t>
  </si>
  <si>
    <t>CULTIVOS TRANSITORIOS</t>
  </si>
  <si>
    <t>901293591-6</t>
  </si>
  <si>
    <t>901270391-0</t>
  </si>
  <si>
    <t>ASPROCABE. ASOCIACION   DE PRODUCTORES   Y COMERCIALIZADORES AGROPECUARIOS DE PUERTO BERRIO</t>
  </si>
  <si>
    <t>900737205- 1</t>
  </si>
  <si>
    <t>LUCIA ADRIANA GOMEZ CARMONA</t>
  </si>
  <si>
    <t xml:space="preserve">LUIS JAVIER CARVAJAL </t>
  </si>
  <si>
    <t xml:space="preserve">ASOMUCAN. ASOCIACION MUNICIPAL DE CACAOCULTORES DE ANORI </t>
  </si>
  <si>
    <t>FELIX ANTONIO ROJAS</t>
  </si>
  <si>
    <t>ASOCAFEN. ASOCIACION DE CAFETEROS DEL NORDESTE ANTIOQUEÑO</t>
  </si>
  <si>
    <t>RICARDO VALENCIA NARANJO</t>
  </si>
  <si>
    <t>CANÑATE PANELA'S</t>
  </si>
  <si>
    <t>901554968-1</t>
  </si>
  <si>
    <t xml:space="preserve">OLGA LUCIA BAENA MEJIA </t>
  </si>
  <si>
    <t>TRAPICHE COMUNITARIO LA GUZMANA</t>
  </si>
  <si>
    <t>901237953-0</t>
  </si>
  <si>
    <t>OCTAVIO DE JESUS ARIAS</t>
  </si>
  <si>
    <t>FERNANDO ANDRES HINCAPIE CALDERÓN</t>
  </si>
  <si>
    <t>900760876-1</t>
  </si>
  <si>
    <t>TRAPICHE COMUNITARIO LAS FRÍAS</t>
  </si>
  <si>
    <t>ÁRLEY DE JESUS PEREZ</t>
  </si>
  <si>
    <t>HECTOR MANUEL CASTRILLON ACEVEDO</t>
  </si>
  <si>
    <t xml:space="preserve"> EDUAR ENRIQUE ZABALETA </t>
  </si>
  <si>
    <t>LUZ MYRIAM MAZO ORTIZ</t>
  </si>
  <si>
    <t>LUIS EDUARDO GARCIA GARCIA</t>
  </si>
  <si>
    <t>900823434-1</t>
  </si>
  <si>
    <t xml:space="preserve">ESPECIES MAYORES - LACTEOS </t>
  </si>
  <si>
    <t xml:space="preserve">CARMEN ROSA URIBE </t>
  </si>
  <si>
    <t>901422243-2</t>
  </si>
  <si>
    <t>LIBANIEL PRESIGA TANGARIFE</t>
  </si>
  <si>
    <t>JOSE FERNANDO JIMENEZ CARDENAS</t>
  </si>
  <si>
    <t xml:space="preserve">ASOFRIPE. ASOCIACIÓN DE FRIJOLEROS DEL MUNICIPIO DE PEQUE </t>
  </si>
  <si>
    <t>YOANY VERA REPRESENTANTE LEGAL</t>
  </si>
  <si>
    <t>901613430-3</t>
  </si>
  <si>
    <t>ANDRES FELIPE CANO</t>
  </si>
  <si>
    <t>900793392-9</t>
  </si>
  <si>
    <t>Jairo Berrio Pineda</t>
  </si>
  <si>
    <t xml:space="preserve">CARLOS HIGUITA </t>
  </si>
  <si>
    <t>MARIBEL ESPINOSA QUICENO</t>
  </si>
  <si>
    <t>322 8596507</t>
  </si>
  <si>
    <t xml:space="preserve"> 900702246-2</t>
  </si>
  <si>
    <t xml:space="preserve">MARLENY DE JESUS HENAO MESA </t>
  </si>
  <si>
    <t>JOSE FERNANDO OROZCO BEDOYA</t>
  </si>
  <si>
    <t xml:space="preserve">JULIAN CAMILO PINEDA </t>
  </si>
  <si>
    <t>JHON ALBEIRO SOTO</t>
  </si>
  <si>
    <t>PASONAR. ASOCIACION DE PANELEROS DE NARIÑO</t>
  </si>
  <si>
    <t>JOSE DARIO GALLEGO PEREZ</t>
  </si>
  <si>
    <t>ASOCIACION DE PANELEROS DE MONTEBELLO REVIVIR 1</t>
  </si>
  <si>
    <t xml:space="preserve">	900294818-3</t>
  </si>
  <si>
    <t>MEDARDO DE JESUS CARDONA RIOS</t>
  </si>
  <si>
    <t>ASOCIACION DE PANELEROS DE MONTEBELLO REVIVIR 2</t>
  </si>
  <si>
    <t xml:space="preserve">	8110286289</t>
  </si>
  <si>
    <t>NABOR ORLANDO GIRALDO VELÁSQUEZ</t>
  </si>
  <si>
    <t>CULTIVO Y PROCESAMIENTO DE FRUTAS</t>
  </si>
  <si>
    <t>811029542-9</t>
  </si>
  <si>
    <t>RAFAEL 
HUMBERTO VEGA RIVILLAS</t>
  </si>
  <si>
    <t xml:space="preserve">ORGANIZACIÓN CAMPESINOS CONSTRUYENDO FUTURO </t>
  </si>
  <si>
    <t>901200881-9</t>
  </si>
  <si>
    <t>MARIA FERNANDA CANO</t>
  </si>
  <si>
    <t>AMUVICPROES. ASOCIACION DE MUJERES VICTIMAS DEL CONFLICTO PROGRESO Y ESPERANZA</t>
  </si>
  <si>
    <t xml:space="preserve">APAVECMA. ASOCIACION DE PESCADORES ARTESANALES DE LA VEREDA CLAUDIA MARIA </t>
  </si>
  <si>
    <t xml:space="preserve">ROMÁN BERRIO GUERRERO </t>
  </si>
  <si>
    <t>ASCAMPA. ASOCIACION CAMPESINA DE PRODUCTORES AGROPECUARIOS DE PAVARANDOCITO</t>
  </si>
  <si>
    <t>901644192-8</t>
  </si>
  <si>
    <t>CESAR DIAZ TARRAZ</t>
  </si>
  <si>
    <t>ASJEPROMUT. ASOCIACION DE JOVENES EMPRENDEDORES  EL PROGRESO DE MUTATA</t>
  </si>
  <si>
    <t xml:space="preserve">ASOCEVASI. ASOCIACIÓN CAMPESINA EMPRENDEDORA VICTIMAS AGRICOLAS DEL SINAI </t>
  </si>
  <si>
    <t xml:space="preserve">MARGOT ESCOBAR </t>
  </si>
  <si>
    <t>ASOJOM. ASOCIACION AGROPECUARIA SAN JOSE DE MULATOS</t>
  </si>
  <si>
    <t xml:space="preserve">ELBERTO DE JESUS LOPEZ CAVADIA </t>
  </si>
  <si>
    <t>3215772999 - 3155918266</t>
  </si>
  <si>
    <t>ASPOMAFLOR. ASOCIACION DE PRODUCTORES DE MARACUYA DE LA VEREDA LAS FLORES</t>
  </si>
  <si>
    <t>LUCELLY DEL CARMEN GONZALEZ ESPITIA</t>
  </si>
  <si>
    <t>ASUAP. ASOCIACION UNION AGRICOLA DE PLATANICULTORES</t>
  </si>
  <si>
    <t>COMUDECO. CORPORACION MULTIACTIVA DE DESARROLLO COMUNITARIO</t>
  </si>
  <si>
    <t>901585552-2</t>
  </si>
  <si>
    <t>JUAN CARLOS GAVIRIA</t>
  </si>
  <si>
    <t>FRUDESH. FRUTAS DESHIDRATADAS  DE URABA</t>
  </si>
  <si>
    <t>AFROCLAVER. CONSEJO COMUNITARIO  AFROCLAVER</t>
  </si>
  <si>
    <t>AGRITRIUNFO. ASOCIACIÓN DE AGRICULTORES EL TRIUNFO</t>
  </si>
  <si>
    <t xml:space="preserve">  APCODY. ASOCIACION PANELERA  COMUNITARIA ORO DULCE LA GERGONA</t>
  </si>
  <si>
    <t>ASOAGRICOLA. ASOCIACION DE PRODUCTORES Y COMERCIALIZADORES AGROPECUARIOS DE CARACOLI</t>
  </si>
  <si>
    <t>ASOPABU. ASOCIACION DE PRODUCTORES DE AGUACATE DE BURITICA</t>
  </si>
  <si>
    <t>ASOPPAE. ASOCIACION DE PRODUCTORES DE PLATANO DEL MUNICIPIO DE EBEJICO</t>
  </si>
  <si>
    <t>ASOCPRAUR. ASOCIACION DE CAMPESINOS PRODUCTORES DE ALIMENTOS DE URABA</t>
  </si>
  <si>
    <t>ASOPROGIRALDO. ASOCIACION DE PRODUCTORES AGRICOLAS DE GIRALDO</t>
  </si>
  <si>
    <t>ASODEPIAM.  ASOCIACION DEJANDO HUELLAS PIAMONTE</t>
  </si>
  <si>
    <t xml:space="preserve">ASOPASAN. ASOCIACION DE PANELEROS SAN CARLOS ANTIOQUIA </t>
  </si>
  <si>
    <t>MACHETE BARRICON 18 PULG. -  Caracteristicas - Espesor: 1,8 mm .Longitud: 18" .Acabado: Pulido.</t>
  </si>
  <si>
    <t>Maquina selladora. Sellador de Bolsas BBG SELL-C. Selladora de cinta térmica para sellado de bolsas, con regulador de temperatura.  Sella instantáneamente con calor, cuenta con sistema de corte para rollo de bolsa y regla de sellado 30cm.</t>
  </si>
  <si>
    <t>Suma de UNIDAD</t>
  </si>
  <si>
    <t>Suma de VALOR UNITARIO BRUTO ANTES DE IVA ($)</t>
  </si>
  <si>
    <t>Suma de IVA (%)</t>
  </si>
  <si>
    <t xml:space="preserve">Suma de VALOR TOTAL </t>
  </si>
  <si>
    <t>Freidora de Aceite Electrica 2 Tanques Cada Tanque 5.5 L Comercial
Modelo 2 TANQUES CADA TANQUE 5.5LT. Fuller Machinery Código 583797</t>
  </si>
  <si>
    <t>LINTERNAS: Marca	Pretul Modelo	24091
Color de la luz	Blanco
Color de la linterna	Amarillo
Tipo de alimentación: Batería
Tipo de luz: LED
Potencia: 145 lm
Es recargable: Sí
Es a prueba de agua: No</t>
  </si>
  <si>
    <t>litro</t>
  </si>
  <si>
    <t>Rollo X 25 kg</t>
  </si>
  <si>
    <t>Caja  x 1 kg</t>
  </si>
  <si>
    <t>Kit</t>
  </si>
  <si>
    <t>Bulto x 30 kg</t>
  </si>
  <si>
    <t>CANASTILLAS FRUVER PLASTICA DE 60x40x18</t>
  </si>
  <si>
    <t>Organiagro SAS</t>
  </si>
  <si>
    <t>Johana Alexandra burgos</t>
  </si>
  <si>
    <t>Medellin - Antioquia</t>
  </si>
  <si>
    <t>Santiago de Cali</t>
  </si>
  <si>
    <t>DC y Suministros SAS</t>
  </si>
  <si>
    <t>dcysuministros@gmail.com</t>
  </si>
  <si>
    <t>Jose Reynel Cortez G.</t>
  </si>
  <si>
    <t>Proveedor 2
Carmenagro SAS</t>
  </si>
  <si>
    <t xml:space="preserve">Proveedor 3 DC Y Suministros SAS </t>
  </si>
  <si>
    <t>Freidora de Aceite Electrica 2 Tanques Cada Tanque 5.5 L Comercial Modelo 2 TANQUES CADA TANQUE 5.5LT. Fuller Machinery Código 583797</t>
  </si>
  <si>
    <t>Cali - Valle del Cauca</t>
  </si>
  <si>
    <t>Badecol</t>
  </si>
  <si>
    <t>https://www.badecol.com/products/bascula-inalambrica-industrial-capac-300kg</t>
  </si>
  <si>
    <t>3154927497 / 3182422423</t>
  </si>
  <si>
    <t>ventas@badecol.com  comercial@badecol.com</t>
  </si>
  <si>
    <t>ventas@machineshg.com
contacto@machineshg.com</t>
  </si>
  <si>
    <t>Bogota</t>
  </si>
  <si>
    <t>3005171887-321 978 2221</t>
  </si>
  <si>
    <t>Machines HG todo para la industria</t>
  </si>
  <si>
    <t>https://machineshg.com/producto/bascula-inalambrica-robusta-el-alfajor-basc-inhal/</t>
  </si>
  <si>
    <t>Bernalo</t>
  </si>
  <si>
    <t>Medellin- Antioquia</t>
  </si>
  <si>
    <t>proyectos@plasticgroup.com.co</t>
  </si>
  <si>
    <t>Juan Camilo Murillo https://www.bernalo.com.co/products/bascula-inalambrica-150kg</t>
  </si>
  <si>
    <t>ttps://www.apinal.com/centrifugadora-herrajes-de-acero-inoxidable-ref-304-canela-plastica</t>
  </si>
  <si>
    <t>Apinal - Miel de Abeja</t>
  </si>
  <si>
    <t>https://www.exito.com/selladora-cortadora-de-bolsas-bbg-ref-sell40-c-selladora-de-impulso-101577900-mp/p?idsku=101577900&amp;gclid=CjwKCAjw3ueiBhBmEiwA4BhspJOx1S5qIcS69GRX5_yaMJiJmCtuOHXOySAy-okATsnbchsnm9SETxoCJBoQAvD_BwE&amp;gclsrc=aw.ds</t>
  </si>
  <si>
    <t>3054829046-3056615442-6041919</t>
  </si>
  <si>
    <t>Medellin</t>
  </si>
  <si>
    <t>Homecenter</t>
  </si>
  <si>
    <t>https://www.homecenter.com.co/homecenter-co/product/599458/procesadora-cortadora-rallador-de-alimentos-3-en-1/599458/</t>
  </si>
  <si>
    <t>Medellin/Bogota</t>
  </si>
  <si>
    <t>Éxito.com</t>
  </si>
  <si>
    <t>SAN RAFAEL</t>
  </si>
  <si>
    <t>ASOCIACION DE JUNTAS DE ACCION COMUNAL COMUNITARIA ASOCOMUNAL</t>
  </si>
  <si>
    <t>800033721-6</t>
  </si>
  <si>
    <t>AGROINDUSTRIA CAFÉ</t>
  </si>
  <si>
    <t>Caneca 30 Litros Con Tapa Y Zuncho Metalico. Nueva Caneca 30litros con Tapa y Zuncho Metalico
Polietileno 100% atoxico. 
Tapa de cierre Hermético con precinto de seguridad y aro metálico, fáciles de usar, fáciles de apilar, reutilizables.</t>
  </si>
  <si>
    <t>Dispensador de crema Chantilly acero inox 1 lit. Para la preparación de espumas ligeras y esponjosas, bocaditos, salsas calientes y frías, sopas cremosas, así como nata montada y postres. Para preparaciones frías y calientes. Cuerpo de la botella y cabezal de acero inoxidable, desarrollado para el uso profesional. Cabezal con protector de silicona y válvula dosificadora fija de acero inoxidable, para una dosificación más fácil incluso en aplicaciones en caliente. Sellado de silicona resistente a la temperatura con lengüeta de extracción para una limpieza más rápida e higiénica. Mantener caliente al baño María a un máx. de 75 °C. Volumen máximo de llenado: 0,5 L Se incluye: Boquilla de acero inoxidable recta, boquilla de tulipa, boquilla en estrella y cepillo de limpieza Porta cápsulas ergonómico con mango de silicona antideslizante Apto para lavavajillas Certificado por NSF</t>
  </si>
  <si>
    <t>SUPER BOLSA GRAINPRO 35 KILOS. Preservación de la calidad Hecho de material de alta calidad en varias capas. Adicionalmente contiene una barrera impermeable a los gases y la humedad. De manera efectiva conserva el sabor, aroma y calidad de los productos agrícolas secos. Garantiza preservación de la calidad de la semilla mantiene una alta germinación y vigor de las semillas almacenadas.</t>
  </si>
  <si>
    <t>Cucharon. Cuchara multiusos de 5 oz. fabricada en acero inoxidable resistente y duradero, ideal para recoger café, azúcar, harina, bocadillos y mucho más. Dispone de un mango cómodo para un agarre fácil y seguro para la muñeca.</t>
  </si>
  <si>
    <t>https://ideamaq.com.co/producto/linterna-led-recargable-alta-potencia-135m-de-alca</t>
  </si>
  <si>
    <t>IDEAMAQ</t>
  </si>
  <si>
    <t>Bogotá</t>
  </si>
  <si>
    <t>https://articulo.mercadolibre.com.co/MCO-876982477-linterna-led-recargable-alcance-170m-200lm-pretul-24091-</t>
  </si>
  <si>
    <t>Mercado Libre</t>
  </si>
  <si>
    <t>Truper</t>
  </si>
  <si>
    <t>https://www.truper.com/ficha_tecnica/Linterna-recargable-de-Leds-145-lumenes-Pretul-2823.html</t>
  </si>
  <si>
    <t>https://mundocampo.com.co/producto/finca-mojarra-crecimiento-30-2-5-mm/</t>
  </si>
  <si>
    <t>Mundo Campo</t>
  </si>
  <si>
    <t>auxmercadeo@agrovelca.com</t>
  </si>
  <si>
    <t>317-8292992</t>
  </si>
  <si>
    <t>Market place Colombia.com.co</t>
  </si>
  <si>
    <t>https://colombia.com.co/producto/mojarra-30-italcol/</t>
  </si>
  <si>
    <t>Agrocosur</t>
  </si>
  <si>
    <t>https://agrocosur.com/blogs/italcol-acua/mojarra-30-ext-x-bto-unidad</t>
  </si>
  <si>
    <t>mercadeo@agrocosur.com, ventas@agrocosur.com</t>
  </si>
  <si>
    <t>consultas@italcol.com</t>
  </si>
  <si>
    <t>Apartado Antioquia</t>
  </si>
  <si>
    <t>Soluciones Horeca SAS</t>
  </si>
  <si>
    <t>horecafenix@gmail.com</t>
  </si>
  <si>
    <t>Promedio</t>
  </si>
  <si>
    <t>Proveedor 4
Mundo Campo</t>
  </si>
  <si>
    <t xml:space="preserve">Centrifugadora - Herrajes de acero inoxidable, con Caneca Plástica  Medidas 90 cms de altura, 49 cms de diámetro, Herrajes en acero inoxidable 304, Canastas con capacidad para centrifugar 3 cuadros de cría o 6 de media alza. Llave envasadora en acero inoxidable en la parte inferior, Peso aproximado 15 kilos
</t>
  </si>
  <si>
    <t>Horno elaborado en acero inoxidable, 3 camaras de horneo, funcionamiento a gas.</t>
  </si>
  <si>
    <t>Unica cotizacion debido a la especificidad del producto</t>
  </si>
  <si>
    <t>Plasticos de Santander SAS - Pladesan</t>
  </si>
  <si>
    <t>Bucaramanga - Santander</t>
  </si>
  <si>
    <t>vladimir.garcia@pladesan.com</t>
  </si>
  <si>
    <t>Vladimir García</t>
  </si>
  <si>
    <t>REMELLONES EN ACERO INOXIDABLE 304 PARA TRASVASAR JUGO DE CAÑA CON CABO</t>
  </si>
  <si>
    <t>Termometro digital  de punzon   - 10 a 100 °C  rango de temperatura:-50 ° C a + 300 ° C o-58 ° F a 572 ° F resolución: 0.1 ° C o 0.1 ° F precisión: ± 1 ° C o ± 1 ° F unidad temprature opcional: ° C/° F Material: 304 Acero Inoxidable y Plástico ABS botones: NCENDIDO/APAGADO, ° C/° F, MANTENGA fuente de Alimentación: 1x1.5 V LR44/ag13 (incluido). Ahorro De Energía: apagado Automático después de 15 minutos función de retención de datos peso: 20g Tamaño de la pantalla: 20 cm * 35 cm/7.87 " * 13.78 " (Aprox.) Longitud Total: 24.5 cm/9.64 " (Aprox.) Longitud de La sonda: 14.5 cm/5.7 " (Aprox.)</t>
  </si>
  <si>
    <t>LINTERNAS: Marca	Pretul Modelo	2409Color de la luz	BlancoColor de la linterna	AmarilloTipo de alimentación: Batería Tipo de luz: LED Potencia: 145 lm Es recargable: Sí Es a prueba de agua: No</t>
  </si>
  <si>
    <t>Moniquira</t>
  </si>
  <si>
    <t>https://www.facebook.com/acerinoxmaquiaria/</t>
  </si>
  <si>
    <t>dxbxn0523@hotmail.com</t>
  </si>
  <si>
    <t>Aceros paneleros  JR</t>
  </si>
  <si>
    <t>Balanza Pesa Bascula Gramera Digital Capacidad De 40Kg. Báscula digital para pesaje de producto, de manera rápida y precisa. Equipada con pantalla LCD, capacidad máxima de 40 kg, doble visor multifuncional,  teclado digital multifunción de goma y fácil limpieza, bandeja en acero inoxidable. Función automática de ahorro de energía, alimentación: 110v, batería recargable de 4V 4H.</t>
  </si>
  <si>
    <t>Bolsa tipo Café. Tamaño: 20 x 30 cm. Alta barrera resistente. Material: papel Kraft,con ventana, sin valvula y sin cierre.</t>
  </si>
  <si>
    <t>Metodo COLD DRIP METAL TRES PATAS. Maquina para metodo de preparacion de café en frio</t>
  </si>
  <si>
    <t>Tipica SAS</t>
  </si>
  <si>
    <t>gerencia@cafetipica.com</t>
  </si>
  <si>
    <t>David</t>
  </si>
  <si>
    <t xml:space="preserve">MOLDES PARA CHOCOLATE DE MESA EN POLICARBONATO APTOS PARA CONTACTO CON ALIMENTOS. Diseño Materiales Proceso de homologación
Garantía Según diseño existente de Pladesan. Moldes de 125gr para chocolate amargo. Policarbonato, Aprobado FDA para contacto directo de alimentos. Todos los materiales ofertados son polímeros de ingeniería de fabricantes reconocidos.Moldes para chocolate amargo 16P. Precio para 100 unidades.
</t>
  </si>
  <si>
    <t>unica cotizacionprocedente de PLADESAN por  la especificidad del  producto. No se tuvo en cuenta 3 cotizaciones ya que cotizaron otro rpoducto diferente</t>
  </si>
  <si>
    <t>No sera tenida en cuenta po que el producto cotizado no es el solicitado</t>
  </si>
  <si>
    <t>caja x 12 unidades</t>
  </si>
  <si>
    <t>No se usaran estas cotizaciones por no corersponder al producto solicitado</t>
  </si>
  <si>
    <t>Corpoagro</t>
  </si>
  <si>
    <t>Sabaneta - Antioquia</t>
  </si>
  <si>
    <t>Jhonatan Agudelo https://www.corpoagro.com.co/</t>
  </si>
  <si>
    <t xml:space="preserve">
ventasantioquia@corpoagro.com.co</t>
  </si>
  <si>
    <t>314 880 0111</t>
  </si>
  <si>
    <t>Caneca 30 Litros Con Tapa Y Zuncho Metalico. Nueva Caneca 30litros con Tapa y Zuncho Metalico Polietileno 100% atoxico.  Tapa de cierre Hermético con precinto de seguridad y aro metálico, fáciles de usar, fáciles de apilar, reutilizables.</t>
  </si>
  <si>
    <t>CINTA PARA INJERTAR Cinta de injertar (color segun el requerimiento) en baja densidad calibre 1,50 de 10 pulgadas y 40 cm de ancho.PRESENTACIÓN: ROLLO POR 100 METROS</t>
  </si>
  <si>
    <t>Refractometro 0- 80  °C Una escala: Brix escala: 0 a 90% Brix; Temperatura de referencia: 20 °C ATC (compensación automática de temperatura) Rango de compensación: 10 °C-30 °C (50 °F-86 °F) Calibración Manual con controlador de minitornillo proporcionado</t>
  </si>
  <si>
    <t>JM ESTRADA</t>
  </si>
  <si>
    <t>info@jmestrada.com</t>
  </si>
  <si>
    <t xml:space="preserve">No se tuvieron en cuenta  3 cotizaciones  por  considerarse  autliers despues de  analizar con los fabricantes directos  de JM estrada  especializados en estos productos </t>
  </si>
  <si>
    <t>Nose tendra en cuenta esta cotizacion por que supera el valor promedio   establecido con otros valores</t>
  </si>
  <si>
    <t>No se tendra e cuenta esta cotizacion ya que relaciona un valor  que duplica el valor  analizado  con los fabricantes  directos de esta tecnologia en Antioquia , empresa JM Estrada</t>
  </si>
  <si>
    <t>Solo se tuvo en cuenta la cotizacion de JM Estrada. Analizada con elllos</t>
  </si>
  <si>
    <t>No se tuvo en cuenta la cotizacion por estar alejada del analisis de precio promedio  realizado con entidad especializada en el tema</t>
  </si>
  <si>
    <t>Solo se tuvo en cuenta la cotizacion de JM Estrada  Empresa historicamente especializada en la fabricacion de  estos implementos en Antioquia</t>
  </si>
  <si>
    <t>Solos e tuvo en cuenta la cotizacion de Corpoagro, als otras estaban  fuera del  valor promedio analizado con los expertos en platano</t>
  </si>
  <si>
    <t xml:space="preserve">MOLDES PARA CHOCOLATE DE MESA EN POLICARBONATO APTOS PARA CONTACTO CON ALIMENTOS. Diseño Materiales Proceso de homologación Garantía Según diseño existente de Pladesan. Moldes de 125gr para chocolate amargo. Policarbonato, Aprobado FDA para contacto directo de alimentos. Todos los materiales ofertados son polímeros de ingeniería de fabricantes reconocidos.Moldes para chocolate amargo 16P. Precio para 124 unidades.
</t>
  </si>
  <si>
    <t>Termometro digital  de punzon   - 10 a 100 °C  rango de temperatura:-50 ° C a + 300 ° C o-58 ° F a 572 ° Fresolución: 0.1 ° C o 0.1 ° F precisión: ± 1 ° C o ± 1 ° Funidad temprature opcional: ° C/° F Material: 304 Acero Inoxidable y Plástico ABS botones: ENCENDIDO/APAGADO, ° C/° F, MANTENGA fuente de Alimentación: 1x1.5 V LR44/ag13 (incluido) Ahorro De Energía: apagado Automático después de 15 minutos función de retención de datos peso: 20g Tamaño de la pantalla: 20 cm * 35 cm/7.87 " * 13.78 " (Aprox.) Longitud Total: 24.5 cm/9.64 " (Aprox.) Longitud de La sonda: 14.5 cm/5.7 " (Aprox.)</t>
  </si>
  <si>
    <t xml:space="preserve">Refractometro 0- 80  °C Una escala: Brix escala: 0 a 90% Brix; Temperatura de referencia: 20 °C ATC (compensación automática de temperatura) Rango de compensación: 10 °C-30 °C (50 °F-86 °F)
Calibración Manual con controlador de minitornillo proporcionado </t>
  </si>
  <si>
    <t xml:space="preserve">REFRIGERADOR -CONGELADOR CON CAPACIDAD DE 200 LITROS MARCA ELECTROLUX, NO FROST </t>
  </si>
  <si>
    <t>Suma de VALOR UNITARIO (INCLUIDO IVA) ($)</t>
  </si>
  <si>
    <t>BINOCULARES PROFESIONALES 20X50 OBSERVACIÓN DE AVES: Modelo	X002B Visión clara: binocular de 20 x 50, con un aumento de 20x, este binocular puede acercar el sujeto 20 veces más, diámetro de lente de 50 mm objeto que permite que pase más luz, y es muy claro para los detalles, incluso si está en condiciones de poca luz.Medidas del producto: alto 17.5 cm, ancho 19 cm, fondo 6 cm. Alcance aproximado entre 700 y 900 metros. Prisma Bak-4 Visión amplia e imagen clara. No tiene visión nocturna. Contenido: 1 Binoculares 20x50 negros, paño limpieza, correa, estuche y manual.</t>
  </si>
  <si>
    <t xml:space="preserve">FERTILIZANTE FOLIAR (POLIQUEL MAGNESIO) Liquido soluble. COMPOSICIÓN GARANTIZADA Nitrógeno Total (N-total) 38.0 Nitrógeno Orgánico (N-orgánico) 38.0 Azufre Total (S) 53.0 Magnesio Total (MgO) 64.0 Carbón Orgánico Oxidable Total (COOT) 73.7 Aminoácidos libres (1) 239 Aminoácidos: Alanina; Arginina; Acido Aspártico; Acido Glutámico; Glicina; Histidina; Isoleucina; Leucina; Lisina; Metionina; Fenilalanina; Prolina; Serina; Treonina y Valina. Enterobacterias &lt; 10 UFC/G Salmonella sp Ausencia / 25 ml.  Registro ICA vigente. Fecha de expiración en el momento de entrega superior a un año.  </t>
  </si>
  <si>
    <t>Falabella</t>
  </si>
  <si>
    <t>https://www.falabella.com.co/falabella-co/product/882013389/Carpa-Camping-Iglu-4-personas-con-Sobrecarpa-800mm-Clima-Frio-Klimber/882628377</t>
  </si>
  <si>
    <t>https://www.homecenter.com.co/homecenter-co/landing/cat10008/Carpas-Camping/N-282f</t>
  </si>
  <si>
    <t>https://www.libertylab.co/producto/termometro-digital-punzon-alimentos-industria-tp300/</t>
  </si>
  <si>
    <t>Liberty Lab</t>
  </si>
  <si>
    <t>312 816 9649 / 310 448 5063</t>
  </si>
  <si>
    <t>libertylab2200@gmail.com</t>
  </si>
  <si>
    <t>Vitrigas Uno A</t>
  </si>
  <si>
    <t>Alejandro Zuluaga</t>
  </si>
  <si>
    <t>https://articulo.mercadolibre.com.co/MCO-486593619-termometro-digital-punzon-alimentos-industria-tp300-_JM</t>
  </si>
  <si>
    <t>Unica cotizacion   procedente de la distribuidora e improtadora Tipica debido a la especificidad del producto</t>
  </si>
  <si>
    <t>O y M Inversiones</t>
  </si>
  <si>
    <t>Octavio Castaño</t>
  </si>
  <si>
    <t>ocasper1085@gmail.com</t>
  </si>
  <si>
    <t>Paquete x 12 unidades</t>
  </si>
  <si>
    <t>No se les solicito cotizacion sobre este  producto</t>
  </si>
  <si>
    <t>No  se les solicito cotizacion de este producto</t>
  </si>
  <si>
    <t>Proveedor 5
Market place</t>
  </si>
  <si>
    <t>Proveedor 6
Agrocosur</t>
  </si>
  <si>
    <t>Proveedor 7
Apinal</t>
  </si>
  <si>
    <t>Proveedor 8
Éxito.com</t>
  </si>
  <si>
    <t>Proveedor 9
IDEAMAQ</t>
  </si>
  <si>
    <t>Proveedor 10
Mercado libre</t>
  </si>
  <si>
    <t>Proveedor 11 Liberty Lab</t>
  </si>
  <si>
    <t>Proveedor 12 Truper</t>
  </si>
  <si>
    <t>Proveedor 13
Homecenter</t>
  </si>
  <si>
    <t>Proveedor 14
Fallabella</t>
  </si>
  <si>
    <t>Proveedor 15 Tipica SAS</t>
  </si>
  <si>
    <t>Proveedor  16 PLADESAN</t>
  </si>
  <si>
    <t>Proveedor  17 Aceros paneleros JR</t>
  </si>
  <si>
    <t>Proveedor 18 Corpoagro</t>
  </si>
  <si>
    <t>Proveedor 20 Vitrigas Uno A</t>
  </si>
  <si>
    <t>Proveedor 21 OyM Inversiones</t>
  </si>
  <si>
    <t>Proveedor 22 JM Estrada</t>
  </si>
  <si>
    <t>3539815-1</t>
  </si>
  <si>
    <t>901097069-2</t>
  </si>
  <si>
    <t>900050123-5</t>
  </si>
  <si>
    <t xml:space="preserve">precios consultados en linea, y ajustados hacia arriba con porcentaje del 25%  por operación logistica  comercial (fletes, gestion de adquisicion, compra y distribucion a sitio definitivo, etc). </t>
  </si>
  <si>
    <t xml:space="preserve">Consultas  en pagina  de face book, y conversacion Wats app para confirmar precios con Duban rodriguez de Acerinox - moniquira,  precios ajustados hacia arriba con porcentaje del 25%  por operación logistica  comercial (fletes, gestion de adquisicion, compra y distribucion a sitio definitivo etc). </t>
  </si>
  <si>
    <t xml:space="preserve">precios consultados en linea, y  confirmados por llamada telefonica con  Johnatan Agudelo. Valor ajustado hacia arriba con porcentaje del 25%  por operación logistica  comercial (fletes, gestion de adquisicion, compra y distribucion a sitio definitivo, etc). </t>
  </si>
  <si>
    <t xml:space="preserve">precios consultados en linea, y  confirmados por llamada telefonica con  los representantes de ventas Andres y Jorge MAteus de JM Estrada. Valor ajustado hacia arriba con porcentaje del 25%  por operación logistica  comercial (fletes, gestion de adquisicion, compra y distribucion a sitio definitivo, etc). </t>
  </si>
  <si>
    <t xml:space="preserve">Almacen Medellin </t>
  </si>
  <si>
    <t>https://www.jmestrada.com/tienda/cana/accesorios/bateas/</t>
  </si>
  <si>
    <t>UNICA COTIZACION. Por especificidad del producto.consultado en linea  y confirmado con llamada telefonica</t>
  </si>
  <si>
    <t>UNICA COTIZACION. Por especificidad del producto.</t>
  </si>
  <si>
    <t>Nose tuvo en cuenta estas cotizaciones por elevadas en relacion  con las enviadas por la comunidad solciitante en el territorio de Uraba</t>
  </si>
  <si>
    <t>JUAN CARLOS BRASIL</t>
  </si>
  <si>
    <t>3227662799 3117434757</t>
  </si>
  <si>
    <t>Proveedor 1 
Organiagro SAS</t>
  </si>
  <si>
    <t>Proveedor 19 Soluciones Horeca SAS</t>
  </si>
  <si>
    <t>CANASTO RECOLECTOR CANASTA EN POLIETILENO DE ALTA DENSIDAD 100% VIRGEN, ERGONOMICO, CON UV PROTECCIÓN RAYOS ULTAVIOLETA PARA RECOLECCIÓN DE CAFÉ Y FRUTOS.</t>
  </si>
  <si>
    <t>Centrifugadora - Herrajes de acero inoxidable, con Caneca Plástica  Medidas 90 cms de altura, 49 cms de diámetro, Herrajes en acero inoxidable 304, Canastas con capacidad para centrifugar 3 cuadros de cría o 6 de media alza. Llave envasadora en acero inoxidable en la parte inferior, Peso aproximado 15 kilos</t>
  </si>
  <si>
    <t>Lupas para monitoreo de 40X</t>
  </si>
  <si>
    <t>MOLDES PARA CHOCOLATE DE MESA EN POLICARBONATO APTOS PARA CONTACTO CON ALIMENTOS. Diseño Materiales Proceso de homologación
Garantía Según diseño existente de Pladesan. Moldes de 125gr para chocolate amargo. Policarbonato, Aprobado FDA para contacto directo de alimentos. Todos los materiales ofertados son polímeros de ingeniería de fabricantes reconocidos.Moldes para chocolate amargo 16P. Precio para 100 unidades.</t>
  </si>
  <si>
    <t>MOLDES PARA CHOCOLATE DE MESA EN POLICARBONATO APTOS PARA CONTACTO CON ALIMENTOS. Diseño Materiales Proceso de homologación
Garantía Según diseño existente de Pladesan. Moldes de 125gr para chocolate amargo. Policarbonato, Aprobado FDA para contacto directo de alimentos. Todos los materiales ofertados son polímeros de ingeniería de fabricantes reconocidos.Moldes para chocolate amargo 16P. Precio para 124 unidades.</t>
  </si>
  <si>
    <t>LINTERNAS: 
Color de la luz	Blanco
Color de la linterna	Amarillo
Tipo de alimentación: Batería
Tipo de luz: LED
Potencia: 145 lm
Es recargable: Sí
Es a prueba de agua: No</t>
  </si>
  <si>
    <t>LINTERNAS: Color de la luz	BlancoColor de la linterna	AmarilloTipo de alimentación: Batería Tipo de luz: LED Potencia: 145 lm Es recargable: Sí Es a prueba de agua: No</t>
  </si>
  <si>
    <t>MACHETE BARRIGON 18 PULG. -  Caracteristicas - Espesor: 1,8 mm .Longitud: 18" .Acabado: Pulido.</t>
  </si>
  <si>
    <t>MOLINO INDUSTRIAL. Molino con motor eléctrico, muele toda clase de granos secos como mojados. Producción de hasta 30 kilos por hora dependiendo del grano, estructura de metal, hierro dulce, tolva en acero inoxidable.
*Tolva en acero inoxidable
* Plato salida de producto acero
* Molino corona
* Motor de 1 hp de fuerza
* Pintura electroestática
* 2 bandejas plásticas
* Doble rodamiento
* Interruptor de encendido</t>
  </si>
  <si>
    <t>MOTOSIERRA  3.1HP COMPLETA
(40CMS)ESPADA/CADENA</t>
  </si>
  <si>
    <t>MOTOSIERRA 3.1HP COMPLETA
(40CMS)ESPADA/CADENA</t>
  </si>
  <si>
    <t>SERRUCHO DE PODA PLEGABLE</t>
  </si>
  <si>
    <t xml:space="preserve">SERRUCHO DE PODA PLEGABLE  </t>
  </si>
  <si>
    <t xml:space="preserve">SILBATOS:Silbato para arbitro 120 decibelios de tono agudo </t>
  </si>
  <si>
    <t xml:space="preserve">Freidora de Aceite Electrica 2 Tanques Cada Tanque 5.5 L Comercial Modelo 2 TANQUES CADA TANQUE 5.5LT. </t>
  </si>
  <si>
    <t xml:space="preserve">REFRIGERADOR -CONGELADOR CON CAPACIDAD DE 200 LITROS , NO FROST </t>
  </si>
  <si>
    <t xml:space="preserve">REFRIGERADOR -CONGELADOR CON CAPACIDAD DE 200 LITROS, NO FROST </t>
  </si>
  <si>
    <t>BINOCULARES PROFESIONALES 20X50 OBSERVACIÓN DE AVES:
Visión clara: binocular de 20 x 50, con un aumento de 20x, este binocular puede acercar el sujeto 20 veces más, diámetro de lente de 50 mm objeto que permite que pase más luz, y es muy claro para los detalles, incluso si está en condiciones de poca luz.Medidas del producto: alto 17.5 cm, ancho 19 cm, fondo 6 cm.
Alcance aproximado entre 700 y 900 metros. Prisma Bak-4 Visión amplia e imagen clara. No tiene visión nocturna. Contenido: 1 Binoculares 20x50 negros, paño limpieza, correa, estuche y manual.</t>
  </si>
  <si>
    <t>BINOCULARES PROFESIONALES 20X50 OBSERVACIÓN DE AVES:  Visión clara: binocular de 20 x 50, con un aumento de 20x, este binocular puede acercar el sujeto 20 veces más, diámetro de lente de 50 mm objeto que permite que pase más luz, y es muy claro para los detalles, incluso si está en condiciones de poca luz.Medidas del producto: alto 17.5 cm, ancho 19 cm, fondo 6 cm. Alcance aproximado entre 700 y 900 metros. Prisma Bak-4 Visión amplia e imagen clara. No tiene visión nocturna. Contenido: 1 Binoculares 20x50 negros, paño limpieza, correa, estuche y manual.</t>
  </si>
  <si>
    <t xml:space="preserve">CAL DOLOMITA ACONDICIONADOR INORGÁNICO DE  SUELOS, EN POLVO SECO, PARA USO AGRÍCOLA PARA SU ENMIENDA SACO DE POLIPROPILENO CON BOLSA INTERIOR Y LICENCIA ICA.         CaO 39% y 12% de MgO </t>
  </si>
  <si>
    <t>CABUYA COSECHERA VERDE  6X1X1500 METROS</t>
  </si>
  <si>
    <t>CABUYA COSECHERA VERDE 6X1X1500 METROS</t>
  </si>
  <si>
    <t>Fumigadora de 1 Litro- Fumigadora de compresión con capacidad de trabajo de 1 litro, depósito ergonómico y traslúcido para ver el nivel del líquido</t>
  </si>
  <si>
    <t xml:space="preserve"> Canastillas plásticas para el transporte de material vegetal capacidad 60x40x13 cm</t>
  </si>
  <si>
    <t>Canastillas plásticas para el transporte de material vegetal capacidad 60x40x13 cm</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</si>
</sst>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 #,##0_-;\-&quot;$&quot;\ * #,##0_-;_-&quot;$&quot;\ * &quot;-&quot;_-;_-@_-"/>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 &quot;$&quot;\ * #,##0.00_ ;_ &quot;$&quot;\ * \-#,##0.00_ ;_ &quot;$&quot;\ * &quot;-&quot;??_ ;_ @_ "/>
    <numFmt numFmtId="168" formatCode="_ * #,##0.00_ ;_ * \-#,##0.00_ ;_ * &quot;-&quot;??_ ;_ @_ "/>
    <numFmt numFmtId="169" formatCode="_-* #,##0\ _P_t_a_-;\-* #,##0\ _P_t_a_-;_-* &quot;-&quot;\ _P_t_a_-;_-@_-"/>
    <numFmt numFmtId="170" formatCode="0.0%"/>
    <numFmt numFmtId="171" formatCode="_ * #,##0_ ;_ * \-#,##0_ ;_ * &quot;-&quot;??_ ;_ @_ "/>
    <numFmt numFmtId="172" formatCode="_ &quot;$&quot;\ * #,##0_ ;_ &quot;$&quot;\ * \-#,##0_ ;_ &quot;$&quot;\ * &quot;-&quot;??_ ;_ @_ "/>
  </numFmts>
  <fonts count="2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1"/>
      <name val="Arial"/>
      <family val="2"/>
    </font>
    <font>
      <b/>
      <sz val="10"/>
      <name val="Arial"/>
      <family val="2"/>
    </font>
    <font>
      <sz val="11"/>
      <color indexed="8"/>
      <name val="Calibri"/>
      <family val="2"/>
    </font>
    <font>
      <sz val="12"/>
      <color indexed="8"/>
      <name val="Arial"/>
      <family val="2"/>
    </font>
    <font>
      <sz val="11"/>
      <color theme="1"/>
      <name val="Calibri"/>
      <family val="2"/>
      <scheme val="minor"/>
    </font>
    <font>
      <b/>
      <sz val="9"/>
      <color indexed="81"/>
      <name val="Tahoma"/>
      <family val="2"/>
    </font>
    <font>
      <sz val="9"/>
      <color indexed="81"/>
      <name val="Tahoma"/>
      <family val="2"/>
    </font>
    <font>
      <u/>
      <sz val="11"/>
      <color theme="10"/>
      <name val="Calibri"/>
      <family val="2"/>
      <scheme val="minor"/>
    </font>
    <font>
      <sz val="11"/>
      <color theme="1"/>
      <name val="Arial"/>
      <family val="2"/>
    </font>
    <font>
      <sz val="8"/>
      <name val="Arial Narrow"/>
      <family val="2"/>
    </font>
    <font>
      <b/>
      <sz val="8"/>
      <name val="Arial Narrow"/>
      <family val="2"/>
    </font>
    <font>
      <sz val="8"/>
      <color theme="1"/>
      <name val="Arial Narrow"/>
      <family val="2"/>
    </font>
    <font>
      <b/>
      <sz val="8"/>
      <color theme="1"/>
      <name val="Arial Narrow"/>
      <family val="2"/>
    </font>
    <font>
      <u/>
      <sz val="8"/>
      <color theme="10"/>
      <name val="Arial Narrow"/>
      <family val="2"/>
    </font>
    <font>
      <sz val="8"/>
      <color rgb="FF1B1B1B"/>
      <name val="Arial Narrow"/>
      <family val="2"/>
    </font>
    <font>
      <sz val="8"/>
      <color rgb="FF1D1D1D"/>
      <name val="Arial Narrow"/>
      <family val="2"/>
    </font>
    <font>
      <sz val="8"/>
      <color rgb="FF000000"/>
      <name val="Arial Narrow"/>
      <family val="2"/>
    </font>
    <font>
      <sz val="8"/>
      <name val="Arial Narrow"/>
    </font>
    <font>
      <u/>
      <sz val="8"/>
      <color theme="10"/>
      <name val="Calibri"/>
      <family val="2"/>
      <scheme val="minor"/>
    </font>
  </fonts>
  <fills count="15">
    <fill>
      <patternFill patternType="none"/>
    </fill>
    <fill>
      <patternFill patternType="gray125"/>
    </fill>
    <fill>
      <patternFill patternType="solid">
        <fgColor theme="6" tint="0.39997558519241921"/>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theme="4" tint="0.79998168889431442"/>
      </patternFill>
    </fill>
    <fill>
      <patternFill patternType="solid">
        <fgColor theme="0"/>
        <bgColor theme="4" tint="0.79998168889431442"/>
      </patternFill>
    </fill>
    <fill>
      <patternFill patternType="solid">
        <fgColor theme="9"/>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s>
  <cellStyleXfs count="52">
    <xf numFmtId="0" fontId="0" fillId="0" borderId="0"/>
    <xf numFmtId="168" fontId="4" fillId="0" borderId="0" applyFont="0" applyFill="0" applyBorder="0" applyAlignment="0" applyProtection="0"/>
    <xf numFmtId="169" fontId="5" fillId="0" borderId="0" applyFont="0" applyFill="0" applyBorder="0" applyAlignment="0" applyProtection="0"/>
    <xf numFmtId="166" fontId="5"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7" fontId="4"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10" fillId="0" borderId="0"/>
    <xf numFmtId="0" fontId="10" fillId="0" borderId="0"/>
    <xf numFmtId="0" fontId="10" fillId="0" borderId="0"/>
    <xf numFmtId="9" fontId="10"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0" fontId="3" fillId="0" borderId="0"/>
    <xf numFmtId="0" fontId="13" fillId="0" borderId="0" applyNumberFormat="0" applyFill="0" applyBorder="0" applyAlignment="0" applyProtection="0"/>
    <xf numFmtId="0" fontId="4" fillId="0" borderId="0"/>
    <xf numFmtId="0" fontId="4" fillId="0" borderId="0"/>
    <xf numFmtId="0" fontId="4" fillId="0" borderId="0"/>
    <xf numFmtId="0" fontId="2" fillId="0" borderId="0"/>
    <xf numFmtId="4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6" fontId="4"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0" fontId="14" fillId="0" borderId="0"/>
    <xf numFmtId="43" fontId="2" fillId="0" borderId="0" applyFont="0" applyFill="0" applyBorder="0" applyAlignment="0" applyProtection="0"/>
    <xf numFmtId="0" fontId="4" fillId="0" borderId="0"/>
    <xf numFmtId="0" fontId="2" fillId="0" borderId="0"/>
    <xf numFmtId="0" fontId="4" fillId="0" borderId="0"/>
    <xf numFmtId="0" fontId="1" fillId="0" borderId="0"/>
    <xf numFmtId="164" fontId="1" fillId="0" borderId="0" applyFont="0" applyFill="0" applyBorder="0" applyAlignment="0" applyProtection="0"/>
    <xf numFmtId="43" fontId="1" fillId="0" borderId="0" applyFont="0" applyFill="0" applyBorder="0" applyAlignment="0" applyProtection="0"/>
  </cellStyleXfs>
  <cellXfs count="298">
    <xf numFmtId="0" fontId="0" fillId="0" borderId="0" xfId="0"/>
    <xf numFmtId="0" fontId="0" fillId="0" borderId="0" xfId="0" applyAlignment="1">
      <alignment vertical="center"/>
    </xf>
    <xf numFmtId="0" fontId="0" fillId="0" borderId="1" xfId="0" applyBorder="1" applyAlignment="1">
      <alignment vertical="center"/>
    </xf>
    <xf numFmtId="168" fontId="0" fillId="0" borderId="0" xfId="1" applyFont="1" applyAlignment="1">
      <alignment vertical="center"/>
    </xf>
    <xf numFmtId="167" fontId="0" fillId="0" borderId="1" xfId="6" applyFont="1" applyFill="1" applyBorder="1" applyAlignment="1">
      <alignment vertical="center"/>
    </xf>
    <xf numFmtId="167" fontId="6" fillId="6" borderId="5" xfId="0" applyNumberFormat="1" applyFont="1" applyFill="1" applyBorder="1" applyAlignment="1">
      <alignment vertical="center"/>
    </xf>
    <xf numFmtId="0" fontId="7" fillId="0" borderId="0" xfId="0" applyFont="1" applyAlignment="1">
      <alignment vertical="center"/>
    </xf>
    <xf numFmtId="0" fontId="0" fillId="0" borderId="0" xfId="0" applyAlignment="1">
      <alignment horizontal="center" vertical="center"/>
    </xf>
    <xf numFmtId="0" fontId="7" fillId="0" borderId="0" xfId="0" applyFont="1" applyAlignment="1">
      <alignment horizontal="right" vertical="center"/>
    </xf>
    <xf numFmtId="0" fontId="0" fillId="6" borderId="1" xfId="0" applyFill="1" applyBorder="1" applyAlignment="1">
      <alignment horizontal="center" vertical="center"/>
    </xf>
    <xf numFmtId="167" fontId="0" fillId="6" borderId="1" xfId="6" applyFont="1" applyFill="1" applyBorder="1" applyAlignment="1">
      <alignment vertical="center"/>
    </xf>
    <xf numFmtId="168" fontId="0" fillId="0" borderId="1" xfId="1"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9" fontId="0" fillId="0" borderId="1" xfId="21" applyFont="1" applyFill="1" applyBorder="1" applyAlignment="1">
      <alignment horizontal="center" vertical="center"/>
    </xf>
    <xf numFmtId="168" fontId="7" fillId="7" borderId="1" xfId="1"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170" fontId="0" fillId="0" borderId="1" xfId="21" applyNumberFormat="1" applyFont="1" applyFill="1" applyBorder="1" applyAlignment="1">
      <alignment horizontal="center" vertical="center"/>
    </xf>
    <xf numFmtId="0" fontId="4" fillId="0" borderId="0" xfId="0" applyFont="1" applyAlignment="1">
      <alignmen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67" fontId="4" fillId="6" borderId="1" xfId="6" applyFont="1" applyFill="1" applyBorder="1" applyAlignment="1">
      <alignment vertical="center"/>
    </xf>
    <xf numFmtId="167" fontId="4" fillId="0" borderId="1" xfId="6" applyFont="1" applyFill="1" applyBorder="1" applyAlignment="1">
      <alignment vertical="center"/>
    </xf>
    <xf numFmtId="0" fontId="7" fillId="4" borderId="1" xfId="0" applyFont="1" applyFill="1" applyBorder="1" applyAlignment="1">
      <alignment horizontal="center" vertical="center" wrapText="1"/>
    </xf>
    <xf numFmtId="0" fontId="0" fillId="0" borderId="0" xfId="0" pivotButton="1"/>
    <xf numFmtId="0" fontId="0" fillId="0" borderId="0" xfId="0" applyAlignment="1">
      <alignment horizontal="left"/>
    </xf>
    <xf numFmtId="49" fontId="0" fillId="0" borderId="0" xfId="0" applyNumberFormat="1" applyAlignment="1">
      <alignment horizontal="center" vertical="center"/>
    </xf>
    <xf numFmtId="0" fontId="15" fillId="0" borderId="1" xfId="0" applyFont="1" applyBorder="1" applyAlignment="1">
      <alignment horizontal="center" vertical="center" wrapText="1"/>
    </xf>
    <xf numFmtId="0" fontId="15" fillId="0" borderId="0" xfId="0" applyFont="1" applyAlignment="1">
      <alignment vertical="center"/>
    </xf>
    <xf numFmtId="0" fontId="15" fillId="0" borderId="1" xfId="0" applyFont="1" applyBorder="1" applyAlignment="1">
      <alignment horizontal="center" vertical="center"/>
    </xf>
    <xf numFmtId="0" fontId="15" fillId="0" borderId="3" xfId="0" applyFont="1" applyBorder="1" applyAlignment="1">
      <alignment horizontal="left" vertical="top" wrapText="1"/>
    </xf>
    <xf numFmtId="168" fontId="15" fillId="0" borderId="1" xfId="1" applyFont="1" applyFill="1" applyBorder="1" applyAlignment="1">
      <alignment horizontal="center" vertical="center"/>
    </xf>
    <xf numFmtId="167" fontId="15" fillId="0" borderId="1" xfId="6" applyFont="1" applyFill="1" applyBorder="1" applyAlignment="1">
      <alignment vertical="center"/>
    </xf>
    <xf numFmtId="167" fontId="15" fillId="0" borderId="5" xfId="6" applyFont="1" applyFill="1" applyBorder="1" applyAlignment="1">
      <alignment vertical="center"/>
    </xf>
    <xf numFmtId="0" fontId="15" fillId="9" borderId="3" xfId="0" applyFont="1" applyFill="1" applyBorder="1" applyAlignment="1">
      <alignment horizontal="left" vertical="top" wrapText="1"/>
    </xf>
    <xf numFmtId="0" fontId="17" fillId="13" borderId="3" xfId="0" applyFont="1" applyFill="1" applyBorder="1" applyAlignment="1">
      <alignment vertical="top" wrapText="1"/>
    </xf>
    <xf numFmtId="0" fontId="15" fillId="0" borderId="2" xfId="0" applyFont="1" applyBorder="1" applyAlignment="1">
      <alignment horizontal="center" vertical="center"/>
    </xf>
    <xf numFmtId="0" fontId="15" fillId="0" borderId="1" xfId="0" applyFont="1" applyBorder="1" applyAlignment="1">
      <alignment horizontal="left" vertical="center" wrapText="1"/>
    </xf>
    <xf numFmtId="167" fontId="16" fillId="6" borderId="5" xfId="0" applyNumberFormat="1" applyFont="1" applyFill="1" applyBorder="1" applyAlignment="1">
      <alignment vertical="center"/>
    </xf>
    <xf numFmtId="165" fontId="15" fillId="0" borderId="0" xfId="0" applyNumberFormat="1" applyFont="1" applyAlignment="1">
      <alignment vertical="center"/>
    </xf>
    <xf numFmtId="9" fontId="15" fillId="0" borderId="0" xfId="21" applyFont="1" applyAlignment="1">
      <alignment vertical="center"/>
    </xf>
    <xf numFmtId="167" fontId="15" fillId="0" borderId="0" xfId="6" applyFont="1" applyAlignment="1">
      <alignment vertical="center"/>
    </xf>
    <xf numFmtId="166" fontId="15" fillId="0" borderId="0" xfId="0" applyNumberFormat="1" applyFont="1" applyAlignment="1">
      <alignment vertical="center"/>
    </xf>
    <xf numFmtId="171" fontId="15" fillId="0" borderId="1" xfId="1" applyNumberFormat="1" applyFont="1" applyFill="1" applyBorder="1" applyAlignment="1">
      <alignment horizontal="center" vertical="center"/>
    </xf>
    <xf numFmtId="171" fontId="15" fillId="0" borderId="0" xfId="1" applyNumberFormat="1" applyFont="1" applyAlignment="1">
      <alignment vertical="center"/>
    </xf>
    <xf numFmtId="171" fontId="16" fillId="0" borderId="1" xfId="1" applyNumberFormat="1" applyFont="1" applyFill="1" applyBorder="1" applyAlignment="1">
      <alignment horizontal="center" vertical="center"/>
    </xf>
    <xf numFmtId="168" fontId="16" fillId="0" borderId="1" xfId="1" applyFont="1" applyFill="1" applyBorder="1" applyAlignment="1">
      <alignment horizontal="center" vertical="center"/>
    </xf>
    <xf numFmtId="168" fontId="15" fillId="0" borderId="0" xfId="1" applyFont="1" applyAlignment="1">
      <alignment vertical="center"/>
    </xf>
    <xf numFmtId="167" fontId="15" fillId="9" borderId="1" xfId="6" applyFont="1" applyFill="1" applyBorder="1" applyAlignment="1">
      <alignment vertical="center"/>
    </xf>
    <xf numFmtId="0" fontId="15" fillId="9" borderId="1" xfId="0" applyFont="1" applyFill="1" applyBorder="1" applyAlignment="1">
      <alignment horizontal="left"/>
    </xf>
    <xf numFmtId="0" fontId="17" fillId="13" borderId="1" xfId="0" applyFont="1" applyFill="1" applyBorder="1" applyAlignment="1">
      <alignment vertical="top" wrapText="1"/>
    </xf>
    <xf numFmtId="0" fontId="16" fillId="0" borderId="1" xfId="0" applyFont="1" applyBorder="1" applyAlignment="1">
      <alignment horizontal="center" vertical="center" wrapText="1"/>
    </xf>
    <xf numFmtId="0" fontId="18" fillId="4" borderId="1" xfId="0" applyFont="1" applyFill="1" applyBorder="1" applyAlignment="1">
      <alignment horizontal="center" vertical="center" wrapText="1"/>
    </xf>
    <xf numFmtId="168" fontId="16" fillId="4" borderId="1" xfId="1" applyFont="1" applyFill="1" applyBorder="1" applyAlignment="1">
      <alignment horizontal="center" vertical="center" wrapText="1"/>
    </xf>
    <xf numFmtId="171" fontId="16" fillId="5" borderId="1" xfId="1" applyNumberFormat="1" applyFont="1" applyFill="1" applyBorder="1" applyAlignment="1">
      <alignment horizontal="center" vertical="center" wrapText="1"/>
    </xf>
    <xf numFmtId="171" fontId="16" fillId="4" borderId="1" xfId="1" applyNumberFormat="1" applyFont="1" applyFill="1" applyBorder="1" applyAlignment="1">
      <alignment horizontal="center" vertical="center" wrapText="1"/>
    </xf>
    <xf numFmtId="0" fontId="15" fillId="0" borderId="0" xfId="0" applyFont="1"/>
    <xf numFmtId="14" fontId="16" fillId="0" borderId="1" xfId="0" applyNumberFormat="1" applyFont="1" applyBorder="1" applyAlignment="1">
      <alignment vertical="center" wrapText="1"/>
    </xf>
    <xf numFmtId="0" fontId="19" fillId="0" borderId="2" xfId="26" applyFont="1" applyBorder="1" applyAlignment="1">
      <alignment vertical="center" wrapText="1"/>
    </xf>
    <xf numFmtId="0" fontId="15" fillId="9" borderId="1" xfId="0" applyFont="1" applyFill="1" applyBorder="1"/>
    <xf numFmtId="168" fontId="15" fillId="9" borderId="1" xfId="1" applyFont="1" applyFill="1" applyBorder="1"/>
    <xf numFmtId="9" fontId="15" fillId="9" borderId="1" xfId="21" applyFont="1" applyFill="1" applyBorder="1"/>
    <xf numFmtId="166" fontId="15" fillId="9" borderId="1" xfId="0" applyNumberFormat="1" applyFont="1" applyFill="1" applyBorder="1"/>
    <xf numFmtId="14" fontId="16" fillId="4" borderId="1" xfId="0" applyNumberFormat="1" applyFont="1" applyFill="1" applyBorder="1" applyAlignment="1">
      <alignment vertical="center" wrapText="1"/>
    </xf>
    <xf numFmtId="0" fontId="19" fillId="4" borderId="2" xfId="26" applyFont="1" applyFill="1" applyBorder="1" applyAlignment="1">
      <alignment vertical="center" wrapText="1"/>
    </xf>
    <xf numFmtId="0" fontId="15" fillId="4" borderId="0" xfId="0" applyFont="1" applyFill="1"/>
    <xf numFmtId="14" fontId="16" fillId="9" borderId="1" xfId="0" applyNumberFormat="1" applyFont="1" applyFill="1" applyBorder="1" applyAlignment="1">
      <alignment vertical="center" wrapText="1"/>
    </xf>
    <xf numFmtId="0" fontId="19" fillId="9" borderId="2" xfId="26" applyFont="1" applyFill="1" applyBorder="1" applyAlignment="1">
      <alignment vertical="center" wrapText="1"/>
    </xf>
    <xf numFmtId="14" fontId="16" fillId="7" borderId="1" xfId="0" applyNumberFormat="1" applyFont="1" applyFill="1" applyBorder="1" applyAlignment="1">
      <alignment vertical="center" wrapText="1"/>
    </xf>
    <xf numFmtId="0" fontId="19" fillId="7" borderId="2" xfId="26" applyFont="1" applyFill="1" applyBorder="1" applyAlignment="1">
      <alignment vertical="center" wrapText="1"/>
    </xf>
    <xf numFmtId="14" fontId="16" fillId="14" borderId="1" xfId="0" applyNumberFormat="1" applyFont="1" applyFill="1" applyBorder="1" applyAlignment="1">
      <alignment vertical="center" wrapText="1"/>
    </xf>
    <xf numFmtId="0" fontId="19" fillId="14" borderId="2" xfId="26" applyFont="1" applyFill="1" applyBorder="1" applyAlignment="1">
      <alignment vertical="center" wrapText="1"/>
    </xf>
    <xf numFmtId="0" fontId="15" fillId="0" borderId="0" xfId="0" applyFont="1" applyAlignment="1">
      <alignment horizontal="center" vertical="center"/>
    </xf>
    <xf numFmtId="0" fontId="15" fillId="9" borderId="3" xfId="0" applyFont="1" applyFill="1" applyBorder="1"/>
    <xf numFmtId="0" fontId="15" fillId="9" borderId="1" xfId="0" applyFont="1" applyFill="1" applyBorder="1" applyAlignment="1">
      <alignment vertical="top" wrapText="1"/>
    </xf>
    <xf numFmtId="0" fontId="15" fillId="9" borderId="1" xfId="0" applyFont="1" applyFill="1" applyBorder="1" applyAlignment="1">
      <alignment horizontal="center" vertical="center"/>
    </xf>
    <xf numFmtId="0" fontId="17" fillId="9" borderId="1" xfId="0" applyFont="1" applyFill="1" applyBorder="1" applyAlignment="1">
      <alignment vertical="center" wrapText="1"/>
    </xf>
    <xf numFmtId="0" fontId="15" fillId="9" borderId="1" xfId="0" applyFont="1" applyFill="1" applyBorder="1" applyAlignment="1">
      <alignment wrapText="1"/>
    </xf>
    <xf numFmtId="0" fontId="17" fillId="9" borderId="1" xfId="0" applyFont="1" applyFill="1" applyBorder="1" applyAlignment="1">
      <alignment horizontal="center" vertical="center" wrapText="1"/>
    </xf>
    <xf numFmtId="0" fontId="17" fillId="9" borderId="1" xfId="0" applyFont="1" applyFill="1" applyBorder="1" applyAlignment="1">
      <alignment vertical="center"/>
    </xf>
    <xf numFmtId="0" fontId="15" fillId="9" borderId="2" xfId="0" applyFont="1" applyFill="1" applyBorder="1" applyAlignment="1">
      <alignment vertical="top" wrapText="1"/>
    </xf>
    <xf numFmtId="0" fontId="15" fillId="9" borderId="7" xfId="0" applyFont="1" applyFill="1" applyBorder="1" applyAlignment="1">
      <alignment vertical="center" wrapText="1"/>
    </xf>
    <xf numFmtId="0" fontId="15" fillId="9" borderId="5" xfId="0" applyFont="1" applyFill="1" applyBorder="1" applyAlignment="1">
      <alignment vertical="top" wrapText="1"/>
    </xf>
    <xf numFmtId="0" fontId="15" fillId="9" borderId="1" xfId="0" applyFont="1" applyFill="1" applyBorder="1" applyAlignment="1">
      <alignment horizontal="center" vertical="center" wrapText="1"/>
    </xf>
    <xf numFmtId="0" fontId="15" fillId="9" borderId="7" xfId="0" applyFont="1" applyFill="1" applyBorder="1" applyAlignment="1">
      <alignment vertical="top" wrapText="1"/>
    </xf>
    <xf numFmtId="0" fontId="15" fillId="9" borderId="5" xfId="0" applyFont="1" applyFill="1" applyBorder="1" applyAlignment="1">
      <alignment vertical="center" wrapText="1"/>
    </xf>
    <xf numFmtId="0" fontId="15" fillId="9" borderId="0" xfId="0" applyFont="1" applyFill="1"/>
    <xf numFmtId="0" fontId="15" fillId="9" borderId="1" xfId="0" applyFont="1" applyFill="1" applyBorder="1" applyAlignment="1">
      <alignment vertical="center" wrapText="1"/>
    </xf>
    <xf numFmtId="0" fontId="15" fillId="9" borderId="1" xfId="0" applyFont="1" applyFill="1" applyBorder="1" applyAlignment="1">
      <alignment vertical="center"/>
    </xf>
    <xf numFmtId="0" fontId="17" fillId="9" borderId="1" xfId="0" applyFont="1" applyFill="1" applyBorder="1" applyAlignment="1">
      <alignment horizontal="left" vertical="center" wrapText="1"/>
    </xf>
    <xf numFmtId="0" fontId="17" fillId="9" borderId="1" xfId="0" applyFont="1" applyFill="1" applyBorder="1" applyAlignment="1">
      <alignment horizontal="left" vertical="center"/>
    </xf>
    <xf numFmtId="0" fontId="15" fillId="9" borderId="1" xfId="0" applyFont="1" applyFill="1" applyBorder="1" applyAlignment="1">
      <alignment horizontal="left" vertical="top" wrapText="1"/>
    </xf>
    <xf numFmtId="0" fontId="15" fillId="9" borderId="1" xfId="0" applyFont="1" applyFill="1" applyBorder="1" applyAlignment="1">
      <alignment horizontal="left" vertical="top"/>
    </xf>
    <xf numFmtId="0" fontId="15" fillId="9" borderId="1" xfId="0" applyFont="1" applyFill="1" applyBorder="1" applyAlignment="1">
      <alignment vertical="top"/>
    </xf>
    <xf numFmtId="0" fontId="17" fillId="9" borderId="1" xfId="0" applyFont="1" applyFill="1" applyBorder="1" applyAlignment="1">
      <alignment horizontal="right" vertical="center" wrapText="1"/>
    </xf>
    <xf numFmtId="0" fontId="15" fillId="9" borderId="11" xfId="0" applyFont="1" applyFill="1" applyBorder="1" applyAlignment="1">
      <alignment vertical="center" wrapText="1"/>
    </xf>
    <xf numFmtId="0" fontId="15" fillId="9" borderId="5" xfId="27" applyFont="1" applyFill="1" applyBorder="1" applyAlignment="1">
      <alignment horizontal="justify" vertical="top" wrapText="1"/>
    </xf>
    <xf numFmtId="0" fontId="17" fillId="9" borderId="1" xfId="0" applyFont="1" applyFill="1" applyBorder="1" applyAlignment="1">
      <alignment horizontal="left" vertical="top" wrapText="1"/>
    </xf>
    <xf numFmtId="0" fontId="15" fillId="9" borderId="3" xfId="0" applyFont="1" applyFill="1" applyBorder="1" applyAlignment="1">
      <alignment vertical="center"/>
    </xf>
    <xf numFmtId="0" fontId="17" fillId="9" borderId="18" xfId="0" applyFont="1" applyFill="1" applyBorder="1" applyAlignment="1">
      <alignment horizontal="left" vertical="center" wrapText="1"/>
    </xf>
    <xf numFmtId="0" fontId="17" fillId="9" borderId="1" xfId="39" applyFont="1" applyFill="1" applyBorder="1" applyAlignment="1">
      <alignment horizontal="left" vertical="top" wrapText="1"/>
    </xf>
    <xf numFmtId="0" fontId="17" fillId="9" borderId="3" xfId="39" applyFont="1" applyFill="1" applyBorder="1" applyAlignment="1">
      <alignment horizontal="center" vertical="center" wrapText="1"/>
    </xf>
    <xf numFmtId="0" fontId="15" fillId="9" borderId="3" xfId="0" applyFont="1" applyFill="1" applyBorder="1" applyAlignment="1">
      <alignment vertical="center" wrapText="1"/>
    </xf>
    <xf numFmtId="0" fontId="22" fillId="9" borderId="1" xfId="0" applyFont="1" applyFill="1" applyBorder="1" applyAlignment="1">
      <alignment horizontal="left" vertical="top" wrapText="1"/>
    </xf>
    <xf numFmtId="0" fontId="17" fillId="9" borderId="16" xfId="0" applyFont="1" applyFill="1" applyBorder="1" applyAlignment="1">
      <alignment horizontal="left" vertical="center" wrapText="1"/>
    </xf>
    <xf numFmtId="0" fontId="15" fillId="9" borderId="2" xfId="0" applyFont="1" applyFill="1" applyBorder="1"/>
    <xf numFmtId="0" fontId="15" fillId="9" borderId="7" xfId="0" applyFont="1" applyFill="1" applyBorder="1" applyAlignment="1">
      <alignment vertical="center"/>
    </xf>
    <xf numFmtId="0" fontId="15" fillId="9" borderId="7" xfId="0" applyFont="1" applyFill="1" applyBorder="1"/>
    <xf numFmtId="168" fontId="15" fillId="9" borderId="7" xfId="1" applyFont="1" applyFill="1" applyBorder="1"/>
    <xf numFmtId="9" fontId="15" fillId="9" borderId="7" xfId="21" applyFont="1" applyFill="1" applyBorder="1"/>
    <xf numFmtId="0" fontId="15" fillId="9" borderId="7" xfId="0" applyFont="1" applyFill="1" applyBorder="1" applyAlignment="1">
      <alignment wrapText="1"/>
    </xf>
    <xf numFmtId="0" fontId="15" fillId="9" borderId="7" xfId="0" applyFont="1" applyFill="1" applyBorder="1" applyAlignment="1">
      <alignment horizontal="center" vertical="center" wrapText="1"/>
    </xf>
    <xf numFmtId="0" fontId="15" fillId="9" borderId="8" xfId="0" applyFont="1" applyFill="1" applyBorder="1" applyAlignment="1">
      <alignment vertical="top" wrapText="1"/>
    </xf>
    <xf numFmtId="0" fontId="15" fillId="9" borderId="5" xfId="0" applyFont="1" applyFill="1" applyBorder="1" applyAlignment="1">
      <alignment horizontal="center" vertical="top"/>
    </xf>
    <xf numFmtId="0" fontId="15" fillId="9" borderId="5" xfId="0" applyFont="1" applyFill="1" applyBorder="1" applyAlignment="1">
      <alignment horizontal="center" vertical="top" wrapText="1"/>
    </xf>
    <xf numFmtId="0" fontId="15" fillId="9" borderId="1" xfId="0" applyFont="1" applyFill="1" applyBorder="1" applyAlignment="1">
      <alignment horizontal="center" vertical="top" wrapText="1"/>
    </xf>
    <xf numFmtId="0" fontId="15" fillId="9" borderId="3" xfId="0" applyFont="1" applyFill="1" applyBorder="1" applyAlignment="1">
      <alignment horizontal="center" vertical="top" wrapText="1"/>
    </xf>
    <xf numFmtId="0" fontId="15" fillId="9" borderId="7" xfId="0" applyFont="1" applyFill="1" applyBorder="1" applyAlignment="1">
      <alignment horizontal="center" vertical="top" wrapText="1"/>
    </xf>
    <xf numFmtId="0" fontId="15" fillId="9" borderId="1" xfId="0" applyFont="1" applyFill="1" applyBorder="1" applyAlignment="1">
      <alignment horizontal="center" vertical="top"/>
    </xf>
    <xf numFmtId="3" fontId="15" fillId="9" borderId="1" xfId="28" applyNumberFormat="1" applyFont="1" applyFill="1" applyBorder="1" applyAlignment="1" applyProtection="1">
      <alignment horizontal="center" vertical="top"/>
      <protection locked="0"/>
    </xf>
    <xf numFmtId="3" fontId="15" fillId="9" borderId="5" xfId="28" applyNumberFormat="1" applyFont="1" applyFill="1" applyBorder="1" applyAlignment="1" applyProtection="1">
      <alignment horizontal="center" vertical="top"/>
      <protection locked="0"/>
    </xf>
    <xf numFmtId="0" fontId="15" fillId="9" borderId="5" xfId="0" applyFont="1" applyFill="1" applyBorder="1" applyAlignment="1" applyProtection="1">
      <alignment horizontal="center" vertical="top"/>
      <protection locked="0"/>
    </xf>
    <xf numFmtId="3" fontId="15" fillId="9" borderId="1" xfId="0" applyNumberFormat="1" applyFont="1" applyFill="1" applyBorder="1" applyAlignment="1">
      <alignment vertical="top"/>
    </xf>
    <xf numFmtId="3" fontId="15" fillId="9" borderId="5" xfId="29" applyNumberFormat="1" applyFont="1" applyFill="1" applyBorder="1" applyAlignment="1" applyProtection="1">
      <alignment horizontal="right" vertical="top"/>
      <protection locked="0"/>
    </xf>
    <xf numFmtId="0" fontId="17" fillId="9" borderId="7" xfId="0" applyFont="1" applyFill="1" applyBorder="1" applyAlignment="1">
      <alignment horizontal="center" vertical="top" wrapText="1"/>
    </xf>
    <xf numFmtId="0" fontId="17" fillId="9" borderId="1" xfId="39" applyFont="1" applyFill="1" applyBorder="1" applyAlignment="1">
      <alignment horizontal="center" vertical="top" wrapText="1"/>
    </xf>
    <xf numFmtId="0" fontId="17" fillId="9" borderId="1" xfId="0" applyFont="1" applyFill="1" applyBorder="1" applyAlignment="1">
      <alignment horizontal="center" vertical="top"/>
    </xf>
    <xf numFmtId="0" fontId="15" fillId="9" borderId="7" xfId="0" applyFont="1" applyFill="1" applyBorder="1" applyAlignment="1">
      <alignment vertical="top"/>
    </xf>
    <xf numFmtId="168" fontId="0" fillId="0" borderId="0" xfId="1" applyFont="1"/>
    <xf numFmtId="0" fontId="18" fillId="9" borderId="7" xfId="0" applyFont="1" applyFill="1" applyBorder="1" applyAlignment="1">
      <alignment horizontal="center" vertical="center" wrapText="1"/>
    </xf>
    <xf numFmtId="0" fontId="18" fillId="9" borderId="7" xfId="48" applyFont="1" applyFill="1" applyBorder="1" applyAlignment="1">
      <alignment horizontal="center" vertical="center" wrapText="1"/>
    </xf>
    <xf numFmtId="168" fontId="18" fillId="9" borderId="7" xfId="1" applyFont="1" applyFill="1" applyBorder="1" applyAlignment="1">
      <alignment horizontal="center" vertical="center" wrapText="1"/>
    </xf>
    <xf numFmtId="0" fontId="18" fillId="9" borderId="7" xfId="0" applyFont="1" applyFill="1" applyBorder="1" applyAlignment="1">
      <alignment horizontal="center" vertical="top" wrapText="1"/>
    </xf>
    <xf numFmtId="0" fontId="19" fillId="9" borderId="1" xfId="26" applyFont="1" applyFill="1" applyBorder="1" applyAlignment="1">
      <alignment vertical="center" wrapText="1"/>
    </xf>
    <xf numFmtId="0" fontId="15" fillId="9" borderId="2" xfId="0" applyFont="1" applyFill="1" applyBorder="1" applyAlignment="1">
      <alignment vertical="center" wrapText="1"/>
    </xf>
    <xf numFmtId="0" fontId="17" fillId="9" borderId="1" xfId="0" applyFont="1" applyFill="1" applyBorder="1" applyAlignment="1">
      <alignment horizontal="left"/>
    </xf>
    <xf numFmtId="0" fontId="17" fillId="9" borderId="1" xfId="0" applyFont="1" applyFill="1" applyBorder="1" applyAlignment="1">
      <alignment wrapText="1"/>
    </xf>
    <xf numFmtId="0" fontId="19" fillId="9" borderId="1" xfId="26" applyFont="1" applyFill="1" applyBorder="1" applyAlignment="1">
      <alignment horizontal="right" vertical="center" wrapText="1"/>
    </xf>
    <xf numFmtId="0" fontId="15" fillId="9" borderId="1" xfId="0" applyFont="1" applyFill="1" applyBorder="1" applyAlignment="1">
      <alignment horizontal="left" vertical="center"/>
    </xf>
    <xf numFmtId="0" fontId="17" fillId="9" borderId="15" xfId="39" applyFont="1" applyFill="1" applyBorder="1" applyAlignment="1">
      <alignment horizontal="left" vertical="top" wrapText="1"/>
    </xf>
    <xf numFmtId="0" fontId="17" fillId="9" borderId="5" xfId="39" applyFont="1" applyFill="1" applyBorder="1" applyAlignment="1">
      <alignment horizontal="center" vertical="top"/>
    </xf>
    <xf numFmtId="168" fontId="17" fillId="9" borderId="10" xfId="1" applyFont="1" applyFill="1" applyBorder="1"/>
    <xf numFmtId="168" fontId="17" fillId="9" borderId="10" xfId="1" applyFont="1" applyFill="1" applyBorder="1" applyAlignment="1">
      <alignment horizontal="right"/>
    </xf>
    <xf numFmtId="0" fontId="17" fillId="9" borderId="1" xfId="0" applyFont="1" applyFill="1" applyBorder="1" applyAlignment="1">
      <alignment horizontal="center" vertical="top" wrapText="1"/>
    </xf>
    <xf numFmtId="0" fontId="17" fillId="9" borderId="17" xfId="0" applyFont="1" applyFill="1" applyBorder="1" applyAlignment="1">
      <alignment horizontal="left" vertical="center" wrapText="1"/>
    </xf>
    <xf numFmtId="168" fontId="15" fillId="9" borderId="0" xfId="1" applyFont="1" applyFill="1"/>
    <xf numFmtId="0" fontId="17" fillId="9" borderId="1" xfId="0" applyFont="1" applyFill="1" applyBorder="1" applyAlignment="1">
      <alignment horizontal="left" vertical="top"/>
    </xf>
    <xf numFmtId="0" fontId="17" fillId="9" borderId="1" xfId="0" applyFont="1" applyFill="1" applyBorder="1" applyAlignment="1">
      <alignment vertical="top"/>
    </xf>
    <xf numFmtId="2" fontId="15" fillId="9" borderId="1" xfId="0" applyNumberFormat="1" applyFont="1" applyFill="1" applyBorder="1"/>
    <xf numFmtId="168" fontId="15" fillId="9" borderId="1" xfId="0" applyNumberFormat="1" applyFont="1" applyFill="1" applyBorder="1"/>
    <xf numFmtId="0" fontId="15" fillId="9" borderId="5" xfId="0" applyFont="1" applyFill="1" applyBorder="1" applyAlignment="1">
      <alignment wrapText="1"/>
    </xf>
    <xf numFmtId="0" fontId="15" fillId="9" borderId="0" xfId="0" applyFont="1" applyFill="1" applyAlignment="1">
      <alignment vertical="top"/>
    </xf>
    <xf numFmtId="0" fontId="15" fillId="9" borderId="0" xfId="0" applyFont="1" applyFill="1" applyAlignment="1">
      <alignment vertical="center"/>
    </xf>
    <xf numFmtId="0" fontId="15" fillId="9" borderId="0" xfId="0" applyFont="1" applyFill="1" applyAlignment="1">
      <alignment wrapText="1"/>
    </xf>
    <xf numFmtId="0" fontId="15" fillId="9" borderId="0" xfId="0" applyFont="1" applyFill="1" applyAlignment="1">
      <alignment vertical="top" wrapText="1"/>
    </xf>
    <xf numFmtId="0" fontId="15" fillId="7" borderId="0" xfId="0" applyFont="1" applyFill="1"/>
    <xf numFmtId="0" fontId="16" fillId="4" borderId="1" xfId="0" applyFont="1" applyFill="1" applyBorder="1" applyAlignment="1">
      <alignment horizontal="center" vertical="center" wrapText="1"/>
    </xf>
    <xf numFmtId="0" fontId="17" fillId="9" borderId="1" xfId="0" applyFont="1" applyFill="1" applyBorder="1" applyAlignment="1">
      <alignment vertical="top" wrapText="1"/>
    </xf>
    <xf numFmtId="9" fontId="15" fillId="0" borderId="1" xfId="21" applyFont="1" applyBorder="1" applyAlignment="1">
      <alignment horizontal="center"/>
    </xf>
    <xf numFmtId="9" fontId="15" fillId="9" borderId="1" xfId="21" applyFont="1" applyFill="1" applyBorder="1" applyAlignment="1">
      <alignment horizontal="center"/>
    </xf>
    <xf numFmtId="171" fontId="16" fillId="0" borderId="1" xfId="1" applyNumberFormat="1" applyFont="1" applyFill="1" applyBorder="1" applyAlignment="1">
      <alignment horizontal="center"/>
    </xf>
    <xf numFmtId="171" fontId="15" fillId="0" borderId="1" xfId="1" applyNumberFormat="1" applyFont="1" applyFill="1" applyBorder="1" applyAlignment="1">
      <alignment horizontal="center"/>
    </xf>
    <xf numFmtId="171" fontId="15" fillId="0" borderId="0" xfId="1" applyNumberFormat="1" applyFont="1" applyAlignment="1">
      <alignment horizontal="center"/>
    </xf>
    <xf numFmtId="0" fontId="15" fillId="0" borderId="1" xfId="0" applyFont="1" applyBorder="1" applyAlignment="1">
      <alignment horizontal="left" wrapText="1"/>
    </xf>
    <xf numFmtId="0" fontId="15" fillId="9" borderId="1" xfId="0" applyFont="1" applyFill="1" applyBorder="1" applyAlignment="1">
      <alignment horizontal="left" wrapText="1"/>
    </xf>
    <xf numFmtId="0" fontId="17" fillId="13" borderId="1" xfId="0" applyFont="1" applyFill="1" applyBorder="1" applyAlignment="1">
      <alignment vertical="center" wrapText="1"/>
    </xf>
    <xf numFmtId="0" fontId="15" fillId="0" borderId="0" xfId="0" applyFont="1" applyAlignment="1">
      <alignment vertical="center" wrapText="1"/>
    </xf>
    <xf numFmtId="167" fontId="15" fillId="0" borderId="5" xfId="6" applyFont="1" applyFill="1" applyBorder="1" applyAlignment="1">
      <alignment vertical="center" wrapText="1"/>
    </xf>
    <xf numFmtId="171" fontId="15" fillId="9" borderId="1" xfId="1" applyNumberFormat="1" applyFont="1" applyFill="1" applyBorder="1" applyAlignment="1">
      <alignment horizontal="center" vertical="center"/>
    </xf>
    <xf numFmtId="171" fontId="16" fillId="9" borderId="7" xfId="1" applyNumberFormat="1" applyFont="1" applyFill="1" applyBorder="1" applyAlignment="1">
      <alignment horizontal="center" vertical="center" wrapText="1"/>
    </xf>
    <xf numFmtId="171" fontId="16" fillId="9" borderId="7" xfId="1" applyNumberFormat="1" applyFont="1" applyFill="1" applyBorder="1" applyAlignment="1">
      <alignment horizontal="center" wrapText="1"/>
    </xf>
    <xf numFmtId="171" fontId="16" fillId="9" borderId="5" xfId="1" applyNumberFormat="1" applyFont="1" applyFill="1" applyBorder="1" applyAlignment="1">
      <alignment horizontal="center" vertical="center" wrapText="1"/>
    </xf>
    <xf numFmtId="171" fontId="16" fillId="9" borderId="5" xfId="1" applyNumberFormat="1" applyFont="1" applyFill="1" applyBorder="1" applyAlignment="1">
      <alignment horizontal="center" wrapText="1"/>
    </xf>
    <xf numFmtId="168" fontId="15" fillId="9" borderId="1" xfId="1" applyFont="1" applyFill="1" applyBorder="1" applyAlignment="1">
      <alignment vertical="center" wrapText="1"/>
    </xf>
    <xf numFmtId="0" fontId="16" fillId="8" borderId="7" xfId="0" applyFont="1" applyFill="1" applyBorder="1" applyAlignment="1">
      <alignment horizontal="center" vertical="center" wrapText="1"/>
    </xf>
    <xf numFmtId="171" fontId="16" fillId="8" borderId="7" xfId="1" applyNumberFormat="1" applyFont="1" applyFill="1" applyBorder="1" applyAlignment="1">
      <alignment horizontal="center" vertical="center" wrapText="1"/>
    </xf>
    <xf numFmtId="0" fontId="23" fillId="9" borderId="11" xfId="0" applyFont="1" applyFill="1" applyBorder="1"/>
    <xf numFmtId="0" fontId="23" fillId="9" borderId="7" xfId="0" applyFont="1" applyFill="1" applyBorder="1" applyAlignment="1">
      <alignment vertical="top"/>
    </xf>
    <xf numFmtId="0" fontId="23" fillId="9" borderId="7" xfId="0" applyFont="1" applyFill="1" applyBorder="1" applyAlignment="1">
      <alignment vertical="center"/>
    </xf>
    <xf numFmtId="171" fontId="23" fillId="9" borderId="7" xfId="0" applyNumberFormat="1" applyFont="1" applyFill="1" applyBorder="1" applyAlignment="1">
      <alignment vertical="center"/>
    </xf>
    <xf numFmtId="0" fontId="23" fillId="9" borderId="7" xfId="0" applyFont="1" applyFill="1" applyBorder="1"/>
    <xf numFmtId="168" fontId="23" fillId="9" borderId="7" xfId="0" applyNumberFormat="1" applyFont="1" applyFill="1" applyBorder="1"/>
    <xf numFmtId="0" fontId="23" fillId="9" borderId="7" xfId="0" applyFont="1" applyFill="1" applyBorder="1" applyAlignment="1">
      <alignment wrapText="1"/>
    </xf>
    <xf numFmtId="0" fontId="23" fillId="9" borderId="7" xfId="0" applyFont="1" applyFill="1" applyBorder="1" applyAlignment="1">
      <alignment vertical="top" wrapText="1"/>
    </xf>
    <xf numFmtId="0" fontId="23" fillId="9" borderId="7" xfId="0" applyFont="1" applyFill="1" applyBorder="1" applyAlignment="1">
      <alignment horizontal="center" vertical="center" wrapText="1"/>
    </xf>
    <xf numFmtId="0" fontId="23" fillId="9" borderId="8" xfId="0" applyFont="1" applyFill="1" applyBorder="1" applyAlignment="1">
      <alignment vertical="top" wrapText="1"/>
    </xf>
    <xf numFmtId="171" fontId="15" fillId="9" borderId="3" xfId="1" applyNumberFormat="1" applyFont="1" applyFill="1" applyBorder="1"/>
    <xf numFmtId="0" fontId="24" fillId="9" borderId="2" xfId="26" applyFont="1" applyFill="1" applyBorder="1" applyAlignment="1">
      <alignment vertical="center" wrapText="1"/>
    </xf>
    <xf numFmtId="0" fontId="24" fillId="0" borderId="2" xfId="26" applyFont="1" applyBorder="1" applyAlignment="1">
      <alignment vertical="center" wrapText="1"/>
    </xf>
    <xf numFmtId="167" fontId="15" fillId="0" borderId="1" xfId="6" applyFont="1" applyFill="1" applyBorder="1" applyAlignment="1">
      <alignment horizontal="center" vertical="center"/>
    </xf>
    <xf numFmtId="9" fontId="15" fillId="0" borderId="1" xfId="21" applyFont="1" applyBorder="1" applyAlignment="1">
      <alignment horizontal="center" vertical="center"/>
    </xf>
    <xf numFmtId="9" fontId="15" fillId="9" borderId="1" xfId="21" applyFont="1" applyFill="1" applyBorder="1" applyAlignment="1">
      <alignment horizontal="center" vertical="center"/>
    </xf>
    <xf numFmtId="171" fontId="15" fillId="0" borderId="0" xfId="1" applyNumberFormat="1" applyFont="1" applyAlignment="1">
      <alignment horizontal="center" vertical="center"/>
    </xf>
    <xf numFmtId="168" fontId="16" fillId="8" borderId="1" xfId="1" applyFont="1" applyFill="1" applyBorder="1" applyAlignment="1">
      <alignment horizontal="center" vertical="center"/>
    </xf>
    <xf numFmtId="172" fontId="15" fillId="0" borderId="1" xfId="6" applyNumberFormat="1" applyFont="1" applyFill="1" applyBorder="1" applyAlignment="1">
      <alignment horizontal="center" vertical="center"/>
    </xf>
    <xf numFmtId="172" fontId="15" fillId="0" borderId="1" xfId="1" applyNumberFormat="1" applyFont="1" applyFill="1" applyBorder="1" applyAlignment="1">
      <alignment horizontal="center" vertical="center"/>
    </xf>
    <xf numFmtId="171" fontId="16" fillId="8" borderId="1" xfId="1" applyNumberFormat="1" applyFont="1" applyFill="1" applyBorder="1" applyAlignment="1">
      <alignment horizontal="center" vertical="center"/>
    </xf>
    <xf numFmtId="0" fontId="16" fillId="8" borderId="14" xfId="0" applyFont="1" applyFill="1" applyBorder="1" applyAlignment="1">
      <alignment horizontal="center" vertical="center" wrapText="1"/>
    </xf>
    <xf numFmtId="0" fontId="15" fillId="0" borderId="3" xfId="0" applyFont="1" applyBorder="1" applyAlignment="1">
      <alignment horizontal="justify" vertical="center" wrapText="1"/>
    </xf>
    <xf numFmtId="0" fontId="15" fillId="9" borderId="3" xfId="0" applyFont="1" applyFill="1" applyBorder="1" applyAlignment="1">
      <alignment horizontal="justify" vertical="center" wrapText="1"/>
    </xf>
    <xf numFmtId="0" fontId="17" fillId="13" borderId="1" xfId="0" applyFont="1" applyFill="1" applyBorder="1" applyAlignment="1">
      <alignment horizontal="justify" vertical="center" wrapText="1"/>
    </xf>
    <xf numFmtId="168" fontId="15" fillId="6" borderId="1" xfId="1" applyFont="1" applyFill="1" applyBorder="1" applyAlignment="1">
      <alignment horizontal="center" vertical="center"/>
    </xf>
    <xf numFmtId="168" fontId="15" fillId="9" borderId="1" xfId="1" applyFont="1" applyFill="1" applyBorder="1" applyAlignment="1">
      <alignment horizontal="center" vertical="center"/>
    </xf>
    <xf numFmtId="0" fontId="17" fillId="13" borderId="1" xfId="0" applyFont="1" applyFill="1" applyBorder="1" applyAlignment="1">
      <alignment horizontal="center" vertical="center"/>
    </xf>
    <xf numFmtId="0" fontId="15" fillId="0" borderId="0" xfId="0" applyFont="1" applyAlignment="1">
      <alignment horizontal="justify" vertical="center"/>
    </xf>
    <xf numFmtId="0" fontId="17" fillId="13" borderId="3" xfId="0" applyFont="1" applyFill="1" applyBorder="1" applyAlignment="1">
      <alignment horizontal="justify" vertical="center" wrapText="1"/>
    </xf>
    <xf numFmtId="0" fontId="17" fillId="13" borderId="1" xfId="0" applyFont="1" applyFill="1" applyBorder="1" applyAlignment="1">
      <alignment horizontal="center" vertical="center" wrapText="1"/>
    </xf>
    <xf numFmtId="0" fontId="15" fillId="0" borderId="0" xfId="0" applyFont="1" applyAlignment="1">
      <alignment horizontal="center" vertical="center" wrapText="1"/>
    </xf>
    <xf numFmtId="165" fontId="15" fillId="0" borderId="0" xfId="0" applyNumberFormat="1" applyFont="1" applyAlignment="1">
      <alignment horizontal="center" vertical="center"/>
    </xf>
    <xf numFmtId="9" fontId="15" fillId="0" borderId="0" xfId="21" applyFont="1" applyAlignment="1">
      <alignment horizontal="center" vertical="center"/>
    </xf>
    <xf numFmtId="167" fontId="15" fillId="0" borderId="0" xfId="6" applyFont="1" applyAlignment="1">
      <alignment horizontal="center" vertical="center"/>
    </xf>
    <xf numFmtId="166" fontId="15" fillId="0" borderId="0" xfId="0" applyNumberFormat="1" applyFont="1" applyAlignment="1">
      <alignment horizontal="center" vertical="center"/>
    </xf>
    <xf numFmtId="3" fontId="15" fillId="0" borderId="0" xfId="0" applyNumberFormat="1" applyFont="1" applyAlignment="1">
      <alignment vertical="center"/>
    </xf>
    <xf numFmtId="3" fontId="15" fillId="0" borderId="0" xfId="0" applyNumberFormat="1" applyFont="1" applyAlignment="1">
      <alignment vertical="center" wrapText="1"/>
    </xf>
    <xf numFmtId="10" fontId="15" fillId="0" borderId="0" xfId="21" applyNumberFormat="1" applyFont="1" applyAlignment="1">
      <alignment vertical="center"/>
    </xf>
    <xf numFmtId="0" fontId="15" fillId="0" borderId="3" xfId="0" applyFont="1" applyFill="1" applyBorder="1" applyAlignment="1">
      <alignment horizontal="justify" vertical="center" wrapText="1"/>
    </xf>
    <xf numFmtId="0" fontId="15" fillId="0" borderId="1" xfId="0" applyFont="1" applyFill="1" applyBorder="1" applyAlignment="1">
      <alignment horizontal="center" vertical="center"/>
    </xf>
    <xf numFmtId="0" fontId="15" fillId="0" borderId="1" xfId="0" applyFont="1" applyFill="1" applyBorder="1" applyAlignment="1">
      <alignment horizontal="left" vertical="center" wrapText="1"/>
    </xf>
    <xf numFmtId="0" fontId="15" fillId="0" borderId="0" xfId="0" applyFont="1" applyFill="1"/>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6"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6" borderId="2"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3"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16" fillId="8" borderId="13" xfId="0" applyFont="1" applyFill="1" applyBorder="1" applyAlignment="1">
      <alignment horizontal="center" vertical="center" wrapText="1"/>
    </xf>
    <xf numFmtId="0" fontId="16" fillId="8" borderId="12" xfId="0" applyFont="1" applyFill="1" applyBorder="1" applyAlignment="1">
      <alignment horizontal="center" vertical="center" wrapText="1"/>
    </xf>
    <xf numFmtId="0" fontId="16" fillId="8" borderId="14" xfId="0" applyFont="1" applyFill="1" applyBorder="1" applyAlignment="1">
      <alignment horizontal="center" vertical="center" wrapText="1"/>
    </xf>
    <xf numFmtId="0" fontId="16" fillId="8" borderId="5" xfId="0" applyFont="1" applyFill="1" applyBorder="1" applyAlignment="1">
      <alignment horizontal="center" vertical="center" wrapText="1"/>
    </xf>
    <xf numFmtId="0" fontId="16" fillId="8" borderId="2"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16" fillId="8" borderId="3"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16" fillId="9" borderId="7" xfId="0" applyFont="1" applyFill="1" applyBorder="1" applyAlignment="1">
      <alignment horizontal="center" vertical="center" wrapText="1"/>
    </xf>
    <xf numFmtId="0" fontId="16" fillId="9" borderId="5" xfId="0" applyFont="1" applyFill="1" applyBorder="1" applyAlignment="1">
      <alignment horizontal="center" vertical="center" wrapText="1"/>
    </xf>
    <xf numFmtId="0" fontId="16" fillId="6" borderId="2"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3" xfId="0" applyFont="1" applyFill="1" applyBorder="1" applyAlignment="1">
      <alignment horizontal="center" vertical="center"/>
    </xf>
    <xf numFmtId="171" fontId="16" fillId="9" borderId="7" xfId="1" applyNumberFormat="1" applyFont="1" applyFill="1" applyBorder="1" applyAlignment="1">
      <alignment horizontal="center" vertical="center" wrapText="1"/>
    </xf>
    <xf numFmtId="171" fontId="16" fillId="9" borderId="5" xfId="1" applyNumberFormat="1" applyFont="1" applyFill="1" applyBorder="1" applyAlignment="1">
      <alignment horizontal="center" vertical="center" wrapText="1"/>
    </xf>
    <xf numFmtId="0" fontId="16" fillId="8" borderId="2"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3" xfId="0" applyFont="1" applyFill="1" applyBorder="1" applyAlignment="1">
      <alignment horizontal="center" vertical="center"/>
    </xf>
    <xf numFmtId="171" fontId="16" fillId="8" borderId="2" xfId="1" applyNumberFormat="1" applyFont="1" applyFill="1" applyBorder="1" applyAlignment="1">
      <alignment horizontal="center" vertical="center"/>
    </xf>
    <xf numFmtId="171" fontId="16" fillId="8" borderId="4" xfId="1" applyNumberFormat="1" applyFont="1" applyFill="1" applyBorder="1" applyAlignment="1">
      <alignment horizontal="center" vertical="center"/>
    </xf>
    <xf numFmtId="171" fontId="16" fillId="8" borderId="3" xfId="1" applyNumberFormat="1" applyFont="1" applyFill="1" applyBorder="1" applyAlignment="1">
      <alignment horizontal="center" vertical="center"/>
    </xf>
    <xf numFmtId="0" fontId="18" fillId="8" borderId="1" xfId="48" applyFont="1" applyFill="1" applyBorder="1" applyAlignment="1">
      <alignment horizontal="center" vertical="center" wrapText="1"/>
    </xf>
    <xf numFmtId="0" fontId="15" fillId="0" borderId="3" xfId="0" applyFont="1" applyBorder="1" applyAlignment="1">
      <alignment horizontal="left" vertical="center" wrapText="1"/>
    </xf>
    <xf numFmtId="0" fontId="15" fillId="9" borderId="3" xfId="0" applyFont="1" applyFill="1" applyBorder="1" applyAlignment="1">
      <alignment horizontal="left" vertical="center" wrapText="1"/>
    </xf>
    <xf numFmtId="0" fontId="15" fillId="7" borderId="3" xfId="0" applyFont="1" applyFill="1" applyBorder="1" applyAlignment="1">
      <alignment horizontal="left" vertical="center" wrapText="1"/>
    </xf>
    <xf numFmtId="0" fontId="15" fillId="4" borderId="3" xfId="0" applyFont="1" applyFill="1" applyBorder="1" applyAlignment="1">
      <alignment horizontal="left" vertical="center" wrapText="1"/>
    </xf>
    <xf numFmtId="0" fontId="15" fillId="10" borderId="3" xfId="0" applyFont="1" applyFill="1" applyBorder="1" applyAlignment="1">
      <alignment horizontal="left" vertical="center" wrapText="1"/>
    </xf>
    <xf numFmtId="0" fontId="17" fillId="12" borderId="1" xfId="0" applyFont="1" applyFill="1" applyBorder="1" applyAlignment="1">
      <alignment vertical="center" wrapText="1"/>
    </xf>
    <xf numFmtId="0" fontId="15" fillId="11" borderId="3" xfId="0" applyFont="1" applyFill="1" applyBorder="1" applyAlignment="1">
      <alignment horizontal="left" vertical="center" wrapText="1"/>
    </xf>
    <xf numFmtId="0" fontId="15" fillId="0" borderId="0" xfId="0" applyFont="1" applyBorder="1"/>
    <xf numFmtId="0" fontId="15" fillId="4" borderId="0" xfId="0" applyFont="1" applyFill="1" applyBorder="1"/>
    <xf numFmtId="0" fontId="15" fillId="7" borderId="0" xfId="0" applyFont="1" applyFill="1" applyBorder="1"/>
    <xf numFmtId="0" fontId="15" fillId="9" borderId="0" xfId="0" applyFont="1" applyFill="1" applyBorder="1"/>
    <xf numFmtId="0" fontId="15" fillId="0" borderId="0" xfId="0" applyFont="1" applyBorder="1" applyAlignment="1">
      <alignment vertical="center"/>
    </xf>
    <xf numFmtId="0" fontId="15" fillId="4" borderId="0" xfId="0" applyFont="1" applyFill="1" applyBorder="1" applyAlignment="1">
      <alignment vertical="center"/>
    </xf>
    <xf numFmtId="0" fontId="15" fillId="7" borderId="0" xfId="0" applyFont="1" applyFill="1" applyBorder="1" applyAlignment="1">
      <alignment vertical="center"/>
    </xf>
    <xf numFmtId="0" fontId="15" fillId="9" borderId="0" xfId="0" applyFont="1" applyFill="1" applyBorder="1" applyAlignment="1">
      <alignment vertical="center"/>
    </xf>
    <xf numFmtId="168" fontId="15" fillId="0" borderId="1" xfId="1" applyFont="1" applyBorder="1" applyAlignment="1">
      <alignment horizontal="center" vertical="center"/>
    </xf>
    <xf numFmtId="171" fontId="15" fillId="0" borderId="1" xfId="1" applyNumberFormat="1" applyFont="1" applyBorder="1" applyAlignment="1">
      <alignment horizontal="center" vertical="center"/>
    </xf>
    <xf numFmtId="166" fontId="15" fillId="0" borderId="1" xfId="0" applyNumberFormat="1" applyFont="1" applyBorder="1" applyAlignment="1">
      <alignment horizontal="center" vertical="center"/>
    </xf>
    <xf numFmtId="166" fontId="15" fillId="9" borderId="1" xfId="0" applyNumberFormat="1" applyFont="1" applyFill="1" applyBorder="1" applyAlignment="1">
      <alignment horizontal="center" vertical="center"/>
    </xf>
    <xf numFmtId="0" fontId="15" fillId="4" borderId="1" xfId="0" applyFont="1" applyFill="1" applyBorder="1" applyAlignment="1">
      <alignment horizontal="center" vertical="center"/>
    </xf>
    <xf numFmtId="168" fontId="15" fillId="4" borderId="1" xfId="1" applyFont="1" applyFill="1" applyBorder="1" applyAlignment="1">
      <alignment horizontal="center" vertical="center"/>
    </xf>
    <xf numFmtId="9" fontId="15" fillId="4" borderId="1" xfId="21" applyFont="1" applyFill="1" applyBorder="1" applyAlignment="1">
      <alignment horizontal="center" vertical="center"/>
    </xf>
    <xf numFmtId="171" fontId="15" fillId="4" borderId="1" xfId="1" applyNumberFormat="1" applyFont="1" applyFill="1" applyBorder="1" applyAlignment="1">
      <alignment horizontal="center" vertical="center"/>
    </xf>
    <xf numFmtId="166" fontId="15" fillId="4" borderId="1" xfId="0" applyNumberFormat="1" applyFont="1" applyFill="1" applyBorder="1" applyAlignment="1">
      <alignment horizontal="center" vertical="center"/>
    </xf>
    <xf numFmtId="171" fontId="15" fillId="10" borderId="1" xfId="1" applyNumberFormat="1" applyFont="1" applyFill="1" applyBorder="1" applyAlignment="1">
      <alignment horizontal="center" vertical="center"/>
    </xf>
    <xf numFmtId="0" fontId="17" fillId="12" borderId="1" xfId="0" applyFont="1" applyFill="1" applyBorder="1" applyAlignment="1">
      <alignment horizontal="center" vertical="center"/>
    </xf>
    <xf numFmtId="168" fontId="15" fillId="7" borderId="1" xfId="1" applyFont="1" applyFill="1" applyBorder="1" applyAlignment="1">
      <alignment horizontal="center" vertical="center"/>
    </xf>
    <xf numFmtId="9" fontId="15" fillId="7" borderId="1" xfId="21" applyFont="1" applyFill="1" applyBorder="1" applyAlignment="1">
      <alignment horizontal="center" vertical="center"/>
    </xf>
    <xf numFmtId="171" fontId="15" fillId="7" borderId="1" xfId="1" applyNumberFormat="1" applyFont="1" applyFill="1" applyBorder="1" applyAlignment="1">
      <alignment horizontal="center" vertical="center"/>
    </xf>
    <xf numFmtId="166" fontId="15" fillId="7" borderId="1" xfId="0" applyNumberFormat="1" applyFont="1" applyFill="1" applyBorder="1" applyAlignment="1">
      <alignment horizontal="center" vertical="center"/>
    </xf>
    <xf numFmtId="171" fontId="15" fillId="11" borderId="1" xfId="1" applyNumberFormat="1" applyFont="1" applyFill="1" applyBorder="1" applyAlignment="1">
      <alignment horizontal="center" vertical="center"/>
    </xf>
    <xf numFmtId="0" fontId="15" fillId="7" borderId="1" xfId="0" applyFont="1" applyFill="1" applyBorder="1" applyAlignment="1">
      <alignment horizontal="center" vertical="center"/>
    </xf>
    <xf numFmtId="168" fontId="15" fillId="0" borderId="0" xfId="1" applyFont="1" applyAlignment="1">
      <alignment horizontal="center" vertical="center"/>
    </xf>
    <xf numFmtId="0" fontId="24" fillId="0" borderId="1" xfId="26" applyFont="1" applyBorder="1" applyAlignment="1">
      <alignment horizontal="center" vertical="center" wrapText="1"/>
    </xf>
    <xf numFmtId="0" fontId="19" fillId="0" borderId="1" xfId="26" applyFont="1" applyBorder="1" applyAlignment="1">
      <alignment horizontal="center" vertical="center" wrapText="1"/>
    </xf>
    <xf numFmtId="0" fontId="16" fillId="14" borderId="1"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6" fillId="9" borderId="1" xfId="0" applyFont="1" applyFill="1" applyBorder="1" applyAlignment="1">
      <alignment horizontal="center" vertical="center" wrapText="1"/>
    </xf>
    <xf numFmtId="0" fontId="24" fillId="9" borderId="1" xfId="26" applyFont="1" applyFill="1" applyBorder="1" applyAlignment="1">
      <alignment horizontal="center" vertical="center" wrapText="1"/>
    </xf>
    <xf numFmtId="0" fontId="20" fillId="0" borderId="1" xfId="0" applyFont="1" applyBorder="1" applyAlignment="1">
      <alignment vertical="center" wrapText="1"/>
    </xf>
    <xf numFmtId="0" fontId="21" fillId="0" borderId="0" xfId="0" applyFont="1" applyAlignment="1">
      <alignment vertical="center" wrapText="1"/>
    </xf>
  </cellXfs>
  <cellStyles count="52">
    <cellStyle name="Hipervínculo" xfId="26" builtinId="8"/>
    <cellStyle name="Millares" xfId="1" builtinId="3"/>
    <cellStyle name="Millares [0] 2" xfId="2"/>
    <cellStyle name="Millares [0] 3" xfId="43"/>
    <cellStyle name="Millares [0] 4" xfId="50"/>
    <cellStyle name="Millares 2" xfId="37"/>
    <cellStyle name="Millares 2 10" xfId="3"/>
    <cellStyle name="Millares 2 2" xfId="45"/>
    <cellStyle name="Millares 2 3" xfId="51"/>
    <cellStyle name="Millares 33" xfId="4"/>
    <cellStyle name="Millares 34" xfId="5"/>
    <cellStyle name="Moneda" xfId="6" builtinId="4"/>
    <cellStyle name="Moneda [0] 2" xfId="31"/>
    <cellStyle name="Moneda 2" xfId="7"/>
    <cellStyle name="Moneda 3" xfId="38"/>
    <cellStyle name="Moneda 33" xfId="8"/>
    <cellStyle name="Moneda 4" xfId="40"/>
    <cellStyle name="Moneda 5" xfId="41"/>
    <cellStyle name="Moneda 6" xfId="42"/>
    <cellStyle name="Moneda 7 2" xfId="9"/>
    <cellStyle name="Normal" xfId="0" builtinId="0"/>
    <cellStyle name="Normal 10" xfId="39"/>
    <cellStyle name="Normal 11" xfId="49"/>
    <cellStyle name="Normal 15" xfId="48"/>
    <cellStyle name="Normal 2" xfId="10"/>
    <cellStyle name="Normal 2 10" xfId="11"/>
    <cellStyle name="Normal 2 2" xfId="27"/>
    <cellStyle name="Normal 2 2 2" xfId="47"/>
    <cellStyle name="Normal 2 2 5" xfId="12"/>
    <cellStyle name="Normal 2 3" xfId="44"/>
    <cellStyle name="Normal 2 52" xfId="13"/>
    <cellStyle name="Normal 3" xfId="25"/>
    <cellStyle name="Normal 3 3 14" xfId="14"/>
    <cellStyle name="Normal 3_INVERSION AMBIENTAL PLIEGOS MANTENIMIENTO SIF-mod" xfId="15"/>
    <cellStyle name="Normal 4" xfId="30"/>
    <cellStyle name="Normal 4 2 7 2" xfId="16"/>
    <cellStyle name="Normal 5" xfId="33"/>
    <cellStyle name="Normal 6" xfId="34"/>
    <cellStyle name="Normal 6 2" xfId="46"/>
    <cellStyle name="Normal 62" xfId="28"/>
    <cellStyle name="Normal 62 2" xfId="29"/>
    <cellStyle name="Normal 7" xfId="36"/>
    <cellStyle name="Normal 70" xfId="17"/>
    <cellStyle name="Normal 72" xfId="18"/>
    <cellStyle name="Normal 73" xfId="19"/>
    <cellStyle name="Normal 8" xfId="35"/>
    <cellStyle name="Normal 9" xfId="32"/>
    <cellStyle name="Porcentaje" xfId="21" builtinId="5"/>
    <cellStyle name="Porcentaje 4" xfId="20"/>
    <cellStyle name="Porcentual 10" xfId="22"/>
    <cellStyle name="Porcentual 2 2 5" xfId="23"/>
    <cellStyle name="Porcentual 7 2" xfId="24"/>
  </cellStyles>
  <dxfs count="50">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numFmt numFmtId="168" formatCode="_ * #,##0.00_ ;_ * \-#,##0.00_ ;_ * &quot;-&quot;??_ ;_ @_ "/>
      <fill>
        <patternFill patternType="solid">
          <fgColor indexed="64"/>
          <bgColor theme="0"/>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numFmt numFmtId="171" formatCode="_ * #,##0_ ;_ * \-#,##0_ ;_ * &quot;-&quot;??_ ;_ @_ "/>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top"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border diagonalUp="0" diagonalDown="0" outline="0">
        <left/>
        <right style="thin">
          <color indexed="64"/>
        </right>
        <top style="thin">
          <color indexed="64"/>
        </top>
        <bottom/>
      </border>
    </dxf>
    <dxf>
      <alignment horizontal="center" readingOrder="0"/>
    </dxf>
    <dxf>
      <alignment horizontal="center" readingOrder="0"/>
    </dxf>
    <dxf>
      <alignment vertical="center" readingOrder="0"/>
    </dxf>
    <dxf>
      <alignment vertical="center" readingOrder="0"/>
    </dxf>
    <dxf>
      <font>
        <b val="0"/>
        <i val="0"/>
        <strike val="0"/>
        <condense val="0"/>
        <extend val="0"/>
        <outline val="0"/>
        <shadow val="0"/>
        <u val="none"/>
        <vertAlign val="baseline"/>
        <sz val="8"/>
        <color auto="1"/>
        <name val="Arial Narrow"/>
        <scheme val="none"/>
      </font>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8"/>
        <name val="Arial Narrow"/>
        <scheme val="none"/>
      </font>
      <fill>
        <patternFill>
          <bgColor theme="0"/>
        </patternFill>
      </fill>
      <border outline="0">
        <left style="thin">
          <color indexed="64"/>
        </left>
      </border>
    </dxf>
    <dxf>
      <font>
        <b val="0"/>
        <i val="0"/>
        <strike val="0"/>
        <condense val="0"/>
        <extend val="0"/>
        <outline val="0"/>
        <shadow val="0"/>
        <u val="none"/>
        <vertAlign val="baseline"/>
        <sz val="8"/>
        <color auto="1"/>
        <name val="Arial Narrow"/>
        <scheme val="none"/>
      </font>
      <numFmt numFmtId="171" formatCode="_ * #,##0_ ;_ * \-#,##0_ ;_ * &quot;-&quot;??_ ;_ @_ "/>
      <fill>
        <patternFill>
          <bgColor theme="0"/>
        </patternFill>
      </fill>
      <border diagonalUp="0" diagonalDown="0" outline="0">
        <left/>
        <right style="thin">
          <color indexed="64"/>
        </right>
        <top style="thin">
          <color indexed="64"/>
        </top>
        <bottom style="thin">
          <color indexed="64"/>
        </bottom>
      </border>
    </dxf>
    <dxf>
      <font>
        <strike val="0"/>
        <outline val="0"/>
        <shadow val="0"/>
        <vertAlign val="baseline"/>
        <sz val="8"/>
        <name val="Arial Narrow"/>
        <scheme val="none"/>
      </font>
      <fill>
        <patternFill>
          <bgColor theme="0"/>
        </patternFill>
      </fill>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Arial Narrow"/>
        <scheme val="none"/>
      </font>
      <fill>
        <patternFill>
          <bgColor theme="0"/>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8"/>
        <color theme="1"/>
        <name val="Arial Narrow"/>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1D52F"/>
      <rgbColor rgb="00C8C9D5"/>
      <rgbColor rgb="0099CCFF"/>
      <rgbColor rgb="00152E6A"/>
      <rgbColor rgb="00CC99FF"/>
      <rgbColor rgb="00E4E3E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Insumos y eta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suario" refreshedDate="45059.48708402778" createdVersion="5" refreshedVersion="7" minRefreshableVersion="3" recordCount="221">
  <cacheSource type="worksheet">
    <worksheetSource name="Tabla1"/>
  </cacheSource>
  <cacheFields count="18">
    <cacheField name="ITEM" numFmtId="0">
      <sharedItems containsString="0" containsBlank="1" containsNumber="1" containsInteger="1" minValue="1" maxValue="13" count="14">
        <n v="1"/>
        <n v="2"/>
        <n v="3"/>
        <n v="4"/>
        <n v="5"/>
        <n v="6"/>
        <n v="7"/>
        <n v="8"/>
        <n v="9"/>
        <n v="10"/>
        <n v="11"/>
        <n v="12"/>
        <n v="13"/>
        <m/>
      </sharedItems>
    </cacheField>
    <cacheField name="INSUMO/HERRAMIENTA/EQUIPO" numFmtId="0">
      <sharedItems count="156" longText="1">
        <s v="CANASTILLAS FRUVER PLASTICA DE 60x40x25"/>
        <s v="Insecticida agrícola Cipermetrina (RS)-alfa-ciano-3-fenoxibencil-(1RS)-cis,trans-3-(2,2-diclorovinil)-2,2-dimetil ciclopropanocarboxilato 200 g/L._x000a_Ingredientes aditivos: c.s.p. 1 L: Concentrado emulsionable - EC. Registro ICA vigente, fecha de expiración superior a un año en el momento de la entrega. Presentación Litro"/>
        <s v="FERTILIZANTE FOLIAR (POLIQUEL MAGNESIO) Liquido soluble. COMPOSICIÓN GARANTIZADA Nitrógeno Total (N-total) 38.0_x000a_Nitrógeno Orgánico (N-orgánico) 38.0_x000a_Azufre Total (S) 53.0 Magnesio Total (MgO) 64.0_x000a_Carbón Orgánico Oxidable Total (COOT) 73.7 Aminoácidos libres (1) 239 Aminoácidos: Alanina; Arginina; Acido Aspártico; Acido Glutámico; Glicina; Histidina; Isoleucina; Leucina; Lisina; Metionina; Fenilalanina; Prolina; Serina; Treonina y Valina. Enterobacterias &lt; 10 UFC/G_x000a_Salmonella sp Ausencia / 25 ml.  Registro ICA vigente. Fecha de expiración en el momento de entrega superior a un año.  "/>
        <s v="Grapa galvanizada para cerca. Caja x 1 Kilogramo"/>
        <s v="Martillo de uña, con cabo metálico"/>
        <s v="Paladraga Con Mango de madera, Cava Hoyos. Máxima resistencia al desgaste, mango de madera de alta calidad Largo del mango: 100cm CARACTERÍSTICAS  Altura total 1.46cm. Ancho de 17cm por cada pala"/>
        <s v="Machetillla de 16&quot; con funda Machetillla de 16&quot; con funda"/>
        <s v="FUMIGADORA DE ESPALDA MANUAL.  Características Capacidad del Tanque:  20l : 5.28 gl Sistema de Inyección y Presión: Presión Hidráulica. Pistón y Camara Externos. Capacidad de la Cámara: 1 l, probada en fábrica a 300 psi. Presión de Trabajo: 43 psi +/- 10%_x000a_Rango de Presión: 1 - 13.79 bar / 14.7 - 200 psi._x000a_Palancazos Por Minuto : 10 Con una Boquilla de 600 c/min._x000a_Peso Neto : 5,73 kg / 12,63 lb"/>
        <s v="Alambre de púas calibre 14. PRESENTACIÓN: Rollos de 400 metros"/>
        <s v="Bolsa para vivero Bolsa 8cm x 16cm Cal. 1,5 con fuelle incluido paquete por 100 unidades"/>
        <s v="CINTA PARA INJERTAR Cinta de injertar (color segun el requerimiento) en baja densidad calibre 1,50 de 10 pulgadas y 40 cm de ancho.                          PRESENTACIÓN: ROLLO POR 100 METROS"/>
        <s v="SILBATOS:Silbato para arbitro 120 decibelios de tono agudo El estridente se eleva por encima del ruido ambiental y puede escucharse en una milla lejos 100 construidos de plástico ABS de alto impacto Por lo tanto, son 100 impermeables al diseño Pealess de humedad Sin partes móviles nada que obstruya el sonido nada para romperse o congelarse Ideal para grandes áreas de multitudes como estadios de fútbol Motorsport Race Tracks Airport Runways Construction Sites y cualquier situación donde se necesite un dispositivo de señalización muy fuerte"/>
        <s v="KIT COMPLETO DE PRIMEROS AUXILIOS._x000a_Camilla de emergencia adulto con arnés, señal, soporte e inmovilizador de cabeza + botiquín de primeros auxilios tipo A reglamentario de acuerdo a la resolución 705 de 2007 + extintor multipropósito de 10 lb con señal y soporte."/>
        <s v="BINOCULARES PROFESIONALES 20X50 OBSERVACIÓN DE AVES:_x000a_Modelo_x0009_X002B Visión clara: binocular de 20 x 50, con un aumento de 20x, este binocular puede acercar el sujeto 20 veces más, diámetro de lente de 50 mm objeto que permite que pase más luz, y es muy claro para los detalles, incluso si está en condiciones de poca luz.Medidas del producto: alto 17.5 cm, ancho 19 cm, fondo 6 cm._x000a_Alcance aproximado entre 700 y 900 metros. Prisma Bak-4 Visión amplia e imagen clara. No tiene visión nocturna. Contenido: 1 Binoculares 20x50 negros, paño limpieza, correa, estuche y manual."/>
        <s v="CAMPING: Camping para4 personas. Tipo IGLU._x000a_Disponibles para 3 y 6 personas. Facil y rapida de armar._x000a_Super liviana y ligera para llevar a cualquir parte._x000a_Material impermeable ideal para la lluvia y la nieve._x000a_Medidas 2 mts. x 2 mts. x 1,40 mts."/>
        <s v="LINTERNAS:_x000a_Marca_x0009_Pretul_x000a_Modelo_x0009_24091_x000a_Color de la luz_x0009_Blanco_x000a_Color de la linterna_x0009_Amarillo_x000a_Tipo de alimentación: Batería_x000a_Tipo de luz: LED_x000a_Potencia: 145 lm_x000a_Es recargable: Sí_x000a_Es a prueba de agua: No"/>
        <s v="Carretilla de platon metalico"/>
        <s v="Fumigadora de espalda manual 10 litros, polietileno de alta densidad. Valvula  de seguridad liberadora  de presion con niveles de alerta. Manija /embolo: porta lanza, ergonomica, resistenre de facil sujeccion. viene con boquilla de cono hueco 470cc/min"/>
        <s v="palas redonda con cabo"/>
        <s v="Canastas plasticas para el transporte de material vegetal (plantulas)"/>
        <s v="Rastrillos metalicos con cabo"/>
        <s v="Azadon con cabo"/>
        <s v="Rollos de polisombfa al 80% de proteccion "/>
        <s v="Bolsa para vivero Bolsa x 100 unidades 8x12 con fuelle calibre 1.5"/>
        <s v="Alicate diablo"/>
        <s v="Manguera jardinera "/>
        <s v="Rollo de plastico calibre 6 negro x 4 metros de ancho"/>
        <s v="FUMIGADORA A MOTOR DE ESPALDA"/>
        <s v="Fumigadora Matabi de 1 Litro- Fumigadora de compresión con capacidad de trabajo de 1 litro, depósito ergonómico y traslúcido para ver el nivel del líquido"/>
        <s v="Palin para desmache de banano arreglado"/>
        <s v="Machete rula agricola + cruceta"/>
        <s v="Deshojadora bananera"/>
        <s v="Limas  afiladora de machete"/>
        <s v="Deshidratador De Alimentos Industrial Acero de  6 a  8  Bandejas Control de tiempo y temperatura: el rango de tiempo es de 0 a 24 horas, el temporizador se apagará automáticamente cuando termines, y el rango de temperatura es de 20  a 90 cGran capacidad: pies grandes de espacio de secado, con 8 bandejas, cada bandeja es de 9.843 x 9.843"/>
        <s v="Refractometro 0- 80  °C Una escala: Brix escala: 0 a 90% Brix; Temperatura de referencia: 20 °C ATC (compensación automática de temperatura) Rango de compensación: 10 °C-30 °C (50 °F-86 °F)_x000a_Calibración Manual con controlador de minitornillo proporcionado "/>
        <s v="Termometro digital  de punzon   - 10 a 100 °C  rango de temperatura:-50 ° C a + 300 ° C o-58 ° F a 572 ° Fresolución: 0.1 ° C o 0.1 ° F precisión: ± 1 ° C o ± 1 ° Funidad temprature opcional: ° C/° F Material: 304 Acero Inoxidable y Plástico ABS botones: ENCENDIDO/APAGADO, ° C/° F, MANTENGA fuente de Alimentación: 1x1.5 V LR44/ag13 (incluido) Ahorro De Energía: apagado Automático después de 15 minutos función de retención de datos peso: 20g Tamaño de la pantalla: 20 cm * 35 cm/7.87 &quot; * 13.78 &quot; (Aprox.) Longitud Total: 24.5 cm/9.64 &quot; (Aprox.) Longitud de La sonda: 14.5 cm/5.7 &quot; (Aprox.)"/>
        <s v="MESA DE MARMOL TEMPLADO CHOCOLATE ENTRE 100 CM Y 120. CM,  50 A 60 CM DE FONDO  CON BASE EN ACERO INOXIDABLE"/>
        <s v="MOLDES DE POLICARBONATO PARA CHOCOLATERIA  Molde en policarbonato para Chocolate de Mesa Una barra por 180 gramos (250 cc) aprox. con 10 divisiones.  su material de fabricado en policarbonato proporciona alta resistencia en su utilizacion, además de aportar mayor brillo a la cobertura de chocolate. Tamaño del molde 27.5 cm largo x 13.5 cm ancho x 2.5 cm alto Tamaño cavidad  1, 5 a 2 cm profundidad"/>
        <s v="FERTILIZANTE DAP"/>
        <s v="Fertilizante Abotek 15-4-23+4MgO+2S+0.1B+0.1Zn"/>
        <s v="Horno para panaderia elaborado en acero inoxidable, 3 camaras de horneo, funcionamiento a gas."/>
        <s v="Bandejas en aluminio troqueladas medidas 45*65"/>
        <s v="Mesa en acero inoxidable con base en acero inoxidable y entrepaño en acero inoxidable medidas 150*60"/>
        <s v="ALIMENTO PECUARIO COMPLETO PARA PECES DE 38-45% PROTEÍNA"/>
        <s v="ALIMENTO PECUARIO COMPLETO PARA PECES DE 25 -25% PROTEÍNA"/>
        <s v="ALIMENTO PECUARIO COMPLETO PARA PECES DE 34% PROTEÍNA"/>
        <s v="FERTILIZANTE UREA"/>
        <s v="MELAZA"/>
        <s v="CONCENTRADO PONEDORA - ALIMENTO FASE POSTURA - ALIMENTO CONCENTRADO PARA GALLINAS PONEDORAS CON HUMEDAD MAXIMA DEL 13% PROTEINA MINIMA DEL 17 - 18% GRASA MINIMA 4%, FIBRA MAXIMA 6%, CENIZA MAXIMA 15%, CALCIO MINIMO 3,6%, FOSFORO MINIMO 0,45%."/>
        <s v="FERTILIZANTE MICORRIZAS"/>
        <s v="ALAMBRE DULCE GALVANIZADO, CALIBRE 12"/>
        <s v="BOLSAS DE POLIETILENO NEGRAS CON FUELLE PARA SEMILLERO, DE 10 X 15 CM, CALIBRE 2"/>
        <s v="MOLINO INDUSTRIAL. Molinos CORONA con motor eléctrico, muele toda clase de granos secos como mojados. Producción de hasta 30 kilos por hora dependiendo del grano, estructura de metal, hierro dulce, tolva en acero inoxidable._x000a_*Tolva en acero inoxidable_x000a_* Plato salida de producto acero_x000a_* Molino corona_x000a_* Motor de 1 hp de fuerza_x000a_* Pintura electroestática_x000a_* 2 bandejas plásticas_x000a_* Doble rodamiento_x000a_* Interruptor de encendido_x000a_* Modelo 2021"/>
        <s v="REFRIGERADOR -CONGELADOR CON CAPACIDAD DE 200 LITROS MARCA ELECTROLUX, NO FROST "/>
        <s v="Zaranda manual para panela pulverizada malla 12 en alambre inoxidable de 0.45 x 0.70 x 0.15 mts"/>
        <s v="REMELLONES EN ACERO INOXIDABLE 304 PARA TRASVASAR JUGO DE CAÑA"/>
        <s v="Remellon inoxidable sin cabo"/>
        <s v="Empaque 5 onzas + Tapa"/>
        <s v="Bolsas laminacion papel/ petmetalizado/ pebd con zipper en las siguientes medidas 13.3x17"/>
        <s v="Bolsas laminacion papel/ petmetalizado/ pebd con zipper en las siguientes medidas13.3x21 "/>
        <s v="Bolsa Flex up Retropack con zipper tipo frasco_x000a_13.3x21"/>
        <s v="Bolsa Flex up tinta metalizada 14x22 con ventana y zipper"/>
        <s v="Empaque 16 onzas + Tapa"/>
        <s v="Freidora de Aceite Electrica 2 Tanques Cada Tanque 5.5 L Comercial_x000a_Modelo 2 TANQUES CADA TANQUE 5.5LT. Fuller Machinery Código 583797"/>
        <s v="Procesadora / Cortadora / Rallador de Alimentos 3 en 1"/>
        <s v="Cuchillo papero 17 cm mango plástico y madera_x000a_"/>
        <s v="OVEROL APICOLA TIPO AMERICANO : DESCRIPCION : Overol drill super 8 con visor para apiculturaura: A. Cuello: Tipo Militar, B. Manga: Larga, C. Puño:Resortado, D Bolsillos: Seis bolsillos. Parte superior (Pecho): dos bolsillos con cremallera, Parte inferior (Pantalón): dos bolsillos en el frente con cremallera y dos traseros sin cremallera, E. Bota: Resortada, F. Tipo de costura: Triple, G.Tipo de cierre: Cremallera plástica de doble sleider. H. Visor: En angeo, adherido al overol por medio de cremallera y velcro Color: Blanco o Cafe.  Talla M, L y XL"/>
        <s v="PARES DE GUANTES APICULTURA (Color Amarillo o Blanco, Longitud total: Aprox. 52cm / 20,47 pulgadas, CON EXTENSION EN DRILL REFORZADO)"/>
        <s v="Centrifugadora - Herrajes de acero inoxidable, con Caneca Plástica _x000a_Medidas 90 cms de altura, 49 cms de diámetro, Herrajes en acero inoxidable 304, Canastas con capacidad para centrifugar 3 cuadros de cría o 6 de media alza. Llave envasadora en acero inoxidable en la parte inferior, Peso aproximado 15 kilos_x000a_"/>
        <s v="Kit de Apicultura ( 1 cepillo, una jaula para la Reyna, un tenedor de desenganche, un atrapador de Reyna, un soporte de marco de colmena, un incrustador rueda de alambre, raspador de colmena)"/>
        <s v="Marcos de Ventilacion para transporte de las abejas"/>
        <s v="LÁMINA DE CERA DE ALZA MELARIA (Empacado en papel parafinado, con 5 kilos de laminas de cera estampada, Cera de abejas laminada rígida con un tamaño de la celdilla estándar de 5,4 mm, - Formato Langstroth 42x20 (55 láminas por paquete aproximadamente). Sólido de color amarillo, más o menos claro, con aroma típico a cera de abeja)"/>
        <s v="CABUYA COSECHERA VERDE REF. 6X1X1500 METROS"/>
        <s v="CANASTO RECOLECTOR CANASTA EN POLIETILENO DE ALTA DENSIDAD 100% VIRGEN, ERGONICOMO, CON UV PROTECCIÓN RAYOS ULTAVIOLETA PARA RECOLECCIÓN DE CAFÉ Y FRUTOS."/>
        <s v="MACHETE BARRICON 18 PULG. -  Caracteristicas - Espesor: 1,8 mm .Longitud: 18&quot; .Acabado: Pulido."/>
        <s v="BASCULA DIGITAL INALAMBRICA INDUSTRIAL CAPACIDAD 150 KG - Capacidad: 150kg, División: 20g, Unidades de peso: lb y Kg - Batería interna recargable de 12V y autonomía de 8horas - Dimensión plataforma: 30 x 40 (150 kg) - Display: LCD - Display de tres pantallas con 7 dígitos cada uno - Función Indicador: Liquidador - Sistema de Tara para disminuir recipientes"/>
        <s v="Desgajadora,desjarretadora para platano y Banano"/>
        <s v="Gurbia de desmane para platano. Herramienta de metal en forma de curva empleada para hacer cortes."/>
        <s v="Bolsa platanera rollo x 80 metros - Bolsas plásticas para plátano convenientemente plegadas, tipo Lay Flat, de fácil apertura e instalación. - Presentación: Bolsa Cortada. - Bolsa en Rollo (con o sin precorte). Ancho*: 91,44 cm (36 pulgadas). - 94,00 cm (37 pulgadas). Largo*: 140 cm (55,1 pulgadas). - 145 cm (57,1 pulgadas). Espesor*: Desde 0,30 hasta 0,60 milésimas de pulgada. - Perforación: 4 mm. - 6 mm."/>
        <s v="Caneca plastica de 55 galones con tapa para desarrollo de biopreparados "/>
        <s v="BASCULA  ELECTRONICA PLATAFORMA  50X 40 CM HASTA 300KG"/>
        <s v="MOTOSIERRA STIHL MSE250C 3.1HP COMPLETA_x000a_(40CMS)ESPADA/CADENA"/>
        <s v="TESTER pH para suelos"/>
        <s v="Solución de pH 4,01, 500 mL. (TESTER)"/>
        <s v="Solución pH 7,01, 500 mL.  (TESTER)"/>
        <s v="Solución de almacenamiento electrodos 500mL  (TESTER)"/>
        <s v="Soluc. de limpieza de electrodos Bot. 500 Ml  (TESTER)"/>
        <s v="PODADORA DE RAMAS ALTAS 14 PULGADAS CON PERTIGA"/>
        <s v="Tijeras podadoras 9&quot;"/>
        <s v="CANASTILLAS FRUVER PLASTICA DE 60x40x18"/>
        <s v="FRASCO DE PLASTICO ESTERIL PARA  RECOLECTAR  MUESTRAS DE LECHE CON CAPACIDAD DE 30 ML "/>
        <s v="CAL AGRÍCOLA, CARBONATO DE CALCIO, ENMIENDA INORGÁNICA DE SUELOS POLVO SECO USO AGRÍCOLA. CALCIO SOLUBLE EN HCL (CaO 48%). Presentación de Bulto por 50 kilogramos."/>
        <s v="CAL TRIPLE 30 MENORES"/>
        <s v="CAL DOLOMITA 16% ENMIENDA INORGÁNICA DE SUELOS POLVO SECO USO AGRÍCOLA. CALCIO SOLUBLE EN HCl (CaCO3 36%), MAGNESIO SOLUBLE EN HCl (MgO 16%). Presentación de Bulto por 50 kilogramos."/>
        <s v="Tostadora Manual. capacidad de 4 a 6 libras                           Cuenta con sistema de sierre._x000a_Manivela vertical con aspas internas._x000a_Agujeros para salida de vapores y control de temperatura interna. Recipiente en aluminio fundido._x000a_Tapa en aluminio fundido._x000a_Mango metálico con recubrimiento en madera."/>
        <s v="Molde para hielo._x000a_Material: Plástico                                      Forma: Rectangular                                 Medidas: Largo: 32cm; Ancho: 12cm; Alto: 4.2cm; Diámetro: 4.5cm.                                                     "/>
        <s v="Maquina selladora. _x000a_Poder Impulse: 450W Voltaje: 110V Tiempo de calor: 0.2 – 1.3s Largo de sellado: 300 mm / 11811mil_x000a_Sellado anchura: 3mm / 118.1mil Espesor máximo de sellado: 0.4mm /15.7mil Dimensiones: 15 3/4 «x 3 1/4» D x 8 7/8 «H Peso de la máquina: 8.2 libras "/>
        <s v="Bolsa tipo Café. Tamaño: 20 x 30 cm. Alta barrera resistente. Material: papel Kraft,con ventana, sin valvula y sin cierre."/>
        <s v="CAL TRIPLE 30"/>
        <s v="ROCA FOSFORICA"/>
        <s v="GAVERAS DE 8/4 POR 22 KL"/>
        <s v="MESA  PARA ENFRIAMIENTO DE PANELA PULVERIZADA CON RODACHINES CON DIMENSIONES DE 1.5m x1m.   FABRICADA EN ACERO INOXIDABLE 316"/>
        <s v="TANQUE PARA ENFRIAMIENTO  DE MIEL DE CAÑA DE 100x50x35 DE ALTO MAS PATAS(QUEDA DE 80CM DE ALTURA)   CON VÁLVULA. FABRICADA EN ACERO INOXIDABLE 304"/>
        <s v="BATEA PARA ENFRIAMIENTO DE MIEL DE CAÑA FABRICADA EN ACERO INOXIDABLE 316"/>
        <s v="ESPATULAS PARA BATIDO DE MIEL DE CAÑA FABRICADA EN ACERO INOXIDABLE 316"/>
        <s v="ACEITE VEGETAL "/>
        <s v="ZARANDA MANUAL PARA PANELA PULVERIZADA CON SALIDA A BATEA (INCLUYE LA BATEA). DIMENSIONES 100X60 CM Y 95CM DE ALTO. LÁMINA EN ACERO 304 MALLA CON HUECO DE 3MM, ESTRUCTURA EN TUBO CUADRADO DE PULGADA Y MEDIA, SOPORTE TIPO BIELA PARA ZARANDEAR"/>
        <s v="CAL DOLOMITA ACONDICIONADOR INORGÁNICO DE  SUELOS, EN POLVO SECO, PARA USO AGRÍCOLA PARA SU ENMIENDA SACO DE POLIPROPILENO CON BOLSA INTERIOR Y LICENCIA ICA.         CaO 31% y 12% de MgO "/>
        <s v="SERRUCHO DE PODA PLEGABLE   BAHCO  396- JT"/>
        <s v="MOLDES PARA CHOCOLATE DE MESA EN POLICARBONATO APTOS PARA CONTACTO CON ALIMENTOS. Diseño Materiales Proceso de homologación Garantía Según diseño existente de Pladesan. Moldes de 125gr para chocolate amargo. Policarbonato, Aprobado FDA para contacto directo de alimentos. Todos los materiales ofertados son polímeros de ingeniería de fabricantes reconocidos.Moldes para chocolate amargo 16P. Precio para 124 unidades._x000a_"/>
        <s v="Lupas para monitoreo DE 40X"/>
        <s v="Plastico para cubierta Invernadero transparente calibre 6"/>
        <s v="ABONO ORGANICO. TIPO GALLINAZA COMPOSTADA."/>
        <s v="Cubetas para germinacion de plantulas"/>
        <s v="Semillas para germinacion de: TOMATE CHONTO, y PIMIENTON  ROJO. (15 sobres de cada uno) "/>
        <s v="FERTILIZANTE COMPUESTO 10-30-10"/>
        <s v="FERTILIZANTE COMPUESTO 15-15-15"/>
        <s v="GORRO O COFIA"/>
        <s v="TAPABOCAS DESECHABLES"/>
        <s v="LAMINA PARA BAÑOS 22X15 CM POLIESTIRENO : CARACTERISTICAS: CUMPLE NTC 1461, MATERIAL: POLIESTIRENO 1,5 MM, ACABADOS: CINTADOBLE O PERFORACIÓN PARA INSTALAR, IMPRESIÓN DIGITAL LAMINADA"/>
        <s v="LAMINA MANTENGA ASEADO EL LUGAR 35X24CM : CARACTERISTICAS: CUMPLE NTC 1461, MATERIAL: POLIESTIRENO 1,5 MM, ACABADOS: CINTADOBLE O PERFORACIÓN PARA INSTALAR, IMPRESIÓN DIGITAL LAMINADA"/>
        <s v="LAMINA PROTOCOLO DE LAVADO DE MANOS 30X45CM : CARACTERISTICAS: CUMPLE NTC 1461, MATERIAL: POLIESTIRENO 1,5 MM, ACABADOS: CINTADOBLE O PERFORACIÓN PARA INSTALAR, IMPRESIÓN DIGITAL LAMINADA"/>
        <s v="LAMINA PELIGRO 22X15CM POLIESTIRENO : CARACTERISTICAS: CUMPLE NTC 1461, MATERIAL: POLIESTIRENO 1,5 MM, ACABADOS: CINTADOBLE O PERFORACIÓN PARA INSTALAR, IMPRESIÓN DIGITAL LAMINADA"/>
        <s v="LAMINA USE MASCARILLA 22X15CM : CARACTERISTICAS: CUMPLE NTC 1461, MATERIAL: POLIESTIRENO 1,5 MM, ACABADOS: CINTADOBLE O PERFORACIÓN PARA INSTALAR, IMPRESIÓN DIGITAL LAMINADA"/>
        <s v="LAMINA PROHIBIDO CONSUMIR ALIMENTOS 22X15 CM : CARACTERISTICAS: CUMPLE NTC 1461, MATERIAL: POLIESTIRENO 1,5 MM, ACABADOS: CINTADOBLE O PERFORACIÓN PARA INSTALAR, IMPRESIÓN DIGITAL LAMINADA"/>
        <s v="LAMINA NO FUMAR 22X15 CM : CARACTERISTICAS: CUMPLE NTC 1461, MATERIAL: POLIESTIRENO 1,5 MM, ACABADOS: CINTADOBLE O PERFORACIÓN PARA INSTALAR, IMPRESIÓN DIGITAL LAMINADA"/>
        <s v="caneca de plastico de 30 galones "/>
        <s v="caneca metalica de 55 galones "/>
        <s v="caneca metalica de 15 galones "/>
        <s v="hojas de eternit #8"/>
        <s v="bultos de cemento gris"/>
        <s v="Alimento  concentrado mojarra 30%"/>
        <s v="Alimento concentrado mojarra harina 45%"/>
        <s v="Carretilla zorra de carga. Equipo que facilita el transporte interno de materias primas, producto en proceso, producto terminado, envases, instrumentos, entre otros. Carretilla zorra plana 8&quot; metálica para trabajo pesado."/>
        <s v="BASCULA DE PISO. EM10 – BÁSCULA DE PISO (150 KG) D/20 G SEMI INDUSTRIAL_x000a_Equipo empleado para la verificación del peso de café recibido en el área de compra de café pergamino seco._x000a_"/>
        <s v="Balanza Pesa Bascula Gramera Digital Capacidad De 40Kg. Báscula digital para pesaje de producto, de manera rápida y precisa. Equipada con pantalla LCD, capacidad máxima de 40 kg, doble visor multifuncional,  teclado digital multifunción de goma y fácil limpieza, bandeja en acero inoxidable. Función automática de ahorro de energía, alimentación: 110v, batería recargable de 4V 4H."/>
        <s v="Maquina selladora. Sellador de Bolsas BBG SELL-C. Selladora de cinta térmica para sellado de bolsas, con regulador de temperatura.  Sella instantáneamente con calor, cuenta con sistema de corte para rollo de bolsa y regla de sellado 30cm."/>
        <s v="Mesa en acero inoxidable.  dimensiones 1,20 m x 0,60 m En Acero Inoxidable 304 Con Refuerzos. MESA O MESON EN ACERO INOXIDABLE 304 CERTIFICADO APLICA PARA CONTACTO CON ALIMENTOS POR SU DURABILIDAD, RESISTENCIA Y CAPACIDAD PARA SER DESINFECTADO CON PRODUCTOS QUIMICOS"/>
        <s v="Caneca 30 Litros Con Tapa Y Zuncho Metalico. Nueva Caneca 30litros con Tapa y Zuncho Metalico_x000a_Polietileno 100% atoxico. _x000a_Tapa de cierre Hermético con precinto de seguridad y aro metálico, fáciles de usar, fáciles de apilar, reutilizables."/>
        <s v="Cucharon. Cuchara multiusos de 5 oz. fabricada en acero inoxidable resistente y duradero, ideal para recoger café, azúcar, harina, bocadillos y mucho más. Dispone de un mango cómodo para un agarre fácil y seguro para la muñeca."/>
        <s v="Dispensador de crema Chantilly acero inox 1 lit. Para la preparación de espumas ligeras y esponjosas, bocaditos, salsas calientes y frías, sopas cremosas, así como nata montada y postres. Para preparaciones frías y calientes. Cuerpo de la botella y cabezal de acero inoxidable, desarrollado para el uso profesional. Cabezal con protector de silicona y válvula dosificadora fija de acero inoxidable, para una dosificación más fácil incluso en aplicaciones en caliente. Sellado de silicona resistente a la temperatura con lengüeta de extracción para una limpieza más rápida e higiénica. Mantener caliente al baño María a un máx. de 75 °C. Volumen máximo de llenado: 0,5 L Se incluye: Boquilla de acero inoxidable recta, boquilla de tulipa, boquilla en estrella y cepillo de limpieza Porta cápsulas ergonómico con mango de silicona antideslizante Apto para lavavajillas Certificado por NSF"/>
        <s v="Metodo COLD DRIP METAL TRES PATAS. Maquina para metodo de preparacion de café en frio"/>
        <s v="SUPER BOLSA GRAINPRO 35 KILOS. Preservación de la calidad Hecho de material de alta calidad en varias capas. Adicionalmente contiene una barrera impermeable a los gases y la humedad. De manera efectiva conserva el sabor, aroma y calidad de los productos agrícolas secos. Garantiza preservación de la calidad de la semilla mantiene una alta germinación y vigor de las semillas almacenadas."/>
        <s v="MOLDES PARA CHOCOLATE DE MESA EN POLICARBONATO APTOS PARA CONTACTO CON ALIMENTOS. Diseño Materiales Proceso de homologación_x000a_Garantía Según diseño existente de Pladesan. Moldes de 125gr para chocolate amargo. Policarbonato, Aprobado FDA para contacto directo de alimentos. Todos los materiales ofertados son polímeros de ingeniería de fabricantes reconocidos.Moldes para chocolate amargo 16P. Precio para 124 unidades._x000a_" u="1"/>
        <s v="CONGELADOR HORIZONTAL CONGELADOR HORIZONTAL _x000a_Congelador Horizontal  180-200 LITROS Garantía 1 año_x000a_Dimensiones del producto (cm) 78x89,5x75 (Ancho x Alto x Profundidad)_x000a_Dimensiones de empaque (cm)_x000a_83,5+95+76 (Ancho x Alto 44.2_x000a_Peso real (Kg) 41.68_x000a_Volumen de Almacenamiento (litros) 180 A 200 LITORS _x000a_ Tipo Horizontal Indicador LED de Temperatura x Profundidad) _x000a_Control Electrónico de Temperatura_x000a_Consumo de Energía por día (Kwh/día.)_x000a_0.918 Puertas  1 Accesorios 110 V  " u="1"/>
        <s v="Termometro digital  de punzon   - 10 a 100 °C  rango de temperatura:-50 ° C a + 300 ° C o-58 ° F a 572 ° F_x000a_resolución: 0.1 ° C o 0.1 ° F precisión: ± 1 ° C o ± 1 ° F_x000a_unidad temprature opcional: ° C/° F Material: 304 Acero Inoxidable y Plástico ABS botones: ENCENDIDO/APAGADO, ° C/° F, MANTENGA_x000a_fuente de Alimentación: 1x1.5 V LR44/ag13 (incluido)_x000a_Ahorro De Energía: apagado Automático después de 15 minutos función de retención de datos_x000a_peso: 20g Tamaño de la pantalla: 20 cm * 35 cm/7.87 &quot; * 13.78 &quot; (Aprox.) Longitud Total: 24.5 cm/9.64 &quot; (Aprox.)_x000a_Longitud de La sonda: 14.5 cm/5.7 &quot; (Aprox.)" u="1"/>
        <s v="Bolsa tipo Café._x000a_Tamaño: 20 x 30 cm. Alta barrera resistente. Material: papel Kraft,con ventana, sin valvula y sin cierre." u="1"/>
        <s v="refractometro 0- 80  °C Una escala: Brix escala: 0 a 90% Brix; Temperatura de referencia: 20 °C_x000a_ATC (compensación automática de temperatura) Rango de compensación: 10 °C-30 °C (50 °F-86 °F)_x000a_Calibración Manual con controlador de minitornillo proporcionado" u="1"/>
        <s v="Balanza Pesa Bascula Gramera Digital Capacidad De 40Kg. _x000a_Báscula digital para pesaje de producto, de manera rápida y precisa. Equipada con pantalla LCD, capacidad máxima de 40 kg, doble visor multifuncional,  teclado digital multifunción de goma y fácil limpieza, bandeja en acero inoxidable. Función automática de ahorro de energía, alimentación: 110v, batería recargable de 4V 4H." u="1"/>
        <s v="Aspersora de espalda Royal de 10 litros" u="1"/>
        <s v="Remellon inoxidable con cabo" u="1"/>
        <s v="_x000a_REFRIGERADOR -CONGELADOR CON CAPACIDAD DE 200 LITROS MARCA ELECTROLUX, NO FROST " u="1"/>
        <s v="REFRACTÓMETRO" u="1"/>
        <s v="_x000a__x000a_Freidora de Aceite Electrica 2 Tanques Cada Tanque 5.5 L Comercial_x000a_Modelo 2 TANQUES CADA TANQUE 5.5LT. Fuller Machinery Código 583797" u="1"/>
        <s v="Metodo Col Brew. maquina para metodo de preparacion de café en frio" u="1"/>
        <s v="CANASTILLAS PLASTICAS CAPACIDAD 20 KG" u="1"/>
      </sharedItems>
    </cacheField>
    <cacheField name="UNIDAD" numFmtId="0">
      <sharedItems count="24">
        <s v="Unidad"/>
        <s v="Litro"/>
        <s v="Caja x kg"/>
        <s v="Rollo x 400 m"/>
        <s v="Paquete x 100 unidades"/>
        <s v="Rollo x 100 m"/>
        <s v="KIT"/>
        <s v="Bulto x 50 kg"/>
        <s v="Paquete x 12 unidades"/>
        <s v="BULTOS x40 Kg"/>
        <s v="Bulto x 30 Kg"/>
        <s v="Bulto x 40 kg"/>
        <s v="Rollo"/>
        <s v="Unidad par"/>
        <s v="Paquete x 55 laminas"/>
        <s v="Rollo x 1500 m"/>
        <s v="Rollo x 80 m"/>
        <s v="Paquete  x 50 unidades"/>
        <s v="Sobre de 100 gr"/>
        <s v="Kilo"/>
        <s v="Caja x 100"/>
        <s v="Caja x 50"/>
        <s v="Rollo x 10 m" u="1"/>
        <s v="Caja x 12 unidades" u="1"/>
      </sharedItems>
    </cacheField>
    <cacheField name="CANTIDAD" numFmtId="0">
      <sharedItems containsString="0" containsBlank="1" containsNumber="1" containsInteger="1" minValue="1" maxValue="269"/>
    </cacheField>
    <cacheField name="VALOR UNITARIO BRUTO ANTES DE IVA ($)" numFmtId="168">
      <sharedItems containsSemiMixedTypes="0" containsString="0" containsNumber="1" minValue="622.68907563025209" maxValue="1799537.1428571427"/>
    </cacheField>
    <cacheField name="IVA (%)" numFmtId="9">
      <sharedItems containsSemiMixedTypes="0" containsString="0" containsNumber="1" minValue="0" maxValue="0.19"/>
    </cacheField>
    <cacheField name="VALOR UNITARIO (INCLUIDO IVA) ($)" numFmtId="168">
      <sharedItems containsSemiMixedTypes="0" containsString="0" containsNumber="1" minValue="374.84999999999997" maxValue="2031040" count="251">
        <n v="41556"/>
        <n v="119536"/>
        <n v="94148"/>
        <n v="22215"/>
        <n v="49725"/>
        <n v="141750"/>
        <n v="61355"/>
        <n v="497182"/>
        <n v="663262"/>
        <n v="5395"/>
        <n v="77222"/>
        <n v="76164"/>
        <n v="592387"/>
        <n v="391399"/>
        <n v="294250"/>
        <n v="63142"/>
        <n v="309946"/>
        <n v="75090"/>
        <n v="34909"/>
        <n v="62413"/>
        <n v="67702"/>
        <n v="856845"/>
        <n v="101552"/>
        <n v="186179"/>
        <n v="770103"/>
        <n v="1889514"/>
        <n v="49719"/>
        <n v="65586"/>
        <n v="56066"/>
        <n v="49190"/>
        <n v="15339"/>
        <n v="1672683"/>
        <n v="312061"/>
        <n v="40438"/>
        <n v="1630800"/>
        <n v="35967"/>
        <n v="336391"/>
        <n v="322640"/>
        <n v="1092000"/>
        <n v="708749"/>
        <n v="1791867"/>
        <n v="294078"/>
        <n v="259170"/>
        <n v="209451"/>
        <n v="250707"/>
        <n v="183006"/>
        <n v="199931"/>
        <n v="364953"/>
        <n v="8780"/>
        <n v="1999305"/>
        <n v="2008300"/>
        <n v="735295"/>
        <n v="388549"/>
        <n v="130000"/>
        <n v="741"/>
        <n v="4020"/>
        <n v="825"/>
        <n v="1507734"/>
        <n v="236875"/>
        <n v="17438"/>
        <n v="370242"/>
        <n v="88858"/>
        <n v="1125000"/>
        <n v="444290"/>
        <n v="303599"/>
        <n v="313119"/>
        <n v="48661"/>
        <n v="57123"/>
        <n v="28562"/>
        <n v="479834"/>
        <n v="349085"/>
        <n v="97500"/>
        <n v="137519"/>
        <n v="825642"/>
        <n v="1952934"/>
        <n v="313859"/>
        <n v="102610"/>
        <n v="132230"/>
        <n v="195294"/>
        <n v="83463"/>
        <n v="25706"/>
        <n v="40198"/>
        <n v="31295"/>
        <n v="927720"/>
        <n v="9732"/>
        <n v="348028"/>
        <n v="37025"/>
        <n v="78280"/>
        <n v="1892534"/>
        <n v="875000"/>
        <n v="1500000"/>
        <n v="188295"/>
        <n v="20099"/>
        <n v="2000000"/>
        <n v="32793"/>
        <n v="194642"/>
        <n v="7438"/>
        <n v="131172"/>
        <n v="2031040"/>
        <n v="30678"/>
        <n v="17984"/>
        <n v="68231"/>
        <n v="330044"/>
        <n v="55008"/>
        <n v="27504"/>
        <n v="31735"/>
        <n v="19461"/>
        <n v="126940"/>
        <n v="184063"/>
        <n v="98379"/>
        <n v="72462"/>
        <n v="51834"/>
        <n v="208459"/>
        <n v="246667"/>
        <n v="429584"/>
        <n v="513711"/>
        <n v="399542"/>
        <n v="393750"/>
        <n v="1842300"/>
        <n v="126840"/>
        <n v="146974"/>
        <n v="793008"/>
        <n v="712299"/>
        <n v="22633"/>
        <n v="14726" u="1"/>
        <n v="79388" u="1"/>
        <n v="120000" u="1"/>
        <n v="34000" u="1"/>
        <n v="340000" u="1"/>
        <n v="17500" u="1"/>
        <n v="63860" u="1"/>
        <n v="208000" u="1"/>
        <n v="540000" u="1"/>
        <n v="1640000" u="1"/>
        <n v="13113" u="1"/>
        <n v="18656" u="1"/>
        <n v="32288" u="1"/>
        <n v="1000" u="1"/>
        <n v="35875" u="1"/>
        <n v="24427" u="1"/>
        <n v="284000" u="1"/>
        <n v="8000" u="1"/>
        <n v="180000" u="1"/>
        <n v="1700000" u="1"/>
        <n v="109000" u="1"/>
        <n v="583.1" u="1"/>
        <n v="41990" u="1"/>
        <n v="64000" u="1"/>
        <n v="651" u="1"/>
        <n v="26100" u="1"/>
        <n v="600000" u="1"/>
        <n v="1050000" u="1"/>
        <n v="24000" u="1"/>
        <n v="260000" u="1"/>
        <n v="712500" u="1"/>
        <n v="5000" u="1"/>
        <n v="450000" u="1"/>
        <n v="1922734" u="1"/>
        <n v="1781800" u="1"/>
        <n v="13320" u="1"/>
        <n v="29000" u="1"/>
        <n v="32550" u="1"/>
        <n v="40000" u="1"/>
        <n v="115000" u="1"/>
        <n v="195000" u="1"/>
        <n v="20500" u="1"/>
        <n v="2300" u="1"/>
        <n v="50000" u="1"/>
        <n v="162500" u="1"/>
        <n v="7500" u="1"/>
        <n v="19188.75" u="1"/>
        <n v="254454" u="1"/>
        <n v="18400" u="1"/>
        <n v="84000" u="1"/>
        <n v="167000" u="1"/>
        <n v="43000" u="1"/>
        <n v="123769" u="1"/>
        <n v="170000" u="1"/>
        <n v="15997" u="1"/>
        <n v="22000" u="1"/>
        <n v="1093750" u="1"/>
        <n v="4500" u="1"/>
        <n v="53000" u="1"/>
        <n v="70000" u="1"/>
        <n v="193226.25" u="1"/>
        <n v="210000" u="1"/>
        <n v="418000" u="1"/>
        <n v="350000" u="1"/>
        <n v="36000" u="1"/>
        <n v="285000" u="1"/>
        <n v="1778178.92" u="1"/>
        <n v="28085" u="1"/>
        <n v="159200" u="1"/>
        <n v="32284" u="1"/>
        <n v="263275" u="1"/>
        <n v="813.95999999999992" u="1"/>
        <n v="34700" u="1"/>
        <n v="64875" u="1"/>
        <n v="76000" u="1"/>
        <n v="300000" u="1"/>
        <n v="329323" u="1"/>
        <n v="1732759" u="1"/>
        <n v="39000" u="1"/>
        <n v="225000" u="1"/>
        <n v="14637" u="1"/>
        <n v="44842" u="1"/>
        <n v="113750" u="1"/>
        <n v="380000" u="1"/>
        <n v="20000" u="1"/>
        <n v="32934" u="1"/>
        <n v="53990" u="1"/>
        <n v="17900" u="1"/>
        <n v="25000" u="1"/>
        <n v="17200" u="1"/>
        <n v="24300" u="1"/>
        <n v="16500" u="1"/>
        <n v="200000" u="1"/>
        <n v="650000" u="1"/>
        <n v="567.63" u="1"/>
        <n v="33500" u="1"/>
        <n v="475000" u="1"/>
        <n v="240000" u="1"/>
        <n v="15113" u="1"/>
        <n v="52000" u="1"/>
        <n v="602.14" u="1"/>
        <n v="105000" u="1"/>
        <n v="416000" u="1"/>
        <n v="175000" u="1"/>
        <n v="374.84999999999997" u="1"/>
        <n v="18000" u="1"/>
        <n v="280000" u="1"/>
        <n v="31500" u="1"/>
        <n v="178000" u="1"/>
        <n v="1400000" u="1"/>
        <n v="229200" u="1"/>
        <n v="1980000" u="1"/>
        <n v="16000" u="1"/>
        <n v="55406" u="1"/>
        <n v="1000000" u="1"/>
        <n v="55000" u="1"/>
        <n v="150000" u="1"/>
        <n v="1200000" u="1"/>
        <n v="190000" u="1"/>
        <n v="10000" u="1"/>
        <n v="17126" u="1"/>
        <n v="80000" u="1"/>
        <n v="628000" u="1"/>
        <n v="20990" u="1"/>
        <n v="86723" u="1"/>
        <n v="100000" u="1"/>
        <n v="165000" u="1"/>
      </sharedItems>
    </cacheField>
    <cacheField name="VALOR TOTAL " numFmtId="0">
      <sharedItems containsSemiMixedTypes="0" containsString="0" containsNumber="1" containsInteger="1" minValue="0" maxValue="2008300"/>
    </cacheField>
    <cacheField name="SUBREGION " numFmtId="0">
      <sharedItems count="8">
        <s v="BAJO CAUCA"/>
        <s v="URABA"/>
        <s v="NORTE"/>
        <s v="OCCIDENTE"/>
        <s v="NORDESTE"/>
        <s v="MAGDALENA MEDIO"/>
        <s v="SUROESTE"/>
        <s v="ORIENTE"/>
      </sharedItems>
    </cacheField>
    <cacheField name="MUNICIPIO" numFmtId="0">
      <sharedItems count="30">
        <s v="EL BAGRE"/>
        <s v="CACERES"/>
        <s v="NECHI"/>
        <s v="TARAZA"/>
        <s v="MUTATA"/>
        <s v="TURBO"/>
        <s v="APARTADO"/>
        <s v="CAREPA"/>
        <s v="SAN PEDRO DE URABA"/>
        <s v="ITUANGO"/>
        <s v="BURITICA"/>
        <s v="PEQUE"/>
        <s v="EBEJICO"/>
        <s v="GIRALDO"/>
        <s v="URAMITA"/>
        <s v="SAN ROQUE"/>
        <s v="ANORI"/>
        <s v="YOLOMBO"/>
        <s v="PUERTO BERRIO"/>
        <s v="CARACOLI"/>
        <s v="SANTA BARBARA"/>
        <s v="EL JARDIN"/>
        <s v="MONTEBELLO"/>
        <s v="SAN CARLOS"/>
        <s v="NARIÑO"/>
        <s v="SONSON"/>
        <s v="SAN FRANCISCO"/>
        <s v="SAN LUIS"/>
        <s v="SAN VICENTE"/>
        <s v="SAN RAFAEL"/>
      </sharedItems>
    </cacheField>
    <cacheField name="VEREDA/CORREGIMIENTO" numFmtId="0">
      <sharedItems containsBlank="1" count="18">
        <s v="CORREGIMIENTO PUERTO CLAVER"/>
        <s v="CORREGIMIENTO PIAMONTE"/>
        <m/>
        <s v="SANTA ISABEL"/>
        <s v="MONTEVERDE"/>
        <s v="VEREDA LAS FLORES CORREIMIENTO EL SILENCIO"/>
        <s v="VEREDA CLAUDIA MARIA CORREGIMIENTO EL TRES"/>
        <s v="PAVARANDO"/>
        <s v="SAN JOSE DE MULATOS"/>
        <s v="PIEDRAS BLANCAS"/>
        <s v="SANTA RITA "/>
        <s v="LOS ARADOS"/>
        <s v="ALTO DE LAS COLES"/>
        <s v="VEREDA LAS FRIAS"/>
        <s v="LA GERGONA"/>
        <s v="VEREDA PALMITAS"/>
        <s v="VEREDA RIOVERDE DE LOS MONTES"/>
        <s v="CORREGIMIENTO RIO VERDE DE LOS MONTES"/>
      </sharedItems>
    </cacheField>
    <cacheField name="CADENA PRODUCTIVA" numFmtId="0">
      <sharedItems count="21">
        <s v="FORESTAL"/>
        <s v="AGROTURISMO"/>
        <s v="CULTIVOS TRANSITORIOS"/>
        <s v="YUCA"/>
        <s v="PLATANO"/>
        <s v="AGROINDUSTRIA FRUTAS"/>
        <s v="AGROINDUSTRIA CACAO"/>
        <s v="MARACUYA"/>
        <s v="AGROINDUSTRIA YUCA"/>
        <s v="PISCICULTURA"/>
        <s v="AVICULTURA"/>
        <s v="CAÑA-PANELA"/>
        <s v="APICULTURA"/>
        <s v="FRIJOL"/>
        <s v="AGUACATE"/>
        <s v="CACAO"/>
        <s v="ESPECIES MAYORES - LACTEOS "/>
        <s v="CAFÉ"/>
        <s v="CULTIVO Y PROCESAMIENTO DE FRUTAS"/>
        <s v="HORTALIZAS"/>
        <s v="AGROINDUSTRIA CAFÉ"/>
      </sharedItems>
    </cacheField>
    <cacheField name="ORGANIZACIÓN DE PRODUCTORES" numFmtId="0">
      <sharedItems count="50">
        <s v="AFROCLAVER. CONSEJO COMUNITARIO  AFROCLAVER"/>
        <s v="ASODEPIAM.  ASOCIACION DEJANDO HUELLAS PIAMONTE"/>
        <s v="ASSEFUN"/>
        <s v="ASOLAVCA"/>
        <s v="CORSOAMB"/>
        <s v="AGROFORTA"/>
        <s v="ASOSANTAISABEL"/>
        <s v="ASJEPROMUT. ASOCIACION DE JOVENES EMPRENDEDORES  EL PROGRESO DE MUTATA"/>
        <s v="ASUAP. ASOCIACION UNION AGRICOLA DE PLATANICULTORES"/>
        <s v="COMUDECO. CORPORACION MULTIACTIVA DE DESARROLLO COMUNITARIO"/>
        <s v="ASOCPRAUR. ASOCIACION DE CAMPESINOS PRODUCTORES DE ALIMENTOS DE URABA"/>
        <s v="ASPOMAFLOR. ASOCIACION DE PRODUCTORES DE MARACUYA DE LA VEREDA LAS FLORES"/>
        <s v="ASCAMPA. ASOCIACION CAMPESINA DE PRODUCTORES AGROPECUARIOS DE PAVARANDOCITO"/>
        <s v="APAVECMA. ASOCIACION DE PESCADORES ARTESANALES DE LA VEREDA CLAUDIA MARIA "/>
        <s v="AMUVICPROES. ASOCIACION DE MUJERES VICTIMAS DEL CONFLICTO PROGRESO Y ESPERANZA"/>
        <s v="AGRITRIUNFO. ASOCIACIÓN DE AGRICULTORES EL TRIUNFO"/>
        <s v="ASOJOM. ASOCIACION AGROPECUARIA SAN JOSE DE MULATOS"/>
        <s v="ASOCIACION MUJERES CAMPESINAS FLOR SILVESTRE"/>
        <s v="FRUDESH. FRUTAS DESHIDRATADAS  DE URABA"/>
        <s v="ASOCEVASI. ASOCIACIÓN CAMPESINA EMPRENDEDORA VICTIMAS AGRICOLAS DEL SINAI "/>
        <s v="ASOCIACION DE PANELEROS DE SANTA RITA"/>
        <s v="MUJERES IDEALES"/>
        <s v="ASOCIACION APICOLA LA RESERVA"/>
        <s v="ASOFRIPE. ASOCIACIÓN DE FRIJOLEROS DEL MUNICIPIO DE PEQUE "/>
        <s v="ASOPABU. ASOCIACION DE PRODUCTORES DE AGUACATE DE BURITICA"/>
        <s v="ASOPPAE. ASOCIACION DE PRODUCTORES DE PLATANO DEL MUNICIPIO DE EBEJICO"/>
        <s v="ASOCIACION DE CACAOCULTORES DEL MUNICIPIO DE EBEJICO"/>
        <s v="ASOPROGIRALDO. ASOCIACION DE PRODUCTORES AGRICOLAS DE GIRALDO"/>
        <s v="ASOCIACION AGRICOLA Y PECUARIA JUNTAS DE URAMITA"/>
        <s v="ASOCAFEN. ASOCIACION DE CAFETEROS DEL NORDESTE ANTIOQUEÑO"/>
        <s v="ASOMUCAN. ASOCIACION MUNICIPAL DE CACAOCULTORES DE ANORI "/>
        <s v="CANÑATE PANELA'S"/>
        <s v="TRAPICHE COMUNITARIO LAS FRÍAS"/>
        <s v="TRAPICHE COMUNITARIO LA GUZMANA"/>
        <s v="  APCODY. ASOCIACION PANELERA  COMUNITARIA ORO DULCE LA GERGONA"/>
        <s v="TRAPICHE SANTA RITA"/>
        <s v="ASPROCABE. ASOCIACION   DE PRODUCTORES   Y COMERCIALIZADORES AGROPECUARIOS DE PUERTO BERRIO"/>
        <s v="ASOAGRICOLA. ASOCIACION DE PRODUCTORES Y COMERCIALIZADORES AGROPECUARIOS DE CARACOLI"/>
        <s v="ASOFRUSABAR"/>
        <s v="ASOCIACION DE PRODUCTORES AGRICOLAS DEL MUNICIPIO DE JARDIN ANTIOQUIA"/>
        <s v="ORGANIZACIÓN CAMPESINOS CONSTRUYENDO FUTURO "/>
        <s v="ASOCIACION DE PANELEROS DE MONTEBELLO REVIVIR 1"/>
        <s v="ASOCIACION DE PANELEROS DE MONTEBELLO REVIVIR 2"/>
        <s v="ASOPASAN. ASOCIACION DE PANELEROS SAN CARLOS ANTIOQUIA "/>
        <s v="PASONAR. ASOCIACION DE PANELEROS DE NARIÑO"/>
        <s v="JAC RIO VERDE DE LOS MONTES"/>
        <s v="ASOCIACION DE PANELEROS DE SAN FRANCISCO SOL Y LUNA"/>
        <s v="ASOPISANLUIS"/>
        <s v="ASOCIACION DE PRODUCTORES SEMBRANDO FUTURO"/>
        <s v="ASOCIACION DE JUNTAS DE ACCION COMUNAL COMUNITARIA ASOCOMUNAL"/>
      </sharedItems>
    </cacheField>
    <cacheField name="NIT" numFmtId="0">
      <sharedItems containsMixedTypes="1" containsNumber="1" containsInteger="1" minValue="800078757" maxValue="9013184473" count="49">
        <s v="901009166-3"/>
        <s v="901340014-1"/>
        <s v="901293591-6"/>
        <s v="901270391-0"/>
        <s v="901623109-6"/>
        <s v="901630497-8"/>
        <s v="901450770-1"/>
        <n v="9012650418"/>
        <n v="9005583338"/>
        <s v="900676679-6"/>
        <n v="9011651757"/>
        <n v="9007725561"/>
        <n v="9012246894"/>
        <n v="9001503532"/>
        <s v="901553426-5"/>
        <n v="9013049140"/>
        <n v="9008885813"/>
        <n v="9001878218"/>
        <s v="901585552-2"/>
        <s v="901644192-8"/>
        <n v="9009308168"/>
        <n v="8110217371"/>
        <s v="901422243-2"/>
        <n v="9011635213"/>
        <n v="901205116"/>
        <s v="900793392-9"/>
        <n v="901512670"/>
        <s v="901613430-3"/>
        <s v="900823434-1"/>
        <n v="9013184473"/>
        <n v="900072820"/>
        <s v="901554968-1"/>
        <n v="800078757"/>
        <s v="901237953-0"/>
        <s v="900760876-1"/>
        <n v="9007544114"/>
        <s v="900737205- 1"/>
        <s v="900328597-9"/>
        <s v="811029542-9"/>
        <s v="_x0009_8110286289"/>
        <s v="901200881-9"/>
        <s v="_x0009_900294818-3"/>
        <n v="9006801665"/>
        <n v="8110290854"/>
        <n v="901692215"/>
        <n v="9012597750"/>
        <n v="9007523740"/>
        <s v=" 900702246-2"/>
        <s v="800033721-6"/>
      </sharedItems>
    </cacheField>
    <cacheField name="REPRESENTANTE LEGAL/CONTACTO" numFmtId="0">
      <sharedItems containsBlank="1" count="49">
        <s v="LORENA INES BRAVO CUADRADO"/>
        <s v="VILMA LUZ MARTINEZ MUÑOZ"/>
        <s v="LUIS ALFONSO FIGUEROA"/>
        <s v="JULIAN MUÑOZ"/>
        <s v="LEIDER MEJIA"/>
        <s v="SAIDA HERAZO"/>
        <s v=" EDUAR ENRIQUE ZABALETA "/>
        <s v="WILFER DURANGO"/>
        <s v="LUIS EDUARDO HENAO VINASCO"/>
        <s v="JHON JAIRO YEPES CANO"/>
        <s v="JAVIER VELASQUEZ"/>
        <s v="LUCELLY DEL CARMEN GONZALEZ ESPITIA"/>
        <s v="GUSTAVO ORTEGA"/>
        <s v="ROMÁN BERRIO GUERRERO "/>
        <s v="YUDIS MARIA CONTRARAS ARCIA"/>
        <s v="ELVER LEON"/>
        <s v="ELBERTO DE JESUS LOPEZ CAVADIA "/>
        <s v="MARGOT ESCOBAR "/>
        <s v="JUAN CARLOS GAVIRIA"/>
        <s v="CESAR DIAZ TARRAZ"/>
        <s v="LUIS EDUARDO GARCIA GARCIA"/>
        <s v="LUZ MYRIAM MAZO ORTIZ"/>
        <s v="LIBANIEL PRESIGA TANGARIFE"/>
        <s v="YOANY VERA REPRESENTANTE LEGAL"/>
        <s v="CARLOS HIGUITA "/>
        <s v="Jairo Berrio Pineda"/>
        <s v="JOSE FERNANDO JIMENEZ CARDENAS"/>
        <s v="ANDRES FELIPE CANO"/>
        <s v="CARMEN ROSA URIBE "/>
        <s v="RICARDO VALENCIA NARANJO"/>
        <s v="FELIX ANTONIO ROJAS"/>
        <s v="OLGA LUCIA BAENA MEJIA "/>
        <s v="ÁRLEY DE JESUS PEREZ"/>
        <s v="OCTAVIO DE JESUS ARIAS"/>
        <s v="HECTOR MANUEL CASTRILLON ACEVEDO"/>
        <s v="FERNANDO ANDRES HINCAPIE CALDERÓN"/>
        <s v="LUIS JAVIER CARVAJAL "/>
        <s v="LUCIA ADRIANA GOMEZ CARMONA"/>
        <s v="RAFAEL _x000a_HUMBERTO VEGA RIVILLAS"/>
        <s v="NABOR ORLANDO GIRALDO VELÁSQUEZ"/>
        <s v="MARIA FERNANDA CANO"/>
        <s v="MEDARDO DE JESUS CARDONA RIOS"/>
        <s v="JOSE FERNANDO OROZCO BEDOYA"/>
        <s v="JOSE DARIO GALLEGO PEREZ"/>
        <s v="JHON ALBEIRO SOTO"/>
        <s v="MARIBEL ESPINOSA QUICENO"/>
        <s v="JULIAN CAMILO PINEDA "/>
        <s v="MARLENY DE JESUS HENAO MESA "/>
        <m/>
      </sharedItems>
    </cacheField>
    <cacheField name="TELEFONO " numFmtId="0">
      <sharedItems containsBlank="1" containsMixedTypes="1" containsNumber="1" containsInteger="1" minValue="3007215267" maxValue="3244331376" count="44">
        <n v="3127988420"/>
        <n v="3209835981"/>
        <n v="3137441349"/>
        <n v="3225280876"/>
        <n v="3122290329"/>
        <n v="3232856282"/>
        <n v="3126935871"/>
        <n v="3116072601"/>
        <n v="3146256912"/>
        <n v="3127961718"/>
        <n v="3136227916"/>
        <n v="3244331376"/>
        <n v="3113606499"/>
        <n v="3122356355"/>
        <n v="3226662398"/>
        <n v="3207482437"/>
        <s v="3215772999 - 3155918266"/>
        <n v="3217690814"/>
        <n v="3008057991"/>
        <n v="3173039731"/>
        <n v="3136636913"/>
        <n v="3122347112"/>
        <n v="3122540972"/>
        <n v="3206862250"/>
        <n v="3007900260"/>
        <n v="3146788023"/>
        <n v="3017483872"/>
        <n v="3007215267"/>
        <n v="3103558590"/>
        <n v="3013602596"/>
        <n v="3136592544"/>
        <n v="3113619989"/>
        <n v="3207521014"/>
        <n v="3152199779"/>
        <n v="3117035276"/>
        <n v="3216407941"/>
        <n v="3205741460"/>
        <n v="3144552028"/>
        <m/>
        <n v="3136686596"/>
        <n v="3117708526"/>
        <n v="3234767325"/>
        <s v="322 8596507"/>
        <n v="3104413288"/>
      </sharedItems>
    </cacheField>
    <cacheField name="CORREO ELECTRONICO" numFmtId="0">
      <sharedItems containsBlank="1" count="8">
        <s v="afroclaverconsejocomunitario@gmail.com"/>
        <s v="martinezvilma316@gmail.com"/>
        <m/>
        <s v="jj.icaro@hotmail.es"/>
        <s v="ASOCPRAUR@GMAIL.COM"/>
        <s v="ascampam@gmail.com"/>
        <s v="amuvicproes@hotmail.com; contrerasyudismaria@gmail.com"/>
        <s v="agritriunfo@gmail.com"/>
      </sharedItems>
    </cacheField>
    <cacheField name="NUMERO DE LOTE" numFmtId="0">
      <sharedItems count="2">
        <s v="LOTE 2 HERRAMIENTAS Y EQUIPOS AGROPECUARIOS"/>
        <s v="LOTE 1 INSUMOS AGROPECUARIO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21">
  <r>
    <x v="0"/>
    <x v="0"/>
    <x v="0"/>
    <n v="6"/>
    <n v="34921.008403361346"/>
    <n v="0.19"/>
    <x v="0"/>
    <n v="249336"/>
    <x v="0"/>
    <x v="0"/>
    <x v="0"/>
    <x v="0"/>
    <x v="0"/>
    <x v="0"/>
    <x v="0"/>
    <x v="0"/>
    <x v="0"/>
    <x v="0"/>
  </r>
  <r>
    <x v="1"/>
    <x v="1"/>
    <x v="1"/>
    <n v="1"/>
    <n v="119536"/>
    <n v="0"/>
    <x v="1"/>
    <n v="119536"/>
    <x v="0"/>
    <x v="0"/>
    <x v="0"/>
    <x v="0"/>
    <x v="0"/>
    <x v="0"/>
    <x v="0"/>
    <x v="0"/>
    <x v="0"/>
    <x v="1"/>
  </r>
  <r>
    <x v="2"/>
    <x v="2"/>
    <x v="1"/>
    <n v="2"/>
    <n v="94148"/>
    <n v="0"/>
    <x v="2"/>
    <n v="188296"/>
    <x v="0"/>
    <x v="0"/>
    <x v="0"/>
    <x v="0"/>
    <x v="0"/>
    <x v="0"/>
    <x v="0"/>
    <x v="0"/>
    <x v="0"/>
    <x v="1"/>
  </r>
  <r>
    <x v="3"/>
    <x v="3"/>
    <x v="2"/>
    <n v="2"/>
    <n v="18668.067226890758"/>
    <n v="0.19"/>
    <x v="3"/>
    <n v="44430"/>
    <x v="0"/>
    <x v="0"/>
    <x v="0"/>
    <x v="0"/>
    <x v="0"/>
    <x v="0"/>
    <x v="0"/>
    <x v="0"/>
    <x v="0"/>
    <x v="0"/>
  </r>
  <r>
    <x v="4"/>
    <x v="4"/>
    <x v="0"/>
    <n v="2"/>
    <n v="47357.142857142855"/>
    <n v="0.05"/>
    <x v="4"/>
    <n v="99450"/>
    <x v="0"/>
    <x v="0"/>
    <x v="0"/>
    <x v="0"/>
    <x v="0"/>
    <x v="0"/>
    <x v="0"/>
    <x v="0"/>
    <x v="0"/>
    <x v="0"/>
  </r>
  <r>
    <x v="5"/>
    <x v="5"/>
    <x v="0"/>
    <n v="2"/>
    <n v="135000"/>
    <n v="0.05"/>
    <x v="5"/>
    <n v="283500"/>
    <x v="0"/>
    <x v="0"/>
    <x v="0"/>
    <x v="0"/>
    <x v="0"/>
    <x v="0"/>
    <x v="0"/>
    <x v="0"/>
    <x v="0"/>
    <x v="0"/>
  </r>
  <r>
    <x v="6"/>
    <x v="6"/>
    <x v="0"/>
    <n v="1"/>
    <n v="58433.333333333328"/>
    <n v="0.05"/>
    <x v="6"/>
    <n v="61355"/>
    <x v="0"/>
    <x v="0"/>
    <x v="0"/>
    <x v="0"/>
    <x v="0"/>
    <x v="0"/>
    <x v="0"/>
    <x v="0"/>
    <x v="0"/>
    <x v="0"/>
  </r>
  <r>
    <x v="7"/>
    <x v="7"/>
    <x v="0"/>
    <m/>
    <n v="473506.66666666663"/>
    <n v="0.05"/>
    <x v="7"/>
    <n v="0"/>
    <x v="0"/>
    <x v="0"/>
    <x v="0"/>
    <x v="0"/>
    <x v="0"/>
    <x v="0"/>
    <x v="0"/>
    <x v="0"/>
    <x v="0"/>
    <x v="0"/>
  </r>
  <r>
    <x v="8"/>
    <x v="6"/>
    <x v="0"/>
    <n v="2"/>
    <n v="51558.823529411769"/>
    <n v="0.19"/>
    <x v="6"/>
    <n v="122710"/>
    <x v="0"/>
    <x v="0"/>
    <x v="0"/>
    <x v="0"/>
    <x v="0"/>
    <x v="0"/>
    <x v="0"/>
    <x v="0"/>
    <x v="0"/>
    <x v="0"/>
  </r>
  <r>
    <x v="9"/>
    <x v="8"/>
    <x v="3"/>
    <n v="1"/>
    <n v="557363.02521008404"/>
    <n v="0.19"/>
    <x v="8"/>
    <n v="663262"/>
    <x v="0"/>
    <x v="0"/>
    <x v="0"/>
    <x v="0"/>
    <x v="0"/>
    <x v="0"/>
    <x v="0"/>
    <x v="0"/>
    <x v="0"/>
    <x v="0"/>
  </r>
  <r>
    <x v="10"/>
    <x v="9"/>
    <x v="4"/>
    <n v="17"/>
    <n v="4533.6134453781515"/>
    <n v="0.19"/>
    <x v="9"/>
    <n v="91715"/>
    <x v="0"/>
    <x v="0"/>
    <x v="0"/>
    <x v="0"/>
    <x v="0"/>
    <x v="0"/>
    <x v="0"/>
    <x v="0"/>
    <x v="0"/>
    <x v="0"/>
  </r>
  <r>
    <x v="11"/>
    <x v="10"/>
    <x v="5"/>
    <n v="1"/>
    <n v="64892.436974789918"/>
    <n v="0.19"/>
    <x v="10"/>
    <n v="77222"/>
    <x v="0"/>
    <x v="0"/>
    <x v="0"/>
    <x v="0"/>
    <x v="0"/>
    <x v="0"/>
    <x v="0"/>
    <x v="0"/>
    <x v="0"/>
    <x v="0"/>
  </r>
  <r>
    <x v="12"/>
    <x v="11"/>
    <x v="0"/>
    <n v="4"/>
    <n v="64003.361344537821"/>
    <n v="0.19"/>
    <x v="11"/>
    <n v="304656"/>
    <x v="0"/>
    <x v="1"/>
    <x v="1"/>
    <x v="1"/>
    <x v="1"/>
    <x v="1"/>
    <x v="1"/>
    <x v="1"/>
    <x v="1"/>
    <x v="0"/>
  </r>
  <r>
    <x v="13"/>
    <x v="12"/>
    <x v="6"/>
    <n v="1"/>
    <n v="497804.2016806723"/>
    <n v="0.19"/>
    <x v="12"/>
    <n v="592387"/>
    <x v="0"/>
    <x v="1"/>
    <x v="1"/>
    <x v="1"/>
    <x v="1"/>
    <x v="1"/>
    <x v="1"/>
    <x v="1"/>
    <x v="1"/>
    <x v="0"/>
  </r>
  <r>
    <x v="13"/>
    <x v="13"/>
    <x v="0"/>
    <n v="1"/>
    <n v="328906.72268907563"/>
    <n v="0.19"/>
    <x v="13"/>
    <n v="391399"/>
    <x v="0"/>
    <x v="1"/>
    <x v="1"/>
    <x v="1"/>
    <x v="1"/>
    <x v="1"/>
    <x v="1"/>
    <x v="1"/>
    <x v="1"/>
    <x v="0"/>
  </r>
  <r>
    <x v="13"/>
    <x v="14"/>
    <x v="0"/>
    <n v="2"/>
    <n v="247268.90756302522"/>
    <n v="0.19"/>
    <x v="14"/>
    <n v="588500"/>
    <x v="0"/>
    <x v="1"/>
    <x v="1"/>
    <x v="1"/>
    <x v="1"/>
    <x v="1"/>
    <x v="1"/>
    <x v="1"/>
    <x v="1"/>
    <x v="0"/>
  </r>
  <r>
    <x v="13"/>
    <x v="15"/>
    <x v="0"/>
    <n v="2"/>
    <n v="53060.504201680676"/>
    <n v="0.19"/>
    <x v="15"/>
    <n v="126284"/>
    <x v="0"/>
    <x v="1"/>
    <x v="1"/>
    <x v="1"/>
    <x v="1"/>
    <x v="1"/>
    <x v="1"/>
    <x v="1"/>
    <x v="1"/>
    <x v="0"/>
  </r>
  <r>
    <x v="13"/>
    <x v="11"/>
    <x v="0"/>
    <n v="4"/>
    <n v="64003.361344537821"/>
    <n v="0.19"/>
    <x v="11"/>
    <n v="304656"/>
    <x v="0"/>
    <x v="2"/>
    <x v="2"/>
    <x v="1"/>
    <x v="2"/>
    <x v="2"/>
    <x v="2"/>
    <x v="2"/>
    <x v="2"/>
    <x v="0"/>
  </r>
  <r>
    <x v="13"/>
    <x v="12"/>
    <x v="6"/>
    <n v="1"/>
    <n v="497804.2016806723"/>
    <n v="0.19"/>
    <x v="12"/>
    <n v="592387"/>
    <x v="0"/>
    <x v="2"/>
    <x v="2"/>
    <x v="1"/>
    <x v="2"/>
    <x v="2"/>
    <x v="2"/>
    <x v="2"/>
    <x v="2"/>
    <x v="0"/>
  </r>
  <r>
    <x v="13"/>
    <x v="13"/>
    <x v="0"/>
    <n v="1"/>
    <n v="328906.72268907563"/>
    <n v="0.19"/>
    <x v="13"/>
    <n v="391399"/>
    <x v="0"/>
    <x v="2"/>
    <x v="2"/>
    <x v="1"/>
    <x v="2"/>
    <x v="2"/>
    <x v="2"/>
    <x v="2"/>
    <x v="2"/>
    <x v="0"/>
  </r>
  <r>
    <x v="13"/>
    <x v="14"/>
    <x v="0"/>
    <n v="2"/>
    <n v="247268.90756302522"/>
    <n v="0.19"/>
    <x v="14"/>
    <n v="588500"/>
    <x v="0"/>
    <x v="2"/>
    <x v="2"/>
    <x v="1"/>
    <x v="2"/>
    <x v="2"/>
    <x v="2"/>
    <x v="2"/>
    <x v="2"/>
    <x v="0"/>
  </r>
  <r>
    <x v="13"/>
    <x v="15"/>
    <x v="0"/>
    <n v="1"/>
    <n v="53060.504201680676"/>
    <n v="0.19"/>
    <x v="15"/>
    <n v="63142"/>
    <x v="0"/>
    <x v="2"/>
    <x v="2"/>
    <x v="1"/>
    <x v="2"/>
    <x v="2"/>
    <x v="2"/>
    <x v="2"/>
    <x v="2"/>
    <x v="0"/>
  </r>
  <r>
    <x v="13"/>
    <x v="16"/>
    <x v="0"/>
    <n v="1"/>
    <n v="328906.72268907563"/>
    <n v="0.19"/>
    <x v="13"/>
    <n v="391399"/>
    <x v="0"/>
    <x v="3"/>
    <x v="2"/>
    <x v="0"/>
    <x v="3"/>
    <x v="3"/>
    <x v="3"/>
    <x v="3"/>
    <x v="2"/>
    <x v="0"/>
  </r>
  <r>
    <x v="13"/>
    <x v="17"/>
    <x v="0"/>
    <n v="1"/>
    <n v="295186.66666666663"/>
    <n v="0.05"/>
    <x v="16"/>
    <n v="309946"/>
    <x v="0"/>
    <x v="3"/>
    <x v="2"/>
    <x v="0"/>
    <x v="3"/>
    <x v="3"/>
    <x v="3"/>
    <x v="3"/>
    <x v="2"/>
    <x v="0"/>
  </r>
  <r>
    <x v="13"/>
    <x v="18"/>
    <x v="0"/>
    <n v="2"/>
    <n v="71514.28571428571"/>
    <n v="0.05"/>
    <x v="17"/>
    <n v="150180"/>
    <x v="0"/>
    <x v="3"/>
    <x v="2"/>
    <x v="0"/>
    <x v="3"/>
    <x v="3"/>
    <x v="3"/>
    <x v="3"/>
    <x v="2"/>
    <x v="0"/>
  </r>
  <r>
    <x v="13"/>
    <x v="19"/>
    <x v="0"/>
    <n v="3"/>
    <n v="29335.294117647059"/>
    <n v="0.19"/>
    <x v="18"/>
    <n v="104727"/>
    <x v="0"/>
    <x v="3"/>
    <x v="2"/>
    <x v="0"/>
    <x v="3"/>
    <x v="3"/>
    <x v="3"/>
    <x v="3"/>
    <x v="2"/>
    <x v="0"/>
  </r>
  <r>
    <x v="13"/>
    <x v="20"/>
    <x v="0"/>
    <n v="2"/>
    <n v="59440.952380952382"/>
    <n v="0.05"/>
    <x v="19"/>
    <n v="124826"/>
    <x v="0"/>
    <x v="3"/>
    <x v="2"/>
    <x v="0"/>
    <x v="3"/>
    <x v="3"/>
    <x v="3"/>
    <x v="3"/>
    <x v="2"/>
    <x v="0"/>
  </r>
  <r>
    <x v="13"/>
    <x v="21"/>
    <x v="0"/>
    <n v="2"/>
    <n v="64478.095238095237"/>
    <n v="0.05"/>
    <x v="20"/>
    <n v="135404"/>
    <x v="0"/>
    <x v="3"/>
    <x v="2"/>
    <x v="0"/>
    <x v="3"/>
    <x v="3"/>
    <x v="3"/>
    <x v="3"/>
    <x v="2"/>
    <x v="0"/>
  </r>
  <r>
    <x v="13"/>
    <x v="22"/>
    <x v="5"/>
    <m/>
    <n v="720037.8151260505"/>
    <n v="0.19"/>
    <x v="21"/>
    <n v="0"/>
    <x v="0"/>
    <x v="3"/>
    <x v="2"/>
    <x v="0"/>
    <x v="3"/>
    <x v="3"/>
    <x v="3"/>
    <x v="3"/>
    <x v="2"/>
    <x v="0"/>
  </r>
  <r>
    <x v="13"/>
    <x v="23"/>
    <x v="4"/>
    <n v="146"/>
    <n v="4533.6134453781515"/>
    <n v="0.19"/>
    <x v="9"/>
    <n v="787670"/>
    <x v="0"/>
    <x v="3"/>
    <x v="2"/>
    <x v="0"/>
    <x v="3"/>
    <x v="3"/>
    <x v="3"/>
    <x v="3"/>
    <x v="2"/>
    <x v="0"/>
  </r>
  <r>
    <x v="13"/>
    <x v="7"/>
    <x v="0"/>
    <n v="1"/>
    <n v="473506.66666666663"/>
    <n v="0.05"/>
    <x v="7"/>
    <n v="497182"/>
    <x v="0"/>
    <x v="0"/>
    <x v="2"/>
    <x v="0"/>
    <x v="4"/>
    <x v="4"/>
    <x v="4"/>
    <x v="4"/>
    <x v="2"/>
    <x v="0"/>
  </r>
  <r>
    <x v="13"/>
    <x v="19"/>
    <x v="0"/>
    <n v="5"/>
    <n v="29335.294117647059"/>
    <n v="0.19"/>
    <x v="18"/>
    <n v="174545"/>
    <x v="0"/>
    <x v="0"/>
    <x v="2"/>
    <x v="0"/>
    <x v="4"/>
    <x v="4"/>
    <x v="4"/>
    <x v="4"/>
    <x v="2"/>
    <x v="0"/>
  </r>
  <r>
    <x v="13"/>
    <x v="18"/>
    <x v="0"/>
    <n v="4"/>
    <n v="71514.28571428571"/>
    <n v="0.05"/>
    <x v="17"/>
    <n v="300360"/>
    <x v="0"/>
    <x v="0"/>
    <x v="2"/>
    <x v="0"/>
    <x v="4"/>
    <x v="4"/>
    <x v="4"/>
    <x v="4"/>
    <x v="2"/>
    <x v="0"/>
  </r>
  <r>
    <x v="13"/>
    <x v="24"/>
    <x v="0"/>
    <n v="1"/>
    <n v="96716.190476190473"/>
    <n v="0.05"/>
    <x v="22"/>
    <n v="101552"/>
    <x v="0"/>
    <x v="0"/>
    <x v="2"/>
    <x v="0"/>
    <x v="4"/>
    <x v="4"/>
    <x v="4"/>
    <x v="4"/>
    <x v="2"/>
    <x v="0"/>
  </r>
  <r>
    <x v="13"/>
    <x v="23"/>
    <x v="4"/>
    <n v="100"/>
    <n v="4533.6134453781515"/>
    <n v="0.19"/>
    <x v="9"/>
    <n v="539500"/>
    <x v="0"/>
    <x v="0"/>
    <x v="2"/>
    <x v="0"/>
    <x v="4"/>
    <x v="4"/>
    <x v="4"/>
    <x v="4"/>
    <x v="2"/>
    <x v="0"/>
  </r>
  <r>
    <x v="13"/>
    <x v="25"/>
    <x v="5"/>
    <n v="1"/>
    <n v="156452.9411764706"/>
    <n v="0.19"/>
    <x v="23"/>
    <n v="186179"/>
    <x v="0"/>
    <x v="0"/>
    <x v="2"/>
    <x v="0"/>
    <x v="4"/>
    <x v="4"/>
    <x v="4"/>
    <x v="4"/>
    <x v="2"/>
    <x v="0"/>
  </r>
  <r>
    <x v="13"/>
    <x v="26"/>
    <x v="5"/>
    <m/>
    <n v="647145.37815126055"/>
    <n v="0.19"/>
    <x v="24"/>
    <n v="0"/>
    <x v="0"/>
    <x v="0"/>
    <x v="2"/>
    <x v="0"/>
    <x v="4"/>
    <x v="4"/>
    <x v="4"/>
    <x v="4"/>
    <x v="2"/>
    <x v="0"/>
  </r>
  <r>
    <x v="13"/>
    <x v="21"/>
    <x v="0"/>
    <n v="3"/>
    <n v="64478.095238095237"/>
    <n v="0.05"/>
    <x v="20"/>
    <n v="203106"/>
    <x v="0"/>
    <x v="0"/>
    <x v="2"/>
    <x v="0"/>
    <x v="4"/>
    <x v="4"/>
    <x v="4"/>
    <x v="4"/>
    <x v="2"/>
    <x v="0"/>
  </r>
  <r>
    <x v="13"/>
    <x v="16"/>
    <x v="0"/>
    <n v="1"/>
    <n v="328906.72268907563"/>
    <n v="0.19"/>
    <x v="13"/>
    <n v="391399"/>
    <x v="0"/>
    <x v="1"/>
    <x v="2"/>
    <x v="0"/>
    <x v="5"/>
    <x v="5"/>
    <x v="5"/>
    <x v="5"/>
    <x v="2"/>
    <x v="0"/>
  </r>
  <r>
    <x v="13"/>
    <x v="17"/>
    <x v="0"/>
    <n v="1"/>
    <n v="295186.66666666663"/>
    <n v="0.05"/>
    <x v="16"/>
    <n v="309946"/>
    <x v="0"/>
    <x v="1"/>
    <x v="2"/>
    <x v="0"/>
    <x v="5"/>
    <x v="5"/>
    <x v="5"/>
    <x v="5"/>
    <x v="2"/>
    <x v="0"/>
  </r>
  <r>
    <x v="13"/>
    <x v="18"/>
    <x v="0"/>
    <n v="3"/>
    <n v="71514.28571428571"/>
    <n v="0.05"/>
    <x v="17"/>
    <n v="225270"/>
    <x v="0"/>
    <x v="1"/>
    <x v="2"/>
    <x v="0"/>
    <x v="5"/>
    <x v="5"/>
    <x v="5"/>
    <x v="5"/>
    <x v="2"/>
    <x v="0"/>
  </r>
  <r>
    <x v="13"/>
    <x v="19"/>
    <x v="0"/>
    <n v="2"/>
    <n v="29335.294117647059"/>
    <n v="0.19"/>
    <x v="18"/>
    <n v="69818"/>
    <x v="0"/>
    <x v="1"/>
    <x v="2"/>
    <x v="0"/>
    <x v="5"/>
    <x v="5"/>
    <x v="5"/>
    <x v="5"/>
    <x v="2"/>
    <x v="0"/>
  </r>
  <r>
    <x v="13"/>
    <x v="20"/>
    <x v="0"/>
    <n v="2"/>
    <n v="59440.952380952382"/>
    <n v="0.05"/>
    <x v="19"/>
    <n v="124826"/>
    <x v="0"/>
    <x v="1"/>
    <x v="2"/>
    <x v="0"/>
    <x v="5"/>
    <x v="5"/>
    <x v="5"/>
    <x v="5"/>
    <x v="2"/>
    <x v="0"/>
  </r>
  <r>
    <x v="13"/>
    <x v="21"/>
    <x v="0"/>
    <n v="2"/>
    <n v="64478.095238095237"/>
    <n v="0.05"/>
    <x v="20"/>
    <n v="135404"/>
    <x v="0"/>
    <x v="1"/>
    <x v="2"/>
    <x v="0"/>
    <x v="5"/>
    <x v="5"/>
    <x v="5"/>
    <x v="5"/>
    <x v="2"/>
    <x v="0"/>
  </r>
  <r>
    <x v="13"/>
    <x v="22"/>
    <x v="5"/>
    <m/>
    <n v="720037.8151260505"/>
    <n v="0.19"/>
    <x v="21"/>
    <n v="0"/>
    <x v="0"/>
    <x v="1"/>
    <x v="2"/>
    <x v="0"/>
    <x v="5"/>
    <x v="5"/>
    <x v="5"/>
    <x v="5"/>
    <x v="2"/>
    <x v="0"/>
  </r>
  <r>
    <x v="13"/>
    <x v="23"/>
    <x v="4"/>
    <n v="138"/>
    <n v="4533.6134453781515"/>
    <n v="0.19"/>
    <x v="9"/>
    <n v="744510"/>
    <x v="0"/>
    <x v="1"/>
    <x v="2"/>
    <x v="0"/>
    <x v="5"/>
    <x v="5"/>
    <x v="5"/>
    <x v="5"/>
    <x v="2"/>
    <x v="0"/>
  </r>
  <r>
    <x v="13"/>
    <x v="16"/>
    <x v="0"/>
    <n v="1"/>
    <n v="328906.72268907563"/>
    <n v="0.19"/>
    <x v="13"/>
    <n v="391399"/>
    <x v="0"/>
    <x v="0"/>
    <x v="3"/>
    <x v="2"/>
    <x v="6"/>
    <x v="6"/>
    <x v="6"/>
    <x v="6"/>
    <x v="2"/>
    <x v="0"/>
  </r>
  <r>
    <x v="13"/>
    <x v="17"/>
    <x v="0"/>
    <n v="1"/>
    <n v="295186.66666666663"/>
    <n v="0.05"/>
    <x v="16"/>
    <n v="309946"/>
    <x v="0"/>
    <x v="0"/>
    <x v="3"/>
    <x v="2"/>
    <x v="6"/>
    <x v="6"/>
    <x v="6"/>
    <x v="6"/>
    <x v="2"/>
    <x v="0"/>
  </r>
  <r>
    <x v="13"/>
    <x v="18"/>
    <x v="0"/>
    <n v="3"/>
    <n v="71514.28571428571"/>
    <n v="0.05"/>
    <x v="17"/>
    <n v="225270"/>
    <x v="0"/>
    <x v="0"/>
    <x v="3"/>
    <x v="2"/>
    <x v="6"/>
    <x v="6"/>
    <x v="6"/>
    <x v="6"/>
    <x v="2"/>
    <x v="0"/>
  </r>
  <r>
    <x v="13"/>
    <x v="19"/>
    <x v="0"/>
    <n v="3"/>
    <n v="29335.294117647059"/>
    <n v="0.19"/>
    <x v="18"/>
    <n v="104727"/>
    <x v="0"/>
    <x v="0"/>
    <x v="3"/>
    <x v="2"/>
    <x v="6"/>
    <x v="6"/>
    <x v="6"/>
    <x v="6"/>
    <x v="2"/>
    <x v="0"/>
  </r>
  <r>
    <x v="13"/>
    <x v="20"/>
    <x v="0"/>
    <n v="2"/>
    <n v="59440.952380952382"/>
    <n v="0.05"/>
    <x v="19"/>
    <n v="124826"/>
    <x v="0"/>
    <x v="0"/>
    <x v="3"/>
    <x v="2"/>
    <x v="6"/>
    <x v="6"/>
    <x v="6"/>
    <x v="6"/>
    <x v="2"/>
    <x v="0"/>
  </r>
  <r>
    <x v="13"/>
    <x v="21"/>
    <x v="0"/>
    <n v="2"/>
    <n v="64478.095238095237"/>
    <n v="0.05"/>
    <x v="20"/>
    <n v="135404"/>
    <x v="0"/>
    <x v="0"/>
    <x v="3"/>
    <x v="2"/>
    <x v="6"/>
    <x v="6"/>
    <x v="6"/>
    <x v="6"/>
    <x v="2"/>
    <x v="0"/>
  </r>
  <r>
    <x v="13"/>
    <x v="22"/>
    <x v="5"/>
    <m/>
    <n v="720037.8151260505"/>
    <n v="0.19"/>
    <x v="21"/>
    <n v="0"/>
    <x v="0"/>
    <x v="0"/>
    <x v="3"/>
    <x v="2"/>
    <x v="6"/>
    <x v="6"/>
    <x v="6"/>
    <x v="6"/>
    <x v="2"/>
    <x v="0"/>
  </r>
  <r>
    <x v="13"/>
    <x v="6"/>
    <x v="0"/>
    <n v="11"/>
    <n v="51558.823529411769"/>
    <n v="0.19"/>
    <x v="6"/>
    <n v="674905"/>
    <x v="0"/>
    <x v="0"/>
    <x v="3"/>
    <x v="2"/>
    <x v="6"/>
    <x v="6"/>
    <x v="6"/>
    <x v="6"/>
    <x v="2"/>
    <x v="0"/>
  </r>
  <r>
    <x v="13"/>
    <x v="27"/>
    <x v="0"/>
    <n v="1"/>
    <n v="1799537.1428571427"/>
    <n v="0.05"/>
    <x v="25"/>
    <n v="1889514"/>
    <x v="1"/>
    <x v="4"/>
    <x v="2"/>
    <x v="3"/>
    <x v="7"/>
    <x v="7"/>
    <x v="7"/>
    <x v="7"/>
    <x v="2"/>
    <x v="0"/>
  </r>
  <r>
    <x v="13"/>
    <x v="28"/>
    <x v="0"/>
    <n v="15"/>
    <n v="47351.428571428572"/>
    <n v="0.05"/>
    <x v="26"/>
    <n v="745785"/>
    <x v="1"/>
    <x v="5"/>
    <x v="4"/>
    <x v="4"/>
    <x v="8"/>
    <x v="8"/>
    <x v="8"/>
    <x v="8"/>
    <x v="2"/>
    <x v="0"/>
  </r>
  <r>
    <x v="13"/>
    <x v="29"/>
    <x v="0"/>
    <n v="15"/>
    <n v="62462.857142857138"/>
    <n v="0.05"/>
    <x v="27"/>
    <n v="983790"/>
    <x v="1"/>
    <x v="5"/>
    <x v="4"/>
    <x v="4"/>
    <x v="8"/>
    <x v="8"/>
    <x v="8"/>
    <x v="8"/>
    <x v="2"/>
    <x v="0"/>
  </r>
  <r>
    <x v="13"/>
    <x v="30"/>
    <x v="0"/>
    <m/>
    <n v="53396.190476190473"/>
    <n v="0.05"/>
    <x v="28"/>
    <n v="0"/>
    <x v="1"/>
    <x v="5"/>
    <x v="4"/>
    <x v="4"/>
    <x v="8"/>
    <x v="8"/>
    <x v="8"/>
    <x v="8"/>
    <x v="2"/>
    <x v="0"/>
  </r>
  <r>
    <x v="13"/>
    <x v="31"/>
    <x v="0"/>
    <n v="6"/>
    <n v="46847.619047619046"/>
    <n v="0.05"/>
    <x v="29"/>
    <n v="295140"/>
    <x v="1"/>
    <x v="5"/>
    <x v="4"/>
    <x v="4"/>
    <x v="8"/>
    <x v="8"/>
    <x v="8"/>
    <x v="8"/>
    <x v="2"/>
    <x v="0"/>
  </r>
  <r>
    <x v="13"/>
    <x v="32"/>
    <x v="0"/>
    <m/>
    <n v="14608.571428571428"/>
    <n v="0.05"/>
    <x v="30"/>
    <n v="0"/>
    <x v="1"/>
    <x v="5"/>
    <x v="4"/>
    <x v="4"/>
    <x v="8"/>
    <x v="8"/>
    <x v="8"/>
    <x v="8"/>
    <x v="2"/>
    <x v="0"/>
  </r>
  <r>
    <x v="13"/>
    <x v="33"/>
    <x v="0"/>
    <n v="1"/>
    <n v="1405615.9663865548"/>
    <n v="0.19"/>
    <x v="31"/>
    <n v="1672683"/>
    <x v="1"/>
    <x v="5"/>
    <x v="2"/>
    <x v="5"/>
    <x v="9"/>
    <x v="9"/>
    <x v="9"/>
    <x v="9"/>
    <x v="3"/>
    <x v="0"/>
  </r>
  <r>
    <x v="13"/>
    <x v="34"/>
    <x v="0"/>
    <n v="1"/>
    <n v="262236.13445378153"/>
    <n v="0.19"/>
    <x v="32"/>
    <n v="312061"/>
    <x v="1"/>
    <x v="5"/>
    <x v="2"/>
    <x v="5"/>
    <x v="9"/>
    <x v="9"/>
    <x v="9"/>
    <x v="9"/>
    <x v="3"/>
    <x v="0"/>
  </r>
  <r>
    <x v="13"/>
    <x v="35"/>
    <x v="0"/>
    <n v="1"/>
    <n v="33981.512605042015"/>
    <n v="0.19"/>
    <x v="33"/>
    <n v="40438"/>
    <x v="1"/>
    <x v="5"/>
    <x v="2"/>
    <x v="5"/>
    <x v="9"/>
    <x v="9"/>
    <x v="9"/>
    <x v="9"/>
    <x v="3"/>
    <x v="0"/>
  </r>
  <r>
    <x v="13"/>
    <x v="36"/>
    <x v="0"/>
    <n v="1"/>
    <n v="1370420.1680672269"/>
    <n v="0.19"/>
    <x v="34"/>
    <n v="1630800"/>
    <x v="1"/>
    <x v="6"/>
    <x v="2"/>
    <x v="6"/>
    <x v="10"/>
    <x v="10"/>
    <x v="10"/>
    <x v="10"/>
    <x v="4"/>
    <x v="0"/>
  </r>
  <r>
    <x v="13"/>
    <x v="37"/>
    <x v="0"/>
    <n v="10"/>
    <n v="30224.36974789916"/>
    <n v="0.19"/>
    <x v="35"/>
    <n v="359670"/>
    <x v="1"/>
    <x v="6"/>
    <x v="2"/>
    <x v="6"/>
    <x v="10"/>
    <x v="10"/>
    <x v="10"/>
    <x v="10"/>
    <x v="4"/>
    <x v="0"/>
  </r>
  <r>
    <x v="13"/>
    <x v="38"/>
    <x v="7"/>
    <n v="3"/>
    <n v="336391"/>
    <n v="0"/>
    <x v="36"/>
    <n v="1009173"/>
    <x v="1"/>
    <x v="7"/>
    <x v="5"/>
    <x v="7"/>
    <x v="11"/>
    <x v="11"/>
    <x v="11"/>
    <x v="11"/>
    <x v="2"/>
    <x v="1"/>
  </r>
  <r>
    <x v="13"/>
    <x v="39"/>
    <x v="7"/>
    <n v="3"/>
    <n v="322640"/>
    <n v="0"/>
    <x v="37"/>
    <n v="967920"/>
    <x v="1"/>
    <x v="7"/>
    <x v="5"/>
    <x v="7"/>
    <x v="11"/>
    <x v="11"/>
    <x v="11"/>
    <x v="11"/>
    <x v="2"/>
    <x v="1"/>
  </r>
  <r>
    <x v="13"/>
    <x v="40"/>
    <x v="0"/>
    <n v="1"/>
    <n v="917647.0588235294"/>
    <n v="0.19"/>
    <x v="38"/>
    <n v="1092000"/>
    <x v="1"/>
    <x v="4"/>
    <x v="2"/>
    <x v="8"/>
    <x v="12"/>
    <x v="12"/>
    <x v="12"/>
    <x v="12"/>
    <x v="5"/>
    <x v="0"/>
  </r>
  <r>
    <x v="13"/>
    <x v="41"/>
    <x v="8"/>
    <n v="1"/>
    <n v="595587.39495798317"/>
    <n v="0.19"/>
    <x v="39"/>
    <n v="708749"/>
    <x v="1"/>
    <x v="4"/>
    <x v="2"/>
    <x v="8"/>
    <x v="12"/>
    <x v="12"/>
    <x v="12"/>
    <x v="12"/>
    <x v="5"/>
    <x v="0"/>
  </r>
  <r>
    <x v="13"/>
    <x v="42"/>
    <x v="0"/>
    <m/>
    <n v="1505770.5882352942"/>
    <n v="0.19"/>
    <x v="40"/>
    <n v="0"/>
    <x v="1"/>
    <x v="4"/>
    <x v="2"/>
    <x v="8"/>
    <x v="12"/>
    <x v="12"/>
    <x v="12"/>
    <x v="12"/>
    <x v="5"/>
    <x v="0"/>
  </r>
  <r>
    <x v="13"/>
    <x v="43"/>
    <x v="9"/>
    <n v="2"/>
    <n v="280074.28571428568"/>
    <n v="0.05"/>
    <x v="41"/>
    <n v="588156"/>
    <x v="1"/>
    <x v="5"/>
    <x v="6"/>
    <x v="9"/>
    <x v="13"/>
    <x v="13"/>
    <x v="13"/>
    <x v="13"/>
    <x v="2"/>
    <x v="1"/>
  </r>
  <r>
    <x v="13"/>
    <x v="44"/>
    <x v="9"/>
    <n v="3"/>
    <n v="246828.57142857142"/>
    <n v="0.05"/>
    <x v="42"/>
    <n v="777510"/>
    <x v="1"/>
    <x v="5"/>
    <x v="6"/>
    <x v="9"/>
    <x v="13"/>
    <x v="13"/>
    <x v="13"/>
    <x v="13"/>
    <x v="2"/>
    <x v="1"/>
  </r>
  <r>
    <x v="13"/>
    <x v="45"/>
    <x v="9"/>
    <n v="3"/>
    <n v="199477.14285714284"/>
    <n v="0.05"/>
    <x v="43"/>
    <n v="628353"/>
    <x v="1"/>
    <x v="5"/>
    <x v="6"/>
    <x v="9"/>
    <x v="13"/>
    <x v="13"/>
    <x v="13"/>
    <x v="13"/>
    <x v="2"/>
    <x v="1"/>
  </r>
  <r>
    <x v="13"/>
    <x v="46"/>
    <x v="7"/>
    <n v="2"/>
    <n v="250707"/>
    <n v="0"/>
    <x v="44"/>
    <n v="501414"/>
    <x v="1"/>
    <x v="8"/>
    <x v="2"/>
    <x v="10"/>
    <x v="14"/>
    <x v="14"/>
    <x v="14"/>
    <x v="14"/>
    <x v="6"/>
    <x v="1"/>
  </r>
  <r>
    <x v="13"/>
    <x v="47"/>
    <x v="10"/>
    <n v="4"/>
    <n v="72537.142857142855"/>
    <n v="0.05"/>
    <x v="11"/>
    <n v="304656"/>
    <x v="1"/>
    <x v="8"/>
    <x v="2"/>
    <x v="10"/>
    <x v="14"/>
    <x v="14"/>
    <x v="14"/>
    <x v="14"/>
    <x v="6"/>
    <x v="1"/>
  </r>
  <r>
    <x v="13"/>
    <x v="48"/>
    <x v="11"/>
    <n v="4"/>
    <n v="174291.42857142855"/>
    <n v="0.05"/>
    <x v="45"/>
    <n v="732024"/>
    <x v="1"/>
    <x v="8"/>
    <x v="2"/>
    <x v="10"/>
    <x v="14"/>
    <x v="14"/>
    <x v="14"/>
    <x v="14"/>
    <x v="6"/>
    <x v="1"/>
  </r>
  <r>
    <x v="13"/>
    <x v="7"/>
    <x v="0"/>
    <n v="1"/>
    <n v="473506.66666666663"/>
    <n v="0.05"/>
    <x v="7"/>
    <n v="497182"/>
    <x v="1"/>
    <x v="8"/>
    <x v="2"/>
    <x v="10"/>
    <x v="14"/>
    <x v="14"/>
    <x v="14"/>
    <x v="14"/>
    <x v="6"/>
    <x v="0"/>
  </r>
  <r>
    <x v="13"/>
    <x v="49"/>
    <x v="7"/>
    <n v="10"/>
    <n v="199931"/>
    <n v="0"/>
    <x v="46"/>
    <n v="1999310"/>
    <x v="1"/>
    <x v="4"/>
    <x v="7"/>
    <x v="3"/>
    <x v="15"/>
    <x v="15"/>
    <x v="15"/>
    <x v="15"/>
    <x v="7"/>
    <x v="1"/>
  </r>
  <r>
    <x v="13"/>
    <x v="50"/>
    <x v="12"/>
    <n v="3"/>
    <n v="306683.19327731093"/>
    <n v="0.19"/>
    <x v="47"/>
    <n v="1094859"/>
    <x v="1"/>
    <x v="5"/>
    <x v="8"/>
    <x v="7"/>
    <x v="16"/>
    <x v="16"/>
    <x v="16"/>
    <x v="16"/>
    <x v="2"/>
    <x v="0"/>
  </r>
  <r>
    <x v="13"/>
    <x v="38"/>
    <x v="7"/>
    <n v="1"/>
    <n v="336391"/>
    <n v="0"/>
    <x v="36"/>
    <n v="336391"/>
    <x v="1"/>
    <x v="5"/>
    <x v="8"/>
    <x v="7"/>
    <x v="16"/>
    <x v="16"/>
    <x v="16"/>
    <x v="16"/>
    <x v="2"/>
    <x v="1"/>
  </r>
  <r>
    <x v="13"/>
    <x v="51"/>
    <x v="4"/>
    <n v="19"/>
    <n v="7378.1512605042017"/>
    <n v="0.19"/>
    <x v="48"/>
    <n v="166820"/>
    <x v="1"/>
    <x v="5"/>
    <x v="8"/>
    <x v="7"/>
    <x v="16"/>
    <x v="16"/>
    <x v="16"/>
    <x v="16"/>
    <x v="2"/>
    <x v="1"/>
  </r>
  <r>
    <x v="13"/>
    <x v="49"/>
    <x v="7"/>
    <n v="2"/>
    <n v="199931"/>
    <n v="0"/>
    <x v="46"/>
    <n v="399862"/>
    <x v="1"/>
    <x v="5"/>
    <x v="8"/>
    <x v="7"/>
    <x v="16"/>
    <x v="16"/>
    <x v="16"/>
    <x v="16"/>
    <x v="2"/>
    <x v="1"/>
  </r>
  <r>
    <x v="13"/>
    <x v="52"/>
    <x v="0"/>
    <n v="1"/>
    <n v="1680088.2352941178"/>
    <n v="0.19"/>
    <x v="49"/>
    <n v="1999305"/>
    <x v="1"/>
    <x v="7"/>
    <x v="9"/>
    <x v="6"/>
    <x v="17"/>
    <x v="17"/>
    <x v="17"/>
    <x v="17"/>
    <x v="2"/>
    <x v="0"/>
  </r>
  <r>
    <x v="13"/>
    <x v="37"/>
    <x v="0"/>
    <n v="7"/>
    <n v="30224.36974789916"/>
    <n v="0.19"/>
    <x v="35"/>
    <n v="251769"/>
    <x v="1"/>
    <x v="7"/>
    <x v="9"/>
    <x v="6"/>
    <x v="17"/>
    <x v="17"/>
    <x v="17"/>
    <x v="17"/>
    <x v="2"/>
    <x v="0"/>
  </r>
  <r>
    <x v="13"/>
    <x v="53"/>
    <x v="0"/>
    <n v="1"/>
    <n v="1687647.0588235294"/>
    <n v="0.19"/>
    <x v="50"/>
    <n v="2008300"/>
    <x v="1"/>
    <x v="5"/>
    <x v="2"/>
    <x v="5"/>
    <x v="18"/>
    <x v="18"/>
    <x v="18"/>
    <x v="18"/>
    <x v="2"/>
    <x v="0"/>
  </r>
  <r>
    <x v="13"/>
    <x v="49"/>
    <x v="7"/>
    <n v="10"/>
    <n v="199931"/>
    <n v="0"/>
    <x v="46"/>
    <n v="1999310"/>
    <x v="1"/>
    <x v="5"/>
    <x v="2"/>
    <x v="4"/>
    <x v="19"/>
    <x v="19"/>
    <x v="19"/>
    <x v="19"/>
    <x v="2"/>
    <x v="1"/>
  </r>
  <r>
    <x v="13"/>
    <x v="54"/>
    <x v="0"/>
    <n v="1"/>
    <n v="617894.95798319334"/>
    <n v="0.19"/>
    <x v="51"/>
    <n v="735295"/>
    <x v="2"/>
    <x v="9"/>
    <x v="10"/>
    <x v="11"/>
    <x v="20"/>
    <x v="20"/>
    <x v="20"/>
    <x v="20"/>
    <x v="2"/>
    <x v="0"/>
  </r>
  <r>
    <x v="13"/>
    <x v="55"/>
    <x v="0"/>
    <n v="3"/>
    <n v="326511.76470588235"/>
    <n v="0.19"/>
    <x v="52"/>
    <n v="1165647"/>
    <x v="2"/>
    <x v="9"/>
    <x v="10"/>
    <x v="11"/>
    <x v="20"/>
    <x v="20"/>
    <x v="20"/>
    <x v="20"/>
    <x v="2"/>
    <x v="0"/>
  </r>
  <r>
    <x v="13"/>
    <x v="56"/>
    <x v="0"/>
    <n v="1"/>
    <n v="109243.6974789916"/>
    <n v="0.19"/>
    <x v="53"/>
    <n v="130000"/>
    <x v="2"/>
    <x v="9"/>
    <x v="10"/>
    <x v="11"/>
    <x v="20"/>
    <x v="20"/>
    <x v="20"/>
    <x v="20"/>
    <x v="2"/>
    <x v="0"/>
  </r>
  <r>
    <x v="13"/>
    <x v="57"/>
    <x v="0"/>
    <m/>
    <n v="622.68907563025209"/>
    <n v="0.19"/>
    <x v="54"/>
    <n v="0"/>
    <x v="2"/>
    <x v="9"/>
    <x v="10"/>
    <x v="11"/>
    <x v="20"/>
    <x v="20"/>
    <x v="20"/>
    <x v="20"/>
    <x v="2"/>
    <x v="0"/>
  </r>
  <r>
    <x v="13"/>
    <x v="58"/>
    <x v="0"/>
    <m/>
    <n v="3378.1512605042017"/>
    <n v="0.19"/>
    <x v="55"/>
    <n v="0"/>
    <x v="2"/>
    <x v="9"/>
    <x v="10"/>
    <x v="11"/>
    <x v="20"/>
    <x v="20"/>
    <x v="20"/>
    <x v="20"/>
    <x v="2"/>
    <x v="0"/>
  </r>
  <r>
    <x v="13"/>
    <x v="59"/>
    <x v="0"/>
    <m/>
    <n v="3378.1512605042017"/>
    <n v="0.19"/>
    <x v="55"/>
    <n v="0"/>
    <x v="2"/>
    <x v="9"/>
    <x v="10"/>
    <x v="11"/>
    <x v="20"/>
    <x v="20"/>
    <x v="20"/>
    <x v="20"/>
    <x v="2"/>
    <x v="0"/>
  </r>
  <r>
    <x v="13"/>
    <x v="60"/>
    <x v="0"/>
    <m/>
    <n v="3378.1512605042017"/>
    <n v="0.19"/>
    <x v="55"/>
    <n v="0"/>
    <x v="2"/>
    <x v="9"/>
    <x v="10"/>
    <x v="11"/>
    <x v="20"/>
    <x v="20"/>
    <x v="20"/>
    <x v="20"/>
    <x v="2"/>
    <x v="0"/>
  </r>
  <r>
    <x v="13"/>
    <x v="61"/>
    <x v="0"/>
    <m/>
    <n v="3378.1512605042017"/>
    <n v="0.19"/>
    <x v="55"/>
    <n v="0"/>
    <x v="2"/>
    <x v="9"/>
    <x v="10"/>
    <x v="11"/>
    <x v="20"/>
    <x v="20"/>
    <x v="20"/>
    <x v="20"/>
    <x v="2"/>
    <x v="0"/>
  </r>
  <r>
    <x v="13"/>
    <x v="62"/>
    <x v="0"/>
    <m/>
    <n v="693.27731092436977"/>
    <n v="0.19"/>
    <x v="56"/>
    <n v="0"/>
    <x v="2"/>
    <x v="9"/>
    <x v="10"/>
    <x v="11"/>
    <x v="20"/>
    <x v="20"/>
    <x v="20"/>
    <x v="20"/>
    <x v="2"/>
    <x v="0"/>
  </r>
  <r>
    <x v="13"/>
    <x v="63"/>
    <x v="0"/>
    <n v="1"/>
    <n v="1267003.3613445379"/>
    <n v="0.19"/>
    <x v="57"/>
    <n v="1507734"/>
    <x v="2"/>
    <x v="9"/>
    <x v="2"/>
    <x v="4"/>
    <x v="21"/>
    <x v="21"/>
    <x v="20"/>
    <x v="20"/>
    <x v="2"/>
    <x v="0"/>
  </r>
  <r>
    <x v="13"/>
    <x v="64"/>
    <x v="0"/>
    <n v="2"/>
    <n v="199054.62184873951"/>
    <n v="0.19"/>
    <x v="58"/>
    <n v="473750"/>
    <x v="2"/>
    <x v="9"/>
    <x v="2"/>
    <x v="4"/>
    <x v="21"/>
    <x v="21"/>
    <x v="21"/>
    <x v="21"/>
    <x v="2"/>
    <x v="0"/>
  </r>
  <r>
    <x v="13"/>
    <x v="65"/>
    <x v="0"/>
    <m/>
    <n v="14653.781512605043"/>
    <n v="0.19"/>
    <x v="59"/>
    <n v="0"/>
    <x v="2"/>
    <x v="9"/>
    <x v="2"/>
    <x v="4"/>
    <x v="21"/>
    <x v="21"/>
    <x v="21"/>
    <x v="21"/>
    <x v="2"/>
    <x v="0"/>
  </r>
  <r>
    <x v="13"/>
    <x v="66"/>
    <x v="0"/>
    <n v="2"/>
    <n v="311127.731092437"/>
    <n v="0.19"/>
    <x v="60"/>
    <n v="740484"/>
    <x v="3"/>
    <x v="10"/>
    <x v="11"/>
    <x v="12"/>
    <x v="22"/>
    <x v="22"/>
    <x v="22"/>
    <x v="22"/>
    <x v="2"/>
    <x v="0"/>
  </r>
  <r>
    <x v="13"/>
    <x v="67"/>
    <x v="13"/>
    <n v="2"/>
    <n v="88858"/>
    <n v="0"/>
    <x v="61"/>
    <n v="177716"/>
    <x v="3"/>
    <x v="10"/>
    <x v="11"/>
    <x v="12"/>
    <x v="22"/>
    <x v="22"/>
    <x v="22"/>
    <x v="22"/>
    <x v="2"/>
    <x v="0"/>
  </r>
  <r>
    <x v="13"/>
    <x v="68"/>
    <x v="0"/>
    <n v="1"/>
    <n v="945378.15126050427"/>
    <n v="0.19"/>
    <x v="62"/>
    <n v="1125000"/>
    <x v="3"/>
    <x v="10"/>
    <x v="11"/>
    <x v="12"/>
    <x v="22"/>
    <x v="22"/>
    <x v="22"/>
    <x v="22"/>
    <x v="2"/>
    <x v="0"/>
  </r>
  <r>
    <x v="13"/>
    <x v="69"/>
    <x v="6"/>
    <m/>
    <n v="444290"/>
    <n v="0"/>
    <x v="63"/>
    <n v="0"/>
    <x v="3"/>
    <x v="10"/>
    <x v="11"/>
    <x v="12"/>
    <x v="22"/>
    <x v="22"/>
    <x v="22"/>
    <x v="22"/>
    <x v="2"/>
    <x v="0"/>
  </r>
  <r>
    <x v="13"/>
    <x v="70"/>
    <x v="0"/>
    <m/>
    <n v="303599"/>
    <n v="0"/>
    <x v="64"/>
    <n v="0"/>
    <x v="3"/>
    <x v="10"/>
    <x v="11"/>
    <x v="12"/>
    <x v="22"/>
    <x v="22"/>
    <x v="22"/>
    <x v="22"/>
    <x v="2"/>
    <x v="0"/>
  </r>
  <r>
    <x v="13"/>
    <x v="71"/>
    <x v="14"/>
    <m/>
    <n v="313119"/>
    <n v="0"/>
    <x v="65"/>
    <n v="0"/>
    <x v="3"/>
    <x v="10"/>
    <x v="11"/>
    <x v="12"/>
    <x v="22"/>
    <x v="22"/>
    <x v="22"/>
    <x v="22"/>
    <x v="2"/>
    <x v="0"/>
  </r>
  <r>
    <x v="13"/>
    <x v="72"/>
    <x v="15"/>
    <n v="15"/>
    <n v="40891.596638655465"/>
    <n v="0.19"/>
    <x v="66"/>
    <n v="729915"/>
    <x v="3"/>
    <x v="11"/>
    <x v="2"/>
    <x v="13"/>
    <x v="23"/>
    <x v="23"/>
    <x v="23"/>
    <x v="23"/>
    <x v="2"/>
    <x v="0"/>
  </r>
  <r>
    <x v="13"/>
    <x v="73"/>
    <x v="0"/>
    <n v="16"/>
    <n v="48002.521008403361"/>
    <n v="0.19"/>
    <x v="67"/>
    <n v="913968"/>
    <x v="3"/>
    <x v="11"/>
    <x v="2"/>
    <x v="13"/>
    <x v="23"/>
    <x v="23"/>
    <x v="23"/>
    <x v="23"/>
    <x v="2"/>
    <x v="0"/>
  </r>
  <r>
    <x v="13"/>
    <x v="74"/>
    <x v="0"/>
    <n v="13"/>
    <n v="24001.680672268907"/>
    <n v="0.19"/>
    <x v="68"/>
    <n v="371306"/>
    <x v="3"/>
    <x v="11"/>
    <x v="2"/>
    <x v="13"/>
    <x v="23"/>
    <x v="23"/>
    <x v="23"/>
    <x v="23"/>
    <x v="2"/>
    <x v="0"/>
  </r>
  <r>
    <x v="13"/>
    <x v="75"/>
    <x v="0"/>
    <n v="1"/>
    <n v="403221.84873949579"/>
    <n v="0.19"/>
    <x v="69"/>
    <n v="479834"/>
    <x v="3"/>
    <x v="10"/>
    <x v="2"/>
    <x v="14"/>
    <x v="24"/>
    <x v="24"/>
    <x v="24"/>
    <x v="24"/>
    <x v="2"/>
    <x v="0"/>
  </r>
  <r>
    <x v="13"/>
    <x v="0"/>
    <x v="0"/>
    <n v="37"/>
    <n v="34921.008403361346"/>
    <n v="0.19"/>
    <x v="0"/>
    <n v="1537572"/>
    <x v="3"/>
    <x v="10"/>
    <x v="2"/>
    <x v="14"/>
    <x v="24"/>
    <x v="24"/>
    <x v="24"/>
    <x v="24"/>
    <x v="2"/>
    <x v="0"/>
  </r>
  <r>
    <x v="13"/>
    <x v="76"/>
    <x v="0"/>
    <n v="1"/>
    <n v="293348.73949579831"/>
    <n v="0.19"/>
    <x v="70"/>
    <n v="349085"/>
    <x v="3"/>
    <x v="12"/>
    <x v="2"/>
    <x v="4"/>
    <x v="25"/>
    <x v="25"/>
    <x v="25"/>
    <x v="25"/>
    <x v="2"/>
    <x v="0"/>
  </r>
  <r>
    <x v="13"/>
    <x v="77"/>
    <x v="0"/>
    <n v="2"/>
    <n v="40891.596638655465"/>
    <n v="0.19"/>
    <x v="66"/>
    <n v="97322"/>
    <x v="3"/>
    <x v="12"/>
    <x v="2"/>
    <x v="4"/>
    <x v="25"/>
    <x v="25"/>
    <x v="25"/>
    <x v="25"/>
    <x v="2"/>
    <x v="0"/>
  </r>
  <r>
    <x v="13"/>
    <x v="75"/>
    <x v="0"/>
    <n v="1"/>
    <n v="403221.84873949579"/>
    <n v="0.19"/>
    <x v="69"/>
    <n v="479834"/>
    <x v="3"/>
    <x v="12"/>
    <x v="2"/>
    <x v="4"/>
    <x v="25"/>
    <x v="25"/>
    <x v="25"/>
    <x v="25"/>
    <x v="2"/>
    <x v="0"/>
  </r>
  <r>
    <x v="13"/>
    <x v="78"/>
    <x v="16"/>
    <n v="4"/>
    <n v="81932.773109243702"/>
    <n v="0.19"/>
    <x v="71"/>
    <n v="390000"/>
    <x v="3"/>
    <x v="12"/>
    <x v="2"/>
    <x v="4"/>
    <x v="25"/>
    <x v="25"/>
    <x v="25"/>
    <x v="25"/>
    <x v="2"/>
    <x v="0"/>
  </r>
  <r>
    <x v="13"/>
    <x v="79"/>
    <x v="0"/>
    <n v="2"/>
    <n v="115562.18487394959"/>
    <n v="0.19"/>
    <x v="72"/>
    <n v="275038"/>
    <x v="3"/>
    <x v="12"/>
    <x v="2"/>
    <x v="4"/>
    <x v="25"/>
    <x v="25"/>
    <x v="25"/>
    <x v="25"/>
    <x v="2"/>
    <x v="0"/>
  </r>
  <r>
    <x v="13"/>
    <x v="7"/>
    <x v="0"/>
    <n v="1"/>
    <n v="473506.66666666663"/>
    <n v="0.05"/>
    <x v="7"/>
    <n v="497182"/>
    <x v="3"/>
    <x v="12"/>
    <x v="2"/>
    <x v="4"/>
    <x v="25"/>
    <x v="25"/>
    <x v="25"/>
    <x v="25"/>
    <x v="2"/>
    <x v="0"/>
  </r>
  <r>
    <x v="13"/>
    <x v="80"/>
    <x v="0"/>
    <m/>
    <n v="693816.80672268907"/>
    <n v="0.19"/>
    <x v="73"/>
    <n v="0"/>
    <x v="3"/>
    <x v="12"/>
    <x v="12"/>
    <x v="15"/>
    <x v="26"/>
    <x v="26"/>
    <x v="26"/>
    <x v="26"/>
    <x v="2"/>
    <x v="0"/>
  </r>
  <r>
    <x v="13"/>
    <x v="81"/>
    <x v="0"/>
    <n v="1"/>
    <n v="1641121.0084033613"/>
    <n v="0.19"/>
    <x v="74"/>
    <n v="1952934"/>
    <x v="3"/>
    <x v="12"/>
    <x v="12"/>
    <x v="15"/>
    <x v="26"/>
    <x v="26"/>
    <x v="26"/>
    <x v="26"/>
    <x v="2"/>
    <x v="0"/>
  </r>
  <r>
    <x v="13"/>
    <x v="75"/>
    <x v="0"/>
    <n v="1"/>
    <n v="403221.84873949579"/>
    <n v="0.19"/>
    <x v="69"/>
    <n v="479834"/>
    <x v="3"/>
    <x v="13"/>
    <x v="2"/>
    <x v="14"/>
    <x v="27"/>
    <x v="27"/>
    <x v="27"/>
    <x v="27"/>
    <x v="2"/>
    <x v="0"/>
  </r>
  <r>
    <x v="13"/>
    <x v="82"/>
    <x v="0"/>
    <n v="1"/>
    <n v="263747.0588235294"/>
    <n v="0.19"/>
    <x v="75"/>
    <n v="313859"/>
    <x v="3"/>
    <x v="13"/>
    <x v="2"/>
    <x v="14"/>
    <x v="27"/>
    <x v="27"/>
    <x v="27"/>
    <x v="27"/>
    <x v="2"/>
    <x v="0"/>
  </r>
  <r>
    <x v="13"/>
    <x v="83"/>
    <x v="0"/>
    <m/>
    <n v="86226.890756302528"/>
    <n v="0.19"/>
    <x v="76"/>
    <n v="0"/>
    <x v="3"/>
    <x v="13"/>
    <x v="2"/>
    <x v="14"/>
    <x v="27"/>
    <x v="27"/>
    <x v="27"/>
    <x v="27"/>
    <x v="2"/>
    <x v="0"/>
  </r>
  <r>
    <x v="13"/>
    <x v="84"/>
    <x v="0"/>
    <m/>
    <n v="86226.890756302528"/>
    <n v="0.19"/>
    <x v="76"/>
    <n v="0"/>
    <x v="3"/>
    <x v="13"/>
    <x v="2"/>
    <x v="14"/>
    <x v="27"/>
    <x v="27"/>
    <x v="27"/>
    <x v="27"/>
    <x v="2"/>
    <x v="0"/>
  </r>
  <r>
    <x v="13"/>
    <x v="85"/>
    <x v="0"/>
    <m/>
    <n v="111117.64705882354"/>
    <n v="0.19"/>
    <x v="77"/>
    <n v="0"/>
    <x v="3"/>
    <x v="13"/>
    <x v="2"/>
    <x v="14"/>
    <x v="27"/>
    <x v="27"/>
    <x v="27"/>
    <x v="27"/>
    <x v="2"/>
    <x v="0"/>
  </r>
  <r>
    <x v="13"/>
    <x v="86"/>
    <x v="0"/>
    <m/>
    <n v="111117.64705882354"/>
    <n v="0.19"/>
    <x v="77"/>
    <n v="0"/>
    <x v="3"/>
    <x v="13"/>
    <x v="2"/>
    <x v="14"/>
    <x v="27"/>
    <x v="27"/>
    <x v="27"/>
    <x v="27"/>
    <x v="2"/>
    <x v="0"/>
  </r>
  <r>
    <x v="13"/>
    <x v="87"/>
    <x v="0"/>
    <n v="2"/>
    <n v="164112.6050420168"/>
    <n v="0.19"/>
    <x v="78"/>
    <n v="390588"/>
    <x v="3"/>
    <x v="13"/>
    <x v="2"/>
    <x v="14"/>
    <x v="27"/>
    <x v="27"/>
    <x v="27"/>
    <x v="27"/>
    <x v="2"/>
    <x v="0"/>
  </r>
  <r>
    <x v="13"/>
    <x v="88"/>
    <x v="0"/>
    <n v="5"/>
    <n v="79488.57142857142"/>
    <n v="0.05"/>
    <x v="79"/>
    <n v="417315"/>
    <x v="3"/>
    <x v="13"/>
    <x v="2"/>
    <x v="14"/>
    <x v="27"/>
    <x v="27"/>
    <x v="27"/>
    <x v="27"/>
    <x v="2"/>
    <x v="0"/>
  </r>
  <r>
    <x v="13"/>
    <x v="89"/>
    <x v="0"/>
    <n v="10"/>
    <n v="34921.008403361346"/>
    <n v="0.19"/>
    <x v="0"/>
    <n v="415560"/>
    <x v="3"/>
    <x v="13"/>
    <x v="2"/>
    <x v="14"/>
    <x v="27"/>
    <x v="27"/>
    <x v="27"/>
    <x v="27"/>
    <x v="2"/>
    <x v="0"/>
  </r>
  <r>
    <x v="13"/>
    <x v="53"/>
    <x v="0"/>
    <n v="1"/>
    <n v="1687647.0588235294"/>
    <n v="0.19"/>
    <x v="50"/>
    <n v="2008300"/>
    <x v="3"/>
    <x v="14"/>
    <x v="2"/>
    <x v="16"/>
    <x v="28"/>
    <x v="28"/>
    <x v="28"/>
    <x v="28"/>
    <x v="2"/>
    <x v="0"/>
  </r>
  <r>
    <x v="13"/>
    <x v="90"/>
    <x v="17"/>
    <m/>
    <n v="21601.680672268907"/>
    <n v="0.19"/>
    <x v="80"/>
    <n v="0"/>
    <x v="3"/>
    <x v="14"/>
    <x v="2"/>
    <x v="16"/>
    <x v="28"/>
    <x v="28"/>
    <x v="28"/>
    <x v="28"/>
    <x v="2"/>
    <x v="0"/>
  </r>
  <r>
    <x v="13"/>
    <x v="91"/>
    <x v="7"/>
    <n v="20"/>
    <n v="28562"/>
    <n v="0"/>
    <x v="68"/>
    <n v="571240"/>
    <x v="4"/>
    <x v="15"/>
    <x v="2"/>
    <x v="17"/>
    <x v="29"/>
    <x v="29"/>
    <x v="29"/>
    <x v="29"/>
    <x v="2"/>
    <x v="1"/>
  </r>
  <r>
    <x v="13"/>
    <x v="92"/>
    <x v="7"/>
    <n v="20"/>
    <n v="40198"/>
    <n v="0"/>
    <x v="81"/>
    <n v="803960"/>
    <x v="4"/>
    <x v="15"/>
    <x v="2"/>
    <x v="17"/>
    <x v="29"/>
    <x v="29"/>
    <x v="29"/>
    <x v="29"/>
    <x v="2"/>
    <x v="1"/>
  </r>
  <r>
    <x v="13"/>
    <x v="93"/>
    <x v="7"/>
    <n v="20"/>
    <n v="31295"/>
    <n v="0"/>
    <x v="82"/>
    <n v="625900"/>
    <x v="4"/>
    <x v="15"/>
    <x v="2"/>
    <x v="17"/>
    <x v="29"/>
    <x v="29"/>
    <x v="29"/>
    <x v="29"/>
    <x v="2"/>
    <x v="1"/>
  </r>
  <r>
    <x v="13"/>
    <x v="52"/>
    <x v="0"/>
    <n v="1"/>
    <n v="1680088.2352941178"/>
    <n v="0.19"/>
    <x v="49"/>
    <n v="1999305"/>
    <x v="4"/>
    <x v="16"/>
    <x v="2"/>
    <x v="15"/>
    <x v="30"/>
    <x v="30"/>
    <x v="30"/>
    <x v="30"/>
    <x v="2"/>
    <x v="0"/>
  </r>
  <r>
    <x v="13"/>
    <x v="94"/>
    <x v="0"/>
    <m/>
    <n v="779596.63865546219"/>
    <n v="0.19"/>
    <x v="83"/>
    <n v="0"/>
    <x v="4"/>
    <x v="16"/>
    <x v="2"/>
    <x v="15"/>
    <x v="30"/>
    <x v="30"/>
    <x v="30"/>
    <x v="30"/>
    <x v="2"/>
    <x v="0"/>
  </r>
  <r>
    <x v="13"/>
    <x v="95"/>
    <x v="0"/>
    <m/>
    <n v="8178.1512605042017"/>
    <n v="0.19"/>
    <x v="84"/>
    <n v="0"/>
    <x v="4"/>
    <x v="16"/>
    <x v="2"/>
    <x v="15"/>
    <x v="30"/>
    <x v="30"/>
    <x v="30"/>
    <x v="30"/>
    <x v="2"/>
    <x v="0"/>
  </r>
  <r>
    <x v="13"/>
    <x v="96"/>
    <x v="0"/>
    <m/>
    <n v="292460.50420168071"/>
    <n v="0.19"/>
    <x v="85"/>
    <n v="0"/>
    <x v="4"/>
    <x v="16"/>
    <x v="2"/>
    <x v="15"/>
    <x v="30"/>
    <x v="30"/>
    <x v="30"/>
    <x v="30"/>
    <x v="2"/>
    <x v="0"/>
  </r>
  <r>
    <x v="13"/>
    <x v="97"/>
    <x v="0"/>
    <m/>
    <n v="31113.44537815126"/>
    <n v="0.19"/>
    <x v="86"/>
    <n v="0"/>
    <x v="4"/>
    <x v="16"/>
    <x v="2"/>
    <x v="15"/>
    <x v="30"/>
    <x v="30"/>
    <x v="30"/>
    <x v="30"/>
    <x v="2"/>
    <x v="0"/>
  </r>
  <r>
    <x v="13"/>
    <x v="34"/>
    <x v="0"/>
    <n v="1"/>
    <n v="262236.13445378153"/>
    <n v="0.19"/>
    <x v="32"/>
    <n v="312061"/>
    <x v="4"/>
    <x v="15"/>
    <x v="2"/>
    <x v="11"/>
    <x v="31"/>
    <x v="31"/>
    <x v="31"/>
    <x v="31"/>
    <x v="2"/>
    <x v="0"/>
  </r>
  <r>
    <x v="13"/>
    <x v="5"/>
    <x v="0"/>
    <m/>
    <n v="135000"/>
    <n v="0.05"/>
    <x v="5"/>
    <n v="0"/>
    <x v="4"/>
    <x v="15"/>
    <x v="2"/>
    <x v="11"/>
    <x v="31"/>
    <x v="31"/>
    <x v="31"/>
    <x v="31"/>
    <x v="2"/>
    <x v="0"/>
  </r>
  <r>
    <x v="13"/>
    <x v="30"/>
    <x v="0"/>
    <n v="3"/>
    <n v="53396.190476190473"/>
    <n v="0.05"/>
    <x v="28"/>
    <n v="168198"/>
    <x v="4"/>
    <x v="15"/>
    <x v="2"/>
    <x v="11"/>
    <x v="31"/>
    <x v="31"/>
    <x v="31"/>
    <x v="31"/>
    <x v="2"/>
    <x v="0"/>
  </r>
  <r>
    <x v="13"/>
    <x v="21"/>
    <x v="0"/>
    <m/>
    <n v="64478.095238095237"/>
    <n v="0.05"/>
    <x v="20"/>
    <n v="0"/>
    <x v="4"/>
    <x v="15"/>
    <x v="2"/>
    <x v="11"/>
    <x v="31"/>
    <x v="31"/>
    <x v="31"/>
    <x v="31"/>
    <x v="2"/>
    <x v="0"/>
  </r>
  <r>
    <x v="13"/>
    <x v="98"/>
    <x v="7"/>
    <n v="7"/>
    <n v="40198"/>
    <n v="0"/>
    <x v="81"/>
    <n v="281386"/>
    <x v="4"/>
    <x v="15"/>
    <x v="2"/>
    <x v="11"/>
    <x v="31"/>
    <x v="31"/>
    <x v="31"/>
    <x v="31"/>
    <x v="2"/>
    <x v="1"/>
  </r>
  <r>
    <x v="13"/>
    <x v="99"/>
    <x v="7"/>
    <n v="6"/>
    <n v="101552"/>
    <n v="0"/>
    <x v="22"/>
    <n v="609312"/>
    <x v="4"/>
    <x v="15"/>
    <x v="2"/>
    <x v="11"/>
    <x v="31"/>
    <x v="31"/>
    <x v="31"/>
    <x v="31"/>
    <x v="2"/>
    <x v="1"/>
  </r>
  <r>
    <x v="13"/>
    <x v="100"/>
    <x v="0"/>
    <n v="3"/>
    <n v="65781.512605042022"/>
    <n v="0.19"/>
    <x v="87"/>
    <n v="234840"/>
    <x v="4"/>
    <x v="15"/>
    <x v="2"/>
    <x v="11"/>
    <x v="31"/>
    <x v="31"/>
    <x v="31"/>
    <x v="31"/>
    <x v="2"/>
    <x v="0"/>
  </r>
  <r>
    <x v="13"/>
    <x v="16"/>
    <x v="0"/>
    <n v="1"/>
    <n v="328906.72268907563"/>
    <n v="0.19"/>
    <x v="13"/>
    <n v="391399"/>
    <x v="4"/>
    <x v="15"/>
    <x v="2"/>
    <x v="11"/>
    <x v="31"/>
    <x v="31"/>
    <x v="31"/>
    <x v="31"/>
    <x v="2"/>
    <x v="0"/>
  </r>
  <r>
    <x v="13"/>
    <x v="101"/>
    <x v="0"/>
    <n v="1"/>
    <n v="1590364.705882353"/>
    <n v="0.19"/>
    <x v="88"/>
    <n v="1892534"/>
    <x v="4"/>
    <x v="17"/>
    <x v="13"/>
    <x v="11"/>
    <x v="32"/>
    <x v="32"/>
    <x v="32"/>
    <x v="32"/>
    <x v="2"/>
    <x v="0"/>
  </r>
  <r>
    <x v="13"/>
    <x v="102"/>
    <x v="0"/>
    <m/>
    <n v="735294.11764705891"/>
    <n v="0.19"/>
    <x v="89"/>
    <n v="0"/>
    <x v="4"/>
    <x v="17"/>
    <x v="13"/>
    <x v="11"/>
    <x v="32"/>
    <x v="32"/>
    <x v="32"/>
    <x v="32"/>
    <x v="2"/>
    <x v="0"/>
  </r>
  <r>
    <x v="13"/>
    <x v="103"/>
    <x v="0"/>
    <n v="1"/>
    <n v="1260504.2016806724"/>
    <n v="0.19"/>
    <x v="90"/>
    <n v="1500000"/>
    <x v="4"/>
    <x v="15"/>
    <x v="2"/>
    <x v="11"/>
    <x v="33"/>
    <x v="33"/>
    <x v="33"/>
    <x v="33"/>
    <x v="2"/>
    <x v="0"/>
  </r>
  <r>
    <x v="13"/>
    <x v="104"/>
    <x v="0"/>
    <n v="1"/>
    <n v="158231.09243697481"/>
    <n v="0.19"/>
    <x v="91"/>
    <n v="188295"/>
    <x v="4"/>
    <x v="15"/>
    <x v="2"/>
    <x v="11"/>
    <x v="33"/>
    <x v="33"/>
    <x v="33"/>
    <x v="33"/>
    <x v="2"/>
    <x v="0"/>
  </r>
  <r>
    <x v="13"/>
    <x v="55"/>
    <x v="0"/>
    <n v="1"/>
    <n v="326511.76470588235"/>
    <n v="0.19"/>
    <x v="52"/>
    <n v="388549"/>
    <x v="4"/>
    <x v="15"/>
    <x v="2"/>
    <x v="11"/>
    <x v="33"/>
    <x v="33"/>
    <x v="33"/>
    <x v="33"/>
    <x v="2"/>
    <x v="0"/>
  </r>
  <r>
    <x v="13"/>
    <x v="105"/>
    <x v="1"/>
    <m/>
    <n v="16889.915966386554"/>
    <n v="0.19"/>
    <x v="92"/>
    <n v="0"/>
    <x v="4"/>
    <x v="15"/>
    <x v="2"/>
    <x v="11"/>
    <x v="33"/>
    <x v="33"/>
    <x v="33"/>
    <x v="33"/>
    <x v="2"/>
    <x v="1"/>
  </r>
  <r>
    <x v="13"/>
    <x v="106"/>
    <x v="0"/>
    <n v="1"/>
    <n v="1680672.2689075631"/>
    <n v="0.19"/>
    <x v="93"/>
    <n v="2000000"/>
    <x v="4"/>
    <x v="17"/>
    <x v="14"/>
    <x v="11"/>
    <x v="34"/>
    <x v="34"/>
    <x v="34"/>
    <x v="34"/>
    <x v="2"/>
    <x v="0"/>
  </r>
  <r>
    <x v="13"/>
    <x v="98"/>
    <x v="7"/>
    <n v="10"/>
    <n v="40198"/>
    <n v="0"/>
    <x v="81"/>
    <n v="401980"/>
    <x v="4"/>
    <x v="15"/>
    <x v="10"/>
    <x v="11"/>
    <x v="35"/>
    <x v="35"/>
    <x v="35"/>
    <x v="35"/>
    <x v="2"/>
    <x v="1"/>
  </r>
  <r>
    <x v="13"/>
    <x v="99"/>
    <x v="7"/>
    <n v="10"/>
    <n v="101552"/>
    <n v="0"/>
    <x v="22"/>
    <n v="1015520"/>
    <x v="4"/>
    <x v="15"/>
    <x v="10"/>
    <x v="11"/>
    <x v="35"/>
    <x v="35"/>
    <x v="35"/>
    <x v="35"/>
    <x v="2"/>
    <x v="1"/>
  </r>
  <r>
    <x v="13"/>
    <x v="34"/>
    <x v="0"/>
    <n v="1"/>
    <n v="262236.13445378153"/>
    <n v="0.19"/>
    <x v="32"/>
    <n v="312061"/>
    <x v="4"/>
    <x v="15"/>
    <x v="10"/>
    <x v="11"/>
    <x v="35"/>
    <x v="35"/>
    <x v="35"/>
    <x v="35"/>
    <x v="2"/>
    <x v="0"/>
  </r>
  <r>
    <x v="13"/>
    <x v="91"/>
    <x v="7"/>
    <n v="10"/>
    <n v="28562"/>
    <n v="0"/>
    <x v="68"/>
    <n v="285620"/>
    <x v="4"/>
    <x v="15"/>
    <x v="10"/>
    <x v="11"/>
    <x v="35"/>
    <x v="35"/>
    <x v="35"/>
    <x v="35"/>
    <x v="2"/>
    <x v="1"/>
  </r>
  <r>
    <x v="13"/>
    <x v="107"/>
    <x v="7"/>
    <m/>
    <n v="32793"/>
    <n v="0"/>
    <x v="94"/>
    <n v="0"/>
    <x v="4"/>
    <x v="15"/>
    <x v="10"/>
    <x v="11"/>
    <x v="35"/>
    <x v="35"/>
    <x v="35"/>
    <x v="35"/>
    <x v="2"/>
    <x v="1"/>
  </r>
  <r>
    <x v="13"/>
    <x v="108"/>
    <x v="0"/>
    <n v="10"/>
    <n v="163564.70588235295"/>
    <n v="0.19"/>
    <x v="95"/>
    <n v="1946420"/>
    <x v="5"/>
    <x v="18"/>
    <x v="2"/>
    <x v="15"/>
    <x v="36"/>
    <x v="36"/>
    <x v="36"/>
    <x v="36"/>
    <x v="2"/>
    <x v="0"/>
  </r>
  <r>
    <x v="13"/>
    <x v="109"/>
    <x v="0"/>
    <n v="269"/>
    <n v="6250.4201680672268"/>
    <n v="0.19"/>
    <x v="96"/>
    <n v="2000822"/>
    <x v="5"/>
    <x v="19"/>
    <x v="2"/>
    <x v="15"/>
    <x v="37"/>
    <x v="37"/>
    <x v="37"/>
    <x v="37"/>
    <x v="2"/>
    <x v="0"/>
  </r>
  <r>
    <x v="13"/>
    <x v="88"/>
    <x v="0"/>
    <n v="7"/>
    <n v="79488.57142857142"/>
    <n v="0.05"/>
    <x v="79"/>
    <n v="584241"/>
    <x v="6"/>
    <x v="20"/>
    <x v="2"/>
    <x v="18"/>
    <x v="38"/>
    <x v="38"/>
    <x v="38"/>
    <x v="38"/>
    <x v="2"/>
    <x v="0"/>
  </r>
  <r>
    <x v="13"/>
    <x v="108"/>
    <x v="0"/>
    <n v="5"/>
    <n v="163564.70588235295"/>
    <n v="0.19"/>
    <x v="95"/>
    <n v="973210"/>
    <x v="6"/>
    <x v="20"/>
    <x v="2"/>
    <x v="18"/>
    <x v="38"/>
    <x v="38"/>
    <x v="38"/>
    <x v="38"/>
    <x v="2"/>
    <x v="0"/>
  </r>
  <r>
    <x v="13"/>
    <x v="110"/>
    <x v="0"/>
    <n v="3"/>
    <n v="110228.57142857143"/>
    <n v="0.19"/>
    <x v="97"/>
    <n v="393516"/>
    <x v="6"/>
    <x v="20"/>
    <x v="2"/>
    <x v="18"/>
    <x v="38"/>
    <x v="38"/>
    <x v="38"/>
    <x v="38"/>
    <x v="2"/>
    <x v="0"/>
  </r>
  <r>
    <x v="13"/>
    <x v="16"/>
    <x v="0"/>
    <n v="1"/>
    <n v="328906.72268907563"/>
    <n v="0.19"/>
    <x v="13"/>
    <n v="391399"/>
    <x v="6"/>
    <x v="21"/>
    <x v="2"/>
    <x v="19"/>
    <x v="39"/>
    <x v="39"/>
    <x v="39"/>
    <x v="38"/>
    <x v="2"/>
    <x v="0"/>
  </r>
  <r>
    <x v="13"/>
    <x v="17"/>
    <x v="0"/>
    <n v="1"/>
    <n v="295186.66666666663"/>
    <n v="0.05"/>
    <x v="16"/>
    <n v="309946"/>
    <x v="6"/>
    <x v="21"/>
    <x v="2"/>
    <x v="19"/>
    <x v="39"/>
    <x v="39"/>
    <x v="39"/>
    <x v="38"/>
    <x v="2"/>
    <x v="0"/>
  </r>
  <r>
    <x v="13"/>
    <x v="111"/>
    <x v="5"/>
    <m/>
    <n v="1706756.3025210085"/>
    <n v="0.19"/>
    <x v="98"/>
    <n v="0"/>
    <x v="6"/>
    <x v="21"/>
    <x v="2"/>
    <x v="19"/>
    <x v="39"/>
    <x v="39"/>
    <x v="39"/>
    <x v="38"/>
    <x v="2"/>
    <x v="0"/>
  </r>
  <r>
    <x v="13"/>
    <x v="112"/>
    <x v="7"/>
    <n v="43"/>
    <n v="30678"/>
    <n v="0"/>
    <x v="99"/>
    <n v="1319154"/>
    <x v="6"/>
    <x v="21"/>
    <x v="2"/>
    <x v="19"/>
    <x v="39"/>
    <x v="39"/>
    <x v="39"/>
    <x v="38"/>
    <x v="2"/>
    <x v="1"/>
  </r>
  <r>
    <x v="13"/>
    <x v="16"/>
    <x v="0"/>
    <n v="1"/>
    <n v="328906.72268907563"/>
    <n v="0.19"/>
    <x v="13"/>
    <n v="391399"/>
    <x v="6"/>
    <x v="21"/>
    <x v="2"/>
    <x v="19"/>
    <x v="40"/>
    <x v="40"/>
    <x v="40"/>
    <x v="38"/>
    <x v="2"/>
    <x v="0"/>
  </r>
  <r>
    <x v="13"/>
    <x v="17"/>
    <x v="0"/>
    <n v="1"/>
    <n v="295186.66666666663"/>
    <n v="0.05"/>
    <x v="16"/>
    <n v="309946"/>
    <x v="6"/>
    <x v="21"/>
    <x v="2"/>
    <x v="19"/>
    <x v="40"/>
    <x v="40"/>
    <x v="40"/>
    <x v="38"/>
    <x v="2"/>
    <x v="0"/>
  </r>
  <r>
    <x v="13"/>
    <x v="113"/>
    <x v="0"/>
    <n v="41"/>
    <n v="15112.605042016807"/>
    <n v="0.19"/>
    <x v="100"/>
    <n v="737344"/>
    <x v="6"/>
    <x v="21"/>
    <x v="2"/>
    <x v="19"/>
    <x v="40"/>
    <x v="40"/>
    <x v="40"/>
    <x v="38"/>
    <x v="2"/>
    <x v="0"/>
  </r>
  <r>
    <x v="13"/>
    <x v="114"/>
    <x v="18"/>
    <m/>
    <n v="68231"/>
    <n v="0"/>
    <x v="101"/>
    <n v="0"/>
    <x v="6"/>
    <x v="21"/>
    <x v="2"/>
    <x v="19"/>
    <x v="40"/>
    <x v="40"/>
    <x v="40"/>
    <x v="38"/>
    <x v="2"/>
    <x v="1"/>
  </r>
  <r>
    <x v="13"/>
    <x v="22"/>
    <x v="5"/>
    <m/>
    <n v="720037.8151260505"/>
    <n v="0.19"/>
    <x v="21"/>
    <n v="0"/>
    <x v="6"/>
    <x v="21"/>
    <x v="2"/>
    <x v="19"/>
    <x v="40"/>
    <x v="40"/>
    <x v="40"/>
    <x v="38"/>
    <x v="2"/>
    <x v="0"/>
  </r>
  <r>
    <x v="13"/>
    <x v="112"/>
    <x v="7"/>
    <n v="19"/>
    <n v="30678"/>
    <n v="0"/>
    <x v="99"/>
    <n v="582882"/>
    <x v="6"/>
    <x v="21"/>
    <x v="2"/>
    <x v="19"/>
    <x v="40"/>
    <x v="40"/>
    <x v="40"/>
    <x v="38"/>
    <x v="2"/>
    <x v="1"/>
  </r>
  <r>
    <x v="13"/>
    <x v="16"/>
    <x v="0"/>
    <m/>
    <n v="328906.72268907563"/>
    <n v="0.19"/>
    <x v="13"/>
    <n v="0"/>
    <x v="6"/>
    <x v="22"/>
    <x v="15"/>
    <x v="11"/>
    <x v="41"/>
    <x v="41"/>
    <x v="41"/>
    <x v="38"/>
    <x v="2"/>
    <x v="0"/>
  </r>
  <r>
    <x v="13"/>
    <x v="17"/>
    <x v="0"/>
    <n v="1"/>
    <n v="295186.66666666663"/>
    <n v="0.05"/>
    <x v="16"/>
    <n v="309946"/>
    <x v="6"/>
    <x v="22"/>
    <x v="15"/>
    <x v="11"/>
    <x v="41"/>
    <x v="41"/>
    <x v="41"/>
    <x v="38"/>
    <x v="2"/>
    <x v="0"/>
  </r>
  <r>
    <x v="13"/>
    <x v="115"/>
    <x v="7"/>
    <m/>
    <n v="349085"/>
    <n v="0"/>
    <x v="70"/>
    <n v="0"/>
    <x v="6"/>
    <x v="22"/>
    <x v="15"/>
    <x v="11"/>
    <x v="41"/>
    <x v="41"/>
    <x v="41"/>
    <x v="38"/>
    <x v="2"/>
    <x v="1"/>
  </r>
  <r>
    <x v="13"/>
    <x v="116"/>
    <x v="19"/>
    <n v="4"/>
    <n v="330044"/>
    <n v="0"/>
    <x v="102"/>
    <n v="1320176"/>
    <x v="6"/>
    <x v="22"/>
    <x v="15"/>
    <x v="11"/>
    <x v="41"/>
    <x v="41"/>
    <x v="41"/>
    <x v="38"/>
    <x v="2"/>
    <x v="1"/>
  </r>
  <r>
    <x v="13"/>
    <x v="21"/>
    <x v="0"/>
    <n v="6"/>
    <n v="64478.095238095237"/>
    <n v="0.05"/>
    <x v="20"/>
    <n v="406212"/>
    <x v="6"/>
    <x v="22"/>
    <x v="15"/>
    <x v="11"/>
    <x v="41"/>
    <x v="41"/>
    <x v="41"/>
    <x v="38"/>
    <x v="2"/>
    <x v="0"/>
  </r>
  <r>
    <x v="13"/>
    <x v="16"/>
    <x v="0"/>
    <m/>
    <n v="328906.72268907563"/>
    <n v="0.19"/>
    <x v="13"/>
    <n v="0"/>
    <x v="6"/>
    <x v="22"/>
    <x v="15"/>
    <x v="11"/>
    <x v="42"/>
    <x v="41"/>
    <x v="41"/>
    <x v="38"/>
    <x v="2"/>
    <x v="0"/>
  </r>
  <r>
    <x v="13"/>
    <x v="17"/>
    <x v="0"/>
    <n v="1"/>
    <n v="295186.66666666663"/>
    <n v="0.05"/>
    <x v="16"/>
    <n v="309946"/>
    <x v="6"/>
    <x v="22"/>
    <x v="15"/>
    <x v="11"/>
    <x v="42"/>
    <x v="41"/>
    <x v="41"/>
    <x v="38"/>
    <x v="2"/>
    <x v="0"/>
  </r>
  <r>
    <x v="13"/>
    <x v="115"/>
    <x v="7"/>
    <n v="4"/>
    <n v="349085"/>
    <n v="0"/>
    <x v="70"/>
    <n v="1396340"/>
    <x v="6"/>
    <x v="22"/>
    <x v="15"/>
    <x v="11"/>
    <x v="42"/>
    <x v="41"/>
    <x v="41"/>
    <x v="38"/>
    <x v="2"/>
    <x v="1"/>
  </r>
  <r>
    <x v="13"/>
    <x v="116"/>
    <x v="19"/>
    <m/>
    <n v="330044"/>
    <n v="0"/>
    <x v="102"/>
    <n v="0"/>
    <x v="6"/>
    <x v="22"/>
    <x v="15"/>
    <x v="11"/>
    <x v="42"/>
    <x v="41"/>
    <x v="41"/>
    <x v="38"/>
    <x v="2"/>
    <x v="1"/>
  </r>
  <r>
    <x v="13"/>
    <x v="21"/>
    <x v="0"/>
    <n v="4"/>
    <n v="64478.095238095237"/>
    <n v="0.05"/>
    <x v="20"/>
    <n v="270808"/>
    <x v="6"/>
    <x v="22"/>
    <x v="15"/>
    <x v="11"/>
    <x v="42"/>
    <x v="41"/>
    <x v="41"/>
    <x v="38"/>
    <x v="2"/>
    <x v="0"/>
  </r>
  <r>
    <x v="13"/>
    <x v="117"/>
    <x v="20"/>
    <n v="1"/>
    <n v="46225.210084033613"/>
    <n v="0.19"/>
    <x v="103"/>
    <n v="55008"/>
    <x v="7"/>
    <x v="23"/>
    <x v="2"/>
    <x v="11"/>
    <x v="43"/>
    <x v="42"/>
    <x v="42"/>
    <x v="39"/>
    <x v="2"/>
    <x v="0"/>
  </r>
  <r>
    <x v="13"/>
    <x v="118"/>
    <x v="21"/>
    <m/>
    <n v="23112.605042016807"/>
    <n v="0.19"/>
    <x v="104"/>
    <n v="0"/>
    <x v="7"/>
    <x v="23"/>
    <x v="2"/>
    <x v="11"/>
    <x v="43"/>
    <x v="42"/>
    <x v="42"/>
    <x v="39"/>
    <x v="2"/>
    <x v="0"/>
  </r>
  <r>
    <x v="13"/>
    <x v="119"/>
    <x v="0"/>
    <n v="12"/>
    <n v="24001.680672268907"/>
    <n v="0.19"/>
    <x v="68"/>
    <n v="342744"/>
    <x v="7"/>
    <x v="23"/>
    <x v="2"/>
    <x v="11"/>
    <x v="43"/>
    <x v="42"/>
    <x v="42"/>
    <x v="39"/>
    <x v="2"/>
    <x v="0"/>
  </r>
  <r>
    <x v="13"/>
    <x v="120"/>
    <x v="0"/>
    <n v="12"/>
    <n v="29335.294117647059"/>
    <n v="0.19"/>
    <x v="18"/>
    <n v="418908"/>
    <x v="7"/>
    <x v="23"/>
    <x v="2"/>
    <x v="11"/>
    <x v="43"/>
    <x v="42"/>
    <x v="42"/>
    <x v="39"/>
    <x v="2"/>
    <x v="0"/>
  </r>
  <r>
    <x v="13"/>
    <x v="121"/>
    <x v="0"/>
    <n v="12"/>
    <n v="26668.067226890758"/>
    <n v="0.19"/>
    <x v="105"/>
    <n v="380820"/>
    <x v="7"/>
    <x v="23"/>
    <x v="2"/>
    <x v="11"/>
    <x v="43"/>
    <x v="42"/>
    <x v="42"/>
    <x v="39"/>
    <x v="2"/>
    <x v="0"/>
  </r>
  <r>
    <x v="13"/>
    <x v="122"/>
    <x v="0"/>
    <n v="9"/>
    <n v="24001.680672268907"/>
    <n v="0.19"/>
    <x v="68"/>
    <n v="257058"/>
    <x v="7"/>
    <x v="23"/>
    <x v="2"/>
    <x v="11"/>
    <x v="43"/>
    <x v="42"/>
    <x v="42"/>
    <x v="39"/>
    <x v="2"/>
    <x v="0"/>
  </r>
  <r>
    <x v="13"/>
    <x v="123"/>
    <x v="0"/>
    <n v="1"/>
    <n v="24001.680672268907"/>
    <n v="0.19"/>
    <x v="68"/>
    <n v="28562"/>
    <x v="7"/>
    <x v="23"/>
    <x v="2"/>
    <x v="11"/>
    <x v="43"/>
    <x v="42"/>
    <x v="42"/>
    <x v="39"/>
    <x v="2"/>
    <x v="0"/>
  </r>
  <r>
    <x v="13"/>
    <x v="124"/>
    <x v="0"/>
    <n v="12"/>
    <n v="16353.781512605043"/>
    <n v="0.19"/>
    <x v="106"/>
    <n v="233532"/>
    <x v="7"/>
    <x v="23"/>
    <x v="2"/>
    <x v="11"/>
    <x v="43"/>
    <x v="42"/>
    <x v="42"/>
    <x v="39"/>
    <x v="2"/>
    <x v="0"/>
  </r>
  <r>
    <x v="13"/>
    <x v="125"/>
    <x v="0"/>
    <n v="12"/>
    <n v="24001.680672268907"/>
    <n v="0.19"/>
    <x v="68"/>
    <n v="342744"/>
    <x v="7"/>
    <x v="23"/>
    <x v="2"/>
    <x v="11"/>
    <x v="43"/>
    <x v="42"/>
    <x v="42"/>
    <x v="39"/>
    <x v="2"/>
    <x v="0"/>
  </r>
  <r>
    <x v="13"/>
    <x v="117"/>
    <x v="20"/>
    <m/>
    <n v="46225.210084033613"/>
    <n v="0.19"/>
    <x v="103"/>
    <n v="0"/>
    <x v="7"/>
    <x v="24"/>
    <x v="2"/>
    <x v="11"/>
    <x v="44"/>
    <x v="43"/>
    <x v="43"/>
    <x v="40"/>
    <x v="2"/>
    <x v="0"/>
  </r>
  <r>
    <x v="13"/>
    <x v="118"/>
    <x v="21"/>
    <m/>
    <n v="23112.605042016807"/>
    <n v="0.19"/>
    <x v="104"/>
    <n v="0"/>
    <x v="7"/>
    <x v="24"/>
    <x v="2"/>
    <x v="11"/>
    <x v="44"/>
    <x v="43"/>
    <x v="43"/>
    <x v="40"/>
    <x v="2"/>
    <x v="0"/>
  </r>
  <r>
    <x v="13"/>
    <x v="119"/>
    <x v="0"/>
    <n v="12"/>
    <n v="24001.680672268907"/>
    <n v="0.19"/>
    <x v="68"/>
    <n v="342744"/>
    <x v="7"/>
    <x v="24"/>
    <x v="2"/>
    <x v="11"/>
    <x v="44"/>
    <x v="43"/>
    <x v="43"/>
    <x v="40"/>
    <x v="2"/>
    <x v="0"/>
  </r>
  <r>
    <x v="13"/>
    <x v="120"/>
    <x v="0"/>
    <n v="12"/>
    <n v="29335.294117647059"/>
    <n v="0.19"/>
    <x v="18"/>
    <n v="418908"/>
    <x v="7"/>
    <x v="24"/>
    <x v="2"/>
    <x v="11"/>
    <x v="44"/>
    <x v="43"/>
    <x v="43"/>
    <x v="40"/>
    <x v="2"/>
    <x v="0"/>
  </r>
  <r>
    <x v="13"/>
    <x v="121"/>
    <x v="0"/>
    <n v="12"/>
    <n v="26668.067226890758"/>
    <n v="0.19"/>
    <x v="105"/>
    <n v="380820"/>
    <x v="7"/>
    <x v="24"/>
    <x v="2"/>
    <x v="11"/>
    <x v="44"/>
    <x v="43"/>
    <x v="43"/>
    <x v="40"/>
    <x v="2"/>
    <x v="0"/>
  </r>
  <r>
    <x v="13"/>
    <x v="122"/>
    <x v="0"/>
    <n v="9"/>
    <n v="24001.680672268907"/>
    <n v="0.19"/>
    <x v="68"/>
    <n v="257058"/>
    <x v="7"/>
    <x v="24"/>
    <x v="2"/>
    <x v="11"/>
    <x v="44"/>
    <x v="43"/>
    <x v="43"/>
    <x v="40"/>
    <x v="2"/>
    <x v="0"/>
  </r>
  <r>
    <x v="13"/>
    <x v="123"/>
    <x v="0"/>
    <n v="1"/>
    <n v="24001.680672268907"/>
    <n v="0.19"/>
    <x v="68"/>
    <n v="28562"/>
    <x v="7"/>
    <x v="24"/>
    <x v="2"/>
    <x v="11"/>
    <x v="44"/>
    <x v="43"/>
    <x v="43"/>
    <x v="40"/>
    <x v="2"/>
    <x v="0"/>
  </r>
  <r>
    <x v="13"/>
    <x v="124"/>
    <x v="0"/>
    <n v="12"/>
    <n v="16353.781512605043"/>
    <n v="0.19"/>
    <x v="106"/>
    <n v="233532"/>
    <x v="7"/>
    <x v="24"/>
    <x v="2"/>
    <x v="11"/>
    <x v="44"/>
    <x v="43"/>
    <x v="43"/>
    <x v="40"/>
    <x v="2"/>
    <x v="0"/>
  </r>
  <r>
    <x v="13"/>
    <x v="125"/>
    <x v="0"/>
    <n v="12"/>
    <n v="24001.680672268907"/>
    <n v="0.19"/>
    <x v="68"/>
    <n v="342744"/>
    <x v="7"/>
    <x v="24"/>
    <x v="2"/>
    <x v="11"/>
    <x v="44"/>
    <x v="43"/>
    <x v="43"/>
    <x v="40"/>
    <x v="2"/>
    <x v="0"/>
  </r>
  <r>
    <x v="13"/>
    <x v="126"/>
    <x v="0"/>
    <n v="6"/>
    <n v="106672.26890756303"/>
    <n v="0.19"/>
    <x v="107"/>
    <n v="761640"/>
    <x v="7"/>
    <x v="25"/>
    <x v="16"/>
    <x v="19"/>
    <x v="45"/>
    <x v="44"/>
    <x v="44"/>
    <x v="41"/>
    <x v="2"/>
    <x v="0"/>
  </r>
  <r>
    <x v="13"/>
    <x v="127"/>
    <x v="0"/>
    <n v="1"/>
    <n v="154674.78991596639"/>
    <n v="0.19"/>
    <x v="108"/>
    <n v="184063"/>
    <x v="7"/>
    <x v="25"/>
    <x v="16"/>
    <x v="19"/>
    <x v="45"/>
    <x v="44"/>
    <x v="44"/>
    <x v="41"/>
    <x v="2"/>
    <x v="0"/>
  </r>
  <r>
    <x v="13"/>
    <x v="128"/>
    <x v="0"/>
    <n v="1"/>
    <n v="82671.42857142858"/>
    <n v="0.19"/>
    <x v="109"/>
    <n v="98379"/>
    <x v="7"/>
    <x v="25"/>
    <x v="17"/>
    <x v="19"/>
    <x v="45"/>
    <x v="44"/>
    <x v="44"/>
    <x v="41"/>
    <x v="2"/>
    <x v="0"/>
  </r>
  <r>
    <x v="13"/>
    <x v="129"/>
    <x v="0"/>
    <n v="8"/>
    <n v="60892.436974789918"/>
    <n v="0.19"/>
    <x v="110"/>
    <n v="579696"/>
    <x v="7"/>
    <x v="25"/>
    <x v="17"/>
    <x v="19"/>
    <x v="45"/>
    <x v="44"/>
    <x v="44"/>
    <x v="41"/>
    <x v="2"/>
    <x v="0"/>
  </r>
  <r>
    <x v="13"/>
    <x v="130"/>
    <x v="7"/>
    <n v="8"/>
    <n v="43557.983193277316"/>
    <n v="0.19"/>
    <x v="111"/>
    <n v="414672"/>
    <x v="7"/>
    <x v="25"/>
    <x v="17"/>
    <x v="19"/>
    <x v="45"/>
    <x v="44"/>
    <x v="44"/>
    <x v="41"/>
    <x v="2"/>
    <x v="1"/>
  </r>
  <r>
    <x v="13"/>
    <x v="107"/>
    <x v="7"/>
    <n v="5"/>
    <n v="32793"/>
    <n v="0"/>
    <x v="94"/>
    <n v="163965"/>
    <x v="7"/>
    <x v="26"/>
    <x v="2"/>
    <x v="11"/>
    <x v="46"/>
    <x v="45"/>
    <x v="45"/>
    <x v="42"/>
    <x v="2"/>
    <x v="1"/>
  </r>
  <r>
    <x v="13"/>
    <x v="112"/>
    <x v="7"/>
    <n v="6"/>
    <n v="30678"/>
    <n v="0"/>
    <x v="99"/>
    <n v="184068"/>
    <x v="7"/>
    <x v="26"/>
    <x v="2"/>
    <x v="11"/>
    <x v="46"/>
    <x v="45"/>
    <x v="45"/>
    <x v="42"/>
    <x v="2"/>
    <x v="1"/>
  </r>
  <r>
    <x v="13"/>
    <x v="116"/>
    <x v="7"/>
    <n v="5"/>
    <n v="330044"/>
    <n v="0"/>
    <x v="102"/>
    <n v="1650220"/>
    <x v="7"/>
    <x v="26"/>
    <x v="2"/>
    <x v="11"/>
    <x v="46"/>
    <x v="45"/>
    <x v="45"/>
    <x v="42"/>
    <x v="2"/>
    <x v="1"/>
  </r>
  <r>
    <x v="13"/>
    <x v="131"/>
    <x v="11"/>
    <n v="9"/>
    <n v="198532.38095238095"/>
    <n v="0.05"/>
    <x v="112"/>
    <n v="1876131"/>
    <x v="7"/>
    <x v="27"/>
    <x v="2"/>
    <x v="9"/>
    <x v="47"/>
    <x v="46"/>
    <x v="46"/>
    <x v="42"/>
    <x v="2"/>
    <x v="1"/>
  </r>
  <r>
    <x v="13"/>
    <x v="132"/>
    <x v="11"/>
    <m/>
    <n v="234920.95238095237"/>
    <n v="0.05"/>
    <x v="113"/>
    <n v="0"/>
    <x v="7"/>
    <x v="27"/>
    <x v="2"/>
    <x v="9"/>
    <x v="47"/>
    <x v="46"/>
    <x v="46"/>
    <x v="42"/>
    <x v="2"/>
    <x v="1"/>
  </r>
  <r>
    <x v="13"/>
    <x v="133"/>
    <x v="0"/>
    <m/>
    <n v="360994.95798319328"/>
    <n v="0.19"/>
    <x v="114"/>
    <n v="0"/>
    <x v="7"/>
    <x v="28"/>
    <x v="2"/>
    <x v="17"/>
    <x v="48"/>
    <x v="47"/>
    <x v="47"/>
    <x v="43"/>
    <x v="2"/>
    <x v="0"/>
  </r>
  <r>
    <x v="13"/>
    <x v="134"/>
    <x v="0"/>
    <m/>
    <n v="431689.91596638656"/>
    <n v="0.19"/>
    <x v="115"/>
    <n v="0"/>
    <x v="7"/>
    <x v="28"/>
    <x v="2"/>
    <x v="17"/>
    <x v="48"/>
    <x v="47"/>
    <x v="47"/>
    <x v="43"/>
    <x v="2"/>
    <x v="0"/>
  </r>
  <r>
    <x v="13"/>
    <x v="135"/>
    <x v="0"/>
    <m/>
    <n v="335749.57983193279"/>
    <n v="0.19"/>
    <x v="116"/>
    <n v="0"/>
    <x v="7"/>
    <x v="28"/>
    <x v="2"/>
    <x v="17"/>
    <x v="48"/>
    <x v="47"/>
    <x v="47"/>
    <x v="43"/>
    <x v="2"/>
    <x v="0"/>
  </r>
  <r>
    <x v="13"/>
    <x v="136"/>
    <x v="0"/>
    <m/>
    <n v="330882.3529411765"/>
    <n v="0.19"/>
    <x v="117"/>
    <n v="0"/>
    <x v="7"/>
    <x v="28"/>
    <x v="2"/>
    <x v="17"/>
    <x v="48"/>
    <x v="47"/>
    <x v="47"/>
    <x v="43"/>
    <x v="2"/>
    <x v="0"/>
  </r>
  <r>
    <x v="13"/>
    <x v="89"/>
    <x v="0"/>
    <n v="4"/>
    <n v="34921.008403361346"/>
    <n v="0.19"/>
    <x v="0"/>
    <n v="166224"/>
    <x v="7"/>
    <x v="28"/>
    <x v="2"/>
    <x v="17"/>
    <x v="48"/>
    <x v="47"/>
    <x v="47"/>
    <x v="43"/>
    <x v="2"/>
    <x v="0"/>
  </r>
  <r>
    <x v="13"/>
    <x v="137"/>
    <x v="0"/>
    <n v="1"/>
    <n v="1548151.2605042018"/>
    <n v="0.19"/>
    <x v="118"/>
    <n v="1842300"/>
    <x v="7"/>
    <x v="28"/>
    <x v="2"/>
    <x v="17"/>
    <x v="48"/>
    <x v="47"/>
    <x v="47"/>
    <x v="43"/>
    <x v="2"/>
    <x v="0"/>
  </r>
  <r>
    <x v="13"/>
    <x v="0"/>
    <x v="0"/>
    <m/>
    <n v="34921.008403361346"/>
    <n v="0.19"/>
    <x v="0"/>
    <n v="0"/>
    <x v="7"/>
    <x v="29"/>
    <x v="2"/>
    <x v="20"/>
    <x v="49"/>
    <x v="48"/>
    <x v="48"/>
    <x v="38"/>
    <x v="2"/>
    <x v="0"/>
  </r>
  <r>
    <x v="13"/>
    <x v="138"/>
    <x v="0"/>
    <n v="4"/>
    <n v="106588.23529411765"/>
    <n v="0.19"/>
    <x v="119"/>
    <n v="507360"/>
    <x v="7"/>
    <x v="29"/>
    <x v="2"/>
    <x v="20"/>
    <x v="49"/>
    <x v="48"/>
    <x v="48"/>
    <x v="38"/>
    <x v="2"/>
    <x v="0"/>
  </r>
  <r>
    <x v="13"/>
    <x v="139"/>
    <x v="0"/>
    <m/>
    <n v="123507.5630252101"/>
    <n v="0.19"/>
    <x v="120"/>
    <n v="0"/>
    <x v="7"/>
    <x v="29"/>
    <x v="2"/>
    <x v="20"/>
    <x v="49"/>
    <x v="48"/>
    <x v="48"/>
    <x v="38"/>
    <x v="2"/>
    <x v="0"/>
  </r>
  <r>
    <x v="13"/>
    <x v="140"/>
    <x v="0"/>
    <n v="1"/>
    <n v="666393.27731092437"/>
    <n v="0.19"/>
    <x v="121"/>
    <n v="793008"/>
    <x v="7"/>
    <x v="29"/>
    <x v="2"/>
    <x v="20"/>
    <x v="49"/>
    <x v="48"/>
    <x v="48"/>
    <x v="38"/>
    <x v="2"/>
    <x v="0"/>
  </r>
  <r>
    <x v="13"/>
    <x v="141"/>
    <x v="0"/>
    <n v="1"/>
    <n v="598570.5882352941"/>
    <n v="0.19"/>
    <x v="122"/>
    <n v="712299"/>
    <x v="7"/>
    <x v="29"/>
    <x v="2"/>
    <x v="20"/>
    <x v="49"/>
    <x v="48"/>
    <x v="48"/>
    <x v="38"/>
    <x v="2"/>
    <x v="0"/>
  </r>
  <r>
    <x v="13"/>
    <x v="142"/>
    <x v="0"/>
    <m/>
    <n v="19019.327731092439"/>
    <n v="0.19"/>
    <x v="123"/>
    <n v="0"/>
    <x v="7"/>
    <x v="29"/>
    <x v="2"/>
    <x v="20"/>
    <x v="49"/>
    <x v="48"/>
    <x v="48"/>
    <x v="38"/>
    <x v="2"/>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2" applyNumberFormats="0" applyBorderFormats="0" applyFontFormats="0" applyPatternFormats="0" applyAlignmentFormats="0" applyWidthHeightFormats="1" dataCaption="Valores" updatedVersion="7" minRefreshableVersion="3" useAutoFormatting="1" itemPrintTitles="1" createdVersion="5" indent="0" outline="1" outlineData="1" multipleFieldFilters="0">
  <location ref="A15:G159" firstHeaderRow="0" firstDataRow="1" firstDataCol="1" rowPageCount="13" colPageCount="1"/>
  <pivotFields count="18">
    <pivotField axis="axisPage" showAll="0" defaultSubtotal="0">
      <items count="14">
        <item x="0"/>
        <item x="1"/>
        <item x="2"/>
        <item x="3"/>
        <item x="4"/>
        <item x="5"/>
        <item x="6"/>
        <item x="7"/>
        <item x="8"/>
        <item x="9"/>
        <item x="10"/>
        <item x="11"/>
        <item x="12"/>
        <item x="13"/>
      </items>
    </pivotField>
    <pivotField axis="axisRow" multipleItemSelectionAllowed="1" showAll="0" defaultSubtotal="0">
      <items count="156">
        <item m="1" x="153"/>
        <item x="112"/>
        <item x="105"/>
        <item x="8"/>
        <item x="50"/>
        <item x="24"/>
        <item x="131"/>
        <item x="132"/>
        <item x="44"/>
        <item x="45"/>
        <item x="43"/>
        <item m="1" x="149"/>
        <item x="21"/>
        <item m="1" x="148"/>
        <item x="41"/>
        <item x="80"/>
        <item x="134"/>
        <item x="75"/>
        <item x="103"/>
        <item x="13"/>
        <item x="60"/>
        <item x="61"/>
        <item x="9"/>
        <item x="23"/>
        <item x="78"/>
        <item m="1" x="146"/>
        <item x="51"/>
        <item x="58"/>
        <item x="59"/>
        <item x="130"/>
        <item x="72"/>
        <item x="91"/>
        <item x="93"/>
        <item x="107"/>
        <item x="98"/>
        <item x="92"/>
        <item x="14"/>
        <item x="19"/>
        <item x="0"/>
        <item m="1" x="155"/>
        <item x="73"/>
        <item x="126"/>
        <item x="128"/>
        <item x="127"/>
        <item x="79"/>
        <item x="16"/>
        <item x="133"/>
        <item x="68"/>
        <item x="10"/>
        <item x="48"/>
        <item m="1" x="144"/>
        <item x="113"/>
        <item x="65"/>
        <item x="76"/>
        <item x="33"/>
        <item x="31"/>
        <item x="62"/>
        <item x="57"/>
        <item x="104"/>
        <item x="39"/>
        <item x="115"/>
        <item x="116"/>
        <item x="38"/>
        <item x="2"/>
        <item x="49"/>
        <item x="46"/>
        <item x="90"/>
        <item x="27"/>
        <item x="17"/>
        <item x="7"/>
        <item x="28"/>
        <item x="100"/>
        <item x="117"/>
        <item x="3"/>
        <item x="77"/>
        <item x="129"/>
        <item x="40"/>
        <item x="1"/>
        <item x="12"/>
        <item x="69"/>
        <item x="71"/>
        <item x="120"/>
        <item x="125"/>
        <item x="119"/>
        <item x="122"/>
        <item x="124"/>
        <item x="121"/>
        <item x="123"/>
        <item x="32"/>
        <item x="15"/>
        <item x="110"/>
        <item x="74"/>
        <item x="30"/>
        <item x="6"/>
        <item x="25"/>
        <item x="96"/>
        <item x="136"/>
        <item x="70"/>
        <item x="4"/>
        <item x="47"/>
        <item x="101"/>
        <item x="36"/>
        <item x="42"/>
        <item x="137"/>
        <item x="95"/>
        <item x="37"/>
        <item m="1" x="143"/>
        <item x="52"/>
        <item x="81"/>
        <item x="66"/>
        <item x="5"/>
        <item x="18"/>
        <item x="29"/>
        <item x="67"/>
        <item x="111"/>
        <item x="87"/>
        <item x="64"/>
        <item x="20"/>
        <item m="1" x="152"/>
        <item m="1" x="147"/>
        <item m="1" x="150"/>
        <item x="56"/>
        <item x="55"/>
        <item x="99"/>
        <item x="26"/>
        <item x="22"/>
        <item x="114"/>
        <item x="108"/>
        <item x="11"/>
        <item x="86"/>
        <item x="85"/>
        <item x="83"/>
        <item x="84"/>
        <item x="102"/>
        <item x="118"/>
        <item m="1" x="145"/>
        <item x="82"/>
        <item x="88"/>
        <item x="94"/>
        <item x="106"/>
        <item x="54"/>
        <item x="63"/>
        <item x="89"/>
        <item x="138"/>
        <item x="139"/>
        <item x="140"/>
        <item m="1" x="154"/>
        <item x="142"/>
        <item m="1" x="151"/>
        <item x="97"/>
        <item x="135"/>
        <item x="141"/>
        <item x="34"/>
        <item x="35"/>
        <item x="53"/>
        <item x="109"/>
      </items>
    </pivotField>
    <pivotField axis="axisPage" dataField="1" showAll="0" defaultSubtotal="0">
      <items count="24">
        <item x="10"/>
        <item x="11"/>
        <item x="7"/>
        <item x="9"/>
        <item x="20"/>
        <item x="21"/>
        <item x="2"/>
        <item x="19"/>
        <item x="6"/>
        <item x="1"/>
        <item x="4"/>
        <item x="14"/>
        <item x="12"/>
        <item m="1" x="22"/>
        <item x="5"/>
        <item x="15"/>
        <item x="3"/>
        <item x="16"/>
        <item x="18"/>
        <item x="0"/>
        <item x="13"/>
        <item x="17"/>
        <item m="1" x="23"/>
        <item x="8"/>
      </items>
    </pivotField>
    <pivotField dataField="1" showAll="0" defaultSubtotal="0"/>
    <pivotField dataField="1" showAll="0" defaultSubtotal="0"/>
    <pivotField dataField="1" numFmtId="9" showAll="0" defaultSubtotal="0"/>
    <pivotField axis="axisPage" dataField="1" showAll="0" defaultSubtotal="0">
      <items count="251">
        <item m="1" x="228"/>
        <item m="1" x="218"/>
        <item m="1" x="145"/>
        <item m="1" x="224"/>
        <item m="1" x="148"/>
        <item m="1" x="195"/>
        <item m="1" x="137"/>
        <item m="1" x="166"/>
        <item m="1" x="181"/>
        <item m="1" x="155"/>
        <item m="1" x="169"/>
        <item m="1" x="141"/>
        <item m="1" x="243"/>
        <item m="1" x="134"/>
        <item m="1" x="159"/>
        <item m="1" x="204"/>
        <item m="1" x="124"/>
        <item m="1" x="178"/>
        <item m="1" x="236"/>
        <item m="1" x="215"/>
        <item m="1" x="244"/>
        <item m="1" x="213"/>
        <item m="1" x="129"/>
        <item m="1" x="211"/>
        <item m="1" x="229"/>
        <item m="1" x="172"/>
        <item m="1" x="135"/>
        <item m="1" x="170"/>
        <item m="1" x="208"/>
        <item m="1" x="165"/>
        <item m="1" x="247"/>
        <item m="1" x="179"/>
        <item m="1" x="152"/>
        <item m="1" x="214"/>
        <item m="1" x="139"/>
        <item m="1" x="212"/>
        <item m="1" x="149"/>
        <item m="1" x="191"/>
        <item m="1" x="160"/>
        <item m="1" x="231"/>
        <item m="1" x="193"/>
        <item m="1" x="136"/>
        <item m="1" x="161"/>
        <item m="1" x="209"/>
        <item m="1" x="219"/>
        <item m="1" x="127"/>
        <item m="1" x="196"/>
        <item m="1" x="138"/>
        <item m="1" x="188"/>
        <item m="1" x="202"/>
        <item m="1" x="162"/>
        <item m="1" x="146"/>
        <item m="1" x="175"/>
        <item m="1" x="205"/>
        <item m="1" x="167"/>
        <item m="1" x="223"/>
        <item m="1" x="182"/>
        <item m="1" x="210"/>
        <item m="1" x="239"/>
        <item m="1" x="237"/>
        <item m="1" x="130"/>
        <item m="1" x="147"/>
        <item m="1" x="183"/>
        <item m="1" x="198"/>
        <item m="1" x="125"/>
        <item m="1" x="245"/>
        <item m="1" x="173"/>
        <item m="1" x="248"/>
        <item m="1" x="249"/>
        <item m="1" x="225"/>
        <item m="1" x="144"/>
        <item m="1" x="163"/>
        <item m="1" x="126"/>
        <item m="1" x="176"/>
        <item m="1" x="240"/>
        <item m="1" x="192"/>
        <item m="1" x="168"/>
        <item m="1" x="250"/>
        <item m="1" x="174"/>
        <item m="1" x="177"/>
        <item m="1" x="227"/>
        <item m="1" x="232"/>
        <item m="1" x="142"/>
        <item m="1" x="242"/>
        <item m="1" x="184"/>
        <item m="1" x="164"/>
        <item m="1" x="216"/>
        <item m="1" x="131"/>
        <item m="1" x="185"/>
        <item m="1" x="203"/>
        <item m="1" x="234"/>
        <item m="1" x="221"/>
        <item m="1" x="171"/>
        <item m="1" x="153"/>
        <item m="1" x="194"/>
        <item m="1" x="230"/>
        <item m="1" x="140"/>
        <item m="1" x="189"/>
        <item m="1" x="199"/>
        <item m="1" x="200"/>
        <item m="1" x="128"/>
        <item m="1" x="187"/>
        <item m="1" x="226"/>
        <item m="1" x="186"/>
        <item m="1" x="156"/>
        <item m="1" x="220"/>
        <item m="1" x="132"/>
        <item m="1" x="150"/>
        <item m="1" x="217"/>
        <item x="89"/>
        <item m="1" x="238"/>
        <item m="1" x="151"/>
        <item m="1" x="241"/>
        <item m="1" x="233"/>
        <item x="90"/>
        <item m="1" x="133"/>
        <item m="1" x="143"/>
        <item m="1" x="201"/>
        <item m="1" x="190"/>
        <item m="1" x="235"/>
        <item x="93"/>
        <item m="1" x="197"/>
        <item m="1" x="206"/>
        <item m="1" x="207"/>
        <item m="1" x="222"/>
        <item x="0"/>
        <item x="1"/>
        <item x="2"/>
        <item x="3"/>
        <item x="4"/>
        <item x="5"/>
        <item x="6"/>
        <item x="7"/>
        <item x="8"/>
        <item x="9"/>
        <item x="10"/>
        <item x="11"/>
        <item x="12"/>
        <item x="13"/>
        <item m="1" x="246"/>
        <item x="15"/>
        <item x="16"/>
        <item x="17"/>
        <item x="18"/>
        <item x="19"/>
        <item x="20"/>
        <item x="21"/>
        <item x="22"/>
        <item x="23"/>
        <item x="24"/>
        <item x="25"/>
        <item x="26"/>
        <item x="27"/>
        <item x="28"/>
        <item x="29"/>
        <item x="30"/>
        <item m="1" x="158"/>
        <item x="32"/>
        <item x="95"/>
        <item x="34"/>
        <item x="35"/>
        <item x="36"/>
        <item x="37"/>
        <item m="1" x="157"/>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91"/>
        <item x="92"/>
        <item x="94"/>
        <item x="96"/>
        <item x="97"/>
        <item x="98"/>
        <item x="99"/>
        <item x="100"/>
        <item x="101"/>
        <item x="102"/>
        <item x="103"/>
        <item x="104"/>
        <item x="105"/>
        <item x="106"/>
        <item x="107"/>
        <item x="108"/>
        <item x="109"/>
        <item x="110"/>
        <item x="111"/>
        <item x="112"/>
        <item x="113"/>
        <item x="114"/>
        <item x="115"/>
        <item x="116"/>
        <item x="117"/>
        <item x="118"/>
        <item x="119"/>
        <item x="120"/>
        <item x="121"/>
        <item m="1" x="154"/>
        <item x="123"/>
        <item x="31"/>
        <item x="14"/>
        <item x="33"/>
        <item m="1" x="180"/>
        <item x="38"/>
        <item x="122"/>
      </items>
    </pivotField>
    <pivotField dataField="1" showAll="0" defaultSubtotal="0"/>
    <pivotField axis="axisPage" showAll="0" defaultSubtotal="0">
      <items count="8">
        <item x="0"/>
        <item x="5"/>
        <item x="4"/>
        <item x="2"/>
        <item x="3"/>
        <item x="7"/>
        <item x="6"/>
        <item x="1"/>
      </items>
    </pivotField>
    <pivotField axis="axisPage" showAll="0" defaultSubtotal="0">
      <items count="30">
        <item x="16"/>
        <item x="6"/>
        <item x="10"/>
        <item x="1"/>
        <item x="19"/>
        <item x="7"/>
        <item x="12"/>
        <item x="0"/>
        <item x="21"/>
        <item x="13"/>
        <item x="9"/>
        <item x="22"/>
        <item x="4"/>
        <item x="24"/>
        <item x="2"/>
        <item x="11"/>
        <item x="18"/>
        <item x="23"/>
        <item x="26"/>
        <item x="27"/>
        <item x="8"/>
        <item x="15"/>
        <item x="28"/>
        <item x="20"/>
        <item x="25"/>
        <item x="3"/>
        <item x="5"/>
        <item x="14"/>
        <item x="17"/>
        <item x="29"/>
      </items>
    </pivotField>
    <pivotField axis="axisPage" showAll="0" defaultSubtotal="0">
      <items count="18">
        <item x="12"/>
        <item x="1"/>
        <item x="0"/>
        <item x="17"/>
        <item x="14"/>
        <item x="11"/>
        <item x="4"/>
        <item x="7"/>
        <item x="9"/>
        <item x="8"/>
        <item x="3"/>
        <item x="10"/>
        <item x="6"/>
        <item x="5"/>
        <item x="13"/>
        <item x="15"/>
        <item x="16"/>
        <item x="2"/>
      </items>
    </pivotField>
    <pivotField axis="axisPage" showAll="0" defaultSubtotal="0">
      <items count="21">
        <item x="6"/>
        <item x="5"/>
        <item x="8"/>
        <item x="1"/>
        <item x="14"/>
        <item x="12"/>
        <item x="10"/>
        <item x="15"/>
        <item x="17"/>
        <item x="11"/>
        <item x="18"/>
        <item x="2"/>
        <item x="16"/>
        <item x="0"/>
        <item x="13"/>
        <item x="19"/>
        <item x="7"/>
        <item x="9"/>
        <item x="4"/>
        <item x="3"/>
        <item x="20"/>
      </items>
    </pivotField>
    <pivotField axis="axisPage" showAll="0" defaultSubtotal="0">
      <items count="50">
        <item x="34"/>
        <item x="0"/>
        <item x="15"/>
        <item x="5"/>
        <item x="14"/>
        <item x="13"/>
        <item x="12"/>
        <item x="7"/>
        <item x="37"/>
        <item x="29"/>
        <item x="19"/>
        <item x="28"/>
        <item x="22"/>
        <item x="26"/>
        <item x="41"/>
        <item x="42"/>
        <item x="46"/>
        <item x="20"/>
        <item x="39"/>
        <item x="48"/>
        <item x="17"/>
        <item x="10"/>
        <item x="1"/>
        <item x="23"/>
        <item x="38"/>
        <item x="16"/>
        <item x="3"/>
        <item x="30"/>
        <item x="24"/>
        <item x="43"/>
        <item x="47"/>
        <item x="25"/>
        <item x="27"/>
        <item x="6"/>
        <item x="11"/>
        <item x="36"/>
        <item x="2"/>
        <item x="8"/>
        <item x="31"/>
        <item x="9"/>
        <item x="4"/>
        <item x="18"/>
        <item x="45"/>
        <item x="21"/>
        <item x="40"/>
        <item x="44"/>
        <item x="33"/>
        <item x="32"/>
        <item x="35"/>
        <item x="49"/>
      </items>
    </pivotField>
    <pivotField axis="axisPage" showAll="0" defaultSubtotal="0">
      <items count="49">
        <item x="32"/>
        <item x="30"/>
        <item x="24"/>
        <item x="26"/>
        <item x="44"/>
        <item x="21"/>
        <item x="43"/>
        <item x="13"/>
        <item x="17"/>
        <item x="8"/>
        <item x="42"/>
        <item x="46"/>
        <item x="35"/>
        <item x="11"/>
        <item x="16"/>
        <item x="20"/>
        <item x="23"/>
        <item x="10"/>
        <item x="12"/>
        <item x="45"/>
        <item x="7"/>
        <item x="15"/>
        <item x="29"/>
        <item x="47"/>
        <item x="39"/>
        <item x="41"/>
        <item x="38"/>
        <item x="37"/>
        <item x="9"/>
        <item x="36"/>
        <item x="34"/>
        <item x="25"/>
        <item x="28"/>
        <item x="0"/>
        <item x="40"/>
        <item x="33"/>
        <item x="3"/>
        <item x="2"/>
        <item x="1"/>
        <item x="22"/>
        <item x="6"/>
        <item x="14"/>
        <item x="31"/>
        <item x="18"/>
        <item x="27"/>
        <item x="4"/>
        <item x="5"/>
        <item x="19"/>
        <item x="48"/>
      </items>
    </pivotField>
    <pivotField axis="axisPage" showAll="0" defaultSubtotal="0">
      <items count="49">
        <item x="6"/>
        <item x="27"/>
        <item x="32"/>
        <item x="24"/>
        <item x="28"/>
        <item x="19"/>
        <item x="16"/>
        <item x="15"/>
        <item x="30"/>
        <item x="35"/>
        <item x="12"/>
        <item x="34"/>
        <item x="25"/>
        <item x="10"/>
        <item x="44"/>
        <item x="9"/>
        <item x="43"/>
        <item x="26"/>
        <item x="42"/>
        <item x="18"/>
        <item x="46"/>
        <item x="3"/>
        <item x="4"/>
        <item x="22"/>
        <item x="0"/>
        <item x="11"/>
        <item x="37"/>
        <item x="2"/>
        <item x="20"/>
        <item x="8"/>
        <item x="36"/>
        <item x="21"/>
        <item x="17"/>
        <item x="40"/>
        <item x="45"/>
        <item x="47"/>
        <item x="41"/>
        <item x="39"/>
        <item x="33"/>
        <item x="31"/>
        <item x="38"/>
        <item x="29"/>
        <item x="13"/>
        <item x="5"/>
        <item x="1"/>
        <item x="7"/>
        <item x="23"/>
        <item x="14"/>
        <item x="48"/>
      </items>
    </pivotField>
    <pivotField axis="axisPage" showAll="0" defaultSubtotal="0">
      <items count="44">
        <item x="27"/>
        <item x="24"/>
        <item x="18"/>
        <item x="29"/>
        <item x="26"/>
        <item x="28"/>
        <item x="43"/>
        <item x="12"/>
        <item x="31"/>
        <item x="7"/>
        <item x="34"/>
        <item x="40"/>
        <item x="4"/>
        <item x="21"/>
        <item x="13"/>
        <item x="22"/>
        <item x="6"/>
        <item x="9"/>
        <item x="0"/>
        <item x="10"/>
        <item x="30"/>
        <item x="20"/>
        <item x="39"/>
        <item x="2"/>
        <item x="37"/>
        <item x="8"/>
        <item x="25"/>
        <item x="33"/>
        <item x="19"/>
        <item x="36"/>
        <item x="23"/>
        <item x="15"/>
        <item x="32"/>
        <item x="1"/>
        <item x="35"/>
        <item x="17"/>
        <item x="3"/>
        <item x="14"/>
        <item x="5"/>
        <item x="41"/>
        <item x="11"/>
        <item x="16"/>
        <item x="42"/>
        <item x="38"/>
      </items>
    </pivotField>
    <pivotField axis="axisPage" showAll="0" defaultSubtotal="0">
      <items count="8">
        <item x="0"/>
        <item x="7"/>
        <item x="6"/>
        <item x="5"/>
        <item x="4"/>
        <item x="3"/>
        <item x="1"/>
        <item x="2"/>
      </items>
    </pivotField>
    <pivotField axis="axisPage" showAll="0" defaultSubtotal="0">
      <items count="2">
        <item x="1"/>
        <item x="0"/>
      </items>
    </pivotField>
  </pivotFields>
  <rowFields count="1">
    <field x="1"/>
  </rowFields>
  <rowItems count="144">
    <i>
      <x v="1"/>
    </i>
    <i>
      <x v="2"/>
    </i>
    <i>
      <x v="3"/>
    </i>
    <i>
      <x v="4"/>
    </i>
    <i>
      <x v="5"/>
    </i>
    <i>
      <x v="6"/>
    </i>
    <i>
      <x v="7"/>
    </i>
    <i>
      <x v="8"/>
    </i>
    <i>
      <x v="9"/>
    </i>
    <i>
      <x v="10"/>
    </i>
    <i>
      <x v="12"/>
    </i>
    <i>
      <x v="14"/>
    </i>
    <i>
      <x v="15"/>
    </i>
    <i>
      <x v="16"/>
    </i>
    <i>
      <x v="17"/>
    </i>
    <i>
      <x v="18"/>
    </i>
    <i>
      <x v="19"/>
    </i>
    <i>
      <x v="20"/>
    </i>
    <i>
      <x v="21"/>
    </i>
    <i>
      <x v="22"/>
    </i>
    <i>
      <x v="23"/>
    </i>
    <i>
      <x v="24"/>
    </i>
    <i>
      <x v="26"/>
    </i>
    <i>
      <x v="27"/>
    </i>
    <i>
      <x v="28"/>
    </i>
    <i>
      <x v="29"/>
    </i>
    <i>
      <x v="30"/>
    </i>
    <i>
      <x v="31"/>
    </i>
    <i>
      <x v="32"/>
    </i>
    <i>
      <x v="33"/>
    </i>
    <i>
      <x v="34"/>
    </i>
    <i>
      <x v="35"/>
    </i>
    <i>
      <x v="36"/>
    </i>
    <i>
      <x v="37"/>
    </i>
    <i>
      <x v="38"/>
    </i>
    <i>
      <x v="40"/>
    </i>
    <i>
      <x v="41"/>
    </i>
    <i>
      <x v="42"/>
    </i>
    <i>
      <x v="43"/>
    </i>
    <i>
      <x v="44"/>
    </i>
    <i>
      <x v="45"/>
    </i>
    <i>
      <x v="46"/>
    </i>
    <i>
      <x v="47"/>
    </i>
    <i>
      <x v="48"/>
    </i>
    <i>
      <x v="49"/>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7"/>
    </i>
    <i>
      <x v="108"/>
    </i>
    <i>
      <x v="109"/>
    </i>
    <i>
      <x v="110"/>
    </i>
    <i>
      <x v="111"/>
    </i>
    <i>
      <x v="112"/>
    </i>
    <i>
      <x v="113"/>
    </i>
    <i>
      <x v="114"/>
    </i>
    <i>
      <x v="115"/>
    </i>
    <i>
      <x v="116"/>
    </i>
    <i>
      <x v="117"/>
    </i>
    <i>
      <x v="121"/>
    </i>
    <i>
      <x v="122"/>
    </i>
    <i>
      <x v="123"/>
    </i>
    <i>
      <x v="124"/>
    </i>
    <i>
      <x v="125"/>
    </i>
    <i>
      <x v="126"/>
    </i>
    <i>
      <x v="127"/>
    </i>
    <i>
      <x v="128"/>
    </i>
    <i>
      <x v="129"/>
    </i>
    <i>
      <x v="130"/>
    </i>
    <i>
      <x v="131"/>
    </i>
    <i>
      <x v="132"/>
    </i>
    <i>
      <x v="133"/>
    </i>
    <i>
      <x v="134"/>
    </i>
    <i>
      <x v="136"/>
    </i>
    <i>
      <x v="137"/>
    </i>
    <i>
      <x v="138"/>
    </i>
    <i>
      <x v="139"/>
    </i>
    <i>
      <x v="140"/>
    </i>
    <i>
      <x v="141"/>
    </i>
    <i>
      <x v="142"/>
    </i>
    <i>
      <x v="143"/>
    </i>
    <i>
      <x v="144"/>
    </i>
    <i>
      <x v="145"/>
    </i>
    <i>
      <x v="147"/>
    </i>
    <i>
      <x v="149"/>
    </i>
    <i>
      <x v="150"/>
    </i>
    <i>
      <x v="151"/>
    </i>
    <i>
      <x v="152"/>
    </i>
    <i>
      <x v="153"/>
    </i>
    <i>
      <x v="154"/>
    </i>
    <i>
      <x v="155"/>
    </i>
    <i t="grand">
      <x/>
    </i>
  </rowItems>
  <colFields count="1">
    <field x="-2"/>
  </colFields>
  <colItems count="6">
    <i>
      <x/>
    </i>
    <i i="1">
      <x v="1"/>
    </i>
    <i i="2">
      <x v="2"/>
    </i>
    <i i="3">
      <x v="3"/>
    </i>
    <i i="4">
      <x v="4"/>
    </i>
    <i i="5">
      <x v="5"/>
    </i>
  </colItems>
  <pageFields count="13">
    <pageField fld="17" hier="-1"/>
    <pageField fld="16" hier="-1"/>
    <pageField fld="10" hier="-1"/>
    <pageField fld="0" hier="-1"/>
    <pageField fld="15" hier="-1"/>
    <pageField fld="8" hier="-1"/>
    <pageField fld="9" hier="-1"/>
    <pageField fld="2" hier="-1"/>
    <pageField fld="14" hier="-1"/>
    <pageField fld="11" hier="-1"/>
    <pageField fld="12" hier="-1"/>
    <pageField fld="13" hier="-1"/>
    <pageField fld="6" hier="-1"/>
  </pageFields>
  <dataFields count="6">
    <dataField name="Suma de CANTIDAD" fld="3" baseField="1" baseItem="0"/>
    <dataField name="Suma de UNIDAD" fld="2" baseField="1" baseItem="1" numFmtId="49"/>
    <dataField name="Suma de VALOR UNITARIO BRUTO ANTES DE IVA ($)" fld="4" baseField="0" baseItem="0"/>
    <dataField name="Suma de IVA (%)" fld="5" baseField="0" baseItem="0"/>
    <dataField name="Suma de VALOR UNITARIO (INCLUIDO IVA) ($)" fld="6" baseField="1" baseItem="1"/>
    <dataField name="Suma de VALOR TOTAL " fld="7" baseField="0" baseItem="0"/>
  </dataFields>
  <formats count="4">
    <format dxfId="21">
      <pivotArea outline="0" collapsedLevelsAreSubtotals="1" fieldPosition="0">
        <references count="1">
          <reference field="4294967294" count="1" selected="0">
            <x v="1"/>
          </reference>
        </references>
      </pivotArea>
    </format>
    <format dxfId="20">
      <pivotArea dataOnly="0" labelOnly="1" outline="0" fieldPosition="0">
        <references count="1">
          <reference field="4294967294" count="1">
            <x v="1"/>
          </reference>
        </references>
      </pivotArea>
    </format>
    <format dxfId="19">
      <pivotArea outline="0" collapsedLevelsAreSubtotals="1" fieldPosition="0">
        <references count="1">
          <reference field="4294967294" count="1" selected="0">
            <x v="1"/>
          </reference>
        </references>
      </pivotArea>
    </format>
    <format dxfId="18">
      <pivotArea dataOnly="0" labelOnly="1" outline="0" fieldPosition="0">
        <references count="1">
          <reference field="4294967294"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 name="Tabla1" displayName="Tabla1" ref="A1:R172" totalsRowCount="1" headerRowDxfId="44" dataDxfId="42" totalsRowDxfId="40" headerRowBorderDxfId="43" tableBorderDxfId="41">
  <autoFilter ref="A1:R171"/>
  <tableColumns count="18">
    <tableColumn id="1" name="ITEM" dataDxfId="39" totalsRowDxfId="17" dataCellStyle="Millares"/>
    <tableColumn id="2" name="INSUMO/HERRAMIENTA/EQUIPO" dataDxfId="38" totalsRowDxfId="16"/>
    <tableColumn id="3" name="UNIDAD" dataDxfId="37" totalsRowDxfId="15"/>
    <tableColumn id="4" name="CANTIDAD" totalsRowFunction="sum" dataDxfId="36" totalsRowDxfId="14"/>
    <tableColumn id="5" name="VALOR UNITARIO BRUTO ANTES DE IVA ($)" dataDxfId="35" totalsRowDxfId="13" dataCellStyle="Millares">
      <calculatedColumnFormula>G2/(1+F2)</calculatedColumnFormula>
    </tableColumn>
    <tableColumn id="6" name="IVA (%)" dataDxfId="34" totalsRowDxfId="12" dataCellStyle="Porcentaje"/>
    <tableColumn id="7" name="VALOR UNITARIO (INCLUIDO IVA) ($)" dataDxfId="33" totalsRowDxfId="11" dataCellStyle="Millares"/>
    <tableColumn id="8" name="VALOR TOTAL " totalsRowFunction="sum" dataDxfId="32" totalsRowDxfId="10" dataCellStyle="Millares">
      <calculatedColumnFormula>D2*G2</calculatedColumnFormula>
    </tableColumn>
    <tableColumn id="9" name="SUBREGION " dataDxfId="31" totalsRowDxfId="9"/>
    <tableColumn id="10" name="MUNICIPIO" dataDxfId="30" totalsRowDxfId="8"/>
    <tableColumn id="11" name="VEREDA/CORREGIMIENTO" dataDxfId="29" totalsRowDxfId="7"/>
    <tableColumn id="12" name="CADENA PRODUCTIVA" dataDxfId="28" totalsRowDxfId="6"/>
    <tableColumn id="13" name="ORGANIZACIÓN DE PRODUCTORES" dataDxfId="27" totalsRowDxfId="5"/>
    <tableColumn id="14" name="NIT" dataDxfId="26" totalsRowDxfId="4"/>
    <tableColumn id="15" name="REPRESENTANTE LEGAL/CONTACTO" dataDxfId="25" totalsRowDxfId="3"/>
    <tableColumn id="16" name="TELEFONO " dataDxfId="24" totalsRowDxfId="2"/>
    <tableColumn id="17" name="CORREO ELECTRONICO" dataDxfId="23" totalsRowDxfId="1"/>
    <tableColumn id="18" name="NUMERO DE LOTE" dataDxfId="22" totalsRow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17" Type="http://schemas.openxmlformats.org/officeDocument/2006/relationships/hyperlink" Target="mailto:carmenagro2020@gmail.com" TargetMode="External"/><Relationship Id="rId299" Type="http://schemas.openxmlformats.org/officeDocument/2006/relationships/hyperlink" Target="mailto:vladimir.garcia@pladesan.com" TargetMode="External"/><Relationship Id="rId21" Type="http://schemas.openxmlformats.org/officeDocument/2006/relationships/hyperlink" Target="mailto:licitaciones.organiagrosas1@gmail.com" TargetMode="External"/><Relationship Id="rId63" Type="http://schemas.openxmlformats.org/officeDocument/2006/relationships/hyperlink" Target="mailto:licitaciones.organiagrosas1@gmail.com" TargetMode="External"/><Relationship Id="rId159" Type="http://schemas.openxmlformats.org/officeDocument/2006/relationships/hyperlink" Target="mailto:carmenagro2020@gmail.com" TargetMode="External"/><Relationship Id="rId324" Type="http://schemas.openxmlformats.org/officeDocument/2006/relationships/printerSettings" Target="../printerSettings/printerSettings3.bin"/><Relationship Id="rId170" Type="http://schemas.openxmlformats.org/officeDocument/2006/relationships/hyperlink" Target="mailto:carmenagro2020@gmail.com" TargetMode="External"/><Relationship Id="rId226" Type="http://schemas.openxmlformats.org/officeDocument/2006/relationships/hyperlink" Target="mailto:dcysuministros@gmail.com" TargetMode="External"/><Relationship Id="rId268" Type="http://schemas.openxmlformats.org/officeDocument/2006/relationships/hyperlink" Target="mailto:dcysuministros@gmail.com" TargetMode="External"/><Relationship Id="rId32" Type="http://schemas.openxmlformats.org/officeDocument/2006/relationships/hyperlink" Target="mailto:licitaciones.organiagrosas1@gmail.com" TargetMode="External"/><Relationship Id="rId74" Type="http://schemas.openxmlformats.org/officeDocument/2006/relationships/hyperlink" Target="mailto:licitaciones.organiagrosas1@gmail.com" TargetMode="External"/><Relationship Id="rId128" Type="http://schemas.openxmlformats.org/officeDocument/2006/relationships/hyperlink" Target="mailto:carmenagro2020@gmail.com" TargetMode="External"/><Relationship Id="rId5" Type="http://schemas.openxmlformats.org/officeDocument/2006/relationships/hyperlink" Target="mailto:licitaciones.organiagrosas1@gmail.com" TargetMode="External"/><Relationship Id="rId181" Type="http://schemas.openxmlformats.org/officeDocument/2006/relationships/hyperlink" Target="mailto:carmenagro2020@gmail.com" TargetMode="External"/><Relationship Id="rId237" Type="http://schemas.openxmlformats.org/officeDocument/2006/relationships/hyperlink" Target="mailto:dcysuministros@gmail.com" TargetMode="External"/><Relationship Id="rId279" Type="http://schemas.openxmlformats.org/officeDocument/2006/relationships/hyperlink" Target="mailto:dcysuministros@gmail.com" TargetMode="External"/><Relationship Id="rId43" Type="http://schemas.openxmlformats.org/officeDocument/2006/relationships/hyperlink" Target="mailto:licitaciones.organiagrosas1@gmail.com" TargetMode="External"/><Relationship Id="rId139" Type="http://schemas.openxmlformats.org/officeDocument/2006/relationships/hyperlink" Target="mailto:carmenagro2020@gmail.com" TargetMode="External"/><Relationship Id="rId290" Type="http://schemas.openxmlformats.org/officeDocument/2006/relationships/hyperlink" Target="https://www.badecol.com/products/bascula-inalambrica-industrial-capac-300kg" TargetMode="External"/><Relationship Id="rId304" Type="http://schemas.openxmlformats.org/officeDocument/2006/relationships/hyperlink" Target="mailto:carmenagro2020@gmail.com" TargetMode="External"/><Relationship Id="rId85" Type="http://schemas.openxmlformats.org/officeDocument/2006/relationships/hyperlink" Target="mailto:licitaciones.organiagrosas1@gmail.com" TargetMode="External"/><Relationship Id="rId150" Type="http://schemas.openxmlformats.org/officeDocument/2006/relationships/hyperlink" Target="mailto:carmenagro2020@gmail.com" TargetMode="External"/><Relationship Id="rId192" Type="http://schemas.openxmlformats.org/officeDocument/2006/relationships/hyperlink" Target="mailto:carmenagro2020@gmail.com" TargetMode="External"/><Relationship Id="rId206" Type="http://schemas.openxmlformats.org/officeDocument/2006/relationships/hyperlink" Target="mailto:dcysuministros@gmail.com" TargetMode="External"/><Relationship Id="rId248" Type="http://schemas.openxmlformats.org/officeDocument/2006/relationships/hyperlink" Target="mailto:dcysuministros@gmail.com" TargetMode="External"/><Relationship Id="rId12" Type="http://schemas.openxmlformats.org/officeDocument/2006/relationships/hyperlink" Target="mailto:licitaciones.organiagrosas1@gmail.com" TargetMode="External"/><Relationship Id="rId108" Type="http://schemas.openxmlformats.org/officeDocument/2006/relationships/hyperlink" Target="mailto:carmenagro2020@gmail.com" TargetMode="External"/><Relationship Id="rId315" Type="http://schemas.openxmlformats.org/officeDocument/2006/relationships/hyperlink" Target="mailto:libertylab2200@gmail.com" TargetMode="External"/><Relationship Id="rId54" Type="http://schemas.openxmlformats.org/officeDocument/2006/relationships/hyperlink" Target="mailto:licitaciones.organiagrosas1@gmail.com" TargetMode="External"/><Relationship Id="rId96" Type="http://schemas.openxmlformats.org/officeDocument/2006/relationships/hyperlink" Target="mailto:licitaciones.organiagrosas1@gmail.com" TargetMode="External"/><Relationship Id="rId161" Type="http://schemas.openxmlformats.org/officeDocument/2006/relationships/hyperlink" Target="mailto:carmenagro2020@gmail.com" TargetMode="External"/><Relationship Id="rId217" Type="http://schemas.openxmlformats.org/officeDocument/2006/relationships/hyperlink" Target="mailto:dcysuministros@gmail.com" TargetMode="External"/><Relationship Id="rId259" Type="http://schemas.openxmlformats.org/officeDocument/2006/relationships/hyperlink" Target="mailto:dcysuministros@gmail.com" TargetMode="External"/><Relationship Id="rId23" Type="http://schemas.openxmlformats.org/officeDocument/2006/relationships/hyperlink" Target="mailto:licitaciones.organiagrosas1@gmail.com" TargetMode="External"/><Relationship Id="rId119" Type="http://schemas.openxmlformats.org/officeDocument/2006/relationships/hyperlink" Target="mailto:carmenagro2020@gmail.com" TargetMode="External"/><Relationship Id="rId270" Type="http://schemas.openxmlformats.org/officeDocument/2006/relationships/hyperlink" Target="mailto:dcysuministros@gmail.com" TargetMode="External"/><Relationship Id="rId65" Type="http://schemas.openxmlformats.org/officeDocument/2006/relationships/hyperlink" Target="mailto:licitaciones.organiagrosas1@gmail.com" TargetMode="External"/><Relationship Id="rId130" Type="http://schemas.openxmlformats.org/officeDocument/2006/relationships/hyperlink" Target="mailto:carmenagro2020@gmail.com" TargetMode="External"/><Relationship Id="rId172" Type="http://schemas.openxmlformats.org/officeDocument/2006/relationships/hyperlink" Target="mailto:carmenagro2020@gmail.com" TargetMode="External"/><Relationship Id="rId228" Type="http://schemas.openxmlformats.org/officeDocument/2006/relationships/hyperlink" Target="mailto:dcysuministros@gmail.com" TargetMode="External"/><Relationship Id="rId281" Type="http://schemas.openxmlformats.org/officeDocument/2006/relationships/hyperlink" Target="mailto:dcysuministros@gmail.com" TargetMode="External"/><Relationship Id="rId34" Type="http://schemas.openxmlformats.org/officeDocument/2006/relationships/hyperlink" Target="mailto:licitaciones.organiagrosas1@gmail.com" TargetMode="External"/><Relationship Id="rId55" Type="http://schemas.openxmlformats.org/officeDocument/2006/relationships/hyperlink" Target="mailto:licitaciones.organiagrosas1@gmail.com" TargetMode="External"/><Relationship Id="rId76" Type="http://schemas.openxmlformats.org/officeDocument/2006/relationships/hyperlink" Target="mailto:licitaciones.organiagrosas1@gmail.com" TargetMode="External"/><Relationship Id="rId97" Type="http://schemas.openxmlformats.org/officeDocument/2006/relationships/hyperlink" Target="mailto:licitaciones.organiagrosas1@gmail.com" TargetMode="External"/><Relationship Id="rId120" Type="http://schemas.openxmlformats.org/officeDocument/2006/relationships/hyperlink" Target="mailto:carmenagro2020@gmail.com" TargetMode="External"/><Relationship Id="rId141" Type="http://schemas.openxmlformats.org/officeDocument/2006/relationships/hyperlink" Target="mailto:carmenagro2020@gmail.com" TargetMode="External"/><Relationship Id="rId7" Type="http://schemas.openxmlformats.org/officeDocument/2006/relationships/hyperlink" Target="mailto:licitaciones.organiagrosas1@gmail.com" TargetMode="External"/><Relationship Id="rId162" Type="http://schemas.openxmlformats.org/officeDocument/2006/relationships/hyperlink" Target="mailto:carmenagro2020@gmail.com" TargetMode="External"/><Relationship Id="rId183" Type="http://schemas.openxmlformats.org/officeDocument/2006/relationships/hyperlink" Target="mailto:carmenagro2020@gmail.com" TargetMode="External"/><Relationship Id="rId218" Type="http://schemas.openxmlformats.org/officeDocument/2006/relationships/hyperlink" Target="mailto:dcysuministros@gmail.com" TargetMode="External"/><Relationship Id="rId239" Type="http://schemas.openxmlformats.org/officeDocument/2006/relationships/hyperlink" Target="mailto:dcysuministros@gmail.com" TargetMode="External"/><Relationship Id="rId250" Type="http://schemas.openxmlformats.org/officeDocument/2006/relationships/hyperlink" Target="mailto:dcysuministros@gmail.com" TargetMode="External"/><Relationship Id="rId271" Type="http://schemas.openxmlformats.org/officeDocument/2006/relationships/hyperlink" Target="mailto:dcysuministros@gmail.com" TargetMode="External"/><Relationship Id="rId292" Type="http://schemas.openxmlformats.org/officeDocument/2006/relationships/hyperlink" Target="mailto:consultas@italcol.com" TargetMode="External"/><Relationship Id="rId306" Type="http://schemas.openxmlformats.org/officeDocument/2006/relationships/hyperlink" Target="mailto:carmenagro2020@gmail.com" TargetMode="External"/><Relationship Id="rId24" Type="http://schemas.openxmlformats.org/officeDocument/2006/relationships/hyperlink" Target="mailto:licitaciones.organiagrosas1@gmail.com" TargetMode="External"/><Relationship Id="rId45" Type="http://schemas.openxmlformats.org/officeDocument/2006/relationships/hyperlink" Target="mailto:licitaciones.organiagrosas1@gmail.com" TargetMode="External"/><Relationship Id="rId66" Type="http://schemas.openxmlformats.org/officeDocument/2006/relationships/hyperlink" Target="mailto:licitaciones.organiagrosas1@gmail.com" TargetMode="External"/><Relationship Id="rId87" Type="http://schemas.openxmlformats.org/officeDocument/2006/relationships/hyperlink" Target="mailto:licitaciones.organiagrosas1@gmail.com" TargetMode="External"/><Relationship Id="rId110" Type="http://schemas.openxmlformats.org/officeDocument/2006/relationships/hyperlink" Target="mailto:carmenagro2020@gmail.com" TargetMode="External"/><Relationship Id="rId131" Type="http://schemas.openxmlformats.org/officeDocument/2006/relationships/hyperlink" Target="mailto:carmenagro2020@gmail.com" TargetMode="External"/><Relationship Id="rId152" Type="http://schemas.openxmlformats.org/officeDocument/2006/relationships/hyperlink" Target="mailto:carmenagro2020@gmail.com" TargetMode="External"/><Relationship Id="rId173" Type="http://schemas.openxmlformats.org/officeDocument/2006/relationships/hyperlink" Target="mailto:carmenagro2020@gmail.com" TargetMode="External"/><Relationship Id="rId194" Type="http://schemas.openxmlformats.org/officeDocument/2006/relationships/hyperlink" Target="mailto:dcysuministros@gmail.com" TargetMode="External"/><Relationship Id="rId208" Type="http://schemas.openxmlformats.org/officeDocument/2006/relationships/hyperlink" Target="mailto:dcysuministros@gmail.com" TargetMode="External"/><Relationship Id="rId229" Type="http://schemas.openxmlformats.org/officeDocument/2006/relationships/hyperlink" Target="mailto:dcysuministros@gmail.com" TargetMode="External"/><Relationship Id="rId240" Type="http://schemas.openxmlformats.org/officeDocument/2006/relationships/hyperlink" Target="mailto:dcysuministros@gmail.com" TargetMode="External"/><Relationship Id="rId261" Type="http://schemas.openxmlformats.org/officeDocument/2006/relationships/hyperlink" Target="mailto:dcysuministros@gmail.com" TargetMode="External"/><Relationship Id="rId14" Type="http://schemas.openxmlformats.org/officeDocument/2006/relationships/hyperlink" Target="mailto:licitaciones.organiagrosas1@gmail.com" TargetMode="External"/><Relationship Id="rId35" Type="http://schemas.openxmlformats.org/officeDocument/2006/relationships/hyperlink" Target="mailto:licitaciones.organiagrosas1@gmail.com" TargetMode="External"/><Relationship Id="rId56" Type="http://schemas.openxmlformats.org/officeDocument/2006/relationships/hyperlink" Target="mailto:licitaciones.organiagrosas1@gmail.com" TargetMode="External"/><Relationship Id="rId77" Type="http://schemas.openxmlformats.org/officeDocument/2006/relationships/hyperlink" Target="mailto:licitaciones.organiagrosas1@gmail.com" TargetMode="External"/><Relationship Id="rId100" Type="http://schemas.openxmlformats.org/officeDocument/2006/relationships/hyperlink" Target="mailto:carmenagro2020@gmail.com" TargetMode="External"/><Relationship Id="rId282" Type="http://schemas.openxmlformats.org/officeDocument/2006/relationships/hyperlink" Target="mailto:dcysuministros@gmail.com" TargetMode="External"/><Relationship Id="rId317" Type="http://schemas.openxmlformats.org/officeDocument/2006/relationships/hyperlink" Target="mailto:carmenagro2020@gmail.com" TargetMode="External"/><Relationship Id="rId8" Type="http://schemas.openxmlformats.org/officeDocument/2006/relationships/hyperlink" Target="mailto:licitaciones.organiagrosas1@gmail.com" TargetMode="External"/><Relationship Id="rId98" Type="http://schemas.openxmlformats.org/officeDocument/2006/relationships/hyperlink" Target="mailto:licitaciones.organiagrosas1@gmail.com" TargetMode="External"/><Relationship Id="rId121" Type="http://schemas.openxmlformats.org/officeDocument/2006/relationships/hyperlink" Target="mailto:carmenagro2020@gmail.com" TargetMode="External"/><Relationship Id="rId142" Type="http://schemas.openxmlformats.org/officeDocument/2006/relationships/hyperlink" Target="mailto:carmenagro2020@gmail.com" TargetMode="External"/><Relationship Id="rId163" Type="http://schemas.openxmlformats.org/officeDocument/2006/relationships/hyperlink" Target="mailto:carmenagro2020@gmail.com" TargetMode="External"/><Relationship Id="rId184" Type="http://schemas.openxmlformats.org/officeDocument/2006/relationships/hyperlink" Target="mailto:carmenagro2020@gmail.com" TargetMode="External"/><Relationship Id="rId219" Type="http://schemas.openxmlformats.org/officeDocument/2006/relationships/hyperlink" Target="mailto:dcysuministros@gmail.com" TargetMode="External"/><Relationship Id="rId230" Type="http://schemas.openxmlformats.org/officeDocument/2006/relationships/hyperlink" Target="mailto:dcysuministros@gmail.com" TargetMode="External"/><Relationship Id="rId251" Type="http://schemas.openxmlformats.org/officeDocument/2006/relationships/hyperlink" Target="mailto:dcysuministros@gmail.com" TargetMode="External"/><Relationship Id="rId25" Type="http://schemas.openxmlformats.org/officeDocument/2006/relationships/hyperlink" Target="mailto:licitaciones.organiagrosas1@gmail.com" TargetMode="External"/><Relationship Id="rId46" Type="http://schemas.openxmlformats.org/officeDocument/2006/relationships/hyperlink" Target="mailto:licitaciones.organiagrosas1@gmail.com" TargetMode="External"/><Relationship Id="rId67" Type="http://schemas.openxmlformats.org/officeDocument/2006/relationships/hyperlink" Target="mailto:licitaciones.organiagrosas1@gmail.com" TargetMode="External"/><Relationship Id="rId272" Type="http://schemas.openxmlformats.org/officeDocument/2006/relationships/hyperlink" Target="mailto:dcysuministros@gmail.com" TargetMode="External"/><Relationship Id="rId293" Type="http://schemas.openxmlformats.org/officeDocument/2006/relationships/hyperlink" Target="mailto:licitaciones.organiagrosas1@gmail.com" TargetMode="External"/><Relationship Id="rId307" Type="http://schemas.openxmlformats.org/officeDocument/2006/relationships/hyperlink" Target="mailto:carmenagro2020@gmail.com" TargetMode="External"/><Relationship Id="rId88" Type="http://schemas.openxmlformats.org/officeDocument/2006/relationships/hyperlink" Target="mailto:licitaciones.organiagrosas1@gmail.com" TargetMode="External"/><Relationship Id="rId111" Type="http://schemas.openxmlformats.org/officeDocument/2006/relationships/hyperlink" Target="mailto:carmenagro2020@gmail.com" TargetMode="External"/><Relationship Id="rId132" Type="http://schemas.openxmlformats.org/officeDocument/2006/relationships/hyperlink" Target="mailto:carmenagro2020@gmail.com" TargetMode="External"/><Relationship Id="rId153" Type="http://schemas.openxmlformats.org/officeDocument/2006/relationships/hyperlink" Target="mailto:carmenagro2020@gmail.com" TargetMode="External"/><Relationship Id="rId174" Type="http://schemas.openxmlformats.org/officeDocument/2006/relationships/hyperlink" Target="mailto:carmenagro2020@gmail.com" TargetMode="External"/><Relationship Id="rId195" Type="http://schemas.openxmlformats.org/officeDocument/2006/relationships/hyperlink" Target="mailto:dcysuministros@gmail.com" TargetMode="External"/><Relationship Id="rId209" Type="http://schemas.openxmlformats.org/officeDocument/2006/relationships/hyperlink" Target="mailto:dcysuministros@gmail.com" TargetMode="External"/><Relationship Id="rId220" Type="http://schemas.openxmlformats.org/officeDocument/2006/relationships/hyperlink" Target="mailto:dcysuministros@gmail.com" TargetMode="External"/><Relationship Id="rId241" Type="http://schemas.openxmlformats.org/officeDocument/2006/relationships/hyperlink" Target="mailto:dcysuministros@gmail.com" TargetMode="External"/><Relationship Id="rId15" Type="http://schemas.openxmlformats.org/officeDocument/2006/relationships/hyperlink" Target="mailto:licitaciones.organiagrosas1@gmail.com" TargetMode="External"/><Relationship Id="rId36" Type="http://schemas.openxmlformats.org/officeDocument/2006/relationships/hyperlink" Target="mailto:licitaciones.organiagrosas1@gmail.com" TargetMode="External"/><Relationship Id="rId57" Type="http://schemas.openxmlformats.org/officeDocument/2006/relationships/hyperlink" Target="mailto:licitaciones.organiagrosas1@gmail.com" TargetMode="External"/><Relationship Id="rId262" Type="http://schemas.openxmlformats.org/officeDocument/2006/relationships/hyperlink" Target="mailto:dcysuministros@gmail.com" TargetMode="External"/><Relationship Id="rId283" Type="http://schemas.openxmlformats.org/officeDocument/2006/relationships/hyperlink" Target="mailto:dcysuministros@gmail.com" TargetMode="External"/><Relationship Id="rId318" Type="http://schemas.openxmlformats.org/officeDocument/2006/relationships/hyperlink" Target="mailto:carmenagro2020@gmail.com" TargetMode="External"/><Relationship Id="rId78" Type="http://schemas.openxmlformats.org/officeDocument/2006/relationships/hyperlink" Target="mailto:licitaciones.organiagrosas1@gmail.com" TargetMode="External"/><Relationship Id="rId99" Type="http://schemas.openxmlformats.org/officeDocument/2006/relationships/hyperlink" Target="mailto:licitaciones.organiagrosas1@gmail.com" TargetMode="External"/><Relationship Id="rId101" Type="http://schemas.openxmlformats.org/officeDocument/2006/relationships/hyperlink" Target="mailto:carmenagro2020@gmail.com" TargetMode="External"/><Relationship Id="rId122" Type="http://schemas.openxmlformats.org/officeDocument/2006/relationships/hyperlink" Target="mailto:carmenagro2020@gmail.com" TargetMode="External"/><Relationship Id="rId143" Type="http://schemas.openxmlformats.org/officeDocument/2006/relationships/hyperlink" Target="mailto:carmenagro2020@gmail.com" TargetMode="External"/><Relationship Id="rId164" Type="http://schemas.openxmlformats.org/officeDocument/2006/relationships/hyperlink" Target="mailto:carmenagro2020@gmail.com" TargetMode="External"/><Relationship Id="rId185" Type="http://schemas.openxmlformats.org/officeDocument/2006/relationships/hyperlink" Target="mailto:carmenagro2020@gmail.com" TargetMode="External"/><Relationship Id="rId9" Type="http://schemas.openxmlformats.org/officeDocument/2006/relationships/hyperlink" Target="mailto:licitaciones.organiagrosas1@gmail.com" TargetMode="External"/><Relationship Id="rId210" Type="http://schemas.openxmlformats.org/officeDocument/2006/relationships/hyperlink" Target="mailto:dcysuministros@gmail.com" TargetMode="External"/><Relationship Id="rId26" Type="http://schemas.openxmlformats.org/officeDocument/2006/relationships/hyperlink" Target="mailto:licitaciones.organiagrosas1@gmail.com" TargetMode="External"/><Relationship Id="rId231" Type="http://schemas.openxmlformats.org/officeDocument/2006/relationships/hyperlink" Target="mailto:dcysuministros@gmail.com" TargetMode="External"/><Relationship Id="rId252" Type="http://schemas.openxmlformats.org/officeDocument/2006/relationships/hyperlink" Target="mailto:dcysuministros@gmail.com" TargetMode="External"/><Relationship Id="rId273" Type="http://schemas.openxmlformats.org/officeDocument/2006/relationships/hyperlink" Target="mailto:dcysuministros@gmail.com" TargetMode="External"/><Relationship Id="rId294" Type="http://schemas.openxmlformats.org/officeDocument/2006/relationships/hyperlink" Target="mailto:licitaciones.organiagrosas1@gmail.com" TargetMode="External"/><Relationship Id="rId308" Type="http://schemas.openxmlformats.org/officeDocument/2006/relationships/hyperlink" Target="mailto:carmenagro2020@gmail.com" TargetMode="External"/><Relationship Id="rId47" Type="http://schemas.openxmlformats.org/officeDocument/2006/relationships/hyperlink" Target="mailto:licitaciones.organiagrosas1@gmail.com" TargetMode="External"/><Relationship Id="rId68" Type="http://schemas.openxmlformats.org/officeDocument/2006/relationships/hyperlink" Target="mailto:licitaciones.organiagrosas1@gmail.com" TargetMode="External"/><Relationship Id="rId89" Type="http://schemas.openxmlformats.org/officeDocument/2006/relationships/hyperlink" Target="mailto:licitaciones.organiagrosas1@gmail.com" TargetMode="External"/><Relationship Id="rId112" Type="http://schemas.openxmlformats.org/officeDocument/2006/relationships/hyperlink" Target="mailto:carmenagro2020@gmail.com" TargetMode="External"/><Relationship Id="rId133" Type="http://schemas.openxmlformats.org/officeDocument/2006/relationships/hyperlink" Target="mailto:carmenagro2020@gmail.com" TargetMode="External"/><Relationship Id="rId154" Type="http://schemas.openxmlformats.org/officeDocument/2006/relationships/hyperlink" Target="mailto:carmenagro2020@gmail.com" TargetMode="External"/><Relationship Id="rId175" Type="http://schemas.openxmlformats.org/officeDocument/2006/relationships/hyperlink" Target="mailto:carmenagro2020@gmail.com" TargetMode="External"/><Relationship Id="rId196" Type="http://schemas.openxmlformats.org/officeDocument/2006/relationships/hyperlink" Target="mailto:dcysuministros@gmail.com" TargetMode="External"/><Relationship Id="rId200" Type="http://schemas.openxmlformats.org/officeDocument/2006/relationships/hyperlink" Target="mailto:dcysuministros@gmail.com" TargetMode="External"/><Relationship Id="rId16" Type="http://schemas.openxmlformats.org/officeDocument/2006/relationships/hyperlink" Target="mailto:licitaciones.organiagrosas1@gmail.com" TargetMode="External"/><Relationship Id="rId221" Type="http://schemas.openxmlformats.org/officeDocument/2006/relationships/hyperlink" Target="mailto:dcysuministros@gmail.com" TargetMode="External"/><Relationship Id="rId242" Type="http://schemas.openxmlformats.org/officeDocument/2006/relationships/hyperlink" Target="mailto:dcysuministros@gmail.com" TargetMode="External"/><Relationship Id="rId263" Type="http://schemas.openxmlformats.org/officeDocument/2006/relationships/hyperlink" Target="mailto:dcysuministros@gmail.com" TargetMode="External"/><Relationship Id="rId284" Type="http://schemas.openxmlformats.org/officeDocument/2006/relationships/hyperlink" Target="mailto:dcysuministros@gmail.com" TargetMode="External"/><Relationship Id="rId319" Type="http://schemas.openxmlformats.org/officeDocument/2006/relationships/hyperlink" Target="mailto:dcysuministros@gmail.com" TargetMode="External"/><Relationship Id="rId37" Type="http://schemas.openxmlformats.org/officeDocument/2006/relationships/hyperlink" Target="mailto:licitaciones.organiagrosas1@gmail.com" TargetMode="External"/><Relationship Id="rId58" Type="http://schemas.openxmlformats.org/officeDocument/2006/relationships/hyperlink" Target="mailto:licitaciones.organiagrosas1@gmail.com" TargetMode="External"/><Relationship Id="rId79" Type="http://schemas.openxmlformats.org/officeDocument/2006/relationships/hyperlink" Target="mailto:licitaciones.organiagrosas1@gmail.com" TargetMode="External"/><Relationship Id="rId102" Type="http://schemas.openxmlformats.org/officeDocument/2006/relationships/hyperlink" Target="mailto:carmenagro2020@gmail.com" TargetMode="External"/><Relationship Id="rId123" Type="http://schemas.openxmlformats.org/officeDocument/2006/relationships/hyperlink" Target="mailto:carmenagro2020@gmail.com" TargetMode="External"/><Relationship Id="rId144" Type="http://schemas.openxmlformats.org/officeDocument/2006/relationships/hyperlink" Target="mailto:carmenagro2020@gmail.com" TargetMode="External"/><Relationship Id="rId90" Type="http://schemas.openxmlformats.org/officeDocument/2006/relationships/hyperlink" Target="mailto:licitaciones.organiagrosas1@gmail.com" TargetMode="External"/><Relationship Id="rId165" Type="http://schemas.openxmlformats.org/officeDocument/2006/relationships/hyperlink" Target="mailto:carmenagro2020@gmail.com" TargetMode="External"/><Relationship Id="rId186" Type="http://schemas.openxmlformats.org/officeDocument/2006/relationships/hyperlink" Target="mailto:carmenagro2020@gmail.com" TargetMode="External"/><Relationship Id="rId211" Type="http://schemas.openxmlformats.org/officeDocument/2006/relationships/hyperlink" Target="mailto:dcysuministros@gmail.com" TargetMode="External"/><Relationship Id="rId232" Type="http://schemas.openxmlformats.org/officeDocument/2006/relationships/hyperlink" Target="mailto:dcysuministros@gmail.com" TargetMode="External"/><Relationship Id="rId253" Type="http://schemas.openxmlformats.org/officeDocument/2006/relationships/hyperlink" Target="mailto:dcysuministros@gmail.com" TargetMode="External"/><Relationship Id="rId274" Type="http://schemas.openxmlformats.org/officeDocument/2006/relationships/hyperlink" Target="mailto:dcysuministros@gmail.com" TargetMode="External"/><Relationship Id="rId295" Type="http://schemas.openxmlformats.org/officeDocument/2006/relationships/hyperlink" Target="mailto:dcysuministros@gmail.com" TargetMode="External"/><Relationship Id="rId309" Type="http://schemas.openxmlformats.org/officeDocument/2006/relationships/hyperlink" Target="mailto:dcysuministros@gmail.com" TargetMode="External"/><Relationship Id="rId27" Type="http://schemas.openxmlformats.org/officeDocument/2006/relationships/hyperlink" Target="mailto:licitaciones.organiagrosas1@gmail.com" TargetMode="External"/><Relationship Id="rId48" Type="http://schemas.openxmlformats.org/officeDocument/2006/relationships/hyperlink" Target="mailto:licitaciones.organiagrosas1@gmail.com" TargetMode="External"/><Relationship Id="rId69" Type="http://schemas.openxmlformats.org/officeDocument/2006/relationships/hyperlink" Target="mailto:licitaciones.organiagrosas1@gmail.com" TargetMode="External"/><Relationship Id="rId113" Type="http://schemas.openxmlformats.org/officeDocument/2006/relationships/hyperlink" Target="mailto:carmenagro2020@gmail.com" TargetMode="External"/><Relationship Id="rId134" Type="http://schemas.openxmlformats.org/officeDocument/2006/relationships/hyperlink" Target="mailto:carmenagro2020@gmail.com" TargetMode="External"/><Relationship Id="rId320" Type="http://schemas.openxmlformats.org/officeDocument/2006/relationships/hyperlink" Target="mailto:dcysuministros@gmail.com" TargetMode="External"/><Relationship Id="rId80" Type="http://schemas.openxmlformats.org/officeDocument/2006/relationships/hyperlink" Target="mailto:licitaciones.organiagrosas1@gmail.com" TargetMode="External"/><Relationship Id="rId155" Type="http://schemas.openxmlformats.org/officeDocument/2006/relationships/hyperlink" Target="mailto:carmenagro2020@gmail.com" TargetMode="External"/><Relationship Id="rId176" Type="http://schemas.openxmlformats.org/officeDocument/2006/relationships/hyperlink" Target="mailto:carmenagro2020@gmail.com" TargetMode="External"/><Relationship Id="rId197" Type="http://schemas.openxmlformats.org/officeDocument/2006/relationships/hyperlink" Target="mailto:dcysuministros@gmail.com" TargetMode="External"/><Relationship Id="rId201" Type="http://schemas.openxmlformats.org/officeDocument/2006/relationships/hyperlink" Target="mailto:dcysuministros@gmail.com" TargetMode="External"/><Relationship Id="rId222" Type="http://schemas.openxmlformats.org/officeDocument/2006/relationships/hyperlink" Target="mailto:dcysuministros@gmail.com" TargetMode="External"/><Relationship Id="rId243" Type="http://schemas.openxmlformats.org/officeDocument/2006/relationships/hyperlink" Target="mailto:dcysuministros@gmail.com" TargetMode="External"/><Relationship Id="rId264" Type="http://schemas.openxmlformats.org/officeDocument/2006/relationships/hyperlink" Target="mailto:dcysuministros@gmail.com" TargetMode="External"/><Relationship Id="rId285" Type="http://schemas.openxmlformats.org/officeDocument/2006/relationships/hyperlink" Target="mailto:dcysuministros@gmail.com" TargetMode="External"/><Relationship Id="rId17" Type="http://schemas.openxmlformats.org/officeDocument/2006/relationships/hyperlink" Target="mailto:licitaciones.organiagrosas1@gmail.com" TargetMode="External"/><Relationship Id="rId38" Type="http://schemas.openxmlformats.org/officeDocument/2006/relationships/hyperlink" Target="mailto:licitaciones.organiagrosas1@gmail.com" TargetMode="External"/><Relationship Id="rId59" Type="http://schemas.openxmlformats.org/officeDocument/2006/relationships/hyperlink" Target="mailto:licitaciones.organiagrosas1@gmail.com" TargetMode="External"/><Relationship Id="rId103" Type="http://schemas.openxmlformats.org/officeDocument/2006/relationships/hyperlink" Target="mailto:carmenagro2020@gmail.com" TargetMode="External"/><Relationship Id="rId124" Type="http://schemas.openxmlformats.org/officeDocument/2006/relationships/hyperlink" Target="mailto:carmenagro2020@gmail.com" TargetMode="External"/><Relationship Id="rId310" Type="http://schemas.openxmlformats.org/officeDocument/2006/relationships/hyperlink" Target="mailto:carmenagro2020@gmail.com" TargetMode="External"/><Relationship Id="rId70" Type="http://schemas.openxmlformats.org/officeDocument/2006/relationships/hyperlink" Target="mailto:licitaciones.organiagrosas1@gmail.com" TargetMode="External"/><Relationship Id="rId91" Type="http://schemas.openxmlformats.org/officeDocument/2006/relationships/hyperlink" Target="mailto:licitaciones.organiagrosas1@gmail.com" TargetMode="External"/><Relationship Id="rId145" Type="http://schemas.openxmlformats.org/officeDocument/2006/relationships/hyperlink" Target="mailto:carmenagro2020@gmail.com" TargetMode="External"/><Relationship Id="rId166" Type="http://schemas.openxmlformats.org/officeDocument/2006/relationships/hyperlink" Target="mailto:carmenagro2020@gmail.com" TargetMode="External"/><Relationship Id="rId187" Type="http://schemas.openxmlformats.org/officeDocument/2006/relationships/hyperlink" Target="mailto:carmenagro2020@gmail.com" TargetMode="External"/><Relationship Id="rId1" Type="http://schemas.openxmlformats.org/officeDocument/2006/relationships/hyperlink" Target="mailto:licitaciones.organiagrosas1@gmail.com" TargetMode="External"/><Relationship Id="rId212" Type="http://schemas.openxmlformats.org/officeDocument/2006/relationships/hyperlink" Target="mailto:dcysuministros@gmail.com" TargetMode="External"/><Relationship Id="rId233" Type="http://schemas.openxmlformats.org/officeDocument/2006/relationships/hyperlink" Target="mailto:dcysuministros@gmail.com" TargetMode="External"/><Relationship Id="rId254" Type="http://schemas.openxmlformats.org/officeDocument/2006/relationships/hyperlink" Target="mailto:dcysuministros@gmail.com" TargetMode="External"/><Relationship Id="rId28" Type="http://schemas.openxmlformats.org/officeDocument/2006/relationships/hyperlink" Target="mailto:licitaciones.organiagrosas1@gmail.com" TargetMode="External"/><Relationship Id="rId49" Type="http://schemas.openxmlformats.org/officeDocument/2006/relationships/hyperlink" Target="mailto:licitaciones.organiagrosas1@gmail.com" TargetMode="External"/><Relationship Id="rId114" Type="http://schemas.openxmlformats.org/officeDocument/2006/relationships/hyperlink" Target="mailto:carmenagro2020@gmail.com" TargetMode="External"/><Relationship Id="rId275" Type="http://schemas.openxmlformats.org/officeDocument/2006/relationships/hyperlink" Target="mailto:dcysuministros@gmail.com" TargetMode="External"/><Relationship Id="rId296" Type="http://schemas.openxmlformats.org/officeDocument/2006/relationships/hyperlink" Target="mailto:dcysuministros@gmail.com" TargetMode="External"/><Relationship Id="rId300" Type="http://schemas.openxmlformats.org/officeDocument/2006/relationships/hyperlink" Target="mailto:licitaciones.organiagrosas1@gmail.com" TargetMode="External"/><Relationship Id="rId60" Type="http://schemas.openxmlformats.org/officeDocument/2006/relationships/hyperlink" Target="mailto:licitaciones.organiagrosas1@gmail.com" TargetMode="External"/><Relationship Id="rId81" Type="http://schemas.openxmlformats.org/officeDocument/2006/relationships/hyperlink" Target="mailto:licitaciones.organiagrosas1@gmail.com" TargetMode="External"/><Relationship Id="rId135" Type="http://schemas.openxmlformats.org/officeDocument/2006/relationships/hyperlink" Target="mailto:carmenagro2020@gmail.com" TargetMode="External"/><Relationship Id="rId156" Type="http://schemas.openxmlformats.org/officeDocument/2006/relationships/hyperlink" Target="mailto:carmenagro2020@gmail.com" TargetMode="External"/><Relationship Id="rId177" Type="http://schemas.openxmlformats.org/officeDocument/2006/relationships/hyperlink" Target="mailto:carmenagro2020@gmail.com" TargetMode="External"/><Relationship Id="rId198" Type="http://schemas.openxmlformats.org/officeDocument/2006/relationships/hyperlink" Target="mailto:dcysuministros@gmail.com" TargetMode="External"/><Relationship Id="rId321" Type="http://schemas.openxmlformats.org/officeDocument/2006/relationships/hyperlink" Target="https://mundocampo.com.co/producto/finca-mojarra-crecimiento-30-2-5-mm/" TargetMode="External"/><Relationship Id="rId202" Type="http://schemas.openxmlformats.org/officeDocument/2006/relationships/hyperlink" Target="mailto:dcysuministros@gmail.com" TargetMode="External"/><Relationship Id="rId223" Type="http://schemas.openxmlformats.org/officeDocument/2006/relationships/hyperlink" Target="mailto:dcysuministros@gmail.com" TargetMode="External"/><Relationship Id="rId244" Type="http://schemas.openxmlformats.org/officeDocument/2006/relationships/hyperlink" Target="mailto:dcysuministros@gmail.com" TargetMode="External"/><Relationship Id="rId18" Type="http://schemas.openxmlformats.org/officeDocument/2006/relationships/hyperlink" Target="mailto:licitaciones.organiagrosas1@gmail.com" TargetMode="External"/><Relationship Id="rId39" Type="http://schemas.openxmlformats.org/officeDocument/2006/relationships/hyperlink" Target="mailto:licitaciones.organiagrosas1@gmail.com" TargetMode="External"/><Relationship Id="rId265" Type="http://schemas.openxmlformats.org/officeDocument/2006/relationships/hyperlink" Target="mailto:dcysuministros@gmail.com" TargetMode="External"/><Relationship Id="rId286" Type="http://schemas.openxmlformats.org/officeDocument/2006/relationships/hyperlink" Target="mailto:dcysuministros@gmail.com" TargetMode="External"/><Relationship Id="rId50" Type="http://schemas.openxmlformats.org/officeDocument/2006/relationships/hyperlink" Target="mailto:licitaciones.organiagrosas1@gmail.com" TargetMode="External"/><Relationship Id="rId104" Type="http://schemas.openxmlformats.org/officeDocument/2006/relationships/hyperlink" Target="mailto:carmenagro2020@gmail.com" TargetMode="External"/><Relationship Id="rId125" Type="http://schemas.openxmlformats.org/officeDocument/2006/relationships/hyperlink" Target="mailto:carmenagro2020@gmail.com" TargetMode="External"/><Relationship Id="rId146" Type="http://schemas.openxmlformats.org/officeDocument/2006/relationships/hyperlink" Target="mailto:carmenagro2020@gmail.com" TargetMode="External"/><Relationship Id="rId167" Type="http://schemas.openxmlformats.org/officeDocument/2006/relationships/hyperlink" Target="mailto:carmenagro2020@gmail.com" TargetMode="External"/><Relationship Id="rId188" Type="http://schemas.openxmlformats.org/officeDocument/2006/relationships/hyperlink" Target="mailto:carmenagro2020@gmail.com" TargetMode="External"/><Relationship Id="rId311" Type="http://schemas.openxmlformats.org/officeDocument/2006/relationships/hyperlink" Target="mailto:info@jmestrada.com" TargetMode="External"/><Relationship Id="rId71" Type="http://schemas.openxmlformats.org/officeDocument/2006/relationships/hyperlink" Target="mailto:licitaciones.organiagrosas1@gmail.com" TargetMode="External"/><Relationship Id="rId92" Type="http://schemas.openxmlformats.org/officeDocument/2006/relationships/hyperlink" Target="mailto:licitaciones.organiagrosas1@gmail.com" TargetMode="External"/><Relationship Id="rId213" Type="http://schemas.openxmlformats.org/officeDocument/2006/relationships/hyperlink" Target="mailto:dcysuministros@gmail.com" TargetMode="External"/><Relationship Id="rId234" Type="http://schemas.openxmlformats.org/officeDocument/2006/relationships/hyperlink" Target="mailto:dcysuministros@gmail.com" TargetMode="External"/><Relationship Id="rId2" Type="http://schemas.openxmlformats.org/officeDocument/2006/relationships/hyperlink" Target="mailto:dcysuministros@gmail.com" TargetMode="External"/><Relationship Id="rId29" Type="http://schemas.openxmlformats.org/officeDocument/2006/relationships/hyperlink" Target="mailto:licitaciones.organiagrosas1@gmail.com" TargetMode="External"/><Relationship Id="rId255" Type="http://schemas.openxmlformats.org/officeDocument/2006/relationships/hyperlink" Target="mailto:dcysuministros@gmail.com" TargetMode="External"/><Relationship Id="rId276" Type="http://schemas.openxmlformats.org/officeDocument/2006/relationships/hyperlink" Target="mailto:dcysuministros@gmail.com" TargetMode="External"/><Relationship Id="rId297" Type="http://schemas.openxmlformats.org/officeDocument/2006/relationships/hyperlink" Target="mailto:dcysuministros@gmail.com" TargetMode="External"/><Relationship Id="rId40" Type="http://schemas.openxmlformats.org/officeDocument/2006/relationships/hyperlink" Target="mailto:licitaciones.organiagrosas1@gmail.com" TargetMode="External"/><Relationship Id="rId115" Type="http://schemas.openxmlformats.org/officeDocument/2006/relationships/hyperlink" Target="mailto:carmenagro2020@gmail.com" TargetMode="External"/><Relationship Id="rId136" Type="http://schemas.openxmlformats.org/officeDocument/2006/relationships/hyperlink" Target="mailto:carmenagro2020@gmail.com" TargetMode="External"/><Relationship Id="rId157" Type="http://schemas.openxmlformats.org/officeDocument/2006/relationships/hyperlink" Target="mailto:carmenagro2020@gmail.com" TargetMode="External"/><Relationship Id="rId178" Type="http://schemas.openxmlformats.org/officeDocument/2006/relationships/hyperlink" Target="mailto:carmenagro2020@gmail.com" TargetMode="External"/><Relationship Id="rId301" Type="http://schemas.openxmlformats.org/officeDocument/2006/relationships/hyperlink" Target="https://www.facebook.com/acerinoxmaquiaria/" TargetMode="External"/><Relationship Id="rId322" Type="http://schemas.openxmlformats.org/officeDocument/2006/relationships/hyperlink" Target="https://colombia.com.co/producto/mojarra-30-italcol/" TargetMode="External"/><Relationship Id="rId61" Type="http://schemas.openxmlformats.org/officeDocument/2006/relationships/hyperlink" Target="mailto:licitaciones.organiagrosas1@gmail.com" TargetMode="External"/><Relationship Id="rId82" Type="http://schemas.openxmlformats.org/officeDocument/2006/relationships/hyperlink" Target="mailto:licitaciones.organiagrosas1@gmail.com" TargetMode="External"/><Relationship Id="rId199" Type="http://schemas.openxmlformats.org/officeDocument/2006/relationships/hyperlink" Target="mailto:dcysuministros@gmail.com" TargetMode="External"/><Relationship Id="rId203" Type="http://schemas.openxmlformats.org/officeDocument/2006/relationships/hyperlink" Target="mailto:dcysuministros@gmail.com" TargetMode="External"/><Relationship Id="rId19" Type="http://schemas.openxmlformats.org/officeDocument/2006/relationships/hyperlink" Target="mailto:licitaciones.organiagrosas1@gmail.com" TargetMode="External"/><Relationship Id="rId224" Type="http://schemas.openxmlformats.org/officeDocument/2006/relationships/hyperlink" Target="mailto:dcysuministros@gmail.com" TargetMode="External"/><Relationship Id="rId245" Type="http://schemas.openxmlformats.org/officeDocument/2006/relationships/hyperlink" Target="mailto:dcysuministros@gmail.com" TargetMode="External"/><Relationship Id="rId266" Type="http://schemas.openxmlformats.org/officeDocument/2006/relationships/hyperlink" Target="mailto:dcysuministros@gmail.com" TargetMode="External"/><Relationship Id="rId287" Type="http://schemas.openxmlformats.org/officeDocument/2006/relationships/hyperlink" Target="mailto:dcysuministros@gmail.com" TargetMode="External"/><Relationship Id="rId30" Type="http://schemas.openxmlformats.org/officeDocument/2006/relationships/hyperlink" Target="mailto:licitaciones.organiagrosas1@gmail.com" TargetMode="External"/><Relationship Id="rId105" Type="http://schemas.openxmlformats.org/officeDocument/2006/relationships/hyperlink" Target="mailto:carmenagro2020@gmail.com" TargetMode="External"/><Relationship Id="rId126" Type="http://schemas.openxmlformats.org/officeDocument/2006/relationships/hyperlink" Target="mailto:carmenagro2020@gmail.com" TargetMode="External"/><Relationship Id="rId147" Type="http://schemas.openxmlformats.org/officeDocument/2006/relationships/hyperlink" Target="mailto:carmenagro2020@gmail.com" TargetMode="External"/><Relationship Id="rId168" Type="http://schemas.openxmlformats.org/officeDocument/2006/relationships/hyperlink" Target="mailto:carmenagro2020@gmail.com" TargetMode="External"/><Relationship Id="rId312" Type="http://schemas.openxmlformats.org/officeDocument/2006/relationships/hyperlink" Target="mailto:info@jmestrada.com" TargetMode="External"/><Relationship Id="rId51" Type="http://schemas.openxmlformats.org/officeDocument/2006/relationships/hyperlink" Target="mailto:licitaciones.organiagrosas1@gmail.com" TargetMode="External"/><Relationship Id="rId72" Type="http://schemas.openxmlformats.org/officeDocument/2006/relationships/hyperlink" Target="mailto:licitaciones.organiagrosas1@gmail.com" TargetMode="External"/><Relationship Id="rId93" Type="http://schemas.openxmlformats.org/officeDocument/2006/relationships/hyperlink" Target="mailto:licitaciones.organiagrosas1@gmail.com" TargetMode="External"/><Relationship Id="rId189" Type="http://schemas.openxmlformats.org/officeDocument/2006/relationships/hyperlink" Target="mailto:carmenagro2020@gmail.com" TargetMode="External"/><Relationship Id="rId3" Type="http://schemas.openxmlformats.org/officeDocument/2006/relationships/hyperlink" Target="mailto:carmenagro2020@gmail.com" TargetMode="External"/><Relationship Id="rId214" Type="http://schemas.openxmlformats.org/officeDocument/2006/relationships/hyperlink" Target="mailto:dcysuministros@gmail.com" TargetMode="External"/><Relationship Id="rId235" Type="http://schemas.openxmlformats.org/officeDocument/2006/relationships/hyperlink" Target="mailto:dcysuministros@gmail.com" TargetMode="External"/><Relationship Id="rId256" Type="http://schemas.openxmlformats.org/officeDocument/2006/relationships/hyperlink" Target="mailto:dcysuministros@gmail.com" TargetMode="External"/><Relationship Id="rId277" Type="http://schemas.openxmlformats.org/officeDocument/2006/relationships/hyperlink" Target="mailto:dcysuministros@gmail.com" TargetMode="External"/><Relationship Id="rId298" Type="http://schemas.openxmlformats.org/officeDocument/2006/relationships/hyperlink" Target="mailto:horecafenix@gmail.com" TargetMode="External"/><Relationship Id="rId116" Type="http://schemas.openxmlformats.org/officeDocument/2006/relationships/hyperlink" Target="mailto:carmenagro2020@gmail.com" TargetMode="External"/><Relationship Id="rId137" Type="http://schemas.openxmlformats.org/officeDocument/2006/relationships/hyperlink" Target="mailto:carmenagro2020@gmail.com" TargetMode="External"/><Relationship Id="rId158" Type="http://schemas.openxmlformats.org/officeDocument/2006/relationships/hyperlink" Target="mailto:carmenagro2020@gmail.com" TargetMode="External"/><Relationship Id="rId302" Type="http://schemas.openxmlformats.org/officeDocument/2006/relationships/hyperlink" Target="mailto:dxbxn0523@hotmail.com" TargetMode="External"/><Relationship Id="rId323" Type="http://schemas.openxmlformats.org/officeDocument/2006/relationships/hyperlink" Target="https://www.jmestrada.com/tienda/cana/accesorios/bateas/" TargetMode="External"/><Relationship Id="rId20" Type="http://schemas.openxmlformats.org/officeDocument/2006/relationships/hyperlink" Target="mailto:licitaciones.organiagrosas1@gmail.com" TargetMode="External"/><Relationship Id="rId41" Type="http://schemas.openxmlformats.org/officeDocument/2006/relationships/hyperlink" Target="mailto:licitaciones.organiagrosas1@gmail.com" TargetMode="External"/><Relationship Id="rId62" Type="http://schemas.openxmlformats.org/officeDocument/2006/relationships/hyperlink" Target="mailto:licitaciones.organiagrosas1@gmail.com" TargetMode="External"/><Relationship Id="rId83" Type="http://schemas.openxmlformats.org/officeDocument/2006/relationships/hyperlink" Target="mailto:licitaciones.organiagrosas1@gmail.com" TargetMode="External"/><Relationship Id="rId179" Type="http://schemas.openxmlformats.org/officeDocument/2006/relationships/hyperlink" Target="mailto:carmenagro2020@gmail.com" TargetMode="External"/><Relationship Id="rId190" Type="http://schemas.openxmlformats.org/officeDocument/2006/relationships/hyperlink" Target="mailto:carmenagro2020@gmail.com" TargetMode="External"/><Relationship Id="rId204" Type="http://schemas.openxmlformats.org/officeDocument/2006/relationships/hyperlink" Target="mailto:dcysuministros@gmail.com" TargetMode="External"/><Relationship Id="rId225" Type="http://schemas.openxmlformats.org/officeDocument/2006/relationships/hyperlink" Target="mailto:dcysuministros@gmail.com" TargetMode="External"/><Relationship Id="rId246" Type="http://schemas.openxmlformats.org/officeDocument/2006/relationships/hyperlink" Target="mailto:dcysuministros@gmail.com" TargetMode="External"/><Relationship Id="rId267" Type="http://schemas.openxmlformats.org/officeDocument/2006/relationships/hyperlink" Target="mailto:dcysuministros@gmail.com" TargetMode="External"/><Relationship Id="rId288" Type="http://schemas.openxmlformats.org/officeDocument/2006/relationships/hyperlink" Target="mailto:dcysuministros@gmail.com" TargetMode="External"/><Relationship Id="rId106" Type="http://schemas.openxmlformats.org/officeDocument/2006/relationships/hyperlink" Target="mailto:carmenagro2020@gmail.com" TargetMode="External"/><Relationship Id="rId127" Type="http://schemas.openxmlformats.org/officeDocument/2006/relationships/hyperlink" Target="mailto:carmenagro2020@gmail.com" TargetMode="External"/><Relationship Id="rId313" Type="http://schemas.openxmlformats.org/officeDocument/2006/relationships/hyperlink" Target="mailto:info@jmestrada.com" TargetMode="External"/><Relationship Id="rId10" Type="http://schemas.openxmlformats.org/officeDocument/2006/relationships/hyperlink" Target="mailto:licitaciones.organiagrosas1@gmail.com" TargetMode="External"/><Relationship Id="rId31" Type="http://schemas.openxmlformats.org/officeDocument/2006/relationships/hyperlink" Target="mailto:licitaciones.organiagrosas1@gmail.com" TargetMode="External"/><Relationship Id="rId52" Type="http://schemas.openxmlformats.org/officeDocument/2006/relationships/hyperlink" Target="mailto:licitaciones.organiagrosas1@gmail.com" TargetMode="External"/><Relationship Id="rId73" Type="http://schemas.openxmlformats.org/officeDocument/2006/relationships/hyperlink" Target="mailto:licitaciones.organiagrosas1@gmail.com" TargetMode="External"/><Relationship Id="rId94" Type="http://schemas.openxmlformats.org/officeDocument/2006/relationships/hyperlink" Target="mailto:licitaciones.organiagrosas1@gmail.com" TargetMode="External"/><Relationship Id="rId148" Type="http://schemas.openxmlformats.org/officeDocument/2006/relationships/hyperlink" Target="mailto:carmenagro2020@gmail.com" TargetMode="External"/><Relationship Id="rId169" Type="http://schemas.openxmlformats.org/officeDocument/2006/relationships/hyperlink" Target="mailto:carmenagro2020@gmail.com" TargetMode="External"/><Relationship Id="rId4" Type="http://schemas.openxmlformats.org/officeDocument/2006/relationships/hyperlink" Target="mailto:licitaciones.organiagrosas1@gmail.com" TargetMode="External"/><Relationship Id="rId180" Type="http://schemas.openxmlformats.org/officeDocument/2006/relationships/hyperlink" Target="mailto:carmenagro2020@gmail.com" TargetMode="External"/><Relationship Id="rId215" Type="http://schemas.openxmlformats.org/officeDocument/2006/relationships/hyperlink" Target="mailto:dcysuministros@gmail.com" TargetMode="External"/><Relationship Id="rId236" Type="http://schemas.openxmlformats.org/officeDocument/2006/relationships/hyperlink" Target="mailto:dcysuministros@gmail.com" TargetMode="External"/><Relationship Id="rId257" Type="http://schemas.openxmlformats.org/officeDocument/2006/relationships/hyperlink" Target="mailto:dcysuministros@gmail.com" TargetMode="External"/><Relationship Id="rId278" Type="http://schemas.openxmlformats.org/officeDocument/2006/relationships/hyperlink" Target="mailto:dcysuministros@gmail.com" TargetMode="External"/><Relationship Id="rId303" Type="http://schemas.openxmlformats.org/officeDocument/2006/relationships/hyperlink" Target="mailto:gerencia@cafetipica.com" TargetMode="External"/><Relationship Id="rId42" Type="http://schemas.openxmlformats.org/officeDocument/2006/relationships/hyperlink" Target="mailto:licitaciones.organiagrosas1@gmail.com" TargetMode="External"/><Relationship Id="rId84" Type="http://schemas.openxmlformats.org/officeDocument/2006/relationships/hyperlink" Target="mailto:licitaciones.organiagrosas1@gmail.com" TargetMode="External"/><Relationship Id="rId138" Type="http://schemas.openxmlformats.org/officeDocument/2006/relationships/hyperlink" Target="mailto:carmenagro2020@gmail.com" TargetMode="External"/><Relationship Id="rId191" Type="http://schemas.openxmlformats.org/officeDocument/2006/relationships/hyperlink" Target="mailto:carmenagro2020@gmail.com" TargetMode="External"/><Relationship Id="rId205" Type="http://schemas.openxmlformats.org/officeDocument/2006/relationships/hyperlink" Target="mailto:dcysuministros@gmail.com" TargetMode="External"/><Relationship Id="rId247" Type="http://schemas.openxmlformats.org/officeDocument/2006/relationships/hyperlink" Target="mailto:dcysuministros@gmail.com" TargetMode="External"/><Relationship Id="rId107" Type="http://schemas.openxmlformats.org/officeDocument/2006/relationships/hyperlink" Target="mailto:carmenagro2020@gmail.com" TargetMode="External"/><Relationship Id="rId289" Type="http://schemas.openxmlformats.org/officeDocument/2006/relationships/hyperlink" Target="mailto:dcysuministros@gmail.com" TargetMode="External"/><Relationship Id="rId11" Type="http://schemas.openxmlformats.org/officeDocument/2006/relationships/hyperlink" Target="mailto:licitaciones.organiagrosas1@gmail.com" TargetMode="External"/><Relationship Id="rId53" Type="http://schemas.openxmlformats.org/officeDocument/2006/relationships/hyperlink" Target="mailto:licitaciones.organiagrosas1@gmail.com" TargetMode="External"/><Relationship Id="rId149" Type="http://schemas.openxmlformats.org/officeDocument/2006/relationships/hyperlink" Target="mailto:carmenagro2020@gmail.com" TargetMode="External"/><Relationship Id="rId314" Type="http://schemas.openxmlformats.org/officeDocument/2006/relationships/hyperlink" Target="mailto:info@jmestrada.com" TargetMode="External"/><Relationship Id="rId95" Type="http://schemas.openxmlformats.org/officeDocument/2006/relationships/hyperlink" Target="mailto:licitaciones.organiagrosas1@gmail.com" TargetMode="External"/><Relationship Id="rId160" Type="http://schemas.openxmlformats.org/officeDocument/2006/relationships/hyperlink" Target="mailto:carmenagro2020@gmail.com" TargetMode="External"/><Relationship Id="rId216" Type="http://schemas.openxmlformats.org/officeDocument/2006/relationships/hyperlink" Target="mailto:dcysuministros@gmail.com" TargetMode="External"/><Relationship Id="rId258" Type="http://schemas.openxmlformats.org/officeDocument/2006/relationships/hyperlink" Target="mailto:dcysuministros@gmail.com" TargetMode="External"/><Relationship Id="rId22" Type="http://schemas.openxmlformats.org/officeDocument/2006/relationships/hyperlink" Target="mailto:licitaciones.organiagrosas1@gmail.com" TargetMode="External"/><Relationship Id="rId64" Type="http://schemas.openxmlformats.org/officeDocument/2006/relationships/hyperlink" Target="mailto:licitaciones.organiagrosas1@gmail.com" TargetMode="External"/><Relationship Id="rId118" Type="http://schemas.openxmlformats.org/officeDocument/2006/relationships/hyperlink" Target="mailto:carmenagro2020@gmail.com" TargetMode="External"/><Relationship Id="rId171" Type="http://schemas.openxmlformats.org/officeDocument/2006/relationships/hyperlink" Target="mailto:carmenagro2020@gmail.com" TargetMode="External"/><Relationship Id="rId227" Type="http://schemas.openxmlformats.org/officeDocument/2006/relationships/hyperlink" Target="mailto:dcysuministros@gmail.com" TargetMode="External"/><Relationship Id="rId269" Type="http://schemas.openxmlformats.org/officeDocument/2006/relationships/hyperlink" Target="mailto:dcysuministros@gmail.com" TargetMode="External"/><Relationship Id="rId33" Type="http://schemas.openxmlformats.org/officeDocument/2006/relationships/hyperlink" Target="mailto:licitaciones.organiagrosas1@gmail.com" TargetMode="External"/><Relationship Id="rId129" Type="http://schemas.openxmlformats.org/officeDocument/2006/relationships/hyperlink" Target="mailto:carmenagro2020@gmail.com" TargetMode="External"/><Relationship Id="rId280" Type="http://schemas.openxmlformats.org/officeDocument/2006/relationships/hyperlink" Target="mailto:dcysuministros@gmail.com" TargetMode="External"/><Relationship Id="rId75" Type="http://schemas.openxmlformats.org/officeDocument/2006/relationships/hyperlink" Target="mailto:licitaciones.organiagrosas1@gmail.com" TargetMode="External"/><Relationship Id="rId140" Type="http://schemas.openxmlformats.org/officeDocument/2006/relationships/hyperlink" Target="mailto:carmenagro2020@gmail.com" TargetMode="External"/><Relationship Id="rId182" Type="http://schemas.openxmlformats.org/officeDocument/2006/relationships/hyperlink" Target="mailto:carmenagro2020@gmail.com" TargetMode="External"/><Relationship Id="rId6" Type="http://schemas.openxmlformats.org/officeDocument/2006/relationships/hyperlink" Target="mailto:licitaciones.organiagrosas1@gmail.com" TargetMode="External"/><Relationship Id="rId238" Type="http://schemas.openxmlformats.org/officeDocument/2006/relationships/hyperlink" Target="mailto:dcysuministros@gmail.com" TargetMode="External"/><Relationship Id="rId291" Type="http://schemas.openxmlformats.org/officeDocument/2006/relationships/hyperlink" Target="https://machineshg.com/producto/bascula-inalambrica-robusta-el-alfajor-basc-inhal/" TargetMode="External"/><Relationship Id="rId305" Type="http://schemas.openxmlformats.org/officeDocument/2006/relationships/hyperlink" Target="mailto:carmenagro2020@gmail.com" TargetMode="External"/><Relationship Id="rId44" Type="http://schemas.openxmlformats.org/officeDocument/2006/relationships/hyperlink" Target="mailto:licitaciones.organiagrosas1@gmail.com" TargetMode="External"/><Relationship Id="rId86" Type="http://schemas.openxmlformats.org/officeDocument/2006/relationships/hyperlink" Target="mailto:licitaciones.organiagrosas1@gmail.com" TargetMode="External"/><Relationship Id="rId151" Type="http://schemas.openxmlformats.org/officeDocument/2006/relationships/hyperlink" Target="mailto:carmenagro2020@gmail.com" TargetMode="External"/><Relationship Id="rId193" Type="http://schemas.openxmlformats.org/officeDocument/2006/relationships/hyperlink" Target="mailto:carmenagro2020@gmail.com" TargetMode="External"/><Relationship Id="rId207" Type="http://schemas.openxmlformats.org/officeDocument/2006/relationships/hyperlink" Target="mailto:dcysuministros@gmail.com" TargetMode="External"/><Relationship Id="rId249" Type="http://schemas.openxmlformats.org/officeDocument/2006/relationships/hyperlink" Target="mailto:dcysuministros@gmail.com" TargetMode="External"/><Relationship Id="rId13" Type="http://schemas.openxmlformats.org/officeDocument/2006/relationships/hyperlink" Target="mailto:licitaciones.organiagrosas1@gmail.com" TargetMode="External"/><Relationship Id="rId109" Type="http://schemas.openxmlformats.org/officeDocument/2006/relationships/hyperlink" Target="mailto:carmenagro2020@gmail.com" TargetMode="External"/><Relationship Id="rId260" Type="http://schemas.openxmlformats.org/officeDocument/2006/relationships/hyperlink" Target="mailto:dcysuministros@gmail.com" TargetMode="External"/><Relationship Id="rId316" Type="http://schemas.openxmlformats.org/officeDocument/2006/relationships/hyperlink" Target="mailto:ocasper1085@gmail.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mailto:ascampam@gmail.com" TargetMode="External"/><Relationship Id="rId7" Type="http://schemas.openxmlformats.org/officeDocument/2006/relationships/hyperlink" Target="mailto:afroclaverconsejocomunitario@gmail.com" TargetMode="External"/><Relationship Id="rId2" Type="http://schemas.openxmlformats.org/officeDocument/2006/relationships/hyperlink" Target="mailto:ASOCPRAUR@GMAIL.COM" TargetMode="External"/><Relationship Id="rId1" Type="http://schemas.openxmlformats.org/officeDocument/2006/relationships/hyperlink" Target="mailto:ASOCPRAUR@GMAIL.COM" TargetMode="External"/><Relationship Id="rId6" Type="http://schemas.openxmlformats.org/officeDocument/2006/relationships/hyperlink" Target="mailto:afroclaverconsejocomunitario@gmail.com" TargetMode="External"/><Relationship Id="rId5" Type="http://schemas.openxmlformats.org/officeDocument/2006/relationships/hyperlink" Target="mailto:agritriunfo@gmail.com" TargetMode="External"/><Relationship Id="rId4" Type="http://schemas.openxmlformats.org/officeDocument/2006/relationships/hyperlink" Target="mailto:ascampam@gmail.com" TargetMode="External"/><Relationship Id="rId9"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2:O28"/>
  <sheetViews>
    <sheetView showGridLines="0" zoomScaleNormal="100" workbookViewId="0">
      <selection activeCell="H14" sqref="H14"/>
    </sheetView>
  </sheetViews>
  <sheetFormatPr baseColWidth="10" defaultColWidth="11.42578125" defaultRowHeight="12.75" x14ac:dyDescent="0.2"/>
  <cols>
    <col min="1" max="1" width="3.42578125" style="1" customWidth="1"/>
    <col min="2" max="2" width="5.5703125" style="1" customWidth="1"/>
    <col min="3" max="3" width="34.28515625" style="1" customWidth="1"/>
    <col min="4" max="4" width="11.85546875" style="1" customWidth="1"/>
    <col min="5" max="5" width="13.42578125" style="3" customWidth="1"/>
    <col min="6" max="6" width="13.7109375" style="1" customWidth="1"/>
    <col min="7" max="7" width="12.5703125" style="1" customWidth="1"/>
    <col min="8" max="8" width="17" style="1" customWidth="1"/>
    <col min="9" max="9" width="6.5703125" style="1" customWidth="1"/>
    <col min="10" max="10" width="15.140625" style="1" customWidth="1"/>
    <col min="11" max="11" width="17" style="1" customWidth="1"/>
    <col min="12" max="12" width="16.5703125" style="1" customWidth="1"/>
    <col min="13" max="13" width="4.5703125" style="1" customWidth="1"/>
    <col min="14" max="15" width="12.85546875" style="1" hidden="1" customWidth="1"/>
    <col min="16" max="256" width="0" style="1" hidden="1" customWidth="1"/>
    <col min="257" max="16384" width="11.42578125" style="1"/>
  </cols>
  <sheetData>
    <row r="2" spans="2:12" x14ac:dyDescent="0.2">
      <c r="C2" s="6" t="s">
        <v>0</v>
      </c>
      <c r="D2" s="221"/>
      <c r="E2" s="222"/>
      <c r="F2" s="222"/>
      <c r="G2" s="222"/>
      <c r="H2" s="222"/>
      <c r="I2" s="223"/>
      <c r="J2" s="8" t="s">
        <v>1</v>
      </c>
      <c r="K2" s="2"/>
    </row>
    <row r="3" spans="2:12" x14ac:dyDescent="0.2">
      <c r="C3" s="6"/>
      <c r="D3" s="7"/>
      <c r="E3" s="7"/>
      <c r="F3" s="7"/>
      <c r="G3" s="7"/>
      <c r="H3" s="7"/>
      <c r="I3" s="7"/>
      <c r="J3" s="20"/>
    </row>
    <row r="4" spans="2:12" x14ac:dyDescent="0.2">
      <c r="C4" s="6" t="s">
        <v>2</v>
      </c>
      <c r="D4" s="221"/>
      <c r="E4" s="222"/>
      <c r="F4" s="222"/>
      <c r="G4" s="222"/>
      <c r="H4" s="222"/>
      <c r="I4" s="223"/>
      <c r="J4" s="8" t="s">
        <v>3</v>
      </c>
      <c r="K4" s="2"/>
    </row>
    <row r="6" spans="2:12" x14ac:dyDescent="0.2">
      <c r="C6" s="6" t="s">
        <v>4</v>
      </c>
      <c r="D6" s="221"/>
      <c r="E6" s="222"/>
      <c r="F6" s="222"/>
      <c r="G6" s="222"/>
      <c r="H6" s="222"/>
      <c r="I6" s="223"/>
      <c r="J6" s="8" t="s">
        <v>5</v>
      </c>
      <c r="K6" s="221"/>
      <c r="L6" s="223"/>
    </row>
    <row r="8" spans="2:12" ht="18" customHeight="1" x14ac:dyDescent="0.2">
      <c r="B8" s="225" t="s">
        <v>6</v>
      </c>
      <c r="C8" s="229" t="s">
        <v>7</v>
      </c>
      <c r="D8" s="230"/>
      <c r="E8" s="231"/>
      <c r="F8" s="224" t="s">
        <v>8</v>
      </c>
      <c r="G8" s="224"/>
      <c r="H8" s="224"/>
      <c r="I8" s="224"/>
      <c r="J8" s="224"/>
      <c r="K8" s="224"/>
      <c r="L8" s="224"/>
    </row>
    <row r="9" spans="2:12" ht="17.25" customHeight="1" x14ac:dyDescent="0.2">
      <c r="B9" s="225"/>
      <c r="C9" s="232"/>
      <c r="D9" s="233"/>
      <c r="E9" s="234"/>
      <c r="F9" s="224" t="s">
        <v>9</v>
      </c>
      <c r="G9" s="224"/>
      <c r="H9" s="224"/>
      <c r="I9" s="224"/>
      <c r="J9" s="224"/>
      <c r="K9" s="224" t="s">
        <v>10</v>
      </c>
      <c r="L9" s="224"/>
    </row>
    <row r="10" spans="2:12" ht="57.75" customHeight="1" x14ac:dyDescent="0.2">
      <c r="B10" s="225"/>
      <c r="C10" s="17" t="s">
        <v>11</v>
      </c>
      <c r="D10" s="17" t="s">
        <v>12</v>
      </c>
      <c r="E10" s="15" t="s">
        <v>13</v>
      </c>
      <c r="F10" s="25" t="s">
        <v>14</v>
      </c>
      <c r="G10" s="25" t="s">
        <v>15</v>
      </c>
      <c r="H10" s="25" t="s">
        <v>16</v>
      </c>
      <c r="I10" s="25" t="s">
        <v>17</v>
      </c>
      <c r="J10" s="18" t="s">
        <v>18</v>
      </c>
      <c r="K10" s="16" t="s">
        <v>19</v>
      </c>
      <c r="L10" s="16" t="s">
        <v>20</v>
      </c>
    </row>
    <row r="11" spans="2:12" x14ac:dyDescent="0.2">
      <c r="B11" s="9"/>
      <c r="C11" s="21"/>
      <c r="D11" s="22"/>
      <c r="E11" s="11"/>
      <c r="F11" s="4"/>
      <c r="G11" s="14"/>
      <c r="H11" s="23">
        <f>+F11*(1-G11)</f>
        <v>0</v>
      </c>
      <c r="I11" s="14"/>
      <c r="J11" s="23">
        <f>+H11*(1+I11)</f>
        <v>0</v>
      </c>
      <c r="K11" s="10">
        <f t="shared" ref="K11:K27" si="0">+F11*E11</f>
        <v>0</v>
      </c>
      <c r="L11" s="10">
        <f t="shared" ref="L11:L27" si="1">+E11*J11</f>
        <v>0</v>
      </c>
    </row>
    <row r="12" spans="2:12" x14ac:dyDescent="0.2">
      <c r="B12" s="9"/>
      <c r="C12" s="21"/>
      <c r="D12" s="22"/>
      <c r="E12" s="11"/>
      <c r="F12" s="4"/>
      <c r="G12" s="14"/>
      <c r="H12" s="23">
        <f t="shared" ref="H12:H27" si="2">+F12*(1-G12)</f>
        <v>0</v>
      </c>
      <c r="I12" s="14"/>
      <c r="J12" s="23">
        <f t="shared" ref="J12:J27" si="3">+H12*(1+I12)</f>
        <v>0</v>
      </c>
      <c r="K12" s="10">
        <f t="shared" si="0"/>
        <v>0</v>
      </c>
      <c r="L12" s="10">
        <f t="shared" si="1"/>
        <v>0</v>
      </c>
    </row>
    <row r="13" spans="2:12" x14ac:dyDescent="0.2">
      <c r="B13" s="9"/>
      <c r="C13" s="21"/>
      <c r="D13" s="22"/>
      <c r="E13" s="11"/>
      <c r="F13" s="4"/>
      <c r="G13" s="14"/>
      <c r="H13" s="23">
        <f t="shared" si="2"/>
        <v>0</v>
      </c>
      <c r="I13" s="14"/>
      <c r="J13" s="23">
        <f t="shared" si="3"/>
        <v>0</v>
      </c>
      <c r="K13" s="10">
        <f t="shared" si="0"/>
        <v>0</v>
      </c>
      <c r="L13" s="10">
        <f t="shared" si="1"/>
        <v>0</v>
      </c>
    </row>
    <row r="14" spans="2:12" x14ac:dyDescent="0.2">
      <c r="B14" s="9"/>
      <c r="C14" s="21"/>
      <c r="D14" s="22"/>
      <c r="E14" s="11"/>
      <c r="F14" s="4"/>
      <c r="G14" s="14"/>
      <c r="H14" s="23">
        <f t="shared" si="2"/>
        <v>0</v>
      </c>
      <c r="I14" s="14"/>
      <c r="J14" s="23">
        <f t="shared" si="3"/>
        <v>0</v>
      </c>
      <c r="K14" s="10">
        <f t="shared" si="0"/>
        <v>0</v>
      </c>
      <c r="L14" s="10">
        <f t="shared" si="1"/>
        <v>0</v>
      </c>
    </row>
    <row r="15" spans="2:12" x14ac:dyDescent="0.2">
      <c r="B15" s="9"/>
      <c r="C15" s="21"/>
      <c r="D15" s="22"/>
      <c r="E15" s="11"/>
      <c r="F15" s="4"/>
      <c r="G15" s="14"/>
      <c r="H15" s="23">
        <f t="shared" si="2"/>
        <v>0</v>
      </c>
      <c r="I15" s="14"/>
      <c r="J15" s="23">
        <f t="shared" si="3"/>
        <v>0</v>
      </c>
      <c r="K15" s="10">
        <f t="shared" si="0"/>
        <v>0</v>
      </c>
      <c r="L15" s="10">
        <f t="shared" si="1"/>
        <v>0</v>
      </c>
    </row>
    <row r="16" spans="2:12" x14ac:dyDescent="0.2">
      <c r="B16" s="9"/>
      <c r="C16" s="21"/>
      <c r="D16" s="22"/>
      <c r="E16" s="11"/>
      <c r="F16" s="4"/>
      <c r="G16" s="14"/>
      <c r="H16" s="23">
        <f t="shared" si="2"/>
        <v>0</v>
      </c>
      <c r="I16" s="14"/>
      <c r="J16" s="23">
        <f t="shared" si="3"/>
        <v>0</v>
      </c>
      <c r="K16" s="10">
        <f t="shared" si="0"/>
        <v>0</v>
      </c>
      <c r="L16" s="10">
        <f t="shared" si="1"/>
        <v>0</v>
      </c>
    </row>
    <row r="17" spans="2:12" x14ac:dyDescent="0.2">
      <c r="B17" s="9"/>
      <c r="C17" s="21"/>
      <c r="D17" s="22"/>
      <c r="E17" s="11"/>
      <c r="F17" s="4"/>
      <c r="G17" s="14"/>
      <c r="H17" s="23">
        <f t="shared" si="2"/>
        <v>0</v>
      </c>
      <c r="I17" s="14"/>
      <c r="J17" s="23">
        <f t="shared" si="3"/>
        <v>0</v>
      </c>
      <c r="K17" s="10">
        <f t="shared" si="0"/>
        <v>0</v>
      </c>
      <c r="L17" s="10">
        <f t="shared" si="1"/>
        <v>0</v>
      </c>
    </row>
    <row r="18" spans="2:12" x14ac:dyDescent="0.2">
      <c r="B18" s="9"/>
      <c r="C18" s="21"/>
      <c r="D18" s="22"/>
      <c r="E18" s="11"/>
      <c r="F18" s="4"/>
      <c r="G18" s="14"/>
      <c r="H18" s="23">
        <f t="shared" si="2"/>
        <v>0</v>
      </c>
      <c r="I18" s="14"/>
      <c r="J18" s="23">
        <f t="shared" si="3"/>
        <v>0</v>
      </c>
      <c r="K18" s="10">
        <f t="shared" si="0"/>
        <v>0</v>
      </c>
      <c r="L18" s="10">
        <f t="shared" si="1"/>
        <v>0</v>
      </c>
    </row>
    <row r="19" spans="2:12" x14ac:dyDescent="0.2">
      <c r="B19" s="9"/>
      <c r="C19" s="21"/>
      <c r="D19" s="22"/>
      <c r="E19" s="11"/>
      <c r="F19" s="4"/>
      <c r="G19" s="14"/>
      <c r="H19" s="23">
        <f t="shared" si="2"/>
        <v>0</v>
      </c>
      <c r="I19" s="14"/>
      <c r="J19" s="23">
        <f t="shared" si="3"/>
        <v>0</v>
      </c>
      <c r="K19" s="10">
        <f t="shared" si="0"/>
        <v>0</v>
      </c>
      <c r="L19" s="10">
        <f t="shared" si="1"/>
        <v>0</v>
      </c>
    </row>
    <row r="20" spans="2:12" x14ac:dyDescent="0.2">
      <c r="B20" s="9"/>
      <c r="C20" s="21"/>
      <c r="D20" s="22"/>
      <c r="E20" s="11"/>
      <c r="F20" s="4"/>
      <c r="G20" s="14"/>
      <c r="H20" s="23">
        <f t="shared" si="2"/>
        <v>0</v>
      </c>
      <c r="I20" s="14"/>
      <c r="J20" s="23">
        <f t="shared" si="3"/>
        <v>0</v>
      </c>
      <c r="K20" s="10">
        <f t="shared" si="0"/>
        <v>0</v>
      </c>
      <c r="L20" s="10">
        <f t="shared" si="1"/>
        <v>0</v>
      </c>
    </row>
    <row r="21" spans="2:12" x14ac:dyDescent="0.2">
      <c r="B21" s="9"/>
      <c r="C21" s="21"/>
      <c r="D21" s="22"/>
      <c r="E21" s="11"/>
      <c r="F21" s="4"/>
      <c r="G21" s="14"/>
      <c r="H21" s="23">
        <f t="shared" si="2"/>
        <v>0</v>
      </c>
      <c r="I21" s="14"/>
      <c r="J21" s="23">
        <f t="shared" si="3"/>
        <v>0</v>
      </c>
      <c r="K21" s="10">
        <f t="shared" si="0"/>
        <v>0</v>
      </c>
      <c r="L21" s="10">
        <f t="shared" si="1"/>
        <v>0</v>
      </c>
    </row>
    <row r="22" spans="2:12" x14ac:dyDescent="0.2">
      <c r="B22" s="9"/>
      <c r="C22" s="21"/>
      <c r="D22" s="22"/>
      <c r="E22" s="11"/>
      <c r="F22" s="4"/>
      <c r="G22" s="14"/>
      <c r="H22" s="23">
        <f t="shared" si="2"/>
        <v>0</v>
      </c>
      <c r="I22" s="14"/>
      <c r="J22" s="23">
        <f t="shared" si="3"/>
        <v>0</v>
      </c>
      <c r="K22" s="10">
        <f t="shared" si="0"/>
        <v>0</v>
      </c>
      <c r="L22" s="10">
        <f t="shared" si="1"/>
        <v>0</v>
      </c>
    </row>
    <row r="23" spans="2:12" x14ac:dyDescent="0.2">
      <c r="B23" s="9"/>
      <c r="C23" s="21"/>
      <c r="D23" s="22"/>
      <c r="E23" s="11"/>
      <c r="F23" s="4"/>
      <c r="G23" s="14"/>
      <c r="H23" s="23">
        <f t="shared" si="2"/>
        <v>0</v>
      </c>
      <c r="I23" s="14"/>
      <c r="J23" s="23">
        <f t="shared" si="3"/>
        <v>0</v>
      </c>
      <c r="K23" s="10">
        <f t="shared" si="0"/>
        <v>0</v>
      </c>
      <c r="L23" s="10">
        <f t="shared" si="1"/>
        <v>0</v>
      </c>
    </row>
    <row r="24" spans="2:12" x14ac:dyDescent="0.2">
      <c r="B24" s="9"/>
      <c r="C24" s="21"/>
      <c r="D24" s="12"/>
      <c r="E24" s="11"/>
      <c r="F24" s="4"/>
      <c r="G24" s="14"/>
      <c r="H24" s="23">
        <f t="shared" si="2"/>
        <v>0</v>
      </c>
      <c r="I24" s="14"/>
      <c r="J24" s="23">
        <f t="shared" si="3"/>
        <v>0</v>
      </c>
      <c r="K24" s="10">
        <f t="shared" si="0"/>
        <v>0</v>
      </c>
      <c r="L24" s="10">
        <f t="shared" si="1"/>
        <v>0</v>
      </c>
    </row>
    <row r="25" spans="2:12" x14ac:dyDescent="0.2">
      <c r="B25" s="9"/>
      <c r="C25" s="13"/>
      <c r="D25" s="22"/>
      <c r="E25" s="11"/>
      <c r="F25" s="4"/>
      <c r="G25" s="14"/>
      <c r="H25" s="23">
        <f t="shared" si="2"/>
        <v>0</v>
      </c>
      <c r="I25" s="14"/>
      <c r="J25" s="23">
        <f t="shared" si="3"/>
        <v>0</v>
      </c>
      <c r="K25" s="10">
        <f t="shared" si="0"/>
        <v>0</v>
      </c>
      <c r="L25" s="10">
        <f t="shared" si="1"/>
        <v>0</v>
      </c>
    </row>
    <row r="26" spans="2:12" x14ac:dyDescent="0.2">
      <c r="B26" s="9"/>
      <c r="C26" s="13"/>
      <c r="D26" s="22"/>
      <c r="E26" s="11"/>
      <c r="F26" s="4"/>
      <c r="G26" s="14"/>
      <c r="H26" s="23">
        <f t="shared" si="2"/>
        <v>0</v>
      </c>
      <c r="I26" s="14"/>
      <c r="J26" s="23">
        <f t="shared" si="3"/>
        <v>0</v>
      </c>
      <c r="K26" s="10">
        <f t="shared" si="0"/>
        <v>0</v>
      </c>
      <c r="L26" s="10">
        <f t="shared" si="1"/>
        <v>0</v>
      </c>
    </row>
    <row r="27" spans="2:12" x14ac:dyDescent="0.2">
      <c r="B27" s="9"/>
      <c r="C27" s="13"/>
      <c r="D27" s="22"/>
      <c r="E27" s="11"/>
      <c r="F27" s="4"/>
      <c r="G27" s="14"/>
      <c r="H27" s="23">
        <f t="shared" si="2"/>
        <v>0</v>
      </c>
      <c r="I27" s="14"/>
      <c r="J27" s="23">
        <f t="shared" si="3"/>
        <v>0</v>
      </c>
      <c r="K27" s="10">
        <f t="shared" si="0"/>
        <v>0</v>
      </c>
      <c r="L27" s="10">
        <f t="shared" si="1"/>
        <v>0</v>
      </c>
    </row>
    <row r="28" spans="2:12" ht="15" x14ac:dyDescent="0.2">
      <c r="B28" s="226" t="s">
        <v>21</v>
      </c>
      <c r="C28" s="227"/>
      <c r="D28" s="227"/>
      <c r="E28" s="227"/>
      <c r="F28" s="227"/>
      <c r="G28" s="227"/>
      <c r="H28" s="227"/>
      <c r="I28" s="227"/>
      <c r="J28" s="228"/>
      <c r="K28" s="5">
        <f>SUM(K11:K27)</f>
        <v>0</v>
      </c>
      <c r="L28" s="5">
        <f>SUM(L11:L27)</f>
        <v>0</v>
      </c>
    </row>
  </sheetData>
  <mergeCells count="10">
    <mergeCell ref="B8:B10"/>
    <mergeCell ref="F8:L8"/>
    <mergeCell ref="K9:L9"/>
    <mergeCell ref="B28:J28"/>
    <mergeCell ref="C8:E9"/>
    <mergeCell ref="D2:I2"/>
    <mergeCell ref="D6:I6"/>
    <mergeCell ref="K6:L6"/>
    <mergeCell ref="D4:I4"/>
    <mergeCell ref="F9:J9"/>
  </mergeCells>
  <pageMargins left="0.25" right="0.25" top="0.75" bottom="0.75" header="0.3" footer="0.3"/>
  <pageSetup scale="67" fitToHeight="0" orientation="landscape" horizontalDpi="4294967295" verticalDpi="4294967295"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2:J28"/>
  <sheetViews>
    <sheetView showGridLines="0" zoomScaleNormal="100" workbookViewId="0">
      <selection activeCell="O21" sqref="O21"/>
    </sheetView>
  </sheetViews>
  <sheetFormatPr baseColWidth="10" defaultColWidth="11.42578125" defaultRowHeight="12.75" x14ac:dyDescent="0.2"/>
  <cols>
    <col min="1" max="1" width="3.42578125" style="1" customWidth="1"/>
    <col min="2" max="2" width="5.5703125" style="1" customWidth="1"/>
    <col min="3" max="3" width="34.28515625" style="1" customWidth="1"/>
    <col min="4" max="4" width="11.85546875" style="1" customWidth="1"/>
    <col min="5" max="5" width="13.42578125" style="3" customWidth="1"/>
    <col min="6" max="6" width="13.7109375" style="1" customWidth="1"/>
    <col min="7" max="7" width="6.5703125" style="1" customWidth="1"/>
    <col min="8" max="8" width="15.140625" style="1" customWidth="1"/>
    <col min="9" max="9" width="17" style="1" customWidth="1"/>
    <col min="10" max="10" width="16.5703125" style="1" customWidth="1"/>
    <col min="11" max="11" width="4.5703125" style="1" customWidth="1"/>
    <col min="12" max="13" width="12.85546875" style="1" customWidth="1"/>
    <col min="14" max="254" width="11.42578125" style="1" customWidth="1"/>
    <col min="255" max="16384" width="11.42578125" style="1"/>
  </cols>
  <sheetData>
    <row r="2" spans="2:10" x14ac:dyDescent="0.2">
      <c r="C2" s="6" t="s">
        <v>0</v>
      </c>
      <c r="D2" s="221"/>
      <c r="E2" s="222"/>
      <c r="F2" s="222"/>
      <c r="G2" s="223"/>
      <c r="H2" s="8" t="s">
        <v>1</v>
      </c>
      <c r="I2" s="2"/>
    </row>
    <row r="3" spans="2:10" x14ac:dyDescent="0.2">
      <c r="C3" s="6"/>
      <c r="D3" s="7"/>
      <c r="E3" s="7"/>
      <c r="F3" s="7"/>
      <c r="G3" s="7"/>
      <c r="H3" s="20"/>
    </row>
    <row r="4" spans="2:10" x14ac:dyDescent="0.2">
      <c r="C4" s="6" t="s">
        <v>2</v>
      </c>
      <c r="D4" s="221"/>
      <c r="E4" s="222"/>
      <c r="F4" s="222"/>
      <c r="G4" s="223"/>
      <c r="H4" s="8" t="s">
        <v>3</v>
      </c>
      <c r="I4" s="2"/>
    </row>
    <row r="6" spans="2:10" x14ac:dyDescent="0.2">
      <c r="C6" s="6" t="s">
        <v>4</v>
      </c>
      <c r="D6" s="221"/>
      <c r="E6" s="222"/>
      <c r="F6" s="222"/>
      <c r="G6" s="223"/>
      <c r="H6" s="8" t="s">
        <v>5</v>
      </c>
      <c r="I6" s="221"/>
      <c r="J6" s="223"/>
    </row>
    <row r="8" spans="2:10" ht="18" customHeight="1" x14ac:dyDescent="0.2">
      <c r="B8" s="225" t="s">
        <v>6</v>
      </c>
      <c r="C8" s="229" t="s">
        <v>7</v>
      </c>
      <c r="D8" s="230"/>
      <c r="E8" s="231"/>
      <c r="F8" s="224" t="s">
        <v>8</v>
      </c>
      <c r="G8" s="224"/>
      <c r="H8" s="224"/>
      <c r="I8" s="224"/>
      <c r="J8" s="224"/>
    </row>
    <row r="9" spans="2:10" ht="17.25" customHeight="1" x14ac:dyDescent="0.2">
      <c r="B9" s="225"/>
      <c r="C9" s="232"/>
      <c r="D9" s="233"/>
      <c r="E9" s="234"/>
      <c r="F9" s="224" t="s">
        <v>9</v>
      </c>
      <c r="G9" s="224"/>
      <c r="H9" s="224"/>
      <c r="I9" s="224" t="s">
        <v>10</v>
      </c>
      <c r="J9" s="224"/>
    </row>
    <row r="10" spans="2:10" ht="57.75" customHeight="1" x14ac:dyDescent="0.2">
      <c r="B10" s="225"/>
      <c r="C10" s="17" t="s">
        <v>11</v>
      </c>
      <c r="D10" s="17" t="s">
        <v>12</v>
      </c>
      <c r="E10" s="15" t="s">
        <v>13</v>
      </c>
      <c r="F10" s="25" t="s">
        <v>14</v>
      </c>
      <c r="G10" s="25" t="s">
        <v>17</v>
      </c>
      <c r="H10" s="18" t="s">
        <v>28</v>
      </c>
      <c r="I10" s="16" t="s">
        <v>29</v>
      </c>
      <c r="J10" s="16" t="s">
        <v>30</v>
      </c>
    </row>
    <row r="11" spans="2:10" x14ac:dyDescent="0.2">
      <c r="B11" s="12"/>
      <c r="C11" s="21"/>
      <c r="D11" s="22"/>
      <c r="E11" s="11"/>
      <c r="F11" s="23">
        <f>+H11/(1+G11)</f>
        <v>0</v>
      </c>
      <c r="G11" s="19"/>
      <c r="H11" s="24"/>
      <c r="I11" s="10">
        <f t="shared" ref="I11:I27" si="0">+F11*E11</f>
        <v>0</v>
      </c>
      <c r="J11" s="10">
        <f t="shared" ref="J11:J27" si="1">+E11*H11</f>
        <v>0</v>
      </c>
    </row>
    <row r="12" spans="2:10" x14ac:dyDescent="0.2">
      <c r="B12" s="12"/>
      <c r="C12" s="21"/>
      <c r="D12" s="22"/>
      <c r="E12" s="11"/>
      <c r="F12" s="23">
        <f>+H12/(1+G12)</f>
        <v>0</v>
      </c>
      <c r="G12" s="19"/>
      <c r="H12" s="24"/>
      <c r="I12" s="10">
        <f t="shared" si="0"/>
        <v>0</v>
      </c>
      <c r="J12" s="10">
        <f t="shared" si="1"/>
        <v>0</v>
      </c>
    </row>
    <row r="13" spans="2:10" x14ac:dyDescent="0.2">
      <c r="B13" s="12"/>
      <c r="C13" s="21"/>
      <c r="D13" s="22"/>
      <c r="E13" s="11"/>
      <c r="F13" s="23">
        <f t="shared" ref="F13:F27" si="2">+H13/(1+G13)</f>
        <v>0</v>
      </c>
      <c r="G13" s="19"/>
      <c r="H13" s="24"/>
      <c r="I13" s="10">
        <f t="shared" si="0"/>
        <v>0</v>
      </c>
      <c r="J13" s="10">
        <f t="shared" si="1"/>
        <v>0</v>
      </c>
    </row>
    <row r="14" spans="2:10" x14ac:dyDescent="0.2">
      <c r="B14" s="12"/>
      <c r="C14" s="21"/>
      <c r="D14" s="22"/>
      <c r="E14" s="11"/>
      <c r="F14" s="23">
        <f t="shared" si="2"/>
        <v>0</v>
      </c>
      <c r="G14" s="19"/>
      <c r="H14" s="24"/>
      <c r="I14" s="10">
        <f t="shared" si="0"/>
        <v>0</v>
      </c>
      <c r="J14" s="10">
        <f t="shared" si="1"/>
        <v>0</v>
      </c>
    </row>
    <row r="15" spans="2:10" x14ac:dyDescent="0.2">
      <c r="B15" s="12"/>
      <c r="C15" s="21"/>
      <c r="D15" s="22"/>
      <c r="E15" s="11"/>
      <c r="F15" s="23">
        <f t="shared" si="2"/>
        <v>0</v>
      </c>
      <c r="G15" s="19"/>
      <c r="H15" s="24"/>
      <c r="I15" s="10">
        <f t="shared" si="0"/>
        <v>0</v>
      </c>
      <c r="J15" s="10">
        <f t="shared" si="1"/>
        <v>0</v>
      </c>
    </row>
    <row r="16" spans="2:10" x14ac:dyDescent="0.2">
      <c r="B16" s="12"/>
      <c r="C16" s="21"/>
      <c r="D16" s="22"/>
      <c r="E16" s="11"/>
      <c r="F16" s="23">
        <f t="shared" si="2"/>
        <v>0</v>
      </c>
      <c r="G16" s="19"/>
      <c r="H16" s="24"/>
      <c r="I16" s="10">
        <f t="shared" si="0"/>
        <v>0</v>
      </c>
      <c r="J16" s="10">
        <f t="shared" si="1"/>
        <v>0</v>
      </c>
    </row>
    <row r="17" spans="2:10" x14ac:dyDescent="0.2">
      <c r="B17" s="12"/>
      <c r="C17" s="21"/>
      <c r="D17" s="22"/>
      <c r="E17" s="11"/>
      <c r="F17" s="23">
        <f t="shared" si="2"/>
        <v>0</v>
      </c>
      <c r="G17" s="19"/>
      <c r="H17" s="24"/>
      <c r="I17" s="10">
        <f t="shared" si="0"/>
        <v>0</v>
      </c>
      <c r="J17" s="10">
        <f t="shared" si="1"/>
        <v>0</v>
      </c>
    </row>
    <row r="18" spans="2:10" x14ac:dyDescent="0.2">
      <c r="B18" s="12"/>
      <c r="C18" s="21"/>
      <c r="D18" s="22"/>
      <c r="E18" s="11"/>
      <c r="F18" s="23">
        <f t="shared" si="2"/>
        <v>0</v>
      </c>
      <c r="G18" s="19"/>
      <c r="H18" s="24"/>
      <c r="I18" s="10">
        <f t="shared" si="0"/>
        <v>0</v>
      </c>
      <c r="J18" s="10">
        <f t="shared" si="1"/>
        <v>0</v>
      </c>
    </row>
    <row r="19" spans="2:10" x14ac:dyDescent="0.2">
      <c r="B19" s="12"/>
      <c r="C19" s="21"/>
      <c r="D19" s="22"/>
      <c r="E19" s="11"/>
      <c r="F19" s="23">
        <f t="shared" si="2"/>
        <v>0</v>
      </c>
      <c r="G19" s="19"/>
      <c r="H19" s="24"/>
      <c r="I19" s="10">
        <f t="shared" si="0"/>
        <v>0</v>
      </c>
      <c r="J19" s="10">
        <f t="shared" si="1"/>
        <v>0</v>
      </c>
    </row>
    <row r="20" spans="2:10" x14ac:dyDescent="0.2">
      <c r="B20" s="12"/>
      <c r="C20" s="21"/>
      <c r="D20" s="22"/>
      <c r="E20" s="11"/>
      <c r="F20" s="23">
        <f t="shared" si="2"/>
        <v>0</v>
      </c>
      <c r="G20" s="19"/>
      <c r="H20" s="24"/>
      <c r="I20" s="10">
        <f t="shared" si="0"/>
        <v>0</v>
      </c>
      <c r="J20" s="10">
        <f t="shared" si="1"/>
        <v>0</v>
      </c>
    </row>
    <row r="21" spans="2:10" x14ac:dyDescent="0.2">
      <c r="B21" s="12"/>
      <c r="C21" s="21"/>
      <c r="D21" s="22"/>
      <c r="E21" s="11"/>
      <c r="F21" s="23">
        <f t="shared" si="2"/>
        <v>0</v>
      </c>
      <c r="G21" s="19"/>
      <c r="H21" s="24"/>
      <c r="I21" s="10">
        <f t="shared" si="0"/>
        <v>0</v>
      </c>
      <c r="J21" s="10">
        <f t="shared" si="1"/>
        <v>0</v>
      </c>
    </row>
    <row r="22" spans="2:10" x14ac:dyDescent="0.2">
      <c r="B22" s="12"/>
      <c r="C22" s="21"/>
      <c r="D22" s="22"/>
      <c r="E22" s="11"/>
      <c r="F22" s="23">
        <f t="shared" si="2"/>
        <v>0</v>
      </c>
      <c r="G22" s="19"/>
      <c r="H22" s="24"/>
      <c r="I22" s="10">
        <f t="shared" si="0"/>
        <v>0</v>
      </c>
      <c r="J22" s="10">
        <f t="shared" si="1"/>
        <v>0</v>
      </c>
    </row>
    <row r="23" spans="2:10" x14ac:dyDescent="0.2">
      <c r="B23" s="12"/>
      <c r="C23" s="21"/>
      <c r="D23" s="22"/>
      <c r="E23" s="11"/>
      <c r="F23" s="23">
        <f t="shared" si="2"/>
        <v>0</v>
      </c>
      <c r="G23" s="19"/>
      <c r="H23" s="24"/>
      <c r="I23" s="10">
        <f t="shared" si="0"/>
        <v>0</v>
      </c>
      <c r="J23" s="10">
        <f t="shared" si="1"/>
        <v>0</v>
      </c>
    </row>
    <row r="24" spans="2:10" x14ac:dyDescent="0.2">
      <c r="B24" s="12"/>
      <c r="C24" s="21"/>
      <c r="D24" s="12"/>
      <c r="E24" s="11"/>
      <c r="F24" s="23">
        <f t="shared" si="2"/>
        <v>0</v>
      </c>
      <c r="G24" s="19"/>
      <c r="H24" s="24"/>
      <c r="I24" s="10">
        <f t="shared" si="0"/>
        <v>0</v>
      </c>
      <c r="J24" s="10">
        <f t="shared" si="1"/>
        <v>0</v>
      </c>
    </row>
    <row r="25" spans="2:10" x14ac:dyDescent="0.2">
      <c r="B25" s="12"/>
      <c r="C25" s="13"/>
      <c r="D25" s="22"/>
      <c r="E25" s="11"/>
      <c r="F25" s="23">
        <f t="shared" si="2"/>
        <v>0</v>
      </c>
      <c r="G25" s="19"/>
      <c r="H25" s="24"/>
      <c r="I25" s="10">
        <f t="shared" si="0"/>
        <v>0</v>
      </c>
      <c r="J25" s="10">
        <f t="shared" si="1"/>
        <v>0</v>
      </c>
    </row>
    <row r="26" spans="2:10" x14ac:dyDescent="0.2">
      <c r="B26" s="12"/>
      <c r="C26" s="13"/>
      <c r="D26" s="22"/>
      <c r="E26" s="11"/>
      <c r="F26" s="23">
        <f t="shared" si="2"/>
        <v>0</v>
      </c>
      <c r="G26" s="19"/>
      <c r="H26" s="24"/>
      <c r="I26" s="10">
        <f t="shared" si="0"/>
        <v>0</v>
      </c>
      <c r="J26" s="10">
        <f t="shared" si="1"/>
        <v>0</v>
      </c>
    </row>
    <row r="27" spans="2:10" x14ac:dyDescent="0.2">
      <c r="B27" s="12"/>
      <c r="C27" s="13"/>
      <c r="D27" s="22"/>
      <c r="E27" s="11"/>
      <c r="F27" s="23">
        <f t="shared" si="2"/>
        <v>0</v>
      </c>
      <c r="G27" s="19"/>
      <c r="H27" s="24"/>
      <c r="I27" s="10">
        <f t="shared" si="0"/>
        <v>0</v>
      </c>
      <c r="J27" s="10">
        <f t="shared" si="1"/>
        <v>0</v>
      </c>
    </row>
    <row r="28" spans="2:10" ht="15" x14ac:dyDescent="0.2">
      <c r="B28" s="226" t="s">
        <v>31</v>
      </c>
      <c r="C28" s="227"/>
      <c r="D28" s="227"/>
      <c r="E28" s="227"/>
      <c r="F28" s="227"/>
      <c r="G28" s="227"/>
      <c r="H28" s="228"/>
      <c r="I28" s="5">
        <f>SUM(I11:I27)</f>
        <v>0</v>
      </c>
      <c r="J28" s="5">
        <f>SUM(J11:J27)</f>
        <v>0</v>
      </c>
    </row>
  </sheetData>
  <mergeCells count="10">
    <mergeCell ref="B28:H28"/>
    <mergeCell ref="D2:G2"/>
    <mergeCell ref="D4:G4"/>
    <mergeCell ref="D6:G6"/>
    <mergeCell ref="I6:J6"/>
    <mergeCell ref="B8:B10"/>
    <mergeCell ref="C8:E9"/>
    <mergeCell ref="F8:J8"/>
    <mergeCell ref="F9:H9"/>
    <mergeCell ref="I9:J9"/>
  </mergeCells>
  <dataValidations count="2">
    <dataValidation type="date" operator="greaterThanOrEqual" allowBlank="1" showInputMessage="1" showErrorMessage="1" sqref="I2">
      <formula1>41640</formula1>
    </dataValidation>
    <dataValidation type="decimal" allowBlank="1" showInputMessage="1" showErrorMessage="1" sqref="G11:G27">
      <formula1>0</formula1>
      <formula2>0.3</formula2>
    </dataValidation>
  </dataValidations>
  <pageMargins left="0.25" right="0.25" top="0.75" bottom="0.75" header="0.3" footer="0.3"/>
  <pageSetup scale="67" fitToHeight="0" orientation="landscape" horizontalDpi="4294967295" verticalDpi="4294967295"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5"/>
  <sheetViews>
    <sheetView topLeftCell="B1" zoomScaleNormal="100" workbookViewId="0">
      <selection activeCell="E3" sqref="E3"/>
    </sheetView>
  </sheetViews>
  <sheetFormatPr baseColWidth="10" defaultRowHeight="12.75" x14ac:dyDescent="0.25"/>
  <cols>
    <col min="1" max="1" width="9" style="58" hidden="1" customWidth="1"/>
    <col min="2" max="2" width="9.7109375" style="74" customWidth="1"/>
    <col min="3" max="3" width="10.28515625" style="74" customWidth="1"/>
    <col min="4" max="4" width="9.28515625" style="74" customWidth="1"/>
    <col min="5" max="5" width="10.5703125" style="74" customWidth="1"/>
    <col min="6" max="6" width="19.5703125" style="30" customWidth="1"/>
    <col min="7" max="7" width="6" style="74" customWidth="1"/>
    <col min="8" max="8" width="43.28515625" style="168" customWidth="1"/>
    <col min="9" max="9" width="10.5703125" style="74" customWidth="1"/>
    <col min="10" max="10" width="9.140625" style="74" customWidth="1"/>
    <col min="11" max="11" width="14.85546875" style="289" customWidth="1"/>
    <col min="12" max="12" width="7.140625" style="74" customWidth="1"/>
    <col min="13" max="13" width="13.28515625" style="194" customWidth="1"/>
    <col min="14" max="14" width="14.5703125" style="74" customWidth="1"/>
    <col min="15" max="15" width="12.5703125" style="194" customWidth="1"/>
    <col min="16" max="16" width="11.42578125" style="268"/>
    <col min="17" max="22" width="11.42578125" style="264"/>
    <col min="23" max="16384" width="11.42578125" style="58"/>
  </cols>
  <sheetData>
    <row r="1" spans="1:16" ht="37.5" customHeight="1" x14ac:dyDescent="0.25">
      <c r="A1" s="53" t="s">
        <v>22</v>
      </c>
      <c r="B1" s="53" t="s">
        <v>23</v>
      </c>
      <c r="C1" s="53" t="s">
        <v>24</v>
      </c>
      <c r="D1" s="53" t="s">
        <v>25</v>
      </c>
      <c r="E1" s="53" t="s">
        <v>26</v>
      </c>
      <c r="F1" s="53" t="s">
        <v>27</v>
      </c>
      <c r="G1" s="53" t="s">
        <v>6</v>
      </c>
      <c r="H1" s="256" t="s">
        <v>277</v>
      </c>
      <c r="I1" s="54" t="s">
        <v>35</v>
      </c>
      <c r="J1" s="54" t="s">
        <v>36</v>
      </c>
      <c r="K1" s="55" t="s">
        <v>14</v>
      </c>
      <c r="L1" s="158" t="s">
        <v>17</v>
      </c>
      <c r="M1" s="56" t="s">
        <v>28</v>
      </c>
      <c r="N1" s="158" t="s">
        <v>29</v>
      </c>
      <c r="O1" s="57" t="s">
        <v>30</v>
      </c>
    </row>
    <row r="2" spans="1:16" ht="34.5" customHeight="1" x14ac:dyDescent="0.25">
      <c r="A2" s="59">
        <v>45051</v>
      </c>
      <c r="B2" s="53" t="s">
        <v>38</v>
      </c>
      <c r="C2" s="53" t="s">
        <v>431</v>
      </c>
      <c r="D2" s="53" t="s">
        <v>39</v>
      </c>
      <c r="E2" s="53">
        <v>3185314863</v>
      </c>
      <c r="F2" s="60" t="s">
        <v>40</v>
      </c>
      <c r="G2" s="29">
        <v>1</v>
      </c>
      <c r="H2" s="257" t="s">
        <v>246</v>
      </c>
      <c r="I2" s="31" t="s">
        <v>94</v>
      </c>
      <c r="J2" s="31">
        <v>30</v>
      </c>
      <c r="K2" s="272">
        <f>M2/(1+L2)</f>
        <v>30450</v>
      </c>
      <c r="L2" s="192">
        <v>0</v>
      </c>
      <c r="M2" s="273">
        <v>30450</v>
      </c>
      <c r="N2" s="274">
        <f>J2*K2</f>
        <v>913500</v>
      </c>
      <c r="O2" s="273">
        <f>J2*M2</f>
        <v>913500</v>
      </c>
    </row>
    <row r="3" spans="1:16" ht="38.25" x14ac:dyDescent="0.25">
      <c r="A3" s="59">
        <v>45051</v>
      </c>
      <c r="B3" s="53" t="s">
        <v>38</v>
      </c>
      <c r="C3" s="53" t="s">
        <v>431</v>
      </c>
      <c r="D3" s="53" t="s">
        <v>39</v>
      </c>
      <c r="E3" s="53">
        <v>3185314863</v>
      </c>
      <c r="F3" s="60" t="s">
        <v>40</v>
      </c>
      <c r="G3" s="31">
        <v>2</v>
      </c>
      <c r="H3" s="257" t="s">
        <v>60</v>
      </c>
      <c r="I3" s="31" t="s">
        <v>278</v>
      </c>
      <c r="J3" s="31">
        <v>1</v>
      </c>
      <c r="K3" s="272">
        <f t="shared" ref="K3:K53" si="0">M3/(1+L3)</f>
        <v>553235.29411764711</v>
      </c>
      <c r="L3" s="192">
        <v>0.19</v>
      </c>
      <c r="M3" s="273">
        <v>658350</v>
      </c>
      <c r="N3" s="274">
        <f t="shared" ref="N3:N53" si="1">J3*K3</f>
        <v>553235.29411764711</v>
      </c>
      <c r="O3" s="273">
        <f t="shared" ref="O3:O53" si="2">J3*M3</f>
        <v>658350</v>
      </c>
    </row>
    <row r="4" spans="1:16" ht="38.25" x14ac:dyDescent="0.25">
      <c r="A4" s="59">
        <v>45051</v>
      </c>
      <c r="B4" s="53" t="s">
        <v>38</v>
      </c>
      <c r="C4" s="53" t="s">
        <v>431</v>
      </c>
      <c r="D4" s="53" t="s">
        <v>39</v>
      </c>
      <c r="E4" s="53">
        <v>3185314863</v>
      </c>
      <c r="F4" s="60" t="s">
        <v>40</v>
      </c>
      <c r="G4" s="31">
        <v>3</v>
      </c>
      <c r="H4" s="257" t="s">
        <v>106</v>
      </c>
      <c r="I4" s="31" t="s">
        <v>426</v>
      </c>
      <c r="J4" s="31">
        <v>5</v>
      </c>
      <c r="K4" s="272">
        <f t="shared" si="0"/>
        <v>304411.76470588235</v>
      </c>
      <c r="L4" s="192">
        <v>0.19</v>
      </c>
      <c r="M4" s="273">
        <v>362250</v>
      </c>
      <c r="N4" s="274">
        <f t="shared" si="1"/>
        <v>1522058.8235294118</v>
      </c>
      <c r="O4" s="273">
        <f t="shared" si="2"/>
        <v>1811250</v>
      </c>
    </row>
    <row r="5" spans="1:16" ht="38.25" x14ac:dyDescent="0.25">
      <c r="A5" s="59">
        <v>45051</v>
      </c>
      <c r="B5" s="53" t="s">
        <v>38</v>
      </c>
      <c r="C5" s="53" t="s">
        <v>431</v>
      </c>
      <c r="D5" s="53" t="s">
        <v>39</v>
      </c>
      <c r="E5" s="53">
        <v>3185314863</v>
      </c>
      <c r="F5" s="60" t="s">
        <v>40</v>
      </c>
      <c r="G5" s="29">
        <v>4</v>
      </c>
      <c r="H5" s="257" t="s">
        <v>82</v>
      </c>
      <c r="I5" s="31" t="s">
        <v>63</v>
      </c>
      <c r="J5" s="31">
        <v>1</v>
      </c>
      <c r="K5" s="272">
        <f t="shared" si="0"/>
        <v>84705.882352941175</v>
      </c>
      <c r="L5" s="192">
        <v>0.19</v>
      </c>
      <c r="M5" s="273">
        <v>100800</v>
      </c>
      <c r="N5" s="274">
        <f t="shared" si="1"/>
        <v>84705.882352941175</v>
      </c>
      <c r="O5" s="273">
        <f t="shared" si="2"/>
        <v>100800</v>
      </c>
    </row>
    <row r="6" spans="1:16" ht="37.5" customHeight="1" x14ac:dyDescent="0.25">
      <c r="A6" s="59">
        <v>45055</v>
      </c>
      <c r="B6" s="53" t="s">
        <v>447</v>
      </c>
      <c r="C6" s="53" t="s">
        <v>480</v>
      </c>
      <c r="D6" s="290" t="s">
        <v>479</v>
      </c>
      <c r="E6" s="53" t="s">
        <v>482</v>
      </c>
      <c r="F6" s="296" t="s">
        <v>481</v>
      </c>
      <c r="G6" s="29">
        <v>5</v>
      </c>
      <c r="H6" s="258" t="s">
        <v>307</v>
      </c>
      <c r="I6" s="77" t="s">
        <v>102</v>
      </c>
      <c r="J6" s="77">
        <v>11</v>
      </c>
      <c r="K6" s="204">
        <f t="shared" si="0"/>
        <v>184166.66666666666</v>
      </c>
      <c r="L6" s="193">
        <v>0.05</v>
      </c>
      <c r="M6" s="170">
        <v>193375</v>
      </c>
      <c r="N6" s="274">
        <f t="shared" si="1"/>
        <v>2025833.3333333333</v>
      </c>
      <c r="O6" s="273">
        <f t="shared" si="2"/>
        <v>2127125</v>
      </c>
      <c r="P6" s="268" t="s">
        <v>580</v>
      </c>
    </row>
    <row r="7" spans="1:16" ht="38.25" x14ac:dyDescent="0.25">
      <c r="A7" s="59">
        <v>45051</v>
      </c>
      <c r="B7" s="53" t="s">
        <v>38</v>
      </c>
      <c r="C7" s="53" t="s">
        <v>431</v>
      </c>
      <c r="D7" s="53" t="s">
        <v>39</v>
      </c>
      <c r="E7" s="53">
        <v>3185314863</v>
      </c>
      <c r="F7" s="60" t="s">
        <v>40</v>
      </c>
      <c r="G7" s="29">
        <v>6</v>
      </c>
      <c r="H7" s="257" t="s">
        <v>97</v>
      </c>
      <c r="I7" s="31" t="s">
        <v>102</v>
      </c>
      <c r="J7" s="31">
        <v>5</v>
      </c>
      <c r="K7" s="272">
        <f t="shared" si="0"/>
        <v>245000</v>
      </c>
      <c r="L7" s="192">
        <v>0.05</v>
      </c>
      <c r="M7" s="273">
        <v>257250</v>
      </c>
      <c r="N7" s="274">
        <f t="shared" si="1"/>
        <v>1225000</v>
      </c>
      <c r="O7" s="273">
        <f t="shared" si="2"/>
        <v>1286250</v>
      </c>
    </row>
    <row r="8" spans="1:16" ht="38.25" x14ac:dyDescent="0.25">
      <c r="A8" s="59">
        <v>45051</v>
      </c>
      <c r="B8" s="53" t="s">
        <v>38</v>
      </c>
      <c r="C8" s="53" t="s">
        <v>431</v>
      </c>
      <c r="D8" s="53" t="s">
        <v>39</v>
      </c>
      <c r="E8" s="53">
        <v>3185314863</v>
      </c>
      <c r="F8" s="60" t="s">
        <v>40</v>
      </c>
      <c r="G8" s="31">
        <v>7</v>
      </c>
      <c r="H8" s="257" t="s">
        <v>98</v>
      </c>
      <c r="I8" s="31" t="s">
        <v>102</v>
      </c>
      <c r="J8" s="31">
        <v>5</v>
      </c>
      <c r="K8" s="272">
        <f t="shared" si="0"/>
        <v>198000</v>
      </c>
      <c r="L8" s="192">
        <v>0.05</v>
      </c>
      <c r="M8" s="273">
        <v>207900</v>
      </c>
      <c r="N8" s="274">
        <f t="shared" si="1"/>
        <v>990000</v>
      </c>
      <c r="O8" s="273">
        <f t="shared" si="2"/>
        <v>1039500</v>
      </c>
    </row>
    <row r="9" spans="1:16" ht="38.25" x14ac:dyDescent="0.25">
      <c r="A9" s="59">
        <v>45051</v>
      </c>
      <c r="B9" s="53" t="s">
        <v>38</v>
      </c>
      <c r="C9" s="53" t="s">
        <v>431</v>
      </c>
      <c r="D9" s="53" t="s">
        <v>39</v>
      </c>
      <c r="E9" s="53">
        <v>3185314863</v>
      </c>
      <c r="F9" s="60" t="s">
        <v>40</v>
      </c>
      <c r="G9" s="31">
        <v>8</v>
      </c>
      <c r="H9" s="257" t="s">
        <v>96</v>
      </c>
      <c r="I9" s="31" t="s">
        <v>102</v>
      </c>
      <c r="J9" s="31">
        <v>2</v>
      </c>
      <c r="K9" s="272">
        <f t="shared" si="0"/>
        <v>278000</v>
      </c>
      <c r="L9" s="192">
        <v>0.05</v>
      </c>
      <c r="M9" s="273">
        <v>291900</v>
      </c>
      <c r="N9" s="274">
        <f t="shared" si="1"/>
        <v>556000</v>
      </c>
      <c r="O9" s="273">
        <f t="shared" si="2"/>
        <v>583800</v>
      </c>
    </row>
    <row r="10" spans="1:16" ht="38.25" x14ac:dyDescent="0.25">
      <c r="A10" s="59">
        <v>45051</v>
      </c>
      <c r="B10" s="53" t="s">
        <v>38</v>
      </c>
      <c r="C10" s="53" t="s">
        <v>431</v>
      </c>
      <c r="D10" s="53" t="s">
        <v>39</v>
      </c>
      <c r="E10" s="53">
        <v>3185314863</v>
      </c>
      <c r="F10" s="60" t="s">
        <v>40</v>
      </c>
      <c r="G10" s="29">
        <v>9</v>
      </c>
      <c r="H10" s="257" t="s">
        <v>75</v>
      </c>
      <c r="I10" s="31" t="s">
        <v>63</v>
      </c>
      <c r="J10" s="31">
        <v>25</v>
      </c>
      <c r="K10" s="272">
        <f t="shared" si="0"/>
        <v>64000</v>
      </c>
      <c r="L10" s="192">
        <v>0.05</v>
      </c>
      <c r="M10" s="273">
        <v>67200</v>
      </c>
      <c r="N10" s="274">
        <f t="shared" si="1"/>
        <v>1600000</v>
      </c>
      <c r="O10" s="273">
        <f t="shared" si="2"/>
        <v>1680000</v>
      </c>
    </row>
    <row r="11" spans="1:16" ht="38.25" x14ac:dyDescent="0.25">
      <c r="A11" s="59">
        <v>45051</v>
      </c>
      <c r="B11" s="53" t="s">
        <v>38</v>
      </c>
      <c r="C11" s="53" t="s">
        <v>431</v>
      </c>
      <c r="D11" s="53" t="s">
        <v>39</v>
      </c>
      <c r="E11" s="53">
        <v>3185314863</v>
      </c>
      <c r="F11" s="60" t="s">
        <v>40</v>
      </c>
      <c r="G11" s="29">
        <v>10</v>
      </c>
      <c r="H11" s="257" t="s">
        <v>274</v>
      </c>
      <c r="I11" s="31" t="s">
        <v>63</v>
      </c>
      <c r="J11" s="31">
        <v>6</v>
      </c>
      <c r="K11" s="272">
        <f t="shared" si="0"/>
        <v>591176.4705882353</v>
      </c>
      <c r="L11" s="192">
        <v>0.19</v>
      </c>
      <c r="M11" s="273">
        <v>703500</v>
      </c>
      <c r="N11" s="274">
        <f t="shared" si="1"/>
        <v>3547058.823529412</v>
      </c>
      <c r="O11" s="273">
        <f t="shared" si="2"/>
        <v>4221000</v>
      </c>
    </row>
    <row r="12" spans="1:16" ht="89.25" x14ac:dyDescent="0.25">
      <c r="A12" s="59">
        <v>45055</v>
      </c>
      <c r="B12" s="53" t="s">
        <v>441</v>
      </c>
      <c r="C12" s="53" t="s">
        <v>442</v>
      </c>
      <c r="D12" s="291" t="s">
        <v>443</v>
      </c>
      <c r="E12" s="291" t="s">
        <v>444</v>
      </c>
      <c r="F12" s="297" t="s">
        <v>445</v>
      </c>
      <c r="G12" s="29">
        <v>11</v>
      </c>
      <c r="H12" s="258" t="s">
        <v>291</v>
      </c>
      <c r="I12" s="31" t="s">
        <v>63</v>
      </c>
      <c r="J12" s="31">
        <v>3</v>
      </c>
      <c r="K12" s="272">
        <f t="shared" si="0"/>
        <v>350000</v>
      </c>
      <c r="L12" s="192">
        <v>0.19</v>
      </c>
      <c r="M12" s="273">
        <f>333200*1.25</f>
        <v>416500</v>
      </c>
      <c r="N12" s="274">
        <f t="shared" si="1"/>
        <v>1050000</v>
      </c>
      <c r="O12" s="273">
        <f t="shared" si="2"/>
        <v>1249500</v>
      </c>
      <c r="P12" s="268" t="s">
        <v>580</v>
      </c>
    </row>
    <row r="13" spans="1:16" ht="38.25" x14ac:dyDescent="0.25">
      <c r="A13" s="59">
        <v>45051</v>
      </c>
      <c r="B13" s="53" t="s">
        <v>38</v>
      </c>
      <c r="C13" s="53" t="s">
        <v>431</v>
      </c>
      <c r="D13" s="53" t="s">
        <v>39</v>
      </c>
      <c r="E13" s="53">
        <v>3185314863</v>
      </c>
      <c r="F13" s="60" t="s">
        <v>40</v>
      </c>
      <c r="G13" s="31">
        <v>12</v>
      </c>
      <c r="H13" s="257" t="s">
        <v>208</v>
      </c>
      <c r="I13" s="31" t="s">
        <v>63</v>
      </c>
      <c r="J13" s="31">
        <v>1</v>
      </c>
      <c r="K13" s="272">
        <f t="shared" si="0"/>
        <v>2436974.7899159663</v>
      </c>
      <c r="L13" s="192">
        <v>0.19</v>
      </c>
      <c r="M13" s="273">
        <v>2900000</v>
      </c>
      <c r="N13" s="274">
        <f t="shared" si="1"/>
        <v>2436974.7899159663</v>
      </c>
      <c r="O13" s="273">
        <f t="shared" si="2"/>
        <v>2900000</v>
      </c>
      <c r="P13" s="268" t="s">
        <v>531</v>
      </c>
    </row>
    <row r="14" spans="1:16" ht="114.75" x14ac:dyDescent="0.25">
      <c r="A14" s="59">
        <v>45051</v>
      </c>
      <c r="B14" s="53" t="s">
        <v>38</v>
      </c>
      <c r="C14" s="53" t="s">
        <v>431</v>
      </c>
      <c r="D14" s="53" t="s">
        <v>39</v>
      </c>
      <c r="E14" s="53">
        <v>3185314863</v>
      </c>
      <c r="F14" s="60" t="s">
        <v>40</v>
      </c>
      <c r="G14" s="31">
        <v>13</v>
      </c>
      <c r="H14" s="257" t="s">
        <v>255</v>
      </c>
      <c r="I14" s="31" t="s">
        <v>63</v>
      </c>
      <c r="J14" s="31">
        <v>10</v>
      </c>
      <c r="K14" s="272">
        <f t="shared" si="0"/>
        <v>326470.58823529416</v>
      </c>
      <c r="L14" s="192">
        <v>0.19</v>
      </c>
      <c r="M14" s="273">
        <v>388500</v>
      </c>
      <c r="N14" s="274">
        <f t="shared" si="1"/>
        <v>3264705.8823529417</v>
      </c>
      <c r="O14" s="273">
        <f t="shared" si="2"/>
        <v>3885000</v>
      </c>
    </row>
    <row r="15" spans="1:16" ht="38.25" x14ac:dyDescent="0.25">
      <c r="A15" s="59">
        <v>45051</v>
      </c>
      <c r="B15" s="53" t="s">
        <v>38</v>
      </c>
      <c r="C15" s="53" t="s">
        <v>431</v>
      </c>
      <c r="D15" s="53" t="s">
        <v>39</v>
      </c>
      <c r="E15" s="53">
        <v>3185314863</v>
      </c>
      <c r="F15" s="60" t="s">
        <v>40</v>
      </c>
      <c r="G15" s="29">
        <v>14</v>
      </c>
      <c r="H15" s="257" t="s">
        <v>61</v>
      </c>
      <c r="I15" s="31" t="s">
        <v>85</v>
      </c>
      <c r="J15" s="31">
        <v>19</v>
      </c>
      <c r="K15" s="272">
        <f t="shared" si="0"/>
        <v>4500</v>
      </c>
      <c r="L15" s="192">
        <v>0.19</v>
      </c>
      <c r="M15" s="273">
        <v>5355</v>
      </c>
      <c r="N15" s="274">
        <f t="shared" si="1"/>
        <v>85500</v>
      </c>
      <c r="O15" s="273">
        <f t="shared" si="2"/>
        <v>101745</v>
      </c>
    </row>
    <row r="16" spans="1:16" ht="38.25" x14ac:dyDescent="0.25">
      <c r="A16" s="59">
        <v>45051</v>
      </c>
      <c r="B16" s="53" t="s">
        <v>38</v>
      </c>
      <c r="C16" s="53" t="s">
        <v>431</v>
      </c>
      <c r="D16" s="53" t="s">
        <v>39</v>
      </c>
      <c r="E16" s="53">
        <v>3185314863</v>
      </c>
      <c r="F16" s="60" t="s">
        <v>40</v>
      </c>
      <c r="G16" s="29">
        <v>15</v>
      </c>
      <c r="H16" s="257" t="s">
        <v>77</v>
      </c>
      <c r="I16" s="31" t="s">
        <v>85</v>
      </c>
      <c r="J16" s="31">
        <v>605</v>
      </c>
      <c r="K16" s="272">
        <f t="shared" si="0"/>
        <v>4500</v>
      </c>
      <c r="L16" s="192">
        <v>0.19</v>
      </c>
      <c r="M16" s="273">
        <v>5355</v>
      </c>
      <c r="N16" s="274">
        <f t="shared" si="1"/>
        <v>2722500</v>
      </c>
      <c r="O16" s="273">
        <f t="shared" si="2"/>
        <v>3239775</v>
      </c>
    </row>
    <row r="17" spans="1:16" ht="89.25" x14ac:dyDescent="0.25">
      <c r="A17" s="59">
        <v>45051</v>
      </c>
      <c r="B17" s="53" t="s">
        <v>38</v>
      </c>
      <c r="C17" s="53" t="s">
        <v>431</v>
      </c>
      <c r="D17" s="53" t="s">
        <v>39</v>
      </c>
      <c r="E17" s="53">
        <v>3185314863</v>
      </c>
      <c r="F17" s="60" t="s">
        <v>40</v>
      </c>
      <c r="G17" s="29">
        <v>16</v>
      </c>
      <c r="H17" s="257" t="s">
        <v>294</v>
      </c>
      <c r="I17" s="31" t="s">
        <v>296</v>
      </c>
      <c r="J17" s="31">
        <v>6</v>
      </c>
      <c r="K17" s="272">
        <f t="shared" si="0"/>
        <v>247058.82352941178</v>
      </c>
      <c r="L17" s="192">
        <v>0.19</v>
      </c>
      <c r="M17" s="273">
        <v>294000</v>
      </c>
      <c r="N17" s="274">
        <f t="shared" si="1"/>
        <v>1482352.9411764706</v>
      </c>
      <c r="O17" s="273">
        <f t="shared" si="2"/>
        <v>1764000</v>
      </c>
      <c r="P17" s="268" t="s">
        <v>518</v>
      </c>
    </row>
    <row r="18" spans="1:16" ht="38.25" x14ac:dyDescent="0.25">
      <c r="A18" s="59">
        <v>45051</v>
      </c>
      <c r="B18" s="53" t="s">
        <v>38</v>
      </c>
      <c r="C18" s="53" t="s">
        <v>431</v>
      </c>
      <c r="D18" s="53" t="s">
        <v>39</v>
      </c>
      <c r="E18" s="53">
        <v>3185314863</v>
      </c>
      <c r="F18" s="60" t="s">
        <v>40</v>
      </c>
      <c r="G18" s="31">
        <v>17</v>
      </c>
      <c r="H18" s="257" t="s">
        <v>108</v>
      </c>
      <c r="I18" s="31" t="s">
        <v>85</v>
      </c>
      <c r="J18" s="31">
        <v>10</v>
      </c>
      <c r="K18" s="272">
        <f t="shared" si="0"/>
        <v>7323.5294117647063</v>
      </c>
      <c r="L18" s="192">
        <v>0.19</v>
      </c>
      <c r="M18" s="273">
        <v>8715</v>
      </c>
      <c r="N18" s="274">
        <f t="shared" si="1"/>
        <v>73235.294117647063</v>
      </c>
      <c r="O18" s="273">
        <f t="shared" si="2"/>
        <v>87150</v>
      </c>
    </row>
    <row r="19" spans="1:16" ht="38.25" x14ac:dyDescent="0.25">
      <c r="A19" s="59">
        <v>45051</v>
      </c>
      <c r="B19" s="53" t="s">
        <v>38</v>
      </c>
      <c r="C19" s="53" t="s">
        <v>431</v>
      </c>
      <c r="D19" s="53" t="s">
        <v>39</v>
      </c>
      <c r="E19" s="53">
        <v>3185314863</v>
      </c>
      <c r="F19" s="60" t="s">
        <v>40</v>
      </c>
      <c r="G19" s="31">
        <v>18</v>
      </c>
      <c r="H19" s="257" t="s">
        <v>284</v>
      </c>
      <c r="I19" s="31" t="s">
        <v>94</v>
      </c>
      <c r="J19" s="31">
        <v>8</v>
      </c>
      <c r="K19" s="272">
        <f t="shared" si="0"/>
        <v>43235.294117647063</v>
      </c>
      <c r="L19" s="192">
        <v>0.19</v>
      </c>
      <c r="M19" s="273">
        <v>51450</v>
      </c>
      <c r="N19" s="274">
        <f t="shared" si="1"/>
        <v>345882.3529411765</v>
      </c>
      <c r="O19" s="273">
        <f t="shared" si="2"/>
        <v>411600</v>
      </c>
    </row>
    <row r="20" spans="1:16" ht="38.25" x14ac:dyDescent="0.25">
      <c r="A20" s="59">
        <v>45051</v>
      </c>
      <c r="B20" s="53" t="s">
        <v>38</v>
      </c>
      <c r="C20" s="53" t="s">
        <v>431</v>
      </c>
      <c r="D20" s="53" t="s">
        <v>39</v>
      </c>
      <c r="E20" s="53">
        <v>3185314863</v>
      </c>
      <c r="F20" s="60" t="s">
        <v>40</v>
      </c>
      <c r="G20" s="29">
        <v>19</v>
      </c>
      <c r="H20" s="257" t="s">
        <v>287</v>
      </c>
      <c r="I20" s="31" t="s">
        <v>288</v>
      </c>
      <c r="J20" s="31">
        <v>30</v>
      </c>
      <c r="K20" s="272">
        <f t="shared" si="0"/>
        <v>40588.23529411765</v>
      </c>
      <c r="L20" s="192">
        <v>0.19</v>
      </c>
      <c r="M20" s="273">
        <v>48300</v>
      </c>
      <c r="N20" s="274">
        <f t="shared" si="1"/>
        <v>1217647.0588235296</v>
      </c>
      <c r="O20" s="273">
        <f t="shared" si="2"/>
        <v>1449000</v>
      </c>
    </row>
    <row r="21" spans="1:16" ht="51" x14ac:dyDescent="0.25">
      <c r="A21" s="59">
        <v>45051</v>
      </c>
      <c r="B21" s="53" t="s">
        <v>38</v>
      </c>
      <c r="C21" s="53" t="s">
        <v>431</v>
      </c>
      <c r="D21" s="53" t="s">
        <v>39</v>
      </c>
      <c r="E21" s="53">
        <v>3185314863</v>
      </c>
      <c r="F21" s="60" t="s">
        <v>40</v>
      </c>
      <c r="G21" s="29">
        <v>20</v>
      </c>
      <c r="H21" s="257" t="s">
        <v>197</v>
      </c>
      <c r="I21" s="31" t="s">
        <v>94</v>
      </c>
      <c r="J21" s="31">
        <v>44</v>
      </c>
      <c r="K21" s="272">
        <f t="shared" si="0"/>
        <v>28350</v>
      </c>
      <c r="L21" s="192">
        <v>0</v>
      </c>
      <c r="M21" s="273">
        <v>28350</v>
      </c>
      <c r="N21" s="274">
        <f t="shared" si="1"/>
        <v>1247400</v>
      </c>
      <c r="O21" s="273">
        <f t="shared" si="2"/>
        <v>1247400</v>
      </c>
    </row>
    <row r="22" spans="1:16" ht="51" x14ac:dyDescent="0.25">
      <c r="A22" s="59">
        <v>45051</v>
      </c>
      <c r="B22" s="53" t="s">
        <v>38</v>
      </c>
      <c r="C22" s="53" t="s">
        <v>431</v>
      </c>
      <c r="D22" s="53" t="s">
        <v>39</v>
      </c>
      <c r="E22" s="53">
        <v>3185314863</v>
      </c>
      <c r="F22" s="60" t="s">
        <v>40</v>
      </c>
      <c r="G22" s="29">
        <v>21</v>
      </c>
      <c r="H22" s="257" t="s">
        <v>198</v>
      </c>
      <c r="I22" s="31" t="s">
        <v>94</v>
      </c>
      <c r="J22" s="31">
        <v>30</v>
      </c>
      <c r="K22" s="272">
        <f t="shared" si="0"/>
        <v>32550</v>
      </c>
      <c r="L22" s="192">
        <v>0</v>
      </c>
      <c r="M22" s="273">
        <v>32550</v>
      </c>
      <c r="N22" s="274">
        <f t="shared" si="1"/>
        <v>976500</v>
      </c>
      <c r="O22" s="273">
        <f t="shared" si="2"/>
        <v>976500</v>
      </c>
    </row>
    <row r="23" spans="1:16" ht="51" x14ac:dyDescent="0.25">
      <c r="A23" s="59">
        <v>45051</v>
      </c>
      <c r="B23" s="53" t="s">
        <v>38</v>
      </c>
      <c r="C23" s="53" t="s">
        <v>431</v>
      </c>
      <c r="D23" s="53" t="s">
        <v>39</v>
      </c>
      <c r="E23" s="53">
        <v>3185314863</v>
      </c>
      <c r="F23" s="60" t="s">
        <v>40</v>
      </c>
      <c r="G23" s="31">
        <v>22</v>
      </c>
      <c r="H23" s="257" t="s">
        <v>612</v>
      </c>
      <c r="I23" s="31" t="s">
        <v>94</v>
      </c>
      <c r="J23" s="31">
        <v>16</v>
      </c>
      <c r="K23" s="272">
        <f t="shared" si="0"/>
        <v>32550</v>
      </c>
      <c r="L23" s="192">
        <v>0</v>
      </c>
      <c r="M23" s="273">
        <v>32550</v>
      </c>
      <c r="N23" s="274">
        <f t="shared" si="1"/>
        <v>520800</v>
      </c>
      <c r="O23" s="273">
        <f t="shared" si="2"/>
        <v>520800</v>
      </c>
    </row>
    <row r="24" spans="1:16" ht="38.25" x14ac:dyDescent="0.25">
      <c r="A24" s="59">
        <v>45051</v>
      </c>
      <c r="B24" s="53" t="s">
        <v>38</v>
      </c>
      <c r="C24" s="53" t="s">
        <v>431</v>
      </c>
      <c r="D24" s="53" t="s">
        <v>39</v>
      </c>
      <c r="E24" s="53">
        <v>3185314863</v>
      </c>
      <c r="F24" s="60" t="s">
        <v>40</v>
      </c>
      <c r="G24" s="31">
        <v>23</v>
      </c>
      <c r="H24" s="257" t="s">
        <v>205</v>
      </c>
      <c r="I24" s="31" t="s">
        <v>94</v>
      </c>
      <c r="J24" s="31">
        <v>39</v>
      </c>
      <c r="K24" s="272">
        <f t="shared" si="0"/>
        <v>39900</v>
      </c>
      <c r="L24" s="192">
        <v>0</v>
      </c>
      <c r="M24" s="273">
        <v>39900</v>
      </c>
      <c r="N24" s="274">
        <f t="shared" si="1"/>
        <v>1556100</v>
      </c>
      <c r="O24" s="273">
        <f t="shared" si="2"/>
        <v>1556100</v>
      </c>
    </row>
    <row r="25" spans="1:16" ht="38.25" x14ac:dyDescent="0.25">
      <c r="A25" s="59">
        <v>45051</v>
      </c>
      <c r="B25" s="53" t="s">
        <v>38</v>
      </c>
      <c r="C25" s="53" t="s">
        <v>431</v>
      </c>
      <c r="D25" s="53" t="s">
        <v>39</v>
      </c>
      <c r="E25" s="53">
        <v>3185314863</v>
      </c>
      <c r="F25" s="60" t="s">
        <v>40</v>
      </c>
      <c r="G25" s="29">
        <v>24</v>
      </c>
      <c r="H25" s="258" t="s">
        <v>285</v>
      </c>
      <c r="I25" s="31" t="s">
        <v>94</v>
      </c>
      <c r="J25" s="31">
        <v>44</v>
      </c>
      <c r="K25" s="272">
        <f t="shared" si="0"/>
        <v>39900</v>
      </c>
      <c r="L25" s="192">
        <v>0</v>
      </c>
      <c r="M25" s="273">
        <v>39900</v>
      </c>
      <c r="N25" s="274">
        <f t="shared" si="1"/>
        <v>1755600</v>
      </c>
      <c r="O25" s="273">
        <f t="shared" si="2"/>
        <v>1755600</v>
      </c>
    </row>
    <row r="26" spans="1:16" ht="63.75" x14ac:dyDescent="0.25">
      <c r="A26" s="59">
        <v>45051</v>
      </c>
      <c r="B26" s="53" t="s">
        <v>38</v>
      </c>
      <c r="C26" s="53" t="s">
        <v>431</v>
      </c>
      <c r="D26" s="53" t="s">
        <v>39</v>
      </c>
      <c r="E26" s="53">
        <v>3185314863</v>
      </c>
      <c r="F26" s="60" t="s">
        <v>40</v>
      </c>
      <c r="G26" s="29">
        <v>25</v>
      </c>
      <c r="H26" s="257" t="s">
        <v>147</v>
      </c>
      <c r="I26" s="31" t="s">
        <v>63</v>
      </c>
      <c r="J26" s="31">
        <v>4</v>
      </c>
      <c r="K26" s="272">
        <f t="shared" si="0"/>
        <v>527731.09243697487</v>
      </c>
      <c r="L26" s="192">
        <v>0.19</v>
      </c>
      <c r="M26" s="273">
        <v>628000</v>
      </c>
      <c r="N26" s="274">
        <f t="shared" si="1"/>
        <v>2110924.3697478995</v>
      </c>
      <c r="O26" s="273">
        <f t="shared" si="2"/>
        <v>2512000</v>
      </c>
      <c r="P26" s="268" t="s">
        <v>530</v>
      </c>
    </row>
    <row r="27" spans="1:16" ht="38.25" x14ac:dyDescent="0.25">
      <c r="A27" s="59">
        <v>45051</v>
      </c>
      <c r="B27" s="53" t="s">
        <v>38</v>
      </c>
      <c r="C27" s="53" t="s">
        <v>431</v>
      </c>
      <c r="D27" s="53" t="s">
        <v>39</v>
      </c>
      <c r="E27" s="53">
        <v>3185314863</v>
      </c>
      <c r="F27" s="60" t="s">
        <v>40</v>
      </c>
      <c r="G27" s="29">
        <v>26</v>
      </c>
      <c r="H27" s="257" t="s">
        <v>616</v>
      </c>
      <c r="I27" s="31" t="s">
        <v>63</v>
      </c>
      <c r="J27" s="31">
        <v>18</v>
      </c>
      <c r="K27" s="272">
        <f t="shared" si="0"/>
        <v>29117.647058823532</v>
      </c>
      <c r="L27" s="192">
        <v>0.19</v>
      </c>
      <c r="M27" s="273">
        <v>34650</v>
      </c>
      <c r="N27" s="274">
        <f t="shared" si="1"/>
        <v>524117.64705882355</v>
      </c>
      <c r="O27" s="273">
        <f t="shared" si="2"/>
        <v>623700</v>
      </c>
    </row>
    <row r="28" spans="1:16" ht="38.25" x14ac:dyDescent="0.25">
      <c r="A28" s="59">
        <v>45051</v>
      </c>
      <c r="B28" s="53" t="s">
        <v>38</v>
      </c>
      <c r="C28" s="53" t="s">
        <v>431</v>
      </c>
      <c r="D28" s="53" t="s">
        <v>39</v>
      </c>
      <c r="E28" s="53">
        <v>3185314863</v>
      </c>
      <c r="F28" s="60" t="s">
        <v>40</v>
      </c>
      <c r="G28" s="31">
        <v>27</v>
      </c>
      <c r="H28" s="257" t="s">
        <v>292</v>
      </c>
      <c r="I28" s="31" t="s">
        <v>63</v>
      </c>
      <c r="J28" s="31">
        <v>132</v>
      </c>
      <c r="K28" s="272">
        <f t="shared" si="0"/>
        <v>34411.764705882357</v>
      </c>
      <c r="L28" s="192">
        <v>0.19</v>
      </c>
      <c r="M28" s="273">
        <v>40950</v>
      </c>
      <c r="N28" s="274">
        <f t="shared" si="1"/>
        <v>4542352.9411764713</v>
      </c>
      <c r="O28" s="273">
        <f t="shared" si="2"/>
        <v>5405400</v>
      </c>
    </row>
    <row r="29" spans="1:16" ht="38.25" x14ac:dyDescent="0.25">
      <c r="A29" s="59">
        <v>45051</v>
      </c>
      <c r="B29" s="53" t="s">
        <v>38</v>
      </c>
      <c r="C29" s="53" t="s">
        <v>431</v>
      </c>
      <c r="D29" s="53" t="s">
        <v>39</v>
      </c>
      <c r="E29" s="53">
        <v>3185314863</v>
      </c>
      <c r="F29" s="60" t="s">
        <v>40</v>
      </c>
      <c r="G29" s="31">
        <v>28</v>
      </c>
      <c r="H29" s="257" t="s">
        <v>430</v>
      </c>
      <c r="I29" s="31" t="s">
        <v>63</v>
      </c>
      <c r="J29" s="31">
        <v>26</v>
      </c>
      <c r="K29" s="272">
        <f t="shared" si="0"/>
        <v>34411.764705882357</v>
      </c>
      <c r="L29" s="192">
        <v>0.19</v>
      </c>
      <c r="M29" s="273">
        <v>40950</v>
      </c>
      <c r="N29" s="274">
        <f t="shared" si="1"/>
        <v>894705.88235294132</v>
      </c>
      <c r="O29" s="273">
        <f t="shared" si="2"/>
        <v>1064700</v>
      </c>
    </row>
    <row r="30" spans="1:16" ht="51" x14ac:dyDescent="0.25">
      <c r="A30" s="59">
        <v>45051</v>
      </c>
      <c r="B30" s="53" t="s">
        <v>38</v>
      </c>
      <c r="C30" s="53" t="s">
        <v>431</v>
      </c>
      <c r="D30" s="53" t="s">
        <v>39</v>
      </c>
      <c r="E30" s="53">
        <v>3185314863</v>
      </c>
      <c r="F30" s="60" t="s">
        <v>40</v>
      </c>
      <c r="G30" s="29">
        <v>29</v>
      </c>
      <c r="H30" s="257" t="s">
        <v>290</v>
      </c>
      <c r="I30" s="31" t="s">
        <v>63</v>
      </c>
      <c r="J30" s="31">
        <v>30</v>
      </c>
      <c r="K30" s="272">
        <f t="shared" si="0"/>
        <v>47647.058823529413</v>
      </c>
      <c r="L30" s="192">
        <v>0.19</v>
      </c>
      <c r="M30" s="273">
        <v>56700</v>
      </c>
      <c r="N30" s="274">
        <f t="shared" si="1"/>
        <v>1429411.7647058824</v>
      </c>
      <c r="O30" s="273">
        <f t="shared" si="2"/>
        <v>1701000</v>
      </c>
    </row>
    <row r="31" spans="1:16" ht="70.5" customHeight="1" x14ac:dyDescent="0.25">
      <c r="A31" s="59">
        <v>45051</v>
      </c>
      <c r="B31" s="53" t="s">
        <v>38</v>
      </c>
      <c r="C31" s="53" t="s">
        <v>431</v>
      </c>
      <c r="D31" s="53" t="s">
        <v>39</v>
      </c>
      <c r="E31" s="53">
        <v>3185314863</v>
      </c>
      <c r="F31" s="60" t="s">
        <v>40</v>
      </c>
      <c r="G31" s="29">
        <v>30</v>
      </c>
      <c r="H31" s="167" t="s">
        <v>468</v>
      </c>
      <c r="I31" s="205" t="s">
        <v>304</v>
      </c>
      <c r="J31" s="205">
        <v>10</v>
      </c>
      <c r="K31" s="272">
        <f t="shared" si="0"/>
        <v>105882.35294117648</v>
      </c>
      <c r="L31" s="192">
        <v>0.19</v>
      </c>
      <c r="M31" s="273">
        <v>126000</v>
      </c>
      <c r="N31" s="274">
        <f t="shared" si="1"/>
        <v>1058823.5294117648</v>
      </c>
      <c r="O31" s="273">
        <f t="shared" si="2"/>
        <v>1260000</v>
      </c>
    </row>
    <row r="32" spans="1:16" ht="38.25" x14ac:dyDescent="0.25">
      <c r="A32" s="59">
        <v>45051</v>
      </c>
      <c r="B32" s="53" t="s">
        <v>38</v>
      </c>
      <c r="C32" s="53" t="s">
        <v>431</v>
      </c>
      <c r="D32" s="53" t="s">
        <v>39</v>
      </c>
      <c r="E32" s="53">
        <v>3185314863</v>
      </c>
      <c r="F32" s="60" t="s">
        <v>40</v>
      </c>
      <c r="G32" s="29">
        <v>31</v>
      </c>
      <c r="H32" s="257" t="s">
        <v>242</v>
      </c>
      <c r="I32" s="31" t="s">
        <v>63</v>
      </c>
      <c r="J32" s="31">
        <v>6</v>
      </c>
      <c r="K32" s="272">
        <f t="shared" si="0"/>
        <v>105882.35294117648</v>
      </c>
      <c r="L32" s="192">
        <v>0.19</v>
      </c>
      <c r="M32" s="273">
        <v>126000</v>
      </c>
      <c r="N32" s="274">
        <f t="shared" si="1"/>
        <v>635294.1176470588</v>
      </c>
      <c r="O32" s="273">
        <f t="shared" si="2"/>
        <v>756000</v>
      </c>
    </row>
    <row r="33" spans="1:16" ht="38.25" x14ac:dyDescent="0.25">
      <c r="A33" s="59">
        <v>45051</v>
      </c>
      <c r="B33" s="53" t="s">
        <v>38</v>
      </c>
      <c r="C33" s="53" t="s">
        <v>431</v>
      </c>
      <c r="D33" s="53" t="s">
        <v>39</v>
      </c>
      <c r="E33" s="53">
        <v>3185314863</v>
      </c>
      <c r="F33" s="60" t="s">
        <v>40</v>
      </c>
      <c r="G33" s="31">
        <v>32</v>
      </c>
      <c r="H33" s="258" t="s">
        <v>244</v>
      </c>
      <c r="I33" s="31" t="s">
        <v>63</v>
      </c>
      <c r="J33" s="31">
        <v>1</v>
      </c>
      <c r="K33" s="272">
        <f t="shared" si="0"/>
        <v>82058.823529411762</v>
      </c>
      <c r="L33" s="193">
        <v>0.19</v>
      </c>
      <c r="M33" s="273">
        <v>97650</v>
      </c>
      <c r="N33" s="274">
        <f t="shared" si="1"/>
        <v>82058.823529411762</v>
      </c>
      <c r="O33" s="273">
        <f t="shared" si="2"/>
        <v>97650</v>
      </c>
    </row>
    <row r="34" spans="1:16" ht="38.25" x14ac:dyDescent="0.25">
      <c r="A34" s="59">
        <v>45051</v>
      </c>
      <c r="B34" s="53" t="s">
        <v>38</v>
      </c>
      <c r="C34" s="53" t="s">
        <v>431</v>
      </c>
      <c r="D34" s="53" t="s">
        <v>39</v>
      </c>
      <c r="E34" s="53">
        <v>3185314863</v>
      </c>
      <c r="F34" s="60" t="s">
        <v>40</v>
      </c>
      <c r="G34" s="31">
        <v>33</v>
      </c>
      <c r="H34" s="257" t="s">
        <v>243</v>
      </c>
      <c r="I34" s="31" t="s">
        <v>63</v>
      </c>
      <c r="J34" s="31">
        <v>1</v>
      </c>
      <c r="K34" s="272">
        <f t="shared" si="0"/>
        <v>153529.4117647059</v>
      </c>
      <c r="L34" s="192">
        <v>0.19</v>
      </c>
      <c r="M34" s="273">
        <v>182700</v>
      </c>
      <c r="N34" s="274">
        <f t="shared" si="1"/>
        <v>153529.4117647059</v>
      </c>
      <c r="O34" s="273">
        <f t="shared" si="2"/>
        <v>182700</v>
      </c>
    </row>
    <row r="35" spans="1:16" ht="38.25" x14ac:dyDescent="0.25">
      <c r="A35" s="59">
        <v>45051</v>
      </c>
      <c r="B35" s="53" t="s">
        <v>38</v>
      </c>
      <c r="C35" s="53" t="s">
        <v>431</v>
      </c>
      <c r="D35" s="53" t="s">
        <v>39</v>
      </c>
      <c r="E35" s="53">
        <v>3185314863</v>
      </c>
      <c r="F35" s="60" t="s">
        <v>40</v>
      </c>
      <c r="G35" s="29">
        <v>34</v>
      </c>
      <c r="H35" s="257" t="s">
        <v>295</v>
      </c>
      <c r="I35" s="31" t="s">
        <v>63</v>
      </c>
      <c r="J35" s="31">
        <v>4</v>
      </c>
      <c r="K35" s="272">
        <f t="shared" si="0"/>
        <v>114705.88235294117</v>
      </c>
      <c r="L35" s="192">
        <v>0.19</v>
      </c>
      <c r="M35" s="273">
        <v>136500</v>
      </c>
      <c r="N35" s="274">
        <f t="shared" si="1"/>
        <v>458823.5294117647</v>
      </c>
      <c r="O35" s="273">
        <f t="shared" si="2"/>
        <v>546000</v>
      </c>
    </row>
    <row r="36" spans="1:16" ht="38.25" x14ac:dyDescent="0.25">
      <c r="A36" s="59">
        <v>45051</v>
      </c>
      <c r="B36" s="53" t="s">
        <v>38</v>
      </c>
      <c r="C36" s="53" t="s">
        <v>431</v>
      </c>
      <c r="D36" s="53" t="s">
        <v>39</v>
      </c>
      <c r="E36" s="53">
        <v>3185314863</v>
      </c>
      <c r="F36" s="60" t="s">
        <v>40</v>
      </c>
      <c r="G36" s="29">
        <v>35</v>
      </c>
      <c r="H36" s="257" t="s">
        <v>72</v>
      </c>
      <c r="I36" s="31" t="s">
        <v>63</v>
      </c>
      <c r="J36" s="31">
        <v>12</v>
      </c>
      <c r="K36" s="272">
        <f t="shared" si="0"/>
        <v>326470.58823529416</v>
      </c>
      <c r="L36" s="192">
        <v>0.19</v>
      </c>
      <c r="M36" s="273">
        <v>388500</v>
      </c>
      <c r="N36" s="274">
        <f t="shared" si="1"/>
        <v>3917647.0588235296</v>
      </c>
      <c r="O36" s="273">
        <f t="shared" si="2"/>
        <v>4662000</v>
      </c>
    </row>
    <row r="37" spans="1:16" ht="114.75" x14ac:dyDescent="0.25">
      <c r="A37" s="59">
        <v>45055</v>
      </c>
      <c r="B37" s="53" t="s">
        <v>447</v>
      </c>
      <c r="C37" s="53" t="s">
        <v>456</v>
      </c>
      <c r="D37" s="53" t="s">
        <v>455</v>
      </c>
      <c r="E37" s="53">
        <v>3143570150</v>
      </c>
      <c r="F37" s="60"/>
      <c r="G37" s="29">
        <v>36</v>
      </c>
      <c r="H37" s="258" t="s">
        <v>289</v>
      </c>
      <c r="I37" s="77" t="s">
        <v>63</v>
      </c>
      <c r="J37" s="77">
        <v>1</v>
      </c>
      <c r="K37" s="204">
        <f t="shared" si="0"/>
        <v>945378.15126050427</v>
      </c>
      <c r="L37" s="193">
        <v>0.19</v>
      </c>
      <c r="M37" s="170">
        <f>900000*1.25</f>
        <v>1125000</v>
      </c>
      <c r="N37" s="274">
        <f t="shared" si="1"/>
        <v>945378.15126050427</v>
      </c>
      <c r="O37" s="273">
        <f t="shared" si="2"/>
        <v>1125000</v>
      </c>
      <c r="P37" s="268" t="s">
        <v>586</v>
      </c>
    </row>
    <row r="38" spans="1:16" ht="51" x14ac:dyDescent="0.25">
      <c r="A38" s="59">
        <v>45051</v>
      </c>
      <c r="B38" s="53" t="s">
        <v>38</v>
      </c>
      <c r="C38" s="53" t="s">
        <v>431</v>
      </c>
      <c r="D38" s="53" t="s">
        <v>39</v>
      </c>
      <c r="E38" s="53">
        <v>3185314863</v>
      </c>
      <c r="F38" s="60" t="s">
        <v>40</v>
      </c>
      <c r="G38" s="31">
        <v>37</v>
      </c>
      <c r="H38" s="257" t="s">
        <v>62</v>
      </c>
      <c r="I38" s="31" t="s">
        <v>67</v>
      </c>
      <c r="J38" s="31">
        <v>1</v>
      </c>
      <c r="K38" s="272">
        <f t="shared" si="0"/>
        <v>64411.764705882357</v>
      </c>
      <c r="L38" s="192">
        <v>0.19</v>
      </c>
      <c r="M38" s="273">
        <v>76650</v>
      </c>
      <c r="N38" s="274">
        <f t="shared" si="1"/>
        <v>64411.764705882357</v>
      </c>
      <c r="O38" s="273">
        <f t="shared" si="2"/>
        <v>76650</v>
      </c>
    </row>
    <row r="39" spans="1:16" ht="63.75" x14ac:dyDescent="0.25">
      <c r="A39" s="59">
        <v>45051</v>
      </c>
      <c r="B39" s="53" t="s">
        <v>38</v>
      </c>
      <c r="C39" s="53" t="s">
        <v>431</v>
      </c>
      <c r="D39" s="53" t="s">
        <v>39</v>
      </c>
      <c r="E39" s="53">
        <v>3185314863</v>
      </c>
      <c r="F39" s="60" t="s">
        <v>40</v>
      </c>
      <c r="G39" s="31">
        <v>38</v>
      </c>
      <c r="H39" s="257" t="s">
        <v>158</v>
      </c>
      <c r="I39" s="31" t="s">
        <v>102</v>
      </c>
      <c r="J39" s="31">
        <v>4</v>
      </c>
      <c r="K39" s="272">
        <f t="shared" si="0"/>
        <v>173000</v>
      </c>
      <c r="L39" s="192">
        <v>0.05</v>
      </c>
      <c r="M39" s="273">
        <v>181650</v>
      </c>
      <c r="N39" s="274">
        <f t="shared" si="1"/>
        <v>692000</v>
      </c>
      <c r="O39" s="273">
        <f t="shared" si="2"/>
        <v>726600</v>
      </c>
    </row>
    <row r="40" spans="1:16" ht="38.25" x14ac:dyDescent="0.25">
      <c r="A40" s="59">
        <v>45051</v>
      </c>
      <c r="B40" s="53" t="s">
        <v>38</v>
      </c>
      <c r="C40" s="53" t="s">
        <v>431</v>
      </c>
      <c r="D40" s="53" t="s">
        <v>39</v>
      </c>
      <c r="E40" s="53">
        <v>3185314863</v>
      </c>
      <c r="F40" s="60" t="s">
        <v>40</v>
      </c>
      <c r="G40" s="29">
        <v>39</v>
      </c>
      <c r="H40" s="258" t="s">
        <v>539</v>
      </c>
      <c r="I40" s="77" t="s">
        <v>63</v>
      </c>
      <c r="J40" s="77">
        <v>2</v>
      </c>
      <c r="K40" s="204">
        <f t="shared" si="0"/>
        <v>1676470.5882352942</v>
      </c>
      <c r="L40" s="193">
        <v>0.19</v>
      </c>
      <c r="M40" s="170">
        <v>1995000</v>
      </c>
      <c r="N40" s="274">
        <f t="shared" si="1"/>
        <v>3352941.1764705884</v>
      </c>
      <c r="O40" s="273">
        <f t="shared" si="2"/>
        <v>3990000</v>
      </c>
    </row>
    <row r="41" spans="1:16" ht="38.25" x14ac:dyDescent="0.25">
      <c r="A41" s="59">
        <v>45051</v>
      </c>
      <c r="B41" s="53" t="s">
        <v>38</v>
      </c>
      <c r="C41" s="53" t="s">
        <v>431</v>
      </c>
      <c r="D41" s="53" t="s">
        <v>39</v>
      </c>
      <c r="E41" s="53">
        <v>3185314863</v>
      </c>
      <c r="F41" s="60" t="s">
        <v>40</v>
      </c>
      <c r="G41" s="29">
        <v>40</v>
      </c>
      <c r="H41" s="257" t="s">
        <v>220</v>
      </c>
      <c r="I41" s="31" t="s">
        <v>63</v>
      </c>
      <c r="J41" s="31">
        <v>100</v>
      </c>
      <c r="K41" s="272">
        <f t="shared" si="0"/>
        <v>15000</v>
      </c>
      <c r="L41" s="192">
        <v>0.19</v>
      </c>
      <c r="M41" s="273">
        <v>17850</v>
      </c>
      <c r="N41" s="274">
        <f t="shared" si="1"/>
        <v>1500000</v>
      </c>
      <c r="O41" s="273">
        <f t="shared" si="2"/>
        <v>1785000</v>
      </c>
    </row>
    <row r="42" spans="1:16" ht="38.25" x14ac:dyDescent="0.25">
      <c r="A42" s="59">
        <v>45051</v>
      </c>
      <c r="B42" s="53" t="s">
        <v>38</v>
      </c>
      <c r="C42" s="53" t="s">
        <v>431</v>
      </c>
      <c r="D42" s="53" t="s">
        <v>39</v>
      </c>
      <c r="E42" s="53">
        <v>3185314863</v>
      </c>
      <c r="F42" s="60" t="s">
        <v>40</v>
      </c>
      <c r="G42" s="29">
        <v>41</v>
      </c>
      <c r="H42" s="258" t="s">
        <v>179</v>
      </c>
      <c r="I42" s="77" t="s">
        <v>63</v>
      </c>
      <c r="J42" s="77">
        <v>2</v>
      </c>
      <c r="K42" s="204">
        <f t="shared" si="0"/>
        <v>291176.4705882353</v>
      </c>
      <c r="L42" s="193">
        <v>0.19</v>
      </c>
      <c r="M42" s="170">
        <v>346500</v>
      </c>
      <c r="N42" s="275">
        <f t="shared" si="1"/>
        <v>582352.9411764706</v>
      </c>
      <c r="O42" s="170">
        <f t="shared" si="2"/>
        <v>693000</v>
      </c>
    </row>
    <row r="43" spans="1:16" ht="76.5" x14ac:dyDescent="0.25">
      <c r="A43" s="59">
        <v>45051</v>
      </c>
      <c r="B43" s="53" t="s">
        <v>38</v>
      </c>
      <c r="C43" s="53" t="s">
        <v>431</v>
      </c>
      <c r="D43" s="53" t="s">
        <v>39</v>
      </c>
      <c r="E43" s="53">
        <v>3185314863</v>
      </c>
      <c r="F43" s="60" t="s">
        <v>40</v>
      </c>
      <c r="G43" s="31">
        <v>42</v>
      </c>
      <c r="H43" s="258" t="s">
        <v>156</v>
      </c>
      <c r="I43" s="77" t="s">
        <v>63</v>
      </c>
      <c r="J43" s="77">
        <v>1</v>
      </c>
      <c r="K43" s="204">
        <f t="shared" si="0"/>
        <v>1487394.9579831935</v>
      </c>
      <c r="L43" s="193">
        <v>0.19</v>
      </c>
      <c r="M43" s="170">
        <v>1770000</v>
      </c>
      <c r="N43" s="275">
        <f t="shared" si="1"/>
        <v>1487394.9579831935</v>
      </c>
      <c r="O43" s="170">
        <f t="shared" si="2"/>
        <v>1770000</v>
      </c>
    </row>
    <row r="44" spans="1:16" ht="38.25" x14ac:dyDescent="0.25">
      <c r="A44" s="59">
        <v>45051</v>
      </c>
      <c r="B44" s="53" t="s">
        <v>38</v>
      </c>
      <c r="C44" s="53" t="s">
        <v>431</v>
      </c>
      <c r="D44" s="53" t="s">
        <v>39</v>
      </c>
      <c r="E44" s="53">
        <v>3185314863</v>
      </c>
      <c r="F44" s="60" t="s">
        <v>40</v>
      </c>
      <c r="G44" s="31">
        <v>43</v>
      </c>
      <c r="H44" s="258" t="s">
        <v>91</v>
      </c>
      <c r="I44" s="77" t="s">
        <v>63</v>
      </c>
      <c r="J44" s="77">
        <v>7</v>
      </c>
      <c r="K44" s="204">
        <f t="shared" si="0"/>
        <v>41029.411764705881</v>
      </c>
      <c r="L44" s="193">
        <v>0.19</v>
      </c>
      <c r="M44" s="170">
        <v>48825</v>
      </c>
      <c r="N44" s="275">
        <f t="shared" si="1"/>
        <v>287205.88235294115</v>
      </c>
      <c r="O44" s="170">
        <f t="shared" si="2"/>
        <v>341775</v>
      </c>
    </row>
    <row r="45" spans="1:16" ht="178.5" x14ac:dyDescent="0.25">
      <c r="A45" s="59">
        <v>45051</v>
      </c>
      <c r="B45" s="53" t="s">
        <v>38</v>
      </c>
      <c r="C45" s="53" t="s">
        <v>431</v>
      </c>
      <c r="D45" s="53" t="s">
        <v>39</v>
      </c>
      <c r="E45" s="53">
        <v>3185314863</v>
      </c>
      <c r="F45" s="60" t="s">
        <v>40</v>
      </c>
      <c r="G45" s="29">
        <v>44</v>
      </c>
      <c r="H45" s="167" t="s">
        <v>469</v>
      </c>
      <c r="I45" s="205" t="s">
        <v>304</v>
      </c>
      <c r="J45" s="205">
        <v>1</v>
      </c>
      <c r="K45" s="204">
        <f t="shared" si="0"/>
        <v>671428.57142857148</v>
      </c>
      <c r="L45" s="193">
        <v>0.19</v>
      </c>
      <c r="M45" s="170">
        <v>799000</v>
      </c>
      <c r="N45" s="275">
        <f t="shared" si="1"/>
        <v>671428.57142857148</v>
      </c>
      <c r="O45" s="170">
        <f t="shared" si="2"/>
        <v>799000</v>
      </c>
    </row>
    <row r="46" spans="1:16" ht="38.25" x14ac:dyDescent="0.25">
      <c r="A46" s="59">
        <v>45051</v>
      </c>
      <c r="B46" s="53" t="s">
        <v>38</v>
      </c>
      <c r="C46" s="53" t="s">
        <v>431</v>
      </c>
      <c r="D46" s="53" t="s">
        <v>39</v>
      </c>
      <c r="E46" s="53">
        <v>3185314863</v>
      </c>
      <c r="F46" s="60" t="s">
        <v>40</v>
      </c>
      <c r="G46" s="29">
        <v>45</v>
      </c>
      <c r="H46" s="257" t="s">
        <v>209</v>
      </c>
      <c r="I46" s="31" t="s">
        <v>63</v>
      </c>
      <c r="J46" s="31">
        <v>3</v>
      </c>
      <c r="K46" s="272">
        <f t="shared" si="0"/>
        <v>157058.82352941178</v>
      </c>
      <c r="L46" s="192">
        <v>0.19</v>
      </c>
      <c r="M46" s="273">
        <v>186900</v>
      </c>
      <c r="N46" s="274">
        <f t="shared" si="1"/>
        <v>471176.4705882353</v>
      </c>
      <c r="O46" s="273">
        <f t="shared" si="2"/>
        <v>560700</v>
      </c>
    </row>
    <row r="47" spans="1:16" ht="38.25" x14ac:dyDescent="0.25">
      <c r="A47" s="59">
        <v>45051</v>
      </c>
      <c r="B47" s="53" t="s">
        <v>38</v>
      </c>
      <c r="C47" s="53" t="s">
        <v>431</v>
      </c>
      <c r="D47" s="53" t="s">
        <v>39</v>
      </c>
      <c r="E47" s="53">
        <v>3185314863</v>
      </c>
      <c r="F47" s="60" t="s">
        <v>40</v>
      </c>
      <c r="G47" s="29">
        <v>46</v>
      </c>
      <c r="H47" s="257" t="s">
        <v>260</v>
      </c>
      <c r="I47" s="31" t="s">
        <v>94</v>
      </c>
      <c r="J47" s="31">
        <v>4</v>
      </c>
      <c r="K47" s="272">
        <f t="shared" si="0"/>
        <v>320250</v>
      </c>
      <c r="L47" s="192">
        <v>0</v>
      </c>
      <c r="M47" s="273">
        <v>320250</v>
      </c>
      <c r="N47" s="274">
        <f t="shared" si="1"/>
        <v>1281000</v>
      </c>
      <c r="O47" s="273">
        <f t="shared" si="2"/>
        <v>1281000</v>
      </c>
    </row>
    <row r="48" spans="1:16" ht="38.25" x14ac:dyDescent="0.25">
      <c r="A48" s="59">
        <v>45051</v>
      </c>
      <c r="B48" s="53" t="s">
        <v>38</v>
      </c>
      <c r="C48" s="53" t="s">
        <v>431</v>
      </c>
      <c r="D48" s="53" t="s">
        <v>39</v>
      </c>
      <c r="E48" s="53">
        <v>3185314863</v>
      </c>
      <c r="F48" s="60" t="s">
        <v>40</v>
      </c>
      <c r="G48" s="31">
        <v>47</v>
      </c>
      <c r="H48" s="257" t="s">
        <v>252</v>
      </c>
      <c r="I48" s="31" t="s">
        <v>94</v>
      </c>
      <c r="J48" s="31">
        <v>10</v>
      </c>
      <c r="K48" s="272">
        <f t="shared" si="0"/>
        <v>346500</v>
      </c>
      <c r="L48" s="192">
        <v>0</v>
      </c>
      <c r="M48" s="273">
        <v>346500</v>
      </c>
      <c r="N48" s="274">
        <f t="shared" si="1"/>
        <v>3465000</v>
      </c>
      <c r="O48" s="273">
        <f t="shared" si="2"/>
        <v>3465000</v>
      </c>
    </row>
    <row r="49" spans="1:16" ht="38.25" x14ac:dyDescent="0.25">
      <c r="A49" s="59">
        <v>45051</v>
      </c>
      <c r="B49" s="53" t="s">
        <v>38</v>
      </c>
      <c r="C49" s="53" t="s">
        <v>431</v>
      </c>
      <c r="D49" s="53" t="s">
        <v>39</v>
      </c>
      <c r="E49" s="53">
        <v>3185314863</v>
      </c>
      <c r="F49" s="60" t="s">
        <v>40</v>
      </c>
      <c r="G49" s="31">
        <v>48</v>
      </c>
      <c r="H49" s="257" t="s">
        <v>253</v>
      </c>
      <c r="I49" s="31" t="s">
        <v>94</v>
      </c>
      <c r="J49" s="31">
        <v>6</v>
      </c>
      <c r="K49" s="272">
        <f t="shared" si="0"/>
        <v>327600</v>
      </c>
      <c r="L49" s="192">
        <v>0</v>
      </c>
      <c r="M49" s="273">
        <v>327600</v>
      </c>
      <c r="N49" s="274">
        <f t="shared" si="1"/>
        <v>1965600</v>
      </c>
      <c r="O49" s="273">
        <f t="shared" si="2"/>
        <v>1965600</v>
      </c>
    </row>
    <row r="50" spans="1:16" ht="38.25" x14ac:dyDescent="0.25">
      <c r="A50" s="59">
        <v>45051</v>
      </c>
      <c r="B50" s="53" t="s">
        <v>38</v>
      </c>
      <c r="C50" s="53" t="s">
        <v>431</v>
      </c>
      <c r="D50" s="53" t="s">
        <v>39</v>
      </c>
      <c r="E50" s="53">
        <v>3185314863</v>
      </c>
      <c r="F50" s="60" t="s">
        <v>40</v>
      </c>
      <c r="G50" s="29">
        <v>49</v>
      </c>
      <c r="H50" s="257" t="s">
        <v>107</v>
      </c>
      <c r="I50" s="31" t="s">
        <v>94</v>
      </c>
      <c r="J50" s="31">
        <v>5</v>
      </c>
      <c r="K50" s="272">
        <f t="shared" si="0"/>
        <v>333900</v>
      </c>
      <c r="L50" s="192">
        <v>0</v>
      </c>
      <c r="M50" s="273">
        <v>333900</v>
      </c>
      <c r="N50" s="274">
        <f t="shared" si="1"/>
        <v>1669500</v>
      </c>
      <c r="O50" s="273">
        <f t="shared" si="2"/>
        <v>1669500</v>
      </c>
    </row>
    <row r="51" spans="1:16" ht="140.25" x14ac:dyDescent="0.25">
      <c r="A51" s="59">
        <v>45051</v>
      </c>
      <c r="B51" s="53" t="s">
        <v>38</v>
      </c>
      <c r="C51" s="53" t="s">
        <v>431</v>
      </c>
      <c r="D51" s="53" t="s">
        <v>39</v>
      </c>
      <c r="E51" s="53">
        <v>3185314863</v>
      </c>
      <c r="F51" s="60" t="s">
        <v>40</v>
      </c>
      <c r="G51" s="29">
        <v>50</v>
      </c>
      <c r="H51" s="257" t="s">
        <v>153</v>
      </c>
      <c r="I51" s="31" t="s">
        <v>425</v>
      </c>
      <c r="J51" s="31">
        <v>2</v>
      </c>
      <c r="K51" s="272">
        <f t="shared" si="0"/>
        <v>93450</v>
      </c>
      <c r="L51" s="192">
        <v>0</v>
      </c>
      <c r="M51" s="273">
        <v>93450</v>
      </c>
      <c r="N51" s="274">
        <f t="shared" si="1"/>
        <v>186900</v>
      </c>
      <c r="O51" s="273">
        <f t="shared" si="2"/>
        <v>186900</v>
      </c>
    </row>
    <row r="52" spans="1:16" ht="38.25" x14ac:dyDescent="0.25">
      <c r="A52" s="59">
        <v>45051</v>
      </c>
      <c r="B52" s="53" t="s">
        <v>38</v>
      </c>
      <c r="C52" s="53" t="s">
        <v>431</v>
      </c>
      <c r="D52" s="53" t="s">
        <v>39</v>
      </c>
      <c r="E52" s="53">
        <v>3185314863</v>
      </c>
      <c r="F52" s="60" t="s">
        <v>40</v>
      </c>
      <c r="G52" s="29">
        <v>51</v>
      </c>
      <c r="H52" s="257" t="s">
        <v>105</v>
      </c>
      <c r="I52" s="31" t="s">
        <v>94</v>
      </c>
      <c r="J52" s="31">
        <v>52</v>
      </c>
      <c r="K52" s="272">
        <f t="shared" si="0"/>
        <v>198450</v>
      </c>
      <c r="L52" s="192">
        <v>0</v>
      </c>
      <c r="M52" s="273">
        <v>198450</v>
      </c>
      <c r="N52" s="274">
        <f t="shared" si="1"/>
        <v>10319400</v>
      </c>
      <c r="O52" s="273">
        <f t="shared" si="2"/>
        <v>10319400</v>
      </c>
    </row>
    <row r="53" spans="1:16" ht="38.25" x14ac:dyDescent="0.25">
      <c r="A53" s="59">
        <v>45051</v>
      </c>
      <c r="B53" s="53" t="s">
        <v>38</v>
      </c>
      <c r="C53" s="53" t="s">
        <v>431</v>
      </c>
      <c r="D53" s="53" t="s">
        <v>39</v>
      </c>
      <c r="E53" s="53">
        <v>3185314863</v>
      </c>
      <c r="F53" s="60" t="s">
        <v>40</v>
      </c>
      <c r="G53" s="31">
        <v>52</v>
      </c>
      <c r="H53" s="257" t="s">
        <v>251</v>
      </c>
      <c r="I53" s="31" t="s">
        <v>94</v>
      </c>
      <c r="J53" s="31">
        <v>4</v>
      </c>
      <c r="K53" s="272">
        <f t="shared" si="0"/>
        <v>248850</v>
      </c>
      <c r="L53" s="192">
        <v>0</v>
      </c>
      <c r="M53" s="273">
        <v>248850</v>
      </c>
      <c r="N53" s="274">
        <f t="shared" si="1"/>
        <v>995400</v>
      </c>
      <c r="O53" s="273">
        <f t="shared" si="2"/>
        <v>995400</v>
      </c>
    </row>
    <row r="54" spans="1:16" ht="38.25" x14ac:dyDescent="0.25">
      <c r="A54" s="59">
        <v>45051</v>
      </c>
      <c r="B54" s="53" t="s">
        <v>38</v>
      </c>
      <c r="C54" s="53" t="s">
        <v>431</v>
      </c>
      <c r="D54" s="53" t="s">
        <v>39</v>
      </c>
      <c r="E54" s="53">
        <v>3185314863</v>
      </c>
      <c r="F54" s="60" t="s">
        <v>40</v>
      </c>
      <c r="G54" s="31">
        <v>53</v>
      </c>
      <c r="H54" s="258" t="s">
        <v>152</v>
      </c>
      <c r="I54" s="31" t="s">
        <v>63</v>
      </c>
      <c r="J54" s="31">
        <v>1</v>
      </c>
      <c r="K54" s="272">
        <f t="shared" ref="K54:K102" si="3">M54/(1+L54)</f>
        <v>1577310.924369748</v>
      </c>
      <c r="L54" s="192">
        <v>0.19</v>
      </c>
      <c r="M54" s="273">
        <v>1877000</v>
      </c>
      <c r="N54" s="274">
        <f t="shared" ref="N54:N102" si="4">J54*K54</f>
        <v>1577310.924369748</v>
      </c>
      <c r="O54" s="273">
        <f t="shared" ref="O54:O102" si="5">J54*M54</f>
        <v>1877000</v>
      </c>
    </row>
    <row r="55" spans="1:16" ht="51" x14ac:dyDescent="0.25">
      <c r="A55" s="59">
        <v>45051</v>
      </c>
      <c r="B55" s="53" t="s">
        <v>38</v>
      </c>
      <c r="C55" s="53" t="s">
        <v>431</v>
      </c>
      <c r="D55" s="53" t="s">
        <v>39</v>
      </c>
      <c r="E55" s="53">
        <v>3185314863</v>
      </c>
      <c r="F55" s="60" t="s">
        <v>40</v>
      </c>
      <c r="G55" s="29">
        <v>54</v>
      </c>
      <c r="H55" s="257" t="s">
        <v>150</v>
      </c>
      <c r="I55" s="31" t="s">
        <v>63</v>
      </c>
      <c r="J55" s="31">
        <v>17</v>
      </c>
      <c r="K55" s="272">
        <f t="shared" si="3"/>
        <v>293000</v>
      </c>
      <c r="L55" s="192">
        <v>0.05</v>
      </c>
      <c r="M55" s="273">
        <v>307650</v>
      </c>
      <c r="N55" s="274">
        <f t="shared" si="4"/>
        <v>4981000</v>
      </c>
      <c r="O55" s="273">
        <f t="shared" si="5"/>
        <v>5230050</v>
      </c>
    </row>
    <row r="56" spans="1:16" ht="89.25" x14ac:dyDescent="0.25">
      <c r="A56" s="59">
        <v>45051</v>
      </c>
      <c r="B56" s="53" t="s">
        <v>38</v>
      </c>
      <c r="C56" s="53" t="s">
        <v>431</v>
      </c>
      <c r="D56" s="53" t="s">
        <v>39</v>
      </c>
      <c r="E56" s="53">
        <v>3185314863</v>
      </c>
      <c r="F56" s="60" t="s">
        <v>40</v>
      </c>
      <c r="G56" s="29">
        <v>55</v>
      </c>
      <c r="H56" s="257" t="s">
        <v>149</v>
      </c>
      <c r="I56" s="31" t="s">
        <v>63</v>
      </c>
      <c r="J56" s="31">
        <v>6</v>
      </c>
      <c r="K56" s="272">
        <f t="shared" si="3"/>
        <v>470000</v>
      </c>
      <c r="L56" s="192">
        <v>0.05</v>
      </c>
      <c r="M56" s="273">
        <v>493500</v>
      </c>
      <c r="N56" s="274">
        <f t="shared" si="4"/>
        <v>2820000</v>
      </c>
      <c r="O56" s="273">
        <f t="shared" si="5"/>
        <v>2961000</v>
      </c>
    </row>
    <row r="57" spans="1:16" ht="38.25" x14ac:dyDescent="0.25">
      <c r="A57" s="59">
        <v>45051</v>
      </c>
      <c r="B57" s="53" t="s">
        <v>38</v>
      </c>
      <c r="C57" s="53" t="s">
        <v>431</v>
      </c>
      <c r="D57" s="53" t="s">
        <v>39</v>
      </c>
      <c r="E57" s="53">
        <v>3185314863</v>
      </c>
      <c r="F57" s="60" t="s">
        <v>40</v>
      </c>
      <c r="G57" s="29">
        <v>56</v>
      </c>
      <c r="H57" s="257" t="s">
        <v>151</v>
      </c>
      <c r="I57" s="31" t="s">
        <v>63</v>
      </c>
      <c r="J57" s="31">
        <v>15</v>
      </c>
      <c r="K57" s="272">
        <f t="shared" si="3"/>
        <v>47000</v>
      </c>
      <c r="L57" s="192">
        <v>0.05</v>
      </c>
      <c r="M57" s="273">
        <v>49350</v>
      </c>
      <c r="N57" s="274">
        <f t="shared" si="4"/>
        <v>705000</v>
      </c>
      <c r="O57" s="273">
        <f t="shared" si="5"/>
        <v>740250</v>
      </c>
    </row>
    <row r="58" spans="1:16" ht="38.25" x14ac:dyDescent="0.25">
      <c r="A58" s="59">
        <v>45051</v>
      </c>
      <c r="B58" s="53" t="s">
        <v>38</v>
      </c>
      <c r="C58" s="53" t="s">
        <v>431</v>
      </c>
      <c r="D58" s="53" t="s">
        <v>39</v>
      </c>
      <c r="E58" s="53">
        <v>3185314863</v>
      </c>
      <c r="F58" s="60" t="s">
        <v>40</v>
      </c>
      <c r="G58" s="31">
        <v>57</v>
      </c>
      <c r="H58" s="257" t="s">
        <v>207</v>
      </c>
      <c r="I58" s="31" t="s">
        <v>63</v>
      </c>
      <c r="J58" s="31">
        <v>6</v>
      </c>
      <c r="K58" s="272">
        <f t="shared" si="3"/>
        <v>65294.117647058825</v>
      </c>
      <c r="L58" s="192">
        <v>0.19</v>
      </c>
      <c r="M58" s="273">
        <v>77700</v>
      </c>
      <c r="N58" s="274">
        <f t="shared" si="4"/>
        <v>391764.70588235295</v>
      </c>
      <c r="O58" s="273">
        <f t="shared" si="5"/>
        <v>466200</v>
      </c>
    </row>
    <row r="59" spans="1:16" ht="38.25" x14ac:dyDescent="0.25">
      <c r="A59" s="59">
        <v>45051</v>
      </c>
      <c r="B59" s="53" t="s">
        <v>38</v>
      </c>
      <c r="C59" s="53" t="s">
        <v>431</v>
      </c>
      <c r="D59" s="53" t="s">
        <v>39</v>
      </c>
      <c r="E59" s="53">
        <v>3185314863</v>
      </c>
      <c r="F59" s="60" t="s">
        <v>40</v>
      </c>
      <c r="G59" s="31">
        <v>58</v>
      </c>
      <c r="H59" s="257" t="s">
        <v>228</v>
      </c>
      <c r="I59" s="31" t="s">
        <v>263</v>
      </c>
      <c r="J59" s="31">
        <v>30</v>
      </c>
      <c r="K59" s="272">
        <f t="shared" si="3"/>
        <v>45882.352941176476</v>
      </c>
      <c r="L59" s="192">
        <v>0.19</v>
      </c>
      <c r="M59" s="273">
        <v>54600</v>
      </c>
      <c r="N59" s="274">
        <f t="shared" si="4"/>
        <v>1376470.5882352942</v>
      </c>
      <c r="O59" s="273">
        <f t="shared" si="5"/>
        <v>1638000</v>
      </c>
    </row>
    <row r="60" spans="1:16" ht="38.25" x14ac:dyDescent="0.25">
      <c r="A60" s="59">
        <v>45051</v>
      </c>
      <c r="B60" s="53" t="s">
        <v>38</v>
      </c>
      <c r="C60" s="53" t="s">
        <v>431</v>
      </c>
      <c r="D60" s="53" t="s">
        <v>39</v>
      </c>
      <c r="E60" s="53">
        <v>3185314863</v>
      </c>
      <c r="F60" s="60" t="s">
        <v>40</v>
      </c>
      <c r="G60" s="29">
        <v>59</v>
      </c>
      <c r="H60" s="257" t="s">
        <v>56</v>
      </c>
      <c r="I60" s="31" t="s">
        <v>427</v>
      </c>
      <c r="J60" s="31">
        <v>3</v>
      </c>
      <c r="K60" s="272">
        <f t="shared" si="3"/>
        <v>18529.411764705885</v>
      </c>
      <c r="L60" s="192">
        <v>0.19</v>
      </c>
      <c r="M60" s="273">
        <v>22050</v>
      </c>
      <c r="N60" s="274">
        <f t="shared" si="4"/>
        <v>55588.23529411765</v>
      </c>
      <c r="O60" s="273">
        <f t="shared" si="5"/>
        <v>66150</v>
      </c>
    </row>
    <row r="61" spans="1:16" ht="38.25" x14ac:dyDescent="0.25">
      <c r="A61" s="59">
        <v>45051</v>
      </c>
      <c r="B61" s="53" t="s">
        <v>38</v>
      </c>
      <c r="C61" s="53" t="s">
        <v>431</v>
      </c>
      <c r="D61" s="53" t="s">
        <v>39</v>
      </c>
      <c r="E61" s="53">
        <v>3185314863</v>
      </c>
      <c r="F61" s="60" t="s">
        <v>40</v>
      </c>
      <c r="G61" s="29">
        <v>60</v>
      </c>
      <c r="H61" s="257" t="s">
        <v>293</v>
      </c>
      <c r="I61" s="31" t="s">
        <v>63</v>
      </c>
      <c r="J61" s="31">
        <v>4</v>
      </c>
      <c r="K61" s="272">
        <f t="shared" si="3"/>
        <v>40588.23529411765</v>
      </c>
      <c r="L61" s="192">
        <v>0.19</v>
      </c>
      <c r="M61" s="273">
        <v>48300</v>
      </c>
      <c r="N61" s="274">
        <f t="shared" si="4"/>
        <v>162352.9411764706</v>
      </c>
      <c r="O61" s="273">
        <f t="shared" si="5"/>
        <v>193200</v>
      </c>
    </row>
    <row r="62" spans="1:16" ht="38.25" x14ac:dyDescent="0.25">
      <c r="A62" s="59">
        <v>45051</v>
      </c>
      <c r="B62" s="53" t="s">
        <v>38</v>
      </c>
      <c r="C62" s="53" t="s">
        <v>431</v>
      </c>
      <c r="D62" s="53" t="s">
        <v>39</v>
      </c>
      <c r="E62" s="53">
        <v>3185314863</v>
      </c>
      <c r="F62" s="60" t="s">
        <v>40</v>
      </c>
      <c r="G62" s="29">
        <v>61</v>
      </c>
      <c r="H62" s="257" t="s">
        <v>245</v>
      </c>
      <c r="I62" s="31" t="s">
        <v>63</v>
      </c>
      <c r="J62" s="31">
        <v>8</v>
      </c>
      <c r="K62" s="272">
        <f t="shared" si="3"/>
        <v>60441.176470588238</v>
      </c>
      <c r="L62" s="192">
        <v>0.19</v>
      </c>
      <c r="M62" s="273">
        <v>71925</v>
      </c>
      <c r="N62" s="274">
        <f t="shared" si="4"/>
        <v>483529.4117647059</v>
      </c>
      <c r="O62" s="273">
        <f t="shared" si="5"/>
        <v>575400</v>
      </c>
    </row>
    <row r="63" spans="1:16" ht="38.25" x14ac:dyDescent="0.25">
      <c r="A63" s="59">
        <v>45051</v>
      </c>
      <c r="B63" s="53" t="s">
        <v>38</v>
      </c>
      <c r="C63" s="53" t="s">
        <v>431</v>
      </c>
      <c r="D63" s="53" t="s">
        <v>39</v>
      </c>
      <c r="E63" s="53">
        <v>3185314863</v>
      </c>
      <c r="F63" s="60" t="s">
        <v>40</v>
      </c>
      <c r="G63" s="31">
        <v>62</v>
      </c>
      <c r="H63" s="258" t="s">
        <v>299</v>
      </c>
      <c r="I63" s="31" t="s">
        <v>63</v>
      </c>
      <c r="J63" s="31">
        <v>1</v>
      </c>
      <c r="K63" s="272">
        <f t="shared" si="3"/>
        <v>1605042.0168067229</v>
      </c>
      <c r="L63" s="192">
        <v>0.19</v>
      </c>
      <c r="M63" s="170">
        <v>1910000</v>
      </c>
      <c r="N63" s="274">
        <f t="shared" si="4"/>
        <v>1605042.0168067229</v>
      </c>
      <c r="O63" s="273">
        <f t="shared" si="5"/>
        <v>1910000</v>
      </c>
      <c r="P63" s="268" t="s">
        <v>588</v>
      </c>
    </row>
    <row r="64" spans="1:16" ht="76.5" x14ac:dyDescent="0.25">
      <c r="A64" s="59">
        <v>45051</v>
      </c>
      <c r="B64" s="53" t="s">
        <v>38</v>
      </c>
      <c r="C64" s="53" t="s">
        <v>431</v>
      </c>
      <c r="D64" s="53" t="s">
        <v>39</v>
      </c>
      <c r="E64" s="53">
        <v>3185314863</v>
      </c>
      <c r="F64" s="60" t="s">
        <v>40</v>
      </c>
      <c r="G64" s="31">
        <v>63</v>
      </c>
      <c r="H64" s="257" t="s">
        <v>55</v>
      </c>
      <c r="I64" s="31" t="s">
        <v>64</v>
      </c>
      <c r="J64" s="31">
        <v>1</v>
      </c>
      <c r="K64" s="272">
        <f t="shared" si="3"/>
        <v>118650</v>
      </c>
      <c r="L64" s="192">
        <v>0</v>
      </c>
      <c r="M64" s="273">
        <v>118650</v>
      </c>
      <c r="N64" s="274">
        <f t="shared" si="4"/>
        <v>118650</v>
      </c>
      <c r="O64" s="273">
        <f t="shared" si="5"/>
        <v>118650</v>
      </c>
    </row>
    <row r="65" spans="1:16" ht="63.75" x14ac:dyDescent="0.25">
      <c r="A65" s="59">
        <v>45051</v>
      </c>
      <c r="B65" s="53" t="s">
        <v>38</v>
      </c>
      <c r="C65" s="53" t="s">
        <v>431</v>
      </c>
      <c r="D65" s="53" t="s">
        <v>39</v>
      </c>
      <c r="E65" s="53">
        <v>3185314863</v>
      </c>
      <c r="F65" s="60" t="s">
        <v>40</v>
      </c>
      <c r="G65" s="29">
        <v>64</v>
      </c>
      <c r="H65" s="257" t="s">
        <v>70</v>
      </c>
      <c r="I65" s="31" t="s">
        <v>428</v>
      </c>
      <c r="J65" s="31">
        <v>2</v>
      </c>
      <c r="K65" s="272">
        <f t="shared" si="3"/>
        <v>494117.64705882355</v>
      </c>
      <c r="L65" s="192">
        <v>0.19</v>
      </c>
      <c r="M65" s="273">
        <v>588000</v>
      </c>
      <c r="N65" s="274">
        <f t="shared" si="4"/>
        <v>988235.29411764711</v>
      </c>
      <c r="O65" s="273">
        <f t="shared" si="5"/>
        <v>1176000</v>
      </c>
    </row>
    <row r="66" spans="1:16" ht="51" x14ac:dyDescent="0.25">
      <c r="A66" s="59">
        <v>45051</v>
      </c>
      <c r="B66" s="53" t="s">
        <v>38</v>
      </c>
      <c r="C66" s="53" t="s">
        <v>431</v>
      </c>
      <c r="D66" s="53" t="s">
        <v>39</v>
      </c>
      <c r="E66" s="53">
        <v>3185314863</v>
      </c>
      <c r="F66" s="60" t="s">
        <v>40</v>
      </c>
      <c r="G66" s="31">
        <v>65</v>
      </c>
      <c r="H66" s="257" t="s">
        <v>231</v>
      </c>
      <c r="I66" s="31" t="s">
        <v>63</v>
      </c>
      <c r="J66" s="31">
        <v>30</v>
      </c>
      <c r="K66" s="272">
        <f t="shared" si="3"/>
        <v>29117.647058823532</v>
      </c>
      <c r="L66" s="192">
        <v>0.19</v>
      </c>
      <c r="M66" s="273">
        <v>34650</v>
      </c>
      <c r="N66" s="274">
        <f t="shared" si="4"/>
        <v>873529.4117647059</v>
      </c>
      <c r="O66" s="273">
        <f t="shared" si="5"/>
        <v>1039500</v>
      </c>
    </row>
    <row r="67" spans="1:16" ht="51" x14ac:dyDescent="0.25">
      <c r="A67" s="59">
        <v>45051</v>
      </c>
      <c r="B67" s="53" t="s">
        <v>38</v>
      </c>
      <c r="C67" s="53" t="s">
        <v>431</v>
      </c>
      <c r="D67" s="53" t="s">
        <v>39</v>
      </c>
      <c r="E67" s="53">
        <v>3185314863</v>
      </c>
      <c r="F67" s="60" t="s">
        <v>40</v>
      </c>
      <c r="G67" s="31">
        <v>66</v>
      </c>
      <c r="H67" s="257" t="s">
        <v>236</v>
      </c>
      <c r="I67" s="31" t="s">
        <v>63</v>
      </c>
      <c r="J67" s="31">
        <v>30</v>
      </c>
      <c r="K67" s="272">
        <f t="shared" si="3"/>
        <v>23823.529411764706</v>
      </c>
      <c r="L67" s="192">
        <v>0.19</v>
      </c>
      <c r="M67" s="273">
        <v>28350</v>
      </c>
      <c r="N67" s="274">
        <f t="shared" si="4"/>
        <v>714705.8823529412</v>
      </c>
      <c r="O67" s="273">
        <f t="shared" si="5"/>
        <v>850500</v>
      </c>
    </row>
    <row r="68" spans="1:16" ht="51" x14ac:dyDescent="0.25">
      <c r="A68" s="59">
        <v>45051</v>
      </c>
      <c r="B68" s="53" t="s">
        <v>38</v>
      </c>
      <c r="C68" s="53" t="s">
        <v>431</v>
      </c>
      <c r="D68" s="53" t="s">
        <v>39</v>
      </c>
      <c r="E68" s="53">
        <v>3185314863</v>
      </c>
      <c r="F68" s="60" t="s">
        <v>40</v>
      </c>
      <c r="G68" s="29">
        <v>67</v>
      </c>
      <c r="H68" s="257" t="s">
        <v>230</v>
      </c>
      <c r="I68" s="31" t="s">
        <v>63</v>
      </c>
      <c r="J68" s="31">
        <v>30</v>
      </c>
      <c r="K68" s="272">
        <f t="shared" si="3"/>
        <v>23823.529411764706</v>
      </c>
      <c r="L68" s="192">
        <v>0.19</v>
      </c>
      <c r="M68" s="273">
        <v>28350</v>
      </c>
      <c r="N68" s="274">
        <f t="shared" si="4"/>
        <v>714705.8823529412</v>
      </c>
      <c r="O68" s="273">
        <f t="shared" si="5"/>
        <v>850500</v>
      </c>
    </row>
    <row r="69" spans="1:16" ht="51" x14ac:dyDescent="0.25">
      <c r="A69" s="59">
        <v>45051</v>
      </c>
      <c r="B69" s="53" t="s">
        <v>38</v>
      </c>
      <c r="C69" s="53" t="s">
        <v>431</v>
      </c>
      <c r="D69" s="53" t="s">
        <v>39</v>
      </c>
      <c r="E69" s="53">
        <v>3185314863</v>
      </c>
      <c r="F69" s="60" t="s">
        <v>40</v>
      </c>
      <c r="G69" s="29">
        <v>68</v>
      </c>
      <c r="H69" s="257" t="s">
        <v>233</v>
      </c>
      <c r="I69" s="31" t="s">
        <v>63</v>
      </c>
      <c r="J69" s="31">
        <v>30</v>
      </c>
      <c r="K69" s="272">
        <f t="shared" si="3"/>
        <v>23823.529411764706</v>
      </c>
      <c r="L69" s="192">
        <v>0.19</v>
      </c>
      <c r="M69" s="273">
        <v>28350</v>
      </c>
      <c r="N69" s="274">
        <f t="shared" si="4"/>
        <v>714705.8823529412</v>
      </c>
      <c r="O69" s="273">
        <f t="shared" si="5"/>
        <v>850500</v>
      </c>
    </row>
    <row r="70" spans="1:16" ht="51" x14ac:dyDescent="0.25">
      <c r="A70" s="59">
        <v>45051</v>
      </c>
      <c r="B70" s="53" t="s">
        <v>38</v>
      </c>
      <c r="C70" s="53" t="s">
        <v>431</v>
      </c>
      <c r="D70" s="53" t="s">
        <v>39</v>
      </c>
      <c r="E70" s="53">
        <v>3185314863</v>
      </c>
      <c r="F70" s="60" t="s">
        <v>40</v>
      </c>
      <c r="G70" s="29">
        <v>69</v>
      </c>
      <c r="H70" s="257" t="s">
        <v>235</v>
      </c>
      <c r="I70" s="31" t="s">
        <v>63</v>
      </c>
      <c r="J70" s="31">
        <v>30</v>
      </c>
      <c r="K70" s="272">
        <f t="shared" si="3"/>
        <v>23823.529411764706</v>
      </c>
      <c r="L70" s="192">
        <v>0.19</v>
      </c>
      <c r="M70" s="273">
        <v>28350</v>
      </c>
      <c r="N70" s="274">
        <f t="shared" si="4"/>
        <v>714705.8823529412</v>
      </c>
      <c r="O70" s="273">
        <f t="shared" si="5"/>
        <v>850500</v>
      </c>
    </row>
    <row r="71" spans="1:16" ht="51" x14ac:dyDescent="0.25">
      <c r="A71" s="59">
        <v>45051</v>
      </c>
      <c r="B71" s="53" t="s">
        <v>38</v>
      </c>
      <c r="C71" s="53" t="s">
        <v>431</v>
      </c>
      <c r="D71" s="53" t="s">
        <v>39</v>
      </c>
      <c r="E71" s="53">
        <v>3185314863</v>
      </c>
      <c r="F71" s="60" t="s">
        <v>40</v>
      </c>
      <c r="G71" s="31">
        <v>70</v>
      </c>
      <c r="H71" s="257" t="s">
        <v>232</v>
      </c>
      <c r="I71" s="31" t="s">
        <v>63</v>
      </c>
      <c r="J71" s="31">
        <v>30</v>
      </c>
      <c r="K71" s="272">
        <f t="shared" si="3"/>
        <v>26470.588235294119</v>
      </c>
      <c r="L71" s="192">
        <v>0.19</v>
      </c>
      <c r="M71" s="273">
        <v>31500</v>
      </c>
      <c r="N71" s="274">
        <f t="shared" si="4"/>
        <v>794117.64705882361</v>
      </c>
      <c r="O71" s="273">
        <f t="shared" si="5"/>
        <v>945000</v>
      </c>
    </row>
    <row r="72" spans="1:16" ht="51" x14ac:dyDescent="0.25">
      <c r="A72" s="59">
        <v>45051</v>
      </c>
      <c r="B72" s="53" t="s">
        <v>38</v>
      </c>
      <c r="C72" s="53" t="s">
        <v>431</v>
      </c>
      <c r="D72" s="53" t="s">
        <v>39</v>
      </c>
      <c r="E72" s="53">
        <v>3185314863</v>
      </c>
      <c r="F72" s="60" t="s">
        <v>40</v>
      </c>
      <c r="G72" s="31">
        <v>71</v>
      </c>
      <c r="H72" s="257" t="s">
        <v>234</v>
      </c>
      <c r="I72" s="31" t="s">
        <v>63</v>
      </c>
      <c r="J72" s="31">
        <v>2</v>
      </c>
      <c r="K72" s="272">
        <f t="shared" si="3"/>
        <v>23823.529411764706</v>
      </c>
      <c r="L72" s="192">
        <v>0.19</v>
      </c>
      <c r="M72" s="273">
        <v>28350</v>
      </c>
      <c r="N72" s="274">
        <f t="shared" si="4"/>
        <v>47647.058823529413</v>
      </c>
      <c r="O72" s="273">
        <f t="shared" si="5"/>
        <v>56700</v>
      </c>
    </row>
    <row r="73" spans="1:16" ht="82.5" customHeight="1" x14ac:dyDescent="0.25">
      <c r="A73" s="59">
        <v>45055</v>
      </c>
      <c r="B73" s="53" t="s">
        <v>474</v>
      </c>
      <c r="C73" s="53" t="s">
        <v>473</v>
      </c>
      <c r="D73" s="53" t="s">
        <v>472</v>
      </c>
      <c r="E73" s="53"/>
      <c r="F73" s="60"/>
      <c r="G73" s="29">
        <v>72</v>
      </c>
      <c r="H73" s="258" t="s">
        <v>424</v>
      </c>
      <c r="I73" s="77" t="s">
        <v>63</v>
      </c>
      <c r="J73" s="77">
        <v>4</v>
      </c>
      <c r="K73" s="204">
        <f t="shared" si="3"/>
        <v>51680.672268907569</v>
      </c>
      <c r="L73" s="193">
        <v>0.19</v>
      </c>
      <c r="M73" s="170">
        <v>61500</v>
      </c>
      <c r="N73" s="274">
        <f t="shared" si="4"/>
        <v>206722.68907563027</v>
      </c>
      <c r="O73" s="273">
        <f t="shared" si="5"/>
        <v>246000</v>
      </c>
      <c r="P73" s="268" t="s">
        <v>580</v>
      </c>
    </row>
    <row r="74" spans="1:16" ht="38.25" x14ac:dyDescent="0.25">
      <c r="A74" s="59">
        <v>45051</v>
      </c>
      <c r="B74" s="53" t="s">
        <v>38</v>
      </c>
      <c r="C74" s="53" t="s">
        <v>431</v>
      </c>
      <c r="D74" s="53" t="s">
        <v>39</v>
      </c>
      <c r="E74" s="53">
        <v>3185314863</v>
      </c>
      <c r="F74" s="60" t="s">
        <v>40</v>
      </c>
      <c r="G74" s="29">
        <v>73</v>
      </c>
      <c r="H74" s="257" t="s">
        <v>214</v>
      </c>
      <c r="I74" s="31" t="s">
        <v>63</v>
      </c>
      <c r="J74" s="31">
        <v>15</v>
      </c>
      <c r="K74" s="272">
        <f t="shared" si="3"/>
        <v>109411.76470588236</v>
      </c>
      <c r="L74" s="192">
        <v>0.19</v>
      </c>
      <c r="M74" s="273">
        <v>130200</v>
      </c>
      <c r="N74" s="274">
        <f t="shared" si="4"/>
        <v>1641176.4705882354</v>
      </c>
      <c r="O74" s="273">
        <f t="shared" si="5"/>
        <v>1953000</v>
      </c>
    </row>
    <row r="75" spans="1:16" ht="38.25" x14ac:dyDescent="0.25">
      <c r="A75" s="59">
        <v>45051</v>
      </c>
      <c r="B75" s="53" t="s">
        <v>38</v>
      </c>
      <c r="C75" s="53" t="s">
        <v>431</v>
      </c>
      <c r="D75" s="53" t="s">
        <v>39</v>
      </c>
      <c r="E75" s="53">
        <v>3185314863</v>
      </c>
      <c r="F75" s="60" t="s">
        <v>40</v>
      </c>
      <c r="G75" s="29">
        <v>74</v>
      </c>
      <c r="H75" s="257" t="s">
        <v>417</v>
      </c>
      <c r="I75" s="31" t="s">
        <v>63</v>
      </c>
      <c r="J75" s="31">
        <v>22</v>
      </c>
      <c r="K75" s="272">
        <f t="shared" si="3"/>
        <v>27000</v>
      </c>
      <c r="L75" s="192">
        <v>0.05</v>
      </c>
      <c r="M75" s="273">
        <v>28350</v>
      </c>
      <c r="N75" s="274">
        <f t="shared" si="4"/>
        <v>594000</v>
      </c>
      <c r="O75" s="273">
        <f t="shared" si="5"/>
        <v>623700</v>
      </c>
    </row>
    <row r="76" spans="1:16" ht="38.25" x14ac:dyDescent="0.25">
      <c r="A76" s="59">
        <v>45051</v>
      </c>
      <c r="B76" s="53" t="s">
        <v>38</v>
      </c>
      <c r="C76" s="53" t="s">
        <v>431</v>
      </c>
      <c r="D76" s="53" t="s">
        <v>39</v>
      </c>
      <c r="E76" s="53">
        <v>3185314863</v>
      </c>
      <c r="F76" s="60" t="s">
        <v>40</v>
      </c>
      <c r="G76" s="31">
        <v>75</v>
      </c>
      <c r="H76" s="257" t="s">
        <v>90</v>
      </c>
      <c r="I76" s="31" t="s">
        <v>63</v>
      </c>
      <c r="J76" s="31">
        <v>21</v>
      </c>
      <c r="K76" s="272">
        <f t="shared" si="3"/>
        <v>53000</v>
      </c>
      <c r="L76" s="192">
        <v>0.05</v>
      </c>
      <c r="M76" s="273">
        <v>55650</v>
      </c>
      <c r="N76" s="274">
        <f t="shared" si="4"/>
        <v>1113000</v>
      </c>
      <c r="O76" s="273">
        <f t="shared" si="5"/>
        <v>1168650</v>
      </c>
    </row>
    <row r="77" spans="1:16" ht="38.25" x14ac:dyDescent="0.25">
      <c r="A77" s="59">
        <v>45051</v>
      </c>
      <c r="B77" s="53" t="s">
        <v>38</v>
      </c>
      <c r="C77" s="53" t="s">
        <v>431</v>
      </c>
      <c r="D77" s="53" t="s">
        <v>39</v>
      </c>
      <c r="E77" s="53">
        <v>3185314863</v>
      </c>
      <c r="F77" s="60" t="s">
        <v>40</v>
      </c>
      <c r="G77" s="31">
        <v>76</v>
      </c>
      <c r="H77" s="257" t="s">
        <v>59</v>
      </c>
      <c r="I77" s="31" t="s">
        <v>63</v>
      </c>
      <c r="J77" s="31">
        <v>17</v>
      </c>
      <c r="K77" s="272">
        <f t="shared" si="3"/>
        <v>51176.470588235294</v>
      </c>
      <c r="L77" s="192">
        <v>0.19</v>
      </c>
      <c r="M77" s="273">
        <v>60900</v>
      </c>
      <c r="N77" s="274">
        <f t="shared" si="4"/>
        <v>870000</v>
      </c>
      <c r="O77" s="273">
        <f t="shared" si="5"/>
        <v>1035300</v>
      </c>
    </row>
    <row r="78" spans="1:16" ht="38.25" x14ac:dyDescent="0.25">
      <c r="A78" s="59">
        <v>45051</v>
      </c>
      <c r="B78" s="53" t="s">
        <v>38</v>
      </c>
      <c r="C78" s="53" t="s">
        <v>431</v>
      </c>
      <c r="D78" s="53" t="s">
        <v>39</v>
      </c>
      <c r="E78" s="53">
        <v>3185314863</v>
      </c>
      <c r="F78" s="60" t="s">
        <v>40</v>
      </c>
      <c r="G78" s="29">
        <v>77</v>
      </c>
      <c r="H78" s="257" t="s">
        <v>83</v>
      </c>
      <c r="I78" s="31" t="s">
        <v>67</v>
      </c>
      <c r="J78" s="31">
        <v>1</v>
      </c>
      <c r="K78" s="272">
        <f t="shared" si="3"/>
        <v>155294.11764705883</v>
      </c>
      <c r="L78" s="192">
        <v>0.19</v>
      </c>
      <c r="M78" s="273">
        <v>184800</v>
      </c>
      <c r="N78" s="274">
        <f t="shared" si="4"/>
        <v>155294.11764705883</v>
      </c>
      <c r="O78" s="273">
        <f t="shared" si="5"/>
        <v>184800</v>
      </c>
    </row>
    <row r="79" spans="1:16" ht="38.25" x14ac:dyDescent="0.25">
      <c r="A79" s="59">
        <v>45051</v>
      </c>
      <c r="B79" s="53" t="s">
        <v>38</v>
      </c>
      <c r="C79" s="53" t="s">
        <v>431</v>
      </c>
      <c r="D79" s="53" t="s">
        <v>39</v>
      </c>
      <c r="E79" s="53">
        <v>3185314863</v>
      </c>
      <c r="F79" s="60" t="s">
        <v>40</v>
      </c>
      <c r="G79" s="29">
        <v>78</v>
      </c>
      <c r="H79" s="257" t="s">
        <v>57</v>
      </c>
      <c r="I79" s="31" t="s">
        <v>63</v>
      </c>
      <c r="J79" s="31">
        <v>2</v>
      </c>
      <c r="K79" s="272">
        <f t="shared" si="3"/>
        <v>41470.588235294119</v>
      </c>
      <c r="L79" s="192">
        <v>0.19</v>
      </c>
      <c r="M79" s="273">
        <v>49350</v>
      </c>
      <c r="N79" s="274">
        <f t="shared" si="4"/>
        <v>82941.176470588238</v>
      </c>
      <c r="O79" s="273">
        <f t="shared" si="5"/>
        <v>98700</v>
      </c>
    </row>
    <row r="80" spans="1:16" ht="38.25" x14ac:dyDescent="0.25">
      <c r="A80" s="59">
        <v>45051</v>
      </c>
      <c r="B80" s="53" t="s">
        <v>38</v>
      </c>
      <c r="C80" s="53" t="s">
        <v>431</v>
      </c>
      <c r="D80" s="53" t="s">
        <v>39</v>
      </c>
      <c r="E80" s="53">
        <v>3185314863</v>
      </c>
      <c r="F80" s="60" t="s">
        <v>40</v>
      </c>
      <c r="G80" s="29">
        <v>79</v>
      </c>
      <c r="H80" s="257" t="s">
        <v>101</v>
      </c>
      <c r="I80" s="31" t="s">
        <v>429</v>
      </c>
      <c r="J80" s="31">
        <v>4</v>
      </c>
      <c r="K80" s="272">
        <f t="shared" si="3"/>
        <v>72000</v>
      </c>
      <c r="L80" s="192">
        <v>0.05</v>
      </c>
      <c r="M80" s="273">
        <v>75600</v>
      </c>
      <c r="N80" s="274">
        <f t="shared" si="4"/>
        <v>288000</v>
      </c>
      <c r="O80" s="273">
        <f t="shared" si="5"/>
        <v>302400</v>
      </c>
    </row>
    <row r="81" spans="1:16" ht="38.25" x14ac:dyDescent="0.25">
      <c r="A81" s="59">
        <v>45051</v>
      </c>
      <c r="B81" s="53" t="s">
        <v>38</v>
      </c>
      <c r="C81" s="53" t="s">
        <v>431</v>
      </c>
      <c r="D81" s="53" t="s">
        <v>39</v>
      </c>
      <c r="E81" s="53">
        <v>3185314863</v>
      </c>
      <c r="F81" s="60" t="s">
        <v>40</v>
      </c>
      <c r="G81" s="31">
        <v>80</v>
      </c>
      <c r="H81" s="259" t="s">
        <v>212</v>
      </c>
      <c r="I81" s="31" t="s">
        <v>63</v>
      </c>
      <c r="J81" s="31">
        <v>1</v>
      </c>
      <c r="K81" s="272">
        <f t="shared" si="3"/>
        <v>1579831.9327731093</v>
      </c>
      <c r="L81" s="192">
        <v>0.19</v>
      </c>
      <c r="M81" s="273">
        <v>1880000</v>
      </c>
      <c r="N81" s="274">
        <f t="shared" si="4"/>
        <v>1579831.9327731093</v>
      </c>
      <c r="O81" s="273">
        <f t="shared" si="5"/>
        <v>1880000</v>
      </c>
    </row>
    <row r="82" spans="1:16" ht="38.25" x14ac:dyDescent="0.25">
      <c r="A82" s="59">
        <v>45051</v>
      </c>
      <c r="B82" s="53" t="s">
        <v>38</v>
      </c>
      <c r="C82" s="53" t="s">
        <v>431</v>
      </c>
      <c r="D82" s="53" t="s">
        <v>39</v>
      </c>
      <c r="E82" s="53">
        <v>3185314863</v>
      </c>
      <c r="F82" s="60" t="s">
        <v>40</v>
      </c>
      <c r="G82" s="31">
        <v>81</v>
      </c>
      <c r="H82" s="257" t="s">
        <v>157</v>
      </c>
      <c r="I82" s="31" t="s">
        <v>63</v>
      </c>
      <c r="J82" s="31">
        <v>1</v>
      </c>
      <c r="K82" s="272">
        <f t="shared" si="3"/>
        <v>1361344.5378151261</v>
      </c>
      <c r="L82" s="192">
        <v>0.19</v>
      </c>
      <c r="M82" s="273">
        <v>1620000</v>
      </c>
      <c r="N82" s="274">
        <f t="shared" si="4"/>
        <v>1361344.5378151261</v>
      </c>
      <c r="O82" s="273">
        <f t="shared" si="5"/>
        <v>1620000</v>
      </c>
    </row>
    <row r="83" spans="1:16" ht="63.75" x14ac:dyDescent="0.25">
      <c r="A83" s="59">
        <v>45051</v>
      </c>
      <c r="B83" s="53" t="s">
        <v>38</v>
      </c>
      <c r="C83" s="53" t="s">
        <v>431</v>
      </c>
      <c r="D83" s="53" t="s">
        <v>39</v>
      </c>
      <c r="E83" s="53">
        <v>3185314863</v>
      </c>
      <c r="F83" s="60" t="s">
        <v>40</v>
      </c>
      <c r="G83" s="29">
        <v>82</v>
      </c>
      <c r="H83" s="257" t="s">
        <v>303</v>
      </c>
      <c r="I83" s="31" t="s">
        <v>63</v>
      </c>
      <c r="J83" s="31">
        <v>1</v>
      </c>
      <c r="K83" s="272">
        <f t="shared" si="3"/>
        <v>1495798.3193277312</v>
      </c>
      <c r="L83" s="192">
        <v>0.19</v>
      </c>
      <c r="M83" s="273">
        <v>1780000</v>
      </c>
      <c r="N83" s="274">
        <f t="shared" si="4"/>
        <v>1495798.3193277312</v>
      </c>
      <c r="O83" s="273">
        <f t="shared" si="5"/>
        <v>1780000</v>
      </c>
    </row>
    <row r="84" spans="1:16" ht="25.5" x14ac:dyDescent="0.25">
      <c r="A84" s="59">
        <v>45057</v>
      </c>
      <c r="B84" s="53" t="s">
        <v>459</v>
      </c>
      <c r="C84" s="53" t="s">
        <v>511</v>
      </c>
      <c r="D84" s="53" t="s">
        <v>513</v>
      </c>
      <c r="E84" s="74">
        <v>3147435032</v>
      </c>
      <c r="F84" s="60" t="s">
        <v>512</v>
      </c>
      <c r="G84" s="29">
        <v>83</v>
      </c>
      <c r="H84" s="167" t="s">
        <v>510</v>
      </c>
      <c r="I84" s="205" t="s">
        <v>304</v>
      </c>
      <c r="J84" s="205">
        <v>1</v>
      </c>
      <c r="K84" s="204">
        <f t="shared" ref="K84" si="6">M84/(1+L84)</f>
        <v>598570.5882352941</v>
      </c>
      <c r="L84" s="192">
        <v>0.19</v>
      </c>
      <c r="M84" s="273">
        <v>712299</v>
      </c>
      <c r="N84" s="274">
        <f t="shared" si="4"/>
        <v>598570.5882352941</v>
      </c>
      <c r="O84" s="273">
        <f t="shared" si="5"/>
        <v>712299</v>
      </c>
      <c r="P84" s="268" t="s">
        <v>587</v>
      </c>
    </row>
    <row r="85" spans="1:16" ht="89.25" x14ac:dyDescent="0.25">
      <c r="A85" s="59">
        <v>45051</v>
      </c>
      <c r="B85" s="53" t="s">
        <v>38</v>
      </c>
      <c r="C85" s="53" t="s">
        <v>431</v>
      </c>
      <c r="D85" s="53" t="s">
        <v>39</v>
      </c>
      <c r="E85" s="53">
        <v>3185314863</v>
      </c>
      <c r="F85" s="60" t="s">
        <v>40</v>
      </c>
      <c r="G85" s="29">
        <v>84</v>
      </c>
      <c r="H85" s="257" t="s">
        <v>155</v>
      </c>
      <c r="I85" s="31" t="s">
        <v>63</v>
      </c>
      <c r="J85" s="31">
        <v>17</v>
      </c>
      <c r="K85" s="272">
        <f t="shared" si="3"/>
        <v>30000</v>
      </c>
      <c r="L85" s="192">
        <v>0.19</v>
      </c>
      <c r="M85" s="273">
        <v>35700</v>
      </c>
      <c r="N85" s="274">
        <f t="shared" si="4"/>
        <v>510000</v>
      </c>
      <c r="O85" s="273">
        <f t="shared" si="5"/>
        <v>606900</v>
      </c>
    </row>
    <row r="86" spans="1:16" ht="114.75" x14ac:dyDescent="0.25">
      <c r="A86" s="59">
        <v>45051</v>
      </c>
      <c r="B86" s="53" t="s">
        <v>38</v>
      </c>
      <c r="C86" s="53" t="s">
        <v>431</v>
      </c>
      <c r="D86" s="53" t="s">
        <v>39</v>
      </c>
      <c r="E86" s="53">
        <v>3185314863</v>
      </c>
      <c r="F86" s="60" t="s">
        <v>40</v>
      </c>
      <c r="G86" s="31">
        <v>85</v>
      </c>
      <c r="H86" s="258" t="s">
        <v>514</v>
      </c>
      <c r="I86" s="31" t="s">
        <v>63</v>
      </c>
      <c r="J86" s="31">
        <v>333</v>
      </c>
      <c r="K86" s="272">
        <f t="shared" si="3"/>
        <v>25588.235294117647</v>
      </c>
      <c r="L86" s="192">
        <v>0.19</v>
      </c>
      <c r="M86" s="273">
        <v>30450</v>
      </c>
      <c r="N86" s="274">
        <f t="shared" si="4"/>
        <v>8520882.3529411759</v>
      </c>
      <c r="O86" s="273">
        <f t="shared" si="5"/>
        <v>10139850</v>
      </c>
      <c r="P86" s="268" t="s">
        <v>516</v>
      </c>
    </row>
    <row r="87" spans="1:16" ht="165.75" x14ac:dyDescent="0.25">
      <c r="A87" s="59">
        <v>45051</v>
      </c>
      <c r="B87" s="53" t="s">
        <v>38</v>
      </c>
      <c r="C87" s="53" t="s">
        <v>431</v>
      </c>
      <c r="D87" s="53" t="s">
        <v>39</v>
      </c>
      <c r="E87" s="53">
        <v>3185314863</v>
      </c>
      <c r="F87" s="60" t="s">
        <v>40</v>
      </c>
      <c r="G87" s="31">
        <v>86</v>
      </c>
      <c r="H87" s="257" t="s">
        <v>267</v>
      </c>
      <c r="I87" s="31" t="s">
        <v>63</v>
      </c>
      <c r="J87" s="31">
        <v>2</v>
      </c>
      <c r="K87" s="272">
        <f t="shared" si="3"/>
        <v>1667647.0588235294</v>
      </c>
      <c r="L87" s="192">
        <v>0.19</v>
      </c>
      <c r="M87" s="273">
        <v>1984500</v>
      </c>
      <c r="N87" s="274">
        <f t="shared" si="4"/>
        <v>3335294.1176470588</v>
      </c>
      <c r="O87" s="273">
        <f t="shared" si="5"/>
        <v>3969000</v>
      </c>
    </row>
    <row r="88" spans="1:16" ht="38.25" x14ac:dyDescent="0.25">
      <c r="A88" s="59">
        <v>45051</v>
      </c>
      <c r="B88" s="53" t="s">
        <v>38</v>
      </c>
      <c r="C88" s="53" t="s">
        <v>431</v>
      </c>
      <c r="D88" s="53" t="s">
        <v>39</v>
      </c>
      <c r="E88" s="53">
        <v>3185314863</v>
      </c>
      <c r="F88" s="60" t="s">
        <v>40</v>
      </c>
      <c r="G88" s="29">
        <v>87</v>
      </c>
      <c r="H88" s="257" t="s">
        <v>181</v>
      </c>
      <c r="I88" s="31" t="s">
        <v>63</v>
      </c>
      <c r="J88" s="31">
        <v>1</v>
      </c>
      <c r="K88" s="272">
        <f t="shared" si="3"/>
        <v>1630252.1008403362</v>
      </c>
      <c r="L88" s="192">
        <v>0.19</v>
      </c>
      <c r="M88" s="273">
        <v>1940000</v>
      </c>
      <c r="N88" s="274">
        <f t="shared" si="4"/>
        <v>1630252.1008403362</v>
      </c>
      <c r="O88" s="273">
        <f t="shared" si="5"/>
        <v>1940000</v>
      </c>
    </row>
    <row r="89" spans="1:16" ht="114.75" x14ac:dyDescent="0.25">
      <c r="A89" s="59">
        <v>45051</v>
      </c>
      <c r="B89" s="53" t="s">
        <v>38</v>
      </c>
      <c r="C89" s="53" t="s">
        <v>431</v>
      </c>
      <c r="D89" s="53" t="s">
        <v>39</v>
      </c>
      <c r="E89" s="53">
        <v>3185314863</v>
      </c>
      <c r="F89" s="60" t="s">
        <v>40</v>
      </c>
      <c r="G89" s="29">
        <v>88</v>
      </c>
      <c r="H89" s="257" t="s">
        <v>170</v>
      </c>
      <c r="I89" s="31" t="s">
        <v>63</v>
      </c>
      <c r="J89" s="31">
        <v>4</v>
      </c>
      <c r="K89" s="272">
        <f t="shared" si="3"/>
        <v>367500</v>
      </c>
      <c r="L89" s="192">
        <v>0</v>
      </c>
      <c r="M89" s="273">
        <v>367500</v>
      </c>
      <c r="N89" s="274">
        <f t="shared" si="4"/>
        <v>1470000</v>
      </c>
      <c r="O89" s="273">
        <f t="shared" si="5"/>
        <v>1470000</v>
      </c>
    </row>
    <row r="90" spans="1:16" ht="51" x14ac:dyDescent="0.25">
      <c r="A90" s="59">
        <v>45051</v>
      </c>
      <c r="B90" s="53" t="s">
        <v>38</v>
      </c>
      <c r="C90" s="53" t="s">
        <v>431</v>
      </c>
      <c r="D90" s="53" t="s">
        <v>39</v>
      </c>
      <c r="E90" s="53">
        <v>3185314863</v>
      </c>
      <c r="F90" s="60" t="s">
        <v>40</v>
      </c>
      <c r="G90" s="29">
        <v>89</v>
      </c>
      <c r="H90" s="257" t="s">
        <v>58</v>
      </c>
      <c r="I90" s="31" t="s">
        <v>63</v>
      </c>
      <c r="J90" s="31">
        <v>4</v>
      </c>
      <c r="K90" s="272">
        <f t="shared" si="3"/>
        <v>134000</v>
      </c>
      <c r="L90" s="192">
        <v>0.05</v>
      </c>
      <c r="M90" s="273">
        <v>140700</v>
      </c>
      <c r="N90" s="274">
        <f t="shared" si="4"/>
        <v>536000</v>
      </c>
      <c r="O90" s="273">
        <f t="shared" si="5"/>
        <v>562800</v>
      </c>
    </row>
    <row r="91" spans="1:16" ht="38.25" x14ac:dyDescent="0.25">
      <c r="A91" s="59">
        <v>45051</v>
      </c>
      <c r="B91" s="53" t="s">
        <v>38</v>
      </c>
      <c r="C91" s="53" t="s">
        <v>431</v>
      </c>
      <c r="D91" s="53" t="s">
        <v>39</v>
      </c>
      <c r="E91" s="53">
        <v>3185314863</v>
      </c>
      <c r="F91" s="60" t="s">
        <v>40</v>
      </c>
      <c r="G91" s="31">
        <v>90</v>
      </c>
      <c r="H91" s="257" t="s">
        <v>73</v>
      </c>
      <c r="I91" s="31" t="s">
        <v>63</v>
      </c>
      <c r="J91" s="31">
        <v>13</v>
      </c>
      <c r="K91" s="272">
        <f t="shared" si="3"/>
        <v>70952.380952380947</v>
      </c>
      <c r="L91" s="192">
        <v>0.05</v>
      </c>
      <c r="M91" s="273">
        <v>74500</v>
      </c>
      <c r="N91" s="274">
        <f t="shared" si="4"/>
        <v>922380.95238095231</v>
      </c>
      <c r="O91" s="273">
        <f t="shared" si="5"/>
        <v>968500</v>
      </c>
    </row>
    <row r="92" spans="1:16" ht="38.25" x14ac:dyDescent="0.25">
      <c r="A92" s="59">
        <v>45051</v>
      </c>
      <c r="B92" s="53" t="s">
        <v>38</v>
      </c>
      <c r="C92" s="53" t="s">
        <v>431</v>
      </c>
      <c r="D92" s="53" t="s">
        <v>39</v>
      </c>
      <c r="E92" s="53">
        <v>3185314863</v>
      </c>
      <c r="F92" s="60" t="s">
        <v>40</v>
      </c>
      <c r="G92" s="31">
        <v>91</v>
      </c>
      <c r="H92" s="257" t="s">
        <v>89</v>
      </c>
      <c r="I92" s="31" t="s">
        <v>63</v>
      </c>
      <c r="J92" s="31">
        <v>15</v>
      </c>
      <c r="K92" s="272">
        <f t="shared" si="3"/>
        <v>62000</v>
      </c>
      <c r="L92" s="192">
        <v>0.05</v>
      </c>
      <c r="M92" s="273">
        <v>65100</v>
      </c>
      <c r="N92" s="274">
        <f t="shared" si="4"/>
        <v>930000</v>
      </c>
      <c r="O92" s="273">
        <f t="shared" si="5"/>
        <v>976500</v>
      </c>
    </row>
    <row r="93" spans="1:16" ht="38.25" x14ac:dyDescent="0.25">
      <c r="A93" s="59">
        <v>45051</v>
      </c>
      <c r="B93" s="53" t="s">
        <v>38</v>
      </c>
      <c r="C93" s="53" t="s">
        <v>431</v>
      </c>
      <c r="D93" s="53" t="s">
        <v>39</v>
      </c>
      <c r="E93" s="53">
        <v>3185314863</v>
      </c>
      <c r="F93" s="60" t="s">
        <v>40</v>
      </c>
      <c r="G93" s="29">
        <v>92</v>
      </c>
      <c r="H93" s="257" t="s">
        <v>171</v>
      </c>
      <c r="I93" s="31" t="s">
        <v>280</v>
      </c>
      <c r="J93" s="31">
        <v>4</v>
      </c>
      <c r="K93" s="272">
        <f t="shared" si="3"/>
        <v>88200</v>
      </c>
      <c r="L93" s="192">
        <v>0</v>
      </c>
      <c r="M93" s="273">
        <v>88200</v>
      </c>
      <c r="N93" s="274">
        <f t="shared" si="4"/>
        <v>352800</v>
      </c>
      <c r="O93" s="273">
        <f t="shared" si="5"/>
        <v>352800</v>
      </c>
    </row>
    <row r="94" spans="1:16" ht="38.25" x14ac:dyDescent="0.25">
      <c r="A94" s="59">
        <v>45051</v>
      </c>
      <c r="B94" s="53" t="s">
        <v>38</v>
      </c>
      <c r="C94" s="53" t="s">
        <v>431</v>
      </c>
      <c r="D94" s="53" t="s">
        <v>39</v>
      </c>
      <c r="E94" s="53">
        <v>3185314863</v>
      </c>
      <c r="F94" s="60" t="s">
        <v>40</v>
      </c>
      <c r="G94" s="31">
        <v>93</v>
      </c>
      <c r="H94" s="257" t="s">
        <v>190</v>
      </c>
      <c r="I94" s="31" t="s">
        <v>63</v>
      </c>
      <c r="J94" s="31">
        <v>4</v>
      </c>
      <c r="K94" s="272">
        <f t="shared" si="3"/>
        <v>163025.21008403364</v>
      </c>
      <c r="L94" s="192">
        <v>0.19</v>
      </c>
      <c r="M94" s="273">
        <v>194000</v>
      </c>
      <c r="N94" s="274">
        <f t="shared" si="4"/>
        <v>652100.84033613454</v>
      </c>
      <c r="O94" s="273">
        <f t="shared" si="5"/>
        <v>776000</v>
      </c>
    </row>
    <row r="95" spans="1:16" ht="89.25" customHeight="1" x14ac:dyDescent="0.25">
      <c r="A95" s="59">
        <v>45055</v>
      </c>
      <c r="B95" s="53" t="s">
        <v>462</v>
      </c>
      <c r="C95" s="53" t="s">
        <v>460</v>
      </c>
      <c r="D95" s="53" t="s">
        <v>461</v>
      </c>
      <c r="E95" s="53">
        <v>3102427373</v>
      </c>
      <c r="F95" s="60">
        <v>18000127373</v>
      </c>
      <c r="G95" s="31">
        <v>94</v>
      </c>
      <c r="H95" s="257" t="s">
        <v>314</v>
      </c>
      <c r="I95" s="31" t="s">
        <v>63</v>
      </c>
      <c r="J95" s="31">
        <v>1</v>
      </c>
      <c r="K95" s="272">
        <f t="shared" si="3"/>
        <v>199579.83193277312</v>
      </c>
      <c r="L95" s="192">
        <v>0.19</v>
      </c>
      <c r="M95" s="273">
        <f>190000*1.25</f>
        <v>237500</v>
      </c>
      <c r="N95" s="274">
        <f t="shared" si="4"/>
        <v>199579.83193277312</v>
      </c>
      <c r="O95" s="273">
        <f t="shared" si="5"/>
        <v>237500</v>
      </c>
      <c r="P95" s="268" t="s">
        <v>580</v>
      </c>
    </row>
    <row r="96" spans="1:16" ht="38.25" x14ac:dyDescent="0.25">
      <c r="A96" s="59">
        <v>45051</v>
      </c>
      <c r="B96" s="53" t="s">
        <v>38</v>
      </c>
      <c r="C96" s="53" t="s">
        <v>431</v>
      </c>
      <c r="D96" s="53" t="s">
        <v>39</v>
      </c>
      <c r="E96" s="53">
        <v>3185314863</v>
      </c>
      <c r="F96" s="60" t="s">
        <v>40</v>
      </c>
      <c r="G96" s="29">
        <v>95</v>
      </c>
      <c r="H96" s="257" t="s">
        <v>74</v>
      </c>
      <c r="I96" s="31" t="s">
        <v>63</v>
      </c>
      <c r="J96" s="31">
        <v>6</v>
      </c>
      <c r="K96" s="272">
        <f t="shared" si="3"/>
        <v>59000</v>
      </c>
      <c r="L96" s="192">
        <v>0.05</v>
      </c>
      <c r="M96" s="273">
        <v>61950</v>
      </c>
      <c r="N96" s="274">
        <f t="shared" si="4"/>
        <v>354000</v>
      </c>
      <c r="O96" s="273">
        <f t="shared" si="5"/>
        <v>371700</v>
      </c>
    </row>
    <row r="97" spans="1:22" ht="63.75" x14ac:dyDescent="0.25">
      <c r="A97" s="59">
        <v>45051</v>
      </c>
      <c r="B97" s="53" t="s">
        <v>38</v>
      </c>
      <c r="C97" s="53" t="s">
        <v>431</v>
      </c>
      <c r="D97" s="53" t="s">
        <v>39</v>
      </c>
      <c r="E97" s="53">
        <v>3185314863</v>
      </c>
      <c r="F97" s="60" t="s">
        <v>40</v>
      </c>
      <c r="G97" s="29">
        <v>96</v>
      </c>
      <c r="H97" s="257" t="s">
        <v>256</v>
      </c>
      <c r="I97" s="31" t="s">
        <v>63</v>
      </c>
      <c r="J97" s="31">
        <v>3</v>
      </c>
      <c r="K97" s="272">
        <f t="shared" si="3"/>
        <v>260294.11764705883</v>
      </c>
      <c r="L97" s="192">
        <v>0.19</v>
      </c>
      <c r="M97" s="273">
        <v>309750</v>
      </c>
      <c r="N97" s="274">
        <f t="shared" si="4"/>
        <v>780882.3529411765</v>
      </c>
      <c r="O97" s="273">
        <f t="shared" si="5"/>
        <v>929250</v>
      </c>
    </row>
    <row r="98" spans="1:22" ht="38.25" x14ac:dyDescent="0.25">
      <c r="A98" s="59">
        <v>45051</v>
      </c>
      <c r="B98" s="53" t="s">
        <v>38</v>
      </c>
      <c r="C98" s="53" t="s">
        <v>431</v>
      </c>
      <c r="D98" s="53" t="s">
        <v>39</v>
      </c>
      <c r="E98" s="53">
        <v>3185314863</v>
      </c>
      <c r="F98" s="60" t="s">
        <v>40</v>
      </c>
      <c r="G98" s="29">
        <v>97</v>
      </c>
      <c r="H98" s="257" t="s">
        <v>210</v>
      </c>
      <c r="I98" s="31" t="s">
        <v>63</v>
      </c>
      <c r="J98" s="31">
        <v>4</v>
      </c>
      <c r="K98" s="272">
        <f t="shared" si="3"/>
        <v>326470.58823529416</v>
      </c>
      <c r="L98" s="192">
        <v>0.19</v>
      </c>
      <c r="M98" s="273">
        <v>388500</v>
      </c>
      <c r="N98" s="274">
        <f t="shared" si="4"/>
        <v>1305882.3529411766</v>
      </c>
      <c r="O98" s="273">
        <f t="shared" si="5"/>
        <v>1554000</v>
      </c>
    </row>
    <row r="99" spans="1:22" ht="38.25" x14ac:dyDescent="0.25">
      <c r="A99" s="59">
        <v>45051</v>
      </c>
      <c r="B99" s="53" t="s">
        <v>38</v>
      </c>
      <c r="C99" s="53" t="s">
        <v>431</v>
      </c>
      <c r="D99" s="53" t="s">
        <v>39</v>
      </c>
      <c r="E99" s="53">
        <v>3185314863</v>
      </c>
      <c r="F99" s="60" t="s">
        <v>40</v>
      </c>
      <c r="G99" s="31">
        <v>98</v>
      </c>
      <c r="H99" s="257" t="s">
        <v>160</v>
      </c>
      <c r="I99" s="31" t="s">
        <v>63</v>
      </c>
      <c r="J99" s="31">
        <v>2</v>
      </c>
      <c r="K99" s="272">
        <f t="shared" si="3"/>
        <v>220588.23529411765</v>
      </c>
      <c r="L99" s="192">
        <v>0.19</v>
      </c>
      <c r="M99" s="273">
        <v>262500</v>
      </c>
      <c r="N99" s="274">
        <f t="shared" si="4"/>
        <v>441176.4705882353</v>
      </c>
      <c r="O99" s="273">
        <f t="shared" si="5"/>
        <v>525000</v>
      </c>
      <c r="P99" s="268" t="s">
        <v>533</v>
      </c>
    </row>
    <row r="100" spans="1:22" ht="38.25" x14ac:dyDescent="0.25">
      <c r="A100" s="59">
        <v>45051</v>
      </c>
      <c r="B100" s="53" t="s">
        <v>38</v>
      </c>
      <c r="C100" s="53" t="s">
        <v>431</v>
      </c>
      <c r="D100" s="53" t="s">
        <v>39</v>
      </c>
      <c r="E100" s="53">
        <v>3185314863</v>
      </c>
      <c r="F100" s="60" t="s">
        <v>40</v>
      </c>
      <c r="G100" s="31">
        <v>99</v>
      </c>
      <c r="H100" s="257" t="s">
        <v>206</v>
      </c>
      <c r="I100" s="31" t="s">
        <v>63</v>
      </c>
      <c r="J100" s="31">
        <v>36</v>
      </c>
      <c r="K100" s="272">
        <f t="shared" si="3"/>
        <v>100800</v>
      </c>
      <c r="L100" s="192">
        <v>0</v>
      </c>
      <c r="M100" s="273">
        <v>100800</v>
      </c>
      <c r="N100" s="274">
        <f t="shared" si="4"/>
        <v>3628800</v>
      </c>
      <c r="O100" s="273">
        <f t="shared" si="5"/>
        <v>3628800</v>
      </c>
    </row>
    <row r="101" spans="1:22" ht="38.25" x14ac:dyDescent="0.25">
      <c r="A101" s="59">
        <v>45051</v>
      </c>
      <c r="B101" s="53" t="s">
        <v>38</v>
      </c>
      <c r="C101" s="53" t="s">
        <v>431</v>
      </c>
      <c r="D101" s="53" t="s">
        <v>39</v>
      </c>
      <c r="E101" s="53">
        <v>3185314863</v>
      </c>
      <c r="F101" s="60" t="s">
        <v>40</v>
      </c>
      <c r="G101" s="29">
        <v>100</v>
      </c>
      <c r="H101" s="257" t="s">
        <v>202</v>
      </c>
      <c r="I101" s="31" t="s">
        <v>63</v>
      </c>
      <c r="J101" s="31">
        <v>35</v>
      </c>
      <c r="K101" s="272">
        <f t="shared" si="3"/>
        <v>162352.9411764706</v>
      </c>
      <c r="L101" s="192">
        <v>0.19</v>
      </c>
      <c r="M101" s="273">
        <v>193200</v>
      </c>
      <c r="N101" s="274">
        <f t="shared" si="4"/>
        <v>5682352.9411764713</v>
      </c>
      <c r="O101" s="273">
        <f t="shared" si="5"/>
        <v>6762000</v>
      </c>
    </row>
    <row r="102" spans="1:22" ht="114.75" x14ac:dyDescent="0.25">
      <c r="A102" s="59">
        <v>45051</v>
      </c>
      <c r="B102" s="53" t="s">
        <v>38</v>
      </c>
      <c r="C102" s="53" t="s">
        <v>431</v>
      </c>
      <c r="D102" s="53" t="s">
        <v>39</v>
      </c>
      <c r="E102" s="53">
        <v>3185314863</v>
      </c>
      <c r="F102" s="60" t="s">
        <v>40</v>
      </c>
      <c r="G102" s="29">
        <v>101</v>
      </c>
      <c r="H102" s="257" t="s">
        <v>69</v>
      </c>
      <c r="I102" s="31" t="s">
        <v>63</v>
      </c>
      <c r="J102" s="31">
        <v>14</v>
      </c>
      <c r="K102" s="272">
        <f t="shared" si="3"/>
        <v>63529.411764705888</v>
      </c>
      <c r="L102" s="192">
        <v>0.19</v>
      </c>
      <c r="M102" s="273">
        <v>75600</v>
      </c>
      <c r="N102" s="274">
        <f t="shared" si="4"/>
        <v>889411.76470588241</v>
      </c>
      <c r="O102" s="273">
        <f t="shared" si="5"/>
        <v>1058400</v>
      </c>
    </row>
    <row r="103" spans="1:22" ht="140.25" x14ac:dyDescent="0.25">
      <c r="A103" s="59">
        <v>45051</v>
      </c>
      <c r="B103" s="53" t="s">
        <v>38</v>
      </c>
      <c r="C103" s="53" t="s">
        <v>431</v>
      </c>
      <c r="D103" s="53" t="s">
        <v>39</v>
      </c>
      <c r="E103" s="53">
        <v>3185314863</v>
      </c>
      <c r="F103" s="60" t="s">
        <v>40</v>
      </c>
      <c r="G103" s="29">
        <v>102</v>
      </c>
      <c r="H103" s="257" t="s">
        <v>257</v>
      </c>
      <c r="I103" s="31" t="s">
        <v>63</v>
      </c>
      <c r="J103" s="31">
        <v>1</v>
      </c>
      <c r="K103" s="272">
        <f t="shared" ref="K103:K108" si="7">M103/(1+L103)</f>
        <v>162352.9411764706</v>
      </c>
      <c r="L103" s="192">
        <v>0.19</v>
      </c>
      <c r="M103" s="273">
        <v>193200</v>
      </c>
      <c r="N103" s="274">
        <f t="shared" ref="N103:N108" si="8">J103*K103</f>
        <v>162352.9411764706</v>
      </c>
      <c r="O103" s="273">
        <f t="shared" ref="O103:O108" si="9">J103*M103</f>
        <v>193200</v>
      </c>
      <c r="P103" s="268" t="s">
        <v>518</v>
      </c>
    </row>
    <row r="104" spans="1:22" ht="38.25" x14ac:dyDescent="0.25">
      <c r="A104" s="59">
        <v>45051</v>
      </c>
      <c r="B104" s="53" t="s">
        <v>38</v>
      </c>
      <c r="C104" s="53" t="s">
        <v>431</v>
      </c>
      <c r="D104" s="53" t="s">
        <v>39</v>
      </c>
      <c r="E104" s="53">
        <v>3185314863</v>
      </c>
      <c r="F104" s="60" t="s">
        <v>40</v>
      </c>
      <c r="G104" s="31">
        <v>103</v>
      </c>
      <c r="H104" s="257" t="s">
        <v>185</v>
      </c>
      <c r="I104" s="31" t="s">
        <v>63</v>
      </c>
      <c r="J104" s="31">
        <v>1</v>
      </c>
      <c r="K104" s="272">
        <f t="shared" si="7"/>
        <v>261794.11764705883</v>
      </c>
      <c r="L104" s="192">
        <v>0.19</v>
      </c>
      <c r="M104" s="273">
        <v>311535</v>
      </c>
      <c r="N104" s="274">
        <f t="shared" si="8"/>
        <v>261794.11764705883</v>
      </c>
      <c r="O104" s="273">
        <f t="shared" si="9"/>
        <v>311535</v>
      </c>
    </row>
    <row r="105" spans="1:22" ht="38.25" x14ac:dyDescent="0.25">
      <c r="A105" s="59">
        <v>45051</v>
      </c>
      <c r="B105" s="53" t="s">
        <v>38</v>
      </c>
      <c r="C105" s="53" t="s">
        <v>431</v>
      </c>
      <c r="D105" s="53" t="s">
        <v>39</v>
      </c>
      <c r="E105" s="53">
        <v>3185314863</v>
      </c>
      <c r="F105" s="60" t="s">
        <v>40</v>
      </c>
      <c r="G105" s="31">
        <v>104</v>
      </c>
      <c r="H105" s="257" t="s">
        <v>297</v>
      </c>
      <c r="I105" s="31" t="s">
        <v>63</v>
      </c>
      <c r="J105" s="31">
        <v>25</v>
      </c>
      <c r="K105" s="272">
        <f t="shared" si="7"/>
        <v>78900</v>
      </c>
      <c r="L105" s="192">
        <v>0.05</v>
      </c>
      <c r="M105" s="273">
        <v>82845</v>
      </c>
      <c r="N105" s="274">
        <f t="shared" si="8"/>
        <v>1972500</v>
      </c>
      <c r="O105" s="273">
        <f t="shared" si="9"/>
        <v>2071125</v>
      </c>
    </row>
    <row r="106" spans="1:22" ht="63.75" x14ac:dyDescent="0.25">
      <c r="A106" s="59">
        <v>45049</v>
      </c>
      <c r="B106" s="53" t="s">
        <v>504</v>
      </c>
      <c r="C106" s="53" t="s">
        <v>507</v>
      </c>
      <c r="D106" s="291" t="s">
        <v>505</v>
      </c>
      <c r="E106" s="53">
        <v>3108688467</v>
      </c>
      <c r="F106" s="60" t="s">
        <v>506</v>
      </c>
      <c r="G106" s="29">
        <v>105</v>
      </c>
      <c r="H106" s="258" t="s">
        <v>311</v>
      </c>
      <c r="I106" s="31" t="s">
        <v>63</v>
      </c>
      <c r="J106" s="31">
        <v>1</v>
      </c>
      <c r="K106" s="272">
        <f t="shared" si="7"/>
        <v>1680672.2689075631</v>
      </c>
      <c r="L106" s="192">
        <v>0.19</v>
      </c>
      <c r="M106" s="170">
        <v>2000000</v>
      </c>
      <c r="N106" s="274">
        <f t="shared" si="8"/>
        <v>1680672.2689075631</v>
      </c>
      <c r="O106" s="273">
        <f t="shared" si="9"/>
        <v>2000000</v>
      </c>
      <c r="P106" s="268" t="s">
        <v>581</v>
      </c>
    </row>
    <row r="107" spans="1:22" ht="38.25" x14ac:dyDescent="0.25">
      <c r="A107" s="59">
        <v>45051</v>
      </c>
      <c r="B107" s="53" t="s">
        <v>38</v>
      </c>
      <c r="C107" s="53" t="s">
        <v>431</v>
      </c>
      <c r="D107" s="53" t="s">
        <v>39</v>
      </c>
      <c r="E107" s="53">
        <v>3185314863</v>
      </c>
      <c r="F107" s="60" t="s">
        <v>40</v>
      </c>
      <c r="G107" s="29">
        <v>106</v>
      </c>
      <c r="H107" s="257" t="s">
        <v>159</v>
      </c>
      <c r="I107" s="31" t="s">
        <v>63</v>
      </c>
      <c r="J107" s="31">
        <v>1</v>
      </c>
      <c r="K107" s="272">
        <f t="shared" si="7"/>
        <v>1605882.3529411766</v>
      </c>
      <c r="L107" s="192">
        <v>0.19</v>
      </c>
      <c r="M107" s="273">
        <v>1911000</v>
      </c>
      <c r="N107" s="274">
        <f t="shared" si="8"/>
        <v>1605882.3529411766</v>
      </c>
      <c r="O107" s="273">
        <f t="shared" si="9"/>
        <v>1911000</v>
      </c>
    </row>
    <row r="108" spans="1:22" ht="38.25" x14ac:dyDescent="0.25">
      <c r="A108" s="59">
        <v>45051</v>
      </c>
      <c r="B108" s="53" t="s">
        <v>38</v>
      </c>
      <c r="C108" s="53" t="s">
        <v>431</v>
      </c>
      <c r="D108" s="53" t="s">
        <v>39</v>
      </c>
      <c r="E108" s="53">
        <v>3185314863</v>
      </c>
      <c r="F108" s="60" t="s">
        <v>40</v>
      </c>
      <c r="G108" s="29">
        <v>107</v>
      </c>
      <c r="H108" s="258" t="s">
        <v>440</v>
      </c>
      <c r="I108" s="77" t="s">
        <v>63</v>
      </c>
      <c r="J108" s="77">
        <v>1</v>
      </c>
      <c r="K108" s="204">
        <f t="shared" si="7"/>
        <v>1577310.924369748</v>
      </c>
      <c r="L108" s="193">
        <v>0.19</v>
      </c>
      <c r="M108" s="170">
        <v>1877000</v>
      </c>
      <c r="N108" s="274">
        <f t="shared" si="8"/>
        <v>1577310.924369748</v>
      </c>
      <c r="O108" s="273">
        <f t="shared" si="9"/>
        <v>1877000</v>
      </c>
    </row>
    <row r="109" spans="1:22" s="67" customFormat="1" ht="38.25" x14ac:dyDescent="0.25">
      <c r="A109" s="65">
        <v>45051</v>
      </c>
      <c r="B109" s="158" t="s">
        <v>433</v>
      </c>
      <c r="C109" s="158" t="s">
        <v>41</v>
      </c>
      <c r="D109" s="158" t="s">
        <v>432</v>
      </c>
      <c r="E109" s="158">
        <v>3103146060</v>
      </c>
      <c r="F109" s="66" t="s">
        <v>42</v>
      </c>
      <c r="G109" s="276">
        <v>1</v>
      </c>
      <c r="H109" s="260" t="s">
        <v>246</v>
      </c>
      <c r="I109" s="276" t="s">
        <v>94</v>
      </c>
      <c r="J109" s="276">
        <v>30</v>
      </c>
      <c r="K109" s="277">
        <f>M109/(1+L109)</f>
        <v>29000</v>
      </c>
      <c r="L109" s="278">
        <v>0</v>
      </c>
      <c r="M109" s="279">
        <v>29000</v>
      </c>
      <c r="N109" s="280">
        <f>J109*K109</f>
        <v>870000</v>
      </c>
      <c r="O109" s="279">
        <f>J109*M109</f>
        <v>870000</v>
      </c>
      <c r="P109" s="269"/>
      <c r="Q109" s="265"/>
      <c r="R109" s="265"/>
      <c r="S109" s="265"/>
      <c r="T109" s="265"/>
      <c r="U109" s="265"/>
      <c r="V109" s="265"/>
    </row>
    <row r="110" spans="1:22" ht="38.25" x14ac:dyDescent="0.25">
      <c r="A110" s="59">
        <v>45051</v>
      </c>
      <c r="B110" s="53" t="s">
        <v>433</v>
      </c>
      <c r="C110" s="53" t="s">
        <v>41</v>
      </c>
      <c r="D110" s="53" t="s">
        <v>432</v>
      </c>
      <c r="E110" s="53">
        <v>3103146060</v>
      </c>
      <c r="F110" s="60" t="s">
        <v>42</v>
      </c>
      <c r="G110" s="31">
        <v>2</v>
      </c>
      <c r="H110" s="257" t="s">
        <v>60</v>
      </c>
      <c r="I110" s="31" t="s">
        <v>278</v>
      </c>
      <c r="J110" s="31">
        <v>1</v>
      </c>
      <c r="K110" s="272">
        <f t="shared" ref="K110:K161" si="10">M110/(1+L110)</f>
        <v>526890.75630252098</v>
      </c>
      <c r="L110" s="192">
        <v>0.19</v>
      </c>
      <c r="M110" s="273">
        <v>627000</v>
      </c>
      <c r="N110" s="274">
        <f t="shared" ref="N110:N160" si="11">J110*K110</f>
        <v>526890.75630252098</v>
      </c>
      <c r="O110" s="273">
        <f t="shared" ref="O110:O160" si="12">J110*M110</f>
        <v>627000</v>
      </c>
    </row>
    <row r="111" spans="1:22" ht="38.25" x14ac:dyDescent="0.25">
      <c r="A111" s="59">
        <v>45051</v>
      </c>
      <c r="B111" s="53" t="s">
        <v>433</v>
      </c>
      <c r="C111" s="53" t="s">
        <v>41</v>
      </c>
      <c r="D111" s="53" t="s">
        <v>432</v>
      </c>
      <c r="E111" s="53">
        <v>3103146060</v>
      </c>
      <c r="F111" s="60" t="s">
        <v>42</v>
      </c>
      <c r="G111" s="31">
        <v>3</v>
      </c>
      <c r="H111" s="257" t="s">
        <v>106</v>
      </c>
      <c r="I111" s="31" t="s">
        <v>426</v>
      </c>
      <c r="J111" s="31">
        <v>5</v>
      </c>
      <c r="K111" s="272">
        <f t="shared" si="10"/>
        <v>289915.96638655465</v>
      </c>
      <c r="L111" s="192">
        <v>0.19</v>
      </c>
      <c r="M111" s="273">
        <v>345000</v>
      </c>
      <c r="N111" s="274">
        <f t="shared" si="11"/>
        <v>1449579.8319327733</v>
      </c>
      <c r="O111" s="273">
        <f t="shared" si="12"/>
        <v>1725000</v>
      </c>
    </row>
    <row r="112" spans="1:22" ht="38.25" x14ac:dyDescent="0.25">
      <c r="A112" s="59">
        <v>45051</v>
      </c>
      <c r="B112" s="53" t="s">
        <v>433</v>
      </c>
      <c r="C112" s="53" t="s">
        <v>41</v>
      </c>
      <c r="D112" s="53" t="s">
        <v>432</v>
      </c>
      <c r="E112" s="53">
        <v>3103146060</v>
      </c>
      <c r="F112" s="60" t="s">
        <v>42</v>
      </c>
      <c r="G112" s="31">
        <v>4</v>
      </c>
      <c r="H112" s="257" t="s">
        <v>82</v>
      </c>
      <c r="I112" s="31" t="s">
        <v>63</v>
      </c>
      <c r="J112" s="31">
        <v>1</v>
      </c>
      <c r="K112" s="272">
        <f t="shared" si="10"/>
        <v>80672.268907563033</v>
      </c>
      <c r="L112" s="192">
        <v>0.19</v>
      </c>
      <c r="M112" s="273">
        <v>96000</v>
      </c>
      <c r="N112" s="274">
        <f t="shared" si="11"/>
        <v>80672.268907563033</v>
      </c>
      <c r="O112" s="273">
        <f t="shared" si="12"/>
        <v>96000</v>
      </c>
    </row>
    <row r="113" spans="1:16" ht="56.25" x14ac:dyDescent="0.25">
      <c r="A113" s="59">
        <v>45055</v>
      </c>
      <c r="B113" s="53" t="s">
        <v>447</v>
      </c>
      <c r="C113" s="53" t="s">
        <v>483</v>
      </c>
      <c r="D113" s="290" t="s">
        <v>484</v>
      </c>
      <c r="E113" s="53">
        <v>3165077760</v>
      </c>
      <c r="F113" s="60" t="s">
        <v>488</v>
      </c>
      <c r="G113" s="31">
        <v>5</v>
      </c>
      <c r="H113" s="258" t="s">
        <v>307</v>
      </c>
      <c r="I113" s="77" t="s">
        <v>102</v>
      </c>
      <c r="J113" s="77">
        <v>11</v>
      </c>
      <c r="K113" s="204">
        <f t="shared" si="10"/>
        <v>209523.80952380953</v>
      </c>
      <c r="L113" s="193">
        <v>0.05</v>
      </c>
      <c r="M113" s="170">
        <v>220000</v>
      </c>
      <c r="N113" s="274">
        <f t="shared" si="11"/>
        <v>2304761.9047619049</v>
      </c>
      <c r="O113" s="273">
        <f t="shared" si="12"/>
        <v>2420000</v>
      </c>
      <c r="P113" s="268" t="s">
        <v>580</v>
      </c>
    </row>
    <row r="114" spans="1:16" ht="38.25" x14ac:dyDescent="0.25">
      <c r="A114" s="59">
        <v>45051</v>
      </c>
      <c r="B114" s="53" t="s">
        <v>433</v>
      </c>
      <c r="C114" s="53" t="s">
        <v>41</v>
      </c>
      <c r="D114" s="53" t="s">
        <v>432</v>
      </c>
      <c r="E114" s="53">
        <v>3103146060</v>
      </c>
      <c r="F114" s="60" t="s">
        <v>42</v>
      </c>
      <c r="G114" s="276">
        <v>6</v>
      </c>
      <c r="H114" s="257" t="s">
        <v>97</v>
      </c>
      <c r="I114" s="31" t="s">
        <v>102</v>
      </c>
      <c r="J114" s="31">
        <v>5</v>
      </c>
      <c r="K114" s="272">
        <f t="shared" si="10"/>
        <v>233333.33333333331</v>
      </c>
      <c r="L114" s="192">
        <v>0.05</v>
      </c>
      <c r="M114" s="273">
        <v>245000</v>
      </c>
      <c r="N114" s="274">
        <f t="shared" si="11"/>
        <v>1166666.6666666665</v>
      </c>
      <c r="O114" s="273">
        <f t="shared" si="12"/>
        <v>1225000</v>
      </c>
    </row>
    <row r="115" spans="1:16" ht="38.25" x14ac:dyDescent="0.25">
      <c r="A115" s="59">
        <v>45051</v>
      </c>
      <c r="B115" s="53" t="s">
        <v>433</v>
      </c>
      <c r="C115" s="53" t="s">
        <v>41</v>
      </c>
      <c r="D115" s="53" t="s">
        <v>432</v>
      </c>
      <c r="E115" s="53">
        <v>3103146060</v>
      </c>
      <c r="F115" s="60" t="s">
        <v>42</v>
      </c>
      <c r="G115" s="31">
        <v>7</v>
      </c>
      <c r="H115" s="257" t="s">
        <v>98</v>
      </c>
      <c r="I115" s="31" t="s">
        <v>102</v>
      </c>
      <c r="J115" s="31">
        <v>5</v>
      </c>
      <c r="K115" s="272">
        <f t="shared" si="10"/>
        <v>188571.42857142855</v>
      </c>
      <c r="L115" s="192">
        <v>0.05</v>
      </c>
      <c r="M115" s="273">
        <v>198000</v>
      </c>
      <c r="N115" s="274">
        <f t="shared" si="11"/>
        <v>942857.14285714272</v>
      </c>
      <c r="O115" s="273">
        <f t="shared" si="12"/>
        <v>990000</v>
      </c>
    </row>
    <row r="116" spans="1:16" ht="38.25" x14ac:dyDescent="0.25">
      <c r="A116" s="59">
        <v>45051</v>
      </c>
      <c r="B116" s="53" t="s">
        <v>433</v>
      </c>
      <c r="C116" s="53" t="s">
        <v>41</v>
      </c>
      <c r="D116" s="53" t="s">
        <v>432</v>
      </c>
      <c r="E116" s="53">
        <v>3103146060</v>
      </c>
      <c r="F116" s="60" t="s">
        <v>42</v>
      </c>
      <c r="G116" s="31">
        <v>8</v>
      </c>
      <c r="H116" s="257" t="s">
        <v>96</v>
      </c>
      <c r="I116" s="31" t="s">
        <v>102</v>
      </c>
      <c r="J116" s="31">
        <v>2</v>
      </c>
      <c r="K116" s="272">
        <f t="shared" si="10"/>
        <v>264761.90476190473</v>
      </c>
      <c r="L116" s="192">
        <v>0.05</v>
      </c>
      <c r="M116" s="273">
        <v>278000</v>
      </c>
      <c r="N116" s="274">
        <f t="shared" si="11"/>
        <v>529523.80952380947</v>
      </c>
      <c r="O116" s="273">
        <f t="shared" si="12"/>
        <v>556000</v>
      </c>
    </row>
    <row r="117" spans="1:16" ht="38.25" x14ac:dyDescent="0.25">
      <c r="A117" s="59">
        <v>45051</v>
      </c>
      <c r="B117" s="53" t="s">
        <v>433</v>
      </c>
      <c r="C117" s="53" t="s">
        <v>41</v>
      </c>
      <c r="D117" s="53" t="s">
        <v>432</v>
      </c>
      <c r="E117" s="53">
        <v>3103146060</v>
      </c>
      <c r="F117" s="60" t="s">
        <v>42</v>
      </c>
      <c r="G117" s="31">
        <v>9</v>
      </c>
      <c r="H117" s="257" t="s">
        <v>75</v>
      </c>
      <c r="I117" s="31" t="s">
        <v>63</v>
      </c>
      <c r="J117" s="31">
        <v>25</v>
      </c>
      <c r="K117" s="272">
        <f t="shared" si="10"/>
        <v>60952.380952380947</v>
      </c>
      <c r="L117" s="192">
        <v>0.05</v>
      </c>
      <c r="M117" s="273">
        <v>64000</v>
      </c>
      <c r="N117" s="274">
        <f t="shared" si="11"/>
        <v>1523809.5238095238</v>
      </c>
      <c r="O117" s="273">
        <f t="shared" si="12"/>
        <v>1600000</v>
      </c>
    </row>
    <row r="118" spans="1:16" ht="38.25" x14ac:dyDescent="0.25">
      <c r="A118" s="59">
        <v>45051</v>
      </c>
      <c r="B118" s="53" t="s">
        <v>433</v>
      </c>
      <c r="C118" s="53" t="s">
        <v>41</v>
      </c>
      <c r="D118" s="53" t="s">
        <v>432</v>
      </c>
      <c r="E118" s="53">
        <v>3103146060</v>
      </c>
      <c r="F118" s="60" t="s">
        <v>42</v>
      </c>
      <c r="G118" s="31">
        <v>10</v>
      </c>
      <c r="H118" s="258" t="s">
        <v>274</v>
      </c>
      <c r="I118" s="31" t="s">
        <v>63</v>
      </c>
      <c r="J118" s="31">
        <v>6</v>
      </c>
      <c r="K118" s="272">
        <f t="shared" si="10"/>
        <v>563025.21008403366</v>
      </c>
      <c r="L118" s="192">
        <v>0.19</v>
      </c>
      <c r="M118" s="170">
        <v>670000</v>
      </c>
      <c r="N118" s="274">
        <f t="shared" si="11"/>
        <v>3378151.260504202</v>
      </c>
      <c r="O118" s="273">
        <f t="shared" si="12"/>
        <v>4020000</v>
      </c>
    </row>
    <row r="119" spans="1:16" ht="89.25" x14ac:dyDescent="0.25">
      <c r="A119" s="59">
        <v>45055</v>
      </c>
      <c r="B119" s="53" t="s">
        <v>447</v>
      </c>
      <c r="C119" s="53" t="s">
        <v>449</v>
      </c>
      <c r="D119" s="291" t="s">
        <v>450</v>
      </c>
      <c r="E119" s="53" t="s">
        <v>448</v>
      </c>
      <c r="F119" s="60" t="s">
        <v>446</v>
      </c>
      <c r="G119" s="276">
        <v>11</v>
      </c>
      <c r="H119" s="261" t="s">
        <v>291</v>
      </c>
      <c r="I119" s="31" t="s">
        <v>63</v>
      </c>
      <c r="J119" s="31">
        <v>3</v>
      </c>
      <c r="K119" s="272">
        <f t="shared" si="10"/>
        <v>409663.86554621853</v>
      </c>
      <c r="L119" s="192">
        <v>0.19</v>
      </c>
      <c r="M119" s="281">
        <f>390000*1.25</f>
        <v>487500</v>
      </c>
      <c r="N119" s="274">
        <f t="shared" si="11"/>
        <v>1228991.5966386555</v>
      </c>
      <c r="O119" s="273">
        <f t="shared" si="12"/>
        <v>1462500</v>
      </c>
      <c r="P119" s="268" t="s">
        <v>580</v>
      </c>
    </row>
    <row r="120" spans="1:16" ht="38.25" x14ac:dyDescent="0.25">
      <c r="A120" s="59">
        <v>45051</v>
      </c>
      <c r="B120" s="53" t="s">
        <v>433</v>
      </c>
      <c r="C120" s="53" t="s">
        <v>41</v>
      </c>
      <c r="D120" s="53" t="s">
        <v>432</v>
      </c>
      <c r="E120" s="53">
        <v>3103146060</v>
      </c>
      <c r="F120" s="60" t="s">
        <v>42</v>
      </c>
      <c r="G120" s="31">
        <v>12</v>
      </c>
      <c r="H120" s="258" t="s">
        <v>208</v>
      </c>
      <c r="I120" s="31" t="s">
        <v>63</v>
      </c>
      <c r="J120" s="31">
        <v>1</v>
      </c>
      <c r="K120" s="272">
        <f t="shared" si="10"/>
        <v>2315126.0504201683</v>
      </c>
      <c r="L120" s="192">
        <v>0.19</v>
      </c>
      <c r="M120" s="170">
        <v>2755000</v>
      </c>
      <c r="N120" s="274">
        <f t="shared" si="11"/>
        <v>2315126.0504201683</v>
      </c>
      <c r="O120" s="273">
        <f t="shared" si="12"/>
        <v>2755000</v>
      </c>
      <c r="P120" s="268" t="s">
        <v>531</v>
      </c>
    </row>
    <row r="121" spans="1:16" ht="114.75" x14ac:dyDescent="0.25">
      <c r="A121" s="59">
        <v>45051</v>
      </c>
      <c r="B121" s="53" t="s">
        <v>433</v>
      </c>
      <c r="C121" s="53" t="s">
        <v>41</v>
      </c>
      <c r="D121" s="53" t="s">
        <v>432</v>
      </c>
      <c r="E121" s="53">
        <v>3103146060</v>
      </c>
      <c r="F121" s="60" t="s">
        <v>42</v>
      </c>
      <c r="G121" s="31">
        <v>13</v>
      </c>
      <c r="H121" s="257" t="s">
        <v>255</v>
      </c>
      <c r="I121" s="31" t="s">
        <v>63</v>
      </c>
      <c r="J121" s="31">
        <v>10</v>
      </c>
      <c r="K121" s="272">
        <f t="shared" si="10"/>
        <v>310924.36974789918</v>
      </c>
      <c r="L121" s="192">
        <v>0.19</v>
      </c>
      <c r="M121" s="273">
        <v>370000</v>
      </c>
      <c r="N121" s="274">
        <f t="shared" si="11"/>
        <v>3109243.6974789919</v>
      </c>
      <c r="O121" s="273">
        <f t="shared" si="12"/>
        <v>3700000</v>
      </c>
    </row>
    <row r="122" spans="1:16" ht="38.25" x14ac:dyDescent="0.25">
      <c r="A122" s="59">
        <v>45051</v>
      </c>
      <c r="B122" s="53" t="s">
        <v>433</v>
      </c>
      <c r="C122" s="53" t="s">
        <v>41</v>
      </c>
      <c r="D122" s="53" t="s">
        <v>432</v>
      </c>
      <c r="E122" s="53">
        <v>3103146060</v>
      </c>
      <c r="F122" s="60" t="s">
        <v>42</v>
      </c>
      <c r="G122" s="31">
        <v>14</v>
      </c>
      <c r="H122" s="257" t="s">
        <v>61</v>
      </c>
      <c r="I122" s="31" t="s">
        <v>85</v>
      </c>
      <c r="J122" s="31">
        <v>19</v>
      </c>
      <c r="K122" s="272">
        <f t="shared" si="10"/>
        <v>4285.7142857142862</v>
      </c>
      <c r="L122" s="192">
        <v>0.19</v>
      </c>
      <c r="M122" s="273">
        <v>5100</v>
      </c>
      <c r="N122" s="274">
        <f t="shared" si="11"/>
        <v>81428.571428571435</v>
      </c>
      <c r="O122" s="273">
        <f t="shared" si="12"/>
        <v>96900</v>
      </c>
    </row>
    <row r="123" spans="1:16" ht="38.25" x14ac:dyDescent="0.25">
      <c r="A123" s="59">
        <v>45051</v>
      </c>
      <c r="B123" s="53" t="s">
        <v>433</v>
      </c>
      <c r="C123" s="53" t="s">
        <v>41</v>
      </c>
      <c r="D123" s="53" t="s">
        <v>432</v>
      </c>
      <c r="E123" s="53">
        <v>3103146060</v>
      </c>
      <c r="F123" s="60" t="s">
        <v>42</v>
      </c>
      <c r="G123" s="31">
        <v>15</v>
      </c>
      <c r="H123" s="258" t="s">
        <v>77</v>
      </c>
      <c r="I123" s="77" t="s">
        <v>85</v>
      </c>
      <c r="J123" s="77">
        <v>605</v>
      </c>
      <c r="K123" s="204">
        <f t="shared" si="10"/>
        <v>4285.7142857142862</v>
      </c>
      <c r="L123" s="193">
        <v>0.19</v>
      </c>
      <c r="M123" s="170">
        <v>5100</v>
      </c>
      <c r="N123" s="274">
        <f t="shared" si="11"/>
        <v>2592857.1428571432</v>
      </c>
      <c r="O123" s="273">
        <f t="shared" si="12"/>
        <v>3085500</v>
      </c>
    </row>
    <row r="124" spans="1:16" ht="89.25" x14ac:dyDescent="0.25">
      <c r="A124" s="59">
        <v>45051</v>
      </c>
      <c r="B124" s="53" t="s">
        <v>433</v>
      </c>
      <c r="C124" s="53" t="s">
        <v>41</v>
      </c>
      <c r="D124" s="53" t="s">
        <v>432</v>
      </c>
      <c r="E124" s="53">
        <v>3103146060</v>
      </c>
      <c r="F124" s="60" t="s">
        <v>42</v>
      </c>
      <c r="G124" s="276">
        <v>16</v>
      </c>
      <c r="H124" s="258" t="s">
        <v>294</v>
      </c>
      <c r="I124" s="31" t="s">
        <v>296</v>
      </c>
      <c r="J124" s="31">
        <v>6</v>
      </c>
      <c r="K124" s="272">
        <f t="shared" si="10"/>
        <v>235294.11764705883</v>
      </c>
      <c r="L124" s="192">
        <v>0.19</v>
      </c>
      <c r="M124" s="170">
        <v>280000</v>
      </c>
      <c r="N124" s="274">
        <f t="shared" si="11"/>
        <v>1411764.705882353</v>
      </c>
      <c r="O124" s="273">
        <f t="shared" si="12"/>
        <v>1680000</v>
      </c>
      <c r="P124" s="268" t="s">
        <v>518</v>
      </c>
    </row>
    <row r="125" spans="1:16" ht="38.25" x14ac:dyDescent="0.25">
      <c r="A125" s="59">
        <v>45051</v>
      </c>
      <c r="B125" s="53" t="s">
        <v>433</v>
      </c>
      <c r="C125" s="53" t="s">
        <v>41</v>
      </c>
      <c r="D125" s="53" t="s">
        <v>432</v>
      </c>
      <c r="E125" s="53">
        <v>3103146060</v>
      </c>
      <c r="F125" s="60" t="s">
        <v>42</v>
      </c>
      <c r="G125" s="31">
        <v>17</v>
      </c>
      <c r="H125" s="257" t="s">
        <v>108</v>
      </c>
      <c r="I125" s="31" t="s">
        <v>85</v>
      </c>
      <c r="J125" s="31">
        <v>10</v>
      </c>
      <c r="K125" s="272">
        <f t="shared" si="10"/>
        <v>6974.7899159663866</v>
      </c>
      <c r="L125" s="192">
        <v>0.19</v>
      </c>
      <c r="M125" s="273">
        <v>8300</v>
      </c>
      <c r="N125" s="274">
        <f t="shared" si="11"/>
        <v>69747.899159663866</v>
      </c>
      <c r="O125" s="273">
        <f t="shared" si="12"/>
        <v>83000</v>
      </c>
    </row>
    <row r="126" spans="1:16" ht="38.25" x14ac:dyDescent="0.25">
      <c r="A126" s="59">
        <v>45051</v>
      </c>
      <c r="B126" s="53" t="s">
        <v>433</v>
      </c>
      <c r="C126" s="53" t="s">
        <v>41</v>
      </c>
      <c r="D126" s="53" t="s">
        <v>432</v>
      </c>
      <c r="E126" s="53">
        <v>3103146060</v>
      </c>
      <c r="F126" s="60" t="s">
        <v>42</v>
      </c>
      <c r="G126" s="31">
        <v>18</v>
      </c>
      <c r="H126" s="257" t="s">
        <v>284</v>
      </c>
      <c r="I126" s="31" t="s">
        <v>94</v>
      </c>
      <c r="J126" s="31">
        <v>8</v>
      </c>
      <c r="K126" s="272">
        <f t="shared" si="10"/>
        <v>41176.470588235294</v>
      </c>
      <c r="L126" s="192">
        <v>0.19</v>
      </c>
      <c r="M126" s="273">
        <v>49000</v>
      </c>
      <c r="N126" s="274">
        <f t="shared" si="11"/>
        <v>329411.76470588235</v>
      </c>
      <c r="O126" s="273">
        <f t="shared" si="12"/>
        <v>392000</v>
      </c>
    </row>
    <row r="127" spans="1:16" ht="38.25" x14ac:dyDescent="0.25">
      <c r="A127" s="59">
        <v>45051</v>
      </c>
      <c r="B127" s="53" t="s">
        <v>433</v>
      </c>
      <c r="C127" s="53" t="s">
        <v>41</v>
      </c>
      <c r="D127" s="53" t="s">
        <v>432</v>
      </c>
      <c r="E127" s="53">
        <v>3103146060</v>
      </c>
      <c r="F127" s="60" t="s">
        <v>42</v>
      </c>
      <c r="G127" s="31">
        <v>19</v>
      </c>
      <c r="H127" s="257" t="s">
        <v>287</v>
      </c>
      <c r="I127" s="31" t="s">
        <v>288</v>
      </c>
      <c r="J127" s="31">
        <v>30</v>
      </c>
      <c r="K127" s="272">
        <f t="shared" si="10"/>
        <v>38655.462184873948</v>
      </c>
      <c r="L127" s="192">
        <v>0.19</v>
      </c>
      <c r="M127" s="273">
        <v>46000</v>
      </c>
      <c r="N127" s="274">
        <f t="shared" si="11"/>
        <v>1159663.8655462184</v>
      </c>
      <c r="O127" s="273">
        <f t="shared" si="12"/>
        <v>1380000</v>
      </c>
    </row>
    <row r="128" spans="1:16" ht="51" x14ac:dyDescent="0.25">
      <c r="A128" s="59">
        <v>45051</v>
      </c>
      <c r="B128" s="53" t="s">
        <v>433</v>
      </c>
      <c r="C128" s="53" t="s">
        <v>41</v>
      </c>
      <c r="D128" s="53" t="s">
        <v>432</v>
      </c>
      <c r="E128" s="53">
        <v>3103146060</v>
      </c>
      <c r="F128" s="60" t="s">
        <v>42</v>
      </c>
      <c r="G128" s="31">
        <v>20</v>
      </c>
      <c r="H128" s="257" t="s">
        <v>197</v>
      </c>
      <c r="I128" s="31" t="s">
        <v>94</v>
      </c>
      <c r="J128" s="31">
        <v>44</v>
      </c>
      <c r="K128" s="272">
        <f t="shared" si="10"/>
        <v>27000</v>
      </c>
      <c r="L128" s="192">
        <v>0</v>
      </c>
      <c r="M128" s="273">
        <v>27000</v>
      </c>
      <c r="N128" s="274">
        <f t="shared" si="11"/>
        <v>1188000</v>
      </c>
      <c r="O128" s="273">
        <f t="shared" si="12"/>
        <v>1188000</v>
      </c>
    </row>
    <row r="129" spans="1:16" ht="51" x14ac:dyDescent="0.25">
      <c r="A129" s="59">
        <v>45051</v>
      </c>
      <c r="B129" s="53" t="s">
        <v>433</v>
      </c>
      <c r="C129" s="53" t="s">
        <v>41</v>
      </c>
      <c r="D129" s="53" t="s">
        <v>432</v>
      </c>
      <c r="E129" s="53">
        <v>3103146060</v>
      </c>
      <c r="F129" s="60" t="s">
        <v>42</v>
      </c>
      <c r="G129" s="276">
        <v>21</v>
      </c>
      <c r="H129" s="257" t="s">
        <v>198</v>
      </c>
      <c r="I129" s="31" t="s">
        <v>94</v>
      </c>
      <c r="J129" s="31">
        <v>30</v>
      </c>
      <c r="K129" s="272">
        <f t="shared" si="10"/>
        <v>31000</v>
      </c>
      <c r="L129" s="192">
        <v>0</v>
      </c>
      <c r="M129" s="273">
        <v>31000</v>
      </c>
      <c r="N129" s="274">
        <f t="shared" si="11"/>
        <v>930000</v>
      </c>
      <c r="O129" s="273">
        <f t="shared" si="12"/>
        <v>930000</v>
      </c>
    </row>
    <row r="130" spans="1:16" ht="51" x14ac:dyDescent="0.25">
      <c r="A130" s="59">
        <v>45051</v>
      </c>
      <c r="B130" s="53" t="s">
        <v>433</v>
      </c>
      <c r="C130" s="53" t="s">
        <v>41</v>
      </c>
      <c r="D130" s="53" t="s">
        <v>432</v>
      </c>
      <c r="E130" s="53">
        <v>3103146060</v>
      </c>
      <c r="F130" s="60" t="s">
        <v>42</v>
      </c>
      <c r="G130" s="31">
        <v>22</v>
      </c>
      <c r="H130" s="257" t="s">
        <v>612</v>
      </c>
      <c r="I130" s="31" t="s">
        <v>94</v>
      </c>
      <c r="J130" s="31">
        <v>16</v>
      </c>
      <c r="K130" s="272">
        <f t="shared" si="10"/>
        <v>31000</v>
      </c>
      <c r="L130" s="192">
        <v>0</v>
      </c>
      <c r="M130" s="273">
        <v>31000</v>
      </c>
      <c r="N130" s="274">
        <f t="shared" si="11"/>
        <v>496000</v>
      </c>
      <c r="O130" s="273">
        <f t="shared" si="12"/>
        <v>496000</v>
      </c>
    </row>
    <row r="131" spans="1:16" ht="38.25" x14ac:dyDescent="0.25">
      <c r="A131" s="59">
        <v>45051</v>
      </c>
      <c r="B131" s="53" t="s">
        <v>433</v>
      </c>
      <c r="C131" s="53" t="s">
        <v>41</v>
      </c>
      <c r="D131" s="53" t="s">
        <v>432</v>
      </c>
      <c r="E131" s="53">
        <v>3103146060</v>
      </c>
      <c r="F131" s="60" t="s">
        <v>42</v>
      </c>
      <c r="G131" s="31">
        <v>23</v>
      </c>
      <c r="H131" s="257" t="s">
        <v>205</v>
      </c>
      <c r="I131" s="31" t="s">
        <v>94</v>
      </c>
      <c r="J131" s="31">
        <v>39</v>
      </c>
      <c r="K131" s="272">
        <f t="shared" si="10"/>
        <v>38000</v>
      </c>
      <c r="L131" s="192">
        <v>0</v>
      </c>
      <c r="M131" s="273">
        <v>38000</v>
      </c>
      <c r="N131" s="274">
        <f t="shared" si="11"/>
        <v>1482000</v>
      </c>
      <c r="O131" s="273">
        <f t="shared" si="12"/>
        <v>1482000</v>
      </c>
    </row>
    <row r="132" spans="1:16" ht="38.25" x14ac:dyDescent="0.25">
      <c r="A132" s="59">
        <v>45051</v>
      </c>
      <c r="B132" s="53" t="s">
        <v>433</v>
      </c>
      <c r="C132" s="53" t="s">
        <v>41</v>
      </c>
      <c r="D132" s="53" t="s">
        <v>432</v>
      </c>
      <c r="E132" s="53">
        <v>3103146060</v>
      </c>
      <c r="F132" s="60" t="s">
        <v>42</v>
      </c>
      <c r="G132" s="31">
        <v>24</v>
      </c>
      <c r="H132" s="261" t="s">
        <v>285</v>
      </c>
      <c r="I132" s="31" t="s">
        <v>94</v>
      </c>
      <c r="J132" s="31">
        <v>44</v>
      </c>
      <c r="K132" s="272">
        <f t="shared" si="10"/>
        <v>38000</v>
      </c>
      <c r="L132" s="192">
        <v>0</v>
      </c>
      <c r="M132" s="281">
        <v>38000</v>
      </c>
      <c r="N132" s="274">
        <f t="shared" si="11"/>
        <v>1672000</v>
      </c>
      <c r="O132" s="273">
        <f t="shared" si="12"/>
        <v>1672000</v>
      </c>
    </row>
    <row r="133" spans="1:16" ht="63.75" x14ac:dyDescent="0.25">
      <c r="A133" s="59">
        <v>45051</v>
      </c>
      <c r="B133" s="53" t="s">
        <v>433</v>
      </c>
      <c r="C133" s="53" t="s">
        <v>41</v>
      </c>
      <c r="D133" s="53" t="s">
        <v>432</v>
      </c>
      <c r="E133" s="53">
        <v>3103146060</v>
      </c>
      <c r="F133" s="60" t="s">
        <v>42</v>
      </c>
      <c r="G133" s="31">
        <v>25</v>
      </c>
      <c r="H133" s="258" t="s">
        <v>147</v>
      </c>
      <c r="I133" s="31" t="s">
        <v>63</v>
      </c>
      <c r="J133" s="31">
        <v>4</v>
      </c>
      <c r="K133" s="272">
        <f t="shared" si="10"/>
        <v>823529.4117647059</v>
      </c>
      <c r="L133" s="192">
        <v>0.19</v>
      </c>
      <c r="M133" s="273">
        <v>980000</v>
      </c>
      <c r="N133" s="274">
        <f t="shared" si="11"/>
        <v>3294117.6470588236</v>
      </c>
      <c r="O133" s="273">
        <f t="shared" si="12"/>
        <v>3920000</v>
      </c>
      <c r="P133" s="268" t="s">
        <v>530</v>
      </c>
    </row>
    <row r="134" spans="1:16" ht="38.25" x14ac:dyDescent="0.25">
      <c r="A134" s="59">
        <v>45051</v>
      </c>
      <c r="B134" s="53" t="s">
        <v>433</v>
      </c>
      <c r="C134" s="53" t="s">
        <v>41</v>
      </c>
      <c r="D134" s="53" t="s">
        <v>432</v>
      </c>
      <c r="E134" s="53">
        <v>3103146060</v>
      </c>
      <c r="F134" s="60" t="s">
        <v>42</v>
      </c>
      <c r="G134" s="276">
        <v>26</v>
      </c>
      <c r="H134" s="257" t="s">
        <v>616</v>
      </c>
      <c r="I134" s="31" t="s">
        <v>63</v>
      </c>
      <c r="J134" s="31">
        <v>18</v>
      </c>
      <c r="K134" s="272">
        <f t="shared" si="10"/>
        <v>27731.092436974792</v>
      </c>
      <c r="L134" s="192">
        <v>0.19</v>
      </c>
      <c r="M134" s="273">
        <v>33000</v>
      </c>
      <c r="N134" s="274">
        <f t="shared" si="11"/>
        <v>499159.66386554623</v>
      </c>
      <c r="O134" s="273">
        <f t="shared" si="12"/>
        <v>594000</v>
      </c>
    </row>
    <row r="135" spans="1:16" ht="38.25" x14ac:dyDescent="0.25">
      <c r="A135" s="59">
        <v>45051</v>
      </c>
      <c r="B135" s="53" t="s">
        <v>433</v>
      </c>
      <c r="C135" s="53" t="s">
        <v>41</v>
      </c>
      <c r="D135" s="53" t="s">
        <v>432</v>
      </c>
      <c r="E135" s="53">
        <v>3103146060</v>
      </c>
      <c r="F135" s="60" t="s">
        <v>42</v>
      </c>
      <c r="G135" s="31">
        <v>27</v>
      </c>
      <c r="H135" s="257" t="s">
        <v>292</v>
      </c>
      <c r="I135" s="31" t="s">
        <v>63</v>
      </c>
      <c r="J135" s="31">
        <v>132</v>
      </c>
      <c r="K135" s="272">
        <f t="shared" si="10"/>
        <v>33529.411764705881</v>
      </c>
      <c r="L135" s="192">
        <v>0.19</v>
      </c>
      <c r="M135" s="273">
        <v>39900</v>
      </c>
      <c r="N135" s="274">
        <f t="shared" si="11"/>
        <v>4425882.3529411759</v>
      </c>
      <c r="O135" s="273">
        <f t="shared" si="12"/>
        <v>5266800</v>
      </c>
    </row>
    <row r="136" spans="1:16" ht="38.25" x14ac:dyDescent="0.25">
      <c r="A136" s="59">
        <v>45051</v>
      </c>
      <c r="B136" s="53" t="s">
        <v>433</v>
      </c>
      <c r="C136" s="53" t="s">
        <v>41</v>
      </c>
      <c r="D136" s="53" t="s">
        <v>432</v>
      </c>
      <c r="E136" s="53">
        <v>3103146060</v>
      </c>
      <c r="F136" s="60" t="s">
        <v>42</v>
      </c>
      <c r="G136" s="31">
        <v>28</v>
      </c>
      <c r="H136" s="257" t="s">
        <v>430</v>
      </c>
      <c r="I136" s="31" t="s">
        <v>63</v>
      </c>
      <c r="J136" s="31">
        <v>25</v>
      </c>
      <c r="K136" s="272">
        <f t="shared" si="10"/>
        <v>33529.411764705881</v>
      </c>
      <c r="L136" s="192">
        <v>0.19</v>
      </c>
      <c r="M136" s="170">
        <v>39900</v>
      </c>
      <c r="N136" s="274">
        <f t="shared" si="11"/>
        <v>838235.29411764699</v>
      </c>
      <c r="O136" s="273">
        <f t="shared" si="12"/>
        <v>997500</v>
      </c>
    </row>
    <row r="137" spans="1:16" ht="51" x14ac:dyDescent="0.25">
      <c r="A137" s="59">
        <v>45051</v>
      </c>
      <c r="B137" s="53" t="s">
        <v>433</v>
      </c>
      <c r="C137" s="53" t="s">
        <v>41</v>
      </c>
      <c r="D137" s="53" t="s">
        <v>432</v>
      </c>
      <c r="E137" s="53">
        <v>3103146060</v>
      </c>
      <c r="F137" s="60" t="s">
        <v>42</v>
      </c>
      <c r="G137" s="31">
        <v>29</v>
      </c>
      <c r="H137" s="257" t="s">
        <v>290</v>
      </c>
      <c r="I137" s="31" t="s">
        <v>63</v>
      </c>
      <c r="J137" s="31">
        <v>30</v>
      </c>
      <c r="K137" s="272">
        <f t="shared" si="10"/>
        <v>45378.151260504201</v>
      </c>
      <c r="L137" s="192">
        <v>0.19</v>
      </c>
      <c r="M137" s="273">
        <v>54000</v>
      </c>
      <c r="N137" s="274">
        <f t="shared" si="11"/>
        <v>1361344.5378151261</v>
      </c>
      <c r="O137" s="273">
        <f t="shared" si="12"/>
        <v>1620000</v>
      </c>
    </row>
    <row r="138" spans="1:16" ht="63.75" x14ac:dyDescent="0.25">
      <c r="A138" s="59">
        <v>45051</v>
      </c>
      <c r="B138" s="53" t="s">
        <v>433</v>
      </c>
      <c r="C138" s="53" t="s">
        <v>41</v>
      </c>
      <c r="D138" s="53" t="s">
        <v>432</v>
      </c>
      <c r="E138" s="53">
        <v>3103146060</v>
      </c>
      <c r="F138" s="60" t="s">
        <v>42</v>
      </c>
      <c r="G138" s="31">
        <v>30</v>
      </c>
      <c r="H138" s="167" t="s">
        <v>468</v>
      </c>
      <c r="I138" s="205" t="s">
        <v>304</v>
      </c>
      <c r="J138" s="205">
        <v>10</v>
      </c>
      <c r="K138" s="272">
        <f t="shared" si="10"/>
        <v>100588.23529411765</v>
      </c>
      <c r="L138" s="192">
        <v>0.19</v>
      </c>
      <c r="M138" s="273">
        <v>119700</v>
      </c>
      <c r="N138" s="274">
        <f t="shared" si="11"/>
        <v>1005882.3529411765</v>
      </c>
      <c r="O138" s="273">
        <f t="shared" si="12"/>
        <v>1197000</v>
      </c>
    </row>
    <row r="139" spans="1:16" ht="38.25" x14ac:dyDescent="0.25">
      <c r="A139" s="59">
        <v>45051</v>
      </c>
      <c r="B139" s="53" t="s">
        <v>433</v>
      </c>
      <c r="C139" s="53" t="s">
        <v>41</v>
      </c>
      <c r="D139" s="53" t="s">
        <v>432</v>
      </c>
      <c r="E139" s="53">
        <v>3103146060</v>
      </c>
      <c r="F139" s="60" t="s">
        <v>42</v>
      </c>
      <c r="G139" s="276">
        <v>31</v>
      </c>
      <c r="H139" s="257" t="s">
        <v>242</v>
      </c>
      <c r="I139" s="31" t="s">
        <v>63</v>
      </c>
      <c r="J139" s="31">
        <v>6</v>
      </c>
      <c r="K139" s="272">
        <f t="shared" si="10"/>
        <v>100840.33613445378</v>
      </c>
      <c r="L139" s="192">
        <v>0.19</v>
      </c>
      <c r="M139" s="273">
        <v>120000</v>
      </c>
      <c r="N139" s="274">
        <f t="shared" si="11"/>
        <v>605042.01680672274</v>
      </c>
      <c r="O139" s="273">
        <f t="shared" si="12"/>
        <v>720000</v>
      </c>
    </row>
    <row r="140" spans="1:16" ht="38.25" x14ac:dyDescent="0.25">
      <c r="A140" s="59">
        <v>45051</v>
      </c>
      <c r="B140" s="53" t="s">
        <v>433</v>
      </c>
      <c r="C140" s="53" t="s">
        <v>41</v>
      </c>
      <c r="D140" s="53" t="s">
        <v>432</v>
      </c>
      <c r="E140" s="53">
        <v>3103146060</v>
      </c>
      <c r="F140" s="60" t="s">
        <v>42</v>
      </c>
      <c r="G140" s="31">
        <v>32</v>
      </c>
      <c r="H140" s="258" t="s">
        <v>244</v>
      </c>
      <c r="I140" s="31" t="s">
        <v>63</v>
      </c>
      <c r="J140" s="31">
        <v>1</v>
      </c>
      <c r="K140" s="272">
        <f t="shared" si="10"/>
        <v>78151.26050420168</v>
      </c>
      <c r="L140" s="193">
        <v>0.19</v>
      </c>
      <c r="M140" s="273">
        <v>93000</v>
      </c>
      <c r="N140" s="274">
        <f t="shared" si="11"/>
        <v>78151.26050420168</v>
      </c>
      <c r="O140" s="273">
        <f t="shared" si="12"/>
        <v>93000</v>
      </c>
    </row>
    <row r="141" spans="1:16" ht="38.25" x14ac:dyDescent="0.25">
      <c r="A141" s="59">
        <v>45051</v>
      </c>
      <c r="B141" s="53" t="s">
        <v>433</v>
      </c>
      <c r="C141" s="53" t="s">
        <v>41</v>
      </c>
      <c r="D141" s="53" t="s">
        <v>432</v>
      </c>
      <c r="E141" s="53">
        <v>3103146060</v>
      </c>
      <c r="F141" s="60" t="s">
        <v>42</v>
      </c>
      <c r="G141" s="31">
        <v>33</v>
      </c>
      <c r="H141" s="257" t="s">
        <v>243</v>
      </c>
      <c r="I141" s="31" t="s">
        <v>63</v>
      </c>
      <c r="J141" s="31">
        <v>1</v>
      </c>
      <c r="K141" s="272">
        <f t="shared" si="10"/>
        <v>146218.48739495798</v>
      </c>
      <c r="L141" s="192">
        <v>0.19</v>
      </c>
      <c r="M141" s="273">
        <v>174000</v>
      </c>
      <c r="N141" s="274">
        <f t="shared" si="11"/>
        <v>146218.48739495798</v>
      </c>
      <c r="O141" s="273">
        <f t="shared" si="12"/>
        <v>174000</v>
      </c>
    </row>
    <row r="142" spans="1:16" ht="38.25" x14ac:dyDescent="0.25">
      <c r="A142" s="59">
        <v>45051</v>
      </c>
      <c r="B142" s="53" t="s">
        <v>433</v>
      </c>
      <c r="C142" s="53" t="s">
        <v>41</v>
      </c>
      <c r="D142" s="53" t="s">
        <v>432</v>
      </c>
      <c r="E142" s="53">
        <v>3103146060</v>
      </c>
      <c r="F142" s="60" t="s">
        <v>42</v>
      </c>
      <c r="G142" s="31">
        <v>34</v>
      </c>
      <c r="H142" s="257" t="s">
        <v>295</v>
      </c>
      <c r="I142" s="31" t="s">
        <v>63</v>
      </c>
      <c r="J142" s="31">
        <v>4</v>
      </c>
      <c r="K142" s="272">
        <f t="shared" si="10"/>
        <v>109243.6974789916</v>
      </c>
      <c r="L142" s="192">
        <v>0.19</v>
      </c>
      <c r="M142" s="273">
        <v>130000</v>
      </c>
      <c r="N142" s="274">
        <f t="shared" si="11"/>
        <v>436974.78991596639</v>
      </c>
      <c r="O142" s="273">
        <f t="shared" si="12"/>
        <v>520000</v>
      </c>
    </row>
    <row r="143" spans="1:16" ht="38.25" x14ac:dyDescent="0.25">
      <c r="A143" s="59">
        <v>45051</v>
      </c>
      <c r="B143" s="53" t="s">
        <v>433</v>
      </c>
      <c r="C143" s="53" t="s">
        <v>41</v>
      </c>
      <c r="D143" s="53" t="s">
        <v>432</v>
      </c>
      <c r="E143" s="53">
        <v>3103146060</v>
      </c>
      <c r="F143" s="60" t="s">
        <v>42</v>
      </c>
      <c r="G143" s="31">
        <v>35</v>
      </c>
      <c r="H143" s="257" t="s">
        <v>72</v>
      </c>
      <c r="I143" s="31" t="s">
        <v>63</v>
      </c>
      <c r="J143" s="31">
        <v>12</v>
      </c>
      <c r="K143" s="272">
        <f t="shared" si="10"/>
        <v>310924.36974789918</v>
      </c>
      <c r="L143" s="192">
        <v>0.19</v>
      </c>
      <c r="M143" s="273">
        <v>370000</v>
      </c>
      <c r="N143" s="274">
        <f t="shared" si="11"/>
        <v>3731092.4369747899</v>
      </c>
      <c r="O143" s="273">
        <f t="shared" si="12"/>
        <v>4440000</v>
      </c>
    </row>
    <row r="144" spans="1:16" ht="51" x14ac:dyDescent="0.25">
      <c r="A144" s="59">
        <v>45051</v>
      </c>
      <c r="B144" s="53" t="s">
        <v>433</v>
      </c>
      <c r="C144" s="53" t="s">
        <v>41</v>
      </c>
      <c r="D144" s="53" t="s">
        <v>432</v>
      </c>
      <c r="E144" s="53">
        <v>3103146060</v>
      </c>
      <c r="F144" s="60" t="s">
        <v>42</v>
      </c>
      <c r="G144" s="276">
        <v>36</v>
      </c>
      <c r="H144" s="257" t="s">
        <v>62</v>
      </c>
      <c r="I144" s="31" t="s">
        <v>67</v>
      </c>
      <c r="J144" s="31">
        <v>1</v>
      </c>
      <c r="K144" s="272">
        <f t="shared" si="10"/>
        <v>61344.537815126052</v>
      </c>
      <c r="L144" s="192">
        <v>0.19</v>
      </c>
      <c r="M144" s="273">
        <v>73000</v>
      </c>
      <c r="N144" s="274">
        <f t="shared" si="11"/>
        <v>61344.537815126052</v>
      </c>
      <c r="O144" s="273">
        <f t="shared" si="12"/>
        <v>73000</v>
      </c>
    </row>
    <row r="145" spans="1:15" ht="76.5" x14ac:dyDescent="0.25">
      <c r="A145" s="59">
        <v>45051</v>
      </c>
      <c r="B145" s="53" t="s">
        <v>433</v>
      </c>
      <c r="C145" s="53" t="s">
        <v>41</v>
      </c>
      <c r="D145" s="53" t="s">
        <v>432</v>
      </c>
      <c r="E145" s="53">
        <v>3103146060</v>
      </c>
      <c r="F145" s="60" t="s">
        <v>42</v>
      </c>
      <c r="G145" s="31">
        <v>37</v>
      </c>
      <c r="H145" s="258" t="s">
        <v>289</v>
      </c>
      <c r="I145" s="77" t="s">
        <v>63</v>
      </c>
      <c r="J145" s="77">
        <v>1</v>
      </c>
      <c r="K145" s="204">
        <f t="shared" si="10"/>
        <v>0</v>
      </c>
      <c r="L145" s="193">
        <v>0.19</v>
      </c>
      <c r="M145" s="170"/>
      <c r="N145" s="274">
        <f t="shared" si="11"/>
        <v>0</v>
      </c>
      <c r="O145" s="273">
        <f t="shared" si="12"/>
        <v>0</v>
      </c>
    </row>
    <row r="146" spans="1:15" ht="63.75" x14ac:dyDescent="0.25">
      <c r="A146" s="59">
        <v>45051</v>
      </c>
      <c r="B146" s="53" t="s">
        <v>433</v>
      </c>
      <c r="C146" s="53" t="s">
        <v>41</v>
      </c>
      <c r="D146" s="53" t="s">
        <v>432</v>
      </c>
      <c r="E146" s="53">
        <v>3103146060</v>
      </c>
      <c r="F146" s="60" t="s">
        <v>42</v>
      </c>
      <c r="G146" s="31">
        <v>38</v>
      </c>
      <c r="H146" s="257" t="s">
        <v>158</v>
      </c>
      <c r="I146" s="31" t="s">
        <v>102</v>
      </c>
      <c r="J146" s="31">
        <v>4</v>
      </c>
      <c r="K146" s="272">
        <f t="shared" si="10"/>
        <v>164761.90476190476</v>
      </c>
      <c r="L146" s="192">
        <v>0.05</v>
      </c>
      <c r="M146" s="273">
        <v>173000</v>
      </c>
      <c r="N146" s="274">
        <f t="shared" si="11"/>
        <v>659047.61904761905</v>
      </c>
      <c r="O146" s="273">
        <f t="shared" si="12"/>
        <v>692000</v>
      </c>
    </row>
    <row r="147" spans="1:15" ht="38.25" x14ac:dyDescent="0.25">
      <c r="A147" s="59">
        <v>45051</v>
      </c>
      <c r="B147" s="53" t="s">
        <v>433</v>
      </c>
      <c r="C147" s="53" t="s">
        <v>41</v>
      </c>
      <c r="D147" s="53" t="s">
        <v>432</v>
      </c>
      <c r="E147" s="53">
        <v>3103146060</v>
      </c>
      <c r="F147" s="60" t="s">
        <v>42</v>
      </c>
      <c r="G147" s="31">
        <v>39</v>
      </c>
      <c r="H147" s="258" t="s">
        <v>539</v>
      </c>
      <c r="I147" s="31" t="s">
        <v>63</v>
      </c>
      <c r="J147" s="31">
        <v>2</v>
      </c>
      <c r="K147" s="272">
        <f t="shared" si="10"/>
        <v>1592647.0588235294</v>
      </c>
      <c r="L147" s="192">
        <v>0.19</v>
      </c>
      <c r="M147" s="170">
        <v>1895250</v>
      </c>
      <c r="N147" s="274">
        <f t="shared" si="11"/>
        <v>3185294.1176470588</v>
      </c>
      <c r="O147" s="273">
        <f t="shared" si="12"/>
        <v>3790500</v>
      </c>
    </row>
    <row r="148" spans="1:15" ht="38.25" x14ac:dyDescent="0.25">
      <c r="A148" s="59">
        <v>45051</v>
      </c>
      <c r="B148" s="53" t="s">
        <v>433</v>
      </c>
      <c r="C148" s="53" t="s">
        <v>41</v>
      </c>
      <c r="D148" s="53" t="s">
        <v>432</v>
      </c>
      <c r="E148" s="53">
        <v>3103146060</v>
      </c>
      <c r="F148" s="60" t="s">
        <v>42</v>
      </c>
      <c r="G148" s="31">
        <v>40</v>
      </c>
      <c r="H148" s="257" t="s">
        <v>220</v>
      </c>
      <c r="I148" s="31" t="s">
        <v>63</v>
      </c>
      <c r="J148" s="31">
        <v>100</v>
      </c>
      <c r="K148" s="272">
        <f t="shared" si="10"/>
        <v>14285.714285714286</v>
      </c>
      <c r="L148" s="192">
        <v>0.19</v>
      </c>
      <c r="M148" s="273">
        <v>17000</v>
      </c>
      <c r="N148" s="274">
        <f t="shared" si="11"/>
        <v>1428571.4285714286</v>
      </c>
      <c r="O148" s="273">
        <f t="shared" si="12"/>
        <v>1700000</v>
      </c>
    </row>
    <row r="149" spans="1:15" ht="38.25" x14ac:dyDescent="0.25">
      <c r="A149" s="59">
        <v>45051</v>
      </c>
      <c r="B149" s="53" t="s">
        <v>433</v>
      </c>
      <c r="C149" s="53" t="s">
        <v>41</v>
      </c>
      <c r="D149" s="53" t="s">
        <v>432</v>
      </c>
      <c r="E149" s="53">
        <v>3103146060</v>
      </c>
      <c r="F149" s="60" t="s">
        <v>42</v>
      </c>
      <c r="G149" s="276">
        <v>41</v>
      </c>
      <c r="H149" s="257" t="s">
        <v>179</v>
      </c>
      <c r="I149" s="31" t="s">
        <v>63</v>
      </c>
      <c r="J149" s="31">
        <v>2</v>
      </c>
      <c r="K149" s="272">
        <f t="shared" si="10"/>
        <v>277310.92436974793</v>
      </c>
      <c r="L149" s="192">
        <v>0.19</v>
      </c>
      <c r="M149" s="273">
        <v>330000</v>
      </c>
      <c r="N149" s="274">
        <f t="shared" si="11"/>
        <v>554621.84873949585</v>
      </c>
      <c r="O149" s="273">
        <f t="shared" si="12"/>
        <v>660000</v>
      </c>
    </row>
    <row r="150" spans="1:15" ht="76.5" x14ac:dyDescent="0.25">
      <c r="A150" s="59">
        <v>45051</v>
      </c>
      <c r="B150" s="53" t="s">
        <v>433</v>
      </c>
      <c r="C150" s="53" t="s">
        <v>41</v>
      </c>
      <c r="D150" s="53" t="s">
        <v>432</v>
      </c>
      <c r="E150" s="53">
        <v>3103146060</v>
      </c>
      <c r="F150" s="60" t="s">
        <v>42</v>
      </c>
      <c r="G150" s="31">
        <v>42</v>
      </c>
      <c r="H150" s="258" t="s">
        <v>156</v>
      </c>
      <c r="I150" s="77" t="s">
        <v>63</v>
      </c>
      <c r="J150" s="77">
        <v>1</v>
      </c>
      <c r="K150" s="204">
        <f t="shared" si="10"/>
        <v>1413025.2100840337</v>
      </c>
      <c r="L150" s="193">
        <v>0.19</v>
      </c>
      <c r="M150" s="170">
        <v>1681500</v>
      </c>
      <c r="N150" s="275">
        <f t="shared" si="11"/>
        <v>1413025.2100840337</v>
      </c>
      <c r="O150" s="273">
        <f t="shared" si="12"/>
        <v>1681500</v>
      </c>
    </row>
    <row r="151" spans="1:15" ht="38.25" x14ac:dyDescent="0.25">
      <c r="A151" s="59">
        <v>45051</v>
      </c>
      <c r="B151" s="53" t="s">
        <v>433</v>
      </c>
      <c r="C151" s="53" t="s">
        <v>41</v>
      </c>
      <c r="D151" s="53" t="s">
        <v>432</v>
      </c>
      <c r="E151" s="53">
        <v>3103146060</v>
      </c>
      <c r="F151" s="60" t="s">
        <v>42</v>
      </c>
      <c r="G151" s="31">
        <v>43</v>
      </c>
      <c r="H151" s="257" t="s">
        <v>91</v>
      </c>
      <c r="I151" s="31" t="s">
        <v>63</v>
      </c>
      <c r="J151" s="31">
        <v>7</v>
      </c>
      <c r="K151" s="272">
        <f t="shared" si="10"/>
        <v>39075.63025210084</v>
      </c>
      <c r="L151" s="192">
        <v>0.19</v>
      </c>
      <c r="M151" s="273">
        <v>46500</v>
      </c>
      <c r="N151" s="274">
        <f t="shared" si="11"/>
        <v>273529.4117647059</v>
      </c>
      <c r="O151" s="273">
        <f t="shared" si="12"/>
        <v>325500</v>
      </c>
    </row>
    <row r="152" spans="1:15" ht="178.5" x14ac:dyDescent="0.25">
      <c r="A152" s="59">
        <v>45051</v>
      </c>
      <c r="B152" s="53" t="s">
        <v>433</v>
      </c>
      <c r="C152" s="53" t="s">
        <v>41</v>
      </c>
      <c r="D152" s="53" t="s">
        <v>432</v>
      </c>
      <c r="E152" s="53">
        <v>3103146060</v>
      </c>
      <c r="F152" s="60" t="s">
        <v>42</v>
      </c>
      <c r="G152" s="31">
        <v>44</v>
      </c>
      <c r="H152" s="262" t="s">
        <v>469</v>
      </c>
      <c r="I152" s="282" t="s">
        <v>304</v>
      </c>
      <c r="J152" s="282">
        <v>1</v>
      </c>
      <c r="K152" s="283">
        <f t="shared" si="10"/>
        <v>637857.14285714284</v>
      </c>
      <c r="L152" s="284">
        <v>0.19</v>
      </c>
      <c r="M152" s="285">
        <v>759050</v>
      </c>
      <c r="N152" s="286">
        <f t="shared" si="11"/>
        <v>637857.14285714284</v>
      </c>
      <c r="O152" s="285">
        <f t="shared" si="12"/>
        <v>759050</v>
      </c>
    </row>
    <row r="153" spans="1:15" ht="38.25" x14ac:dyDescent="0.25">
      <c r="A153" s="59">
        <v>45051</v>
      </c>
      <c r="B153" s="53" t="s">
        <v>433</v>
      </c>
      <c r="C153" s="53" t="s">
        <v>41</v>
      </c>
      <c r="D153" s="53" t="s">
        <v>432</v>
      </c>
      <c r="E153" s="53">
        <v>3103146060</v>
      </c>
      <c r="F153" s="60" t="s">
        <v>42</v>
      </c>
      <c r="G153" s="31">
        <v>45</v>
      </c>
      <c r="H153" s="257" t="s">
        <v>209</v>
      </c>
      <c r="I153" s="31" t="s">
        <v>63</v>
      </c>
      <c r="J153" s="31">
        <v>3</v>
      </c>
      <c r="K153" s="272">
        <f t="shared" si="10"/>
        <v>149579.83193277312</v>
      </c>
      <c r="L153" s="192">
        <v>0.19</v>
      </c>
      <c r="M153" s="273">
        <v>178000</v>
      </c>
      <c r="N153" s="274">
        <f t="shared" si="11"/>
        <v>448739.49579831935</v>
      </c>
      <c r="O153" s="273">
        <f t="shared" si="12"/>
        <v>534000</v>
      </c>
    </row>
    <row r="154" spans="1:15" ht="38.25" x14ac:dyDescent="0.25">
      <c r="A154" s="59">
        <v>45051</v>
      </c>
      <c r="B154" s="53" t="s">
        <v>433</v>
      </c>
      <c r="C154" s="53" t="s">
        <v>41</v>
      </c>
      <c r="D154" s="53" t="s">
        <v>432</v>
      </c>
      <c r="E154" s="53">
        <v>3103146060</v>
      </c>
      <c r="F154" s="60" t="s">
        <v>42</v>
      </c>
      <c r="G154" s="276">
        <v>46</v>
      </c>
      <c r="H154" s="257" t="s">
        <v>260</v>
      </c>
      <c r="I154" s="31" t="s">
        <v>94</v>
      </c>
      <c r="J154" s="31">
        <v>4</v>
      </c>
      <c r="K154" s="272">
        <f t="shared" si="10"/>
        <v>305000</v>
      </c>
      <c r="L154" s="192">
        <v>0</v>
      </c>
      <c r="M154" s="273">
        <v>305000</v>
      </c>
      <c r="N154" s="274">
        <f t="shared" si="11"/>
        <v>1220000</v>
      </c>
      <c r="O154" s="273">
        <f t="shared" si="12"/>
        <v>1220000</v>
      </c>
    </row>
    <row r="155" spans="1:15" ht="38.25" x14ac:dyDescent="0.25">
      <c r="A155" s="59">
        <v>45051</v>
      </c>
      <c r="B155" s="53" t="s">
        <v>433</v>
      </c>
      <c r="C155" s="53" t="s">
        <v>41</v>
      </c>
      <c r="D155" s="53" t="s">
        <v>432</v>
      </c>
      <c r="E155" s="53">
        <v>3103146060</v>
      </c>
      <c r="F155" s="60" t="s">
        <v>42</v>
      </c>
      <c r="G155" s="31">
        <v>47</v>
      </c>
      <c r="H155" s="257" t="s">
        <v>252</v>
      </c>
      <c r="I155" s="31" t="s">
        <v>94</v>
      </c>
      <c r="J155" s="31">
        <v>10</v>
      </c>
      <c r="K155" s="272">
        <f t="shared" si="10"/>
        <v>330000</v>
      </c>
      <c r="L155" s="192">
        <v>0</v>
      </c>
      <c r="M155" s="273">
        <v>330000</v>
      </c>
      <c r="N155" s="274">
        <f t="shared" si="11"/>
        <v>3300000</v>
      </c>
      <c r="O155" s="273">
        <f t="shared" si="12"/>
        <v>3300000</v>
      </c>
    </row>
    <row r="156" spans="1:15" ht="38.25" x14ac:dyDescent="0.25">
      <c r="A156" s="59">
        <v>45051</v>
      </c>
      <c r="B156" s="53" t="s">
        <v>433</v>
      </c>
      <c r="C156" s="53" t="s">
        <v>41</v>
      </c>
      <c r="D156" s="53" t="s">
        <v>432</v>
      </c>
      <c r="E156" s="53">
        <v>3103146060</v>
      </c>
      <c r="F156" s="60" t="s">
        <v>42</v>
      </c>
      <c r="G156" s="31">
        <v>48</v>
      </c>
      <c r="H156" s="257" t="s">
        <v>253</v>
      </c>
      <c r="I156" s="31" t="s">
        <v>94</v>
      </c>
      <c r="J156" s="31">
        <v>6</v>
      </c>
      <c r="K156" s="272">
        <f t="shared" si="10"/>
        <v>312000</v>
      </c>
      <c r="L156" s="192">
        <v>0</v>
      </c>
      <c r="M156" s="273">
        <v>312000</v>
      </c>
      <c r="N156" s="274">
        <f t="shared" si="11"/>
        <v>1872000</v>
      </c>
      <c r="O156" s="273">
        <f t="shared" si="12"/>
        <v>1872000</v>
      </c>
    </row>
    <row r="157" spans="1:15" ht="38.25" x14ac:dyDescent="0.25">
      <c r="A157" s="59">
        <v>45051</v>
      </c>
      <c r="B157" s="53" t="s">
        <v>433</v>
      </c>
      <c r="C157" s="53" t="s">
        <v>41</v>
      </c>
      <c r="D157" s="53" t="s">
        <v>432</v>
      </c>
      <c r="E157" s="53">
        <v>3103146060</v>
      </c>
      <c r="F157" s="60" t="s">
        <v>42</v>
      </c>
      <c r="G157" s="31">
        <v>49</v>
      </c>
      <c r="H157" s="257" t="s">
        <v>107</v>
      </c>
      <c r="I157" s="31" t="s">
        <v>94</v>
      </c>
      <c r="J157" s="31">
        <v>5</v>
      </c>
      <c r="K157" s="272">
        <f t="shared" si="10"/>
        <v>318000</v>
      </c>
      <c r="L157" s="192">
        <v>0</v>
      </c>
      <c r="M157" s="273">
        <v>318000</v>
      </c>
      <c r="N157" s="274">
        <f t="shared" si="11"/>
        <v>1590000</v>
      </c>
      <c r="O157" s="273">
        <f t="shared" si="12"/>
        <v>1590000</v>
      </c>
    </row>
    <row r="158" spans="1:15" ht="140.25" x14ac:dyDescent="0.25">
      <c r="A158" s="59">
        <v>45051</v>
      </c>
      <c r="B158" s="53" t="s">
        <v>433</v>
      </c>
      <c r="C158" s="53" t="s">
        <v>41</v>
      </c>
      <c r="D158" s="53" t="s">
        <v>432</v>
      </c>
      <c r="E158" s="53">
        <v>3103146060</v>
      </c>
      <c r="F158" s="60" t="s">
        <v>42</v>
      </c>
      <c r="G158" s="31">
        <v>50</v>
      </c>
      <c r="H158" s="257" t="s">
        <v>153</v>
      </c>
      <c r="I158" s="31" t="s">
        <v>425</v>
      </c>
      <c r="J158" s="31">
        <v>2</v>
      </c>
      <c r="K158" s="272">
        <f t="shared" si="10"/>
        <v>89000</v>
      </c>
      <c r="L158" s="192">
        <v>0</v>
      </c>
      <c r="M158" s="273">
        <v>89000</v>
      </c>
      <c r="N158" s="274">
        <f t="shared" si="11"/>
        <v>178000</v>
      </c>
      <c r="O158" s="273">
        <f t="shared" si="12"/>
        <v>178000</v>
      </c>
    </row>
    <row r="159" spans="1:15" ht="38.25" x14ac:dyDescent="0.25">
      <c r="A159" s="59">
        <v>45051</v>
      </c>
      <c r="B159" s="53" t="s">
        <v>433</v>
      </c>
      <c r="C159" s="53" t="s">
        <v>41</v>
      </c>
      <c r="D159" s="53" t="s">
        <v>432</v>
      </c>
      <c r="E159" s="53">
        <v>3103146060</v>
      </c>
      <c r="F159" s="60" t="s">
        <v>42</v>
      </c>
      <c r="G159" s="276">
        <v>51</v>
      </c>
      <c r="H159" s="257" t="s">
        <v>105</v>
      </c>
      <c r="I159" s="31" t="s">
        <v>94</v>
      </c>
      <c r="J159" s="31">
        <v>52</v>
      </c>
      <c r="K159" s="272">
        <f t="shared" si="10"/>
        <v>189000</v>
      </c>
      <c r="L159" s="192">
        <v>0</v>
      </c>
      <c r="M159" s="273">
        <v>189000</v>
      </c>
      <c r="N159" s="274">
        <f t="shared" si="11"/>
        <v>9828000</v>
      </c>
      <c r="O159" s="273">
        <f t="shared" si="12"/>
        <v>9828000</v>
      </c>
    </row>
    <row r="160" spans="1:15" ht="38.25" x14ac:dyDescent="0.25">
      <c r="A160" s="59">
        <v>45051</v>
      </c>
      <c r="B160" s="53" t="s">
        <v>433</v>
      </c>
      <c r="C160" s="53" t="s">
        <v>41</v>
      </c>
      <c r="D160" s="53" t="s">
        <v>432</v>
      </c>
      <c r="E160" s="53">
        <v>3103146060</v>
      </c>
      <c r="F160" s="60" t="s">
        <v>42</v>
      </c>
      <c r="G160" s="31">
        <v>52</v>
      </c>
      <c r="H160" s="257" t="s">
        <v>251</v>
      </c>
      <c r="I160" s="31" t="s">
        <v>94</v>
      </c>
      <c r="J160" s="31">
        <v>4</v>
      </c>
      <c r="K160" s="272">
        <f t="shared" si="10"/>
        <v>237000</v>
      </c>
      <c r="L160" s="192">
        <v>0</v>
      </c>
      <c r="M160" s="273">
        <v>237000</v>
      </c>
      <c r="N160" s="274">
        <f t="shared" si="11"/>
        <v>948000</v>
      </c>
      <c r="O160" s="273">
        <f t="shared" si="12"/>
        <v>948000</v>
      </c>
    </row>
    <row r="161" spans="1:16" ht="38.25" x14ac:dyDescent="0.25">
      <c r="A161" s="59">
        <v>45051</v>
      </c>
      <c r="B161" s="53" t="s">
        <v>433</v>
      </c>
      <c r="C161" s="53" t="s">
        <v>41</v>
      </c>
      <c r="D161" s="53" t="s">
        <v>432</v>
      </c>
      <c r="E161" s="53">
        <v>3103146060</v>
      </c>
      <c r="F161" s="60" t="s">
        <v>42</v>
      </c>
      <c r="G161" s="31">
        <v>53</v>
      </c>
      <c r="H161" s="261" t="s">
        <v>152</v>
      </c>
      <c r="I161" s="31" t="s">
        <v>63</v>
      </c>
      <c r="J161" s="31">
        <v>1</v>
      </c>
      <c r="K161" s="272">
        <f t="shared" si="10"/>
        <v>1498445.3781512605</v>
      </c>
      <c r="L161" s="192">
        <v>0.19</v>
      </c>
      <c r="M161" s="273">
        <v>1783150</v>
      </c>
      <c r="N161" s="274">
        <f t="shared" ref="N161:N209" si="13">J161*K161</f>
        <v>1498445.3781512605</v>
      </c>
      <c r="O161" s="273">
        <f t="shared" ref="O161:O209" si="14">J161*M161</f>
        <v>1783150</v>
      </c>
    </row>
    <row r="162" spans="1:16" ht="51" x14ac:dyDescent="0.25">
      <c r="A162" s="59">
        <v>45051</v>
      </c>
      <c r="B162" s="53" t="s">
        <v>433</v>
      </c>
      <c r="C162" s="53" t="s">
        <v>41</v>
      </c>
      <c r="D162" s="53" t="s">
        <v>432</v>
      </c>
      <c r="E162" s="53">
        <v>3103146060</v>
      </c>
      <c r="F162" s="60" t="s">
        <v>42</v>
      </c>
      <c r="G162" s="31">
        <v>54</v>
      </c>
      <c r="H162" s="257" t="s">
        <v>150</v>
      </c>
      <c r="I162" s="31" t="s">
        <v>63</v>
      </c>
      <c r="J162" s="31">
        <v>17</v>
      </c>
      <c r="K162" s="272">
        <f t="shared" ref="K162:K209" si="15">M162/(1+L162)</f>
        <v>279047.61904761905</v>
      </c>
      <c r="L162" s="192">
        <v>0.05</v>
      </c>
      <c r="M162" s="273">
        <v>293000</v>
      </c>
      <c r="N162" s="274">
        <f t="shared" si="13"/>
        <v>4743809.5238095243</v>
      </c>
      <c r="O162" s="273">
        <f t="shared" si="14"/>
        <v>4981000</v>
      </c>
    </row>
    <row r="163" spans="1:16" ht="89.25" x14ac:dyDescent="0.25">
      <c r="A163" s="59">
        <v>45051</v>
      </c>
      <c r="B163" s="53" t="s">
        <v>433</v>
      </c>
      <c r="C163" s="53" t="s">
        <v>41</v>
      </c>
      <c r="D163" s="53" t="s">
        <v>432</v>
      </c>
      <c r="E163" s="53">
        <v>3103146060</v>
      </c>
      <c r="F163" s="60" t="s">
        <v>42</v>
      </c>
      <c r="G163" s="31">
        <v>55</v>
      </c>
      <c r="H163" s="257" t="s">
        <v>149</v>
      </c>
      <c r="I163" s="31" t="s">
        <v>63</v>
      </c>
      <c r="J163" s="31">
        <v>6</v>
      </c>
      <c r="K163" s="272">
        <f t="shared" si="15"/>
        <v>447619.04761904757</v>
      </c>
      <c r="L163" s="192">
        <v>0.05</v>
      </c>
      <c r="M163" s="273">
        <v>470000</v>
      </c>
      <c r="N163" s="274">
        <f t="shared" si="13"/>
        <v>2685714.2857142854</v>
      </c>
      <c r="O163" s="273">
        <f t="shared" si="14"/>
        <v>2820000</v>
      </c>
    </row>
    <row r="164" spans="1:16" ht="38.25" x14ac:dyDescent="0.25">
      <c r="A164" s="59">
        <v>45051</v>
      </c>
      <c r="B164" s="53" t="s">
        <v>433</v>
      </c>
      <c r="C164" s="53" t="s">
        <v>41</v>
      </c>
      <c r="D164" s="53" t="s">
        <v>432</v>
      </c>
      <c r="E164" s="53">
        <v>3103146060</v>
      </c>
      <c r="F164" s="60" t="s">
        <v>42</v>
      </c>
      <c r="G164" s="276">
        <v>56</v>
      </c>
      <c r="H164" s="257" t="s">
        <v>151</v>
      </c>
      <c r="I164" s="31" t="s">
        <v>63</v>
      </c>
      <c r="J164" s="31">
        <v>15</v>
      </c>
      <c r="K164" s="272">
        <f t="shared" si="15"/>
        <v>44761.904761904763</v>
      </c>
      <c r="L164" s="192">
        <v>0.05</v>
      </c>
      <c r="M164" s="273">
        <v>47000</v>
      </c>
      <c r="N164" s="274">
        <f t="shared" si="13"/>
        <v>671428.57142857148</v>
      </c>
      <c r="O164" s="273">
        <f t="shared" si="14"/>
        <v>705000</v>
      </c>
    </row>
    <row r="165" spans="1:16" ht="38.25" x14ac:dyDescent="0.25">
      <c r="A165" s="59">
        <v>45051</v>
      </c>
      <c r="B165" s="53" t="s">
        <v>433</v>
      </c>
      <c r="C165" s="53" t="s">
        <v>41</v>
      </c>
      <c r="D165" s="53" t="s">
        <v>432</v>
      </c>
      <c r="E165" s="53">
        <v>3103146060</v>
      </c>
      <c r="F165" s="60" t="s">
        <v>42</v>
      </c>
      <c r="G165" s="31">
        <v>57</v>
      </c>
      <c r="H165" s="257" t="s">
        <v>207</v>
      </c>
      <c r="I165" s="31" t="s">
        <v>63</v>
      </c>
      <c r="J165" s="31">
        <v>6</v>
      </c>
      <c r="K165" s="272">
        <f t="shared" si="15"/>
        <v>62184.873949579836</v>
      </c>
      <c r="L165" s="192">
        <v>0.19</v>
      </c>
      <c r="M165" s="273">
        <v>74000</v>
      </c>
      <c r="N165" s="274">
        <f t="shared" si="13"/>
        <v>373109.24369747902</v>
      </c>
      <c r="O165" s="273">
        <f t="shared" si="14"/>
        <v>444000</v>
      </c>
    </row>
    <row r="166" spans="1:16" ht="38.25" x14ac:dyDescent="0.25">
      <c r="A166" s="59">
        <v>45051</v>
      </c>
      <c r="B166" s="53" t="s">
        <v>433</v>
      </c>
      <c r="C166" s="53" t="s">
        <v>41</v>
      </c>
      <c r="D166" s="53" t="s">
        <v>432</v>
      </c>
      <c r="E166" s="53">
        <v>3103146060</v>
      </c>
      <c r="F166" s="60" t="s">
        <v>42</v>
      </c>
      <c r="G166" s="31">
        <v>58</v>
      </c>
      <c r="H166" s="257" t="s">
        <v>228</v>
      </c>
      <c r="I166" s="31" t="s">
        <v>263</v>
      </c>
      <c r="J166" s="31">
        <v>30</v>
      </c>
      <c r="K166" s="272">
        <f t="shared" si="15"/>
        <v>43697.478991596639</v>
      </c>
      <c r="L166" s="192">
        <v>0.19</v>
      </c>
      <c r="M166" s="273">
        <v>52000</v>
      </c>
      <c r="N166" s="274">
        <f t="shared" si="13"/>
        <v>1310924.3697478992</v>
      </c>
      <c r="O166" s="273">
        <f t="shared" si="14"/>
        <v>1560000</v>
      </c>
    </row>
    <row r="167" spans="1:16" ht="38.25" x14ac:dyDescent="0.25">
      <c r="A167" s="59">
        <v>45051</v>
      </c>
      <c r="B167" s="53" t="s">
        <v>433</v>
      </c>
      <c r="C167" s="53" t="s">
        <v>41</v>
      </c>
      <c r="D167" s="53" t="s">
        <v>432</v>
      </c>
      <c r="E167" s="53">
        <v>3103146060</v>
      </c>
      <c r="F167" s="60" t="s">
        <v>42</v>
      </c>
      <c r="G167" s="31">
        <v>59</v>
      </c>
      <c r="H167" s="257" t="s">
        <v>56</v>
      </c>
      <c r="I167" s="31" t="s">
        <v>427</v>
      </c>
      <c r="J167" s="31">
        <v>3</v>
      </c>
      <c r="K167" s="272">
        <f t="shared" si="15"/>
        <v>17647.058823529413</v>
      </c>
      <c r="L167" s="192">
        <v>0.19</v>
      </c>
      <c r="M167" s="273">
        <v>21000</v>
      </c>
      <c r="N167" s="274">
        <f t="shared" si="13"/>
        <v>52941.176470588238</v>
      </c>
      <c r="O167" s="273">
        <f t="shared" si="14"/>
        <v>63000</v>
      </c>
    </row>
    <row r="168" spans="1:16" ht="38.25" x14ac:dyDescent="0.25">
      <c r="A168" s="59">
        <v>45051</v>
      </c>
      <c r="B168" s="53" t="s">
        <v>433</v>
      </c>
      <c r="C168" s="53" t="s">
        <v>41</v>
      </c>
      <c r="D168" s="53" t="s">
        <v>432</v>
      </c>
      <c r="E168" s="53">
        <v>3103146060</v>
      </c>
      <c r="F168" s="60" t="s">
        <v>42</v>
      </c>
      <c r="G168" s="31">
        <v>60</v>
      </c>
      <c r="H168" s="257" t="s">
        <v>293</v>
      </c>
      <c r="I168" s="31" t="s">
        <v>63</v>
      </c>
      <c r="J168" s="31">
        <v>4</v>
      </c>
      <c r="K168" s="272">
        <f t="shared" si="15"/>
        <v>38655.462184873948</v>
      </c>
      <c r="L168" s="192">
        <v>0.19</v>
      </c>
      <c r="M168" s="273">
        <v>46000</v>
      </c>
      <c r="N168" s="274">
        <f t="shared" si="13"/>
        <v>154621.84873949579</v>
      </c>
      <c r="O168" s="273">
        <f t="shared" si="14"/>
        <v>184000</v>
      </c>
    </row>
    <row r="169" spans="1:16" ht="38.25" x14ac:dyDescent="0.25">
      <c r="A169" s="59">
        <v>45051</v>
      </c>
      <c r="B169" s="53" t="s">
        <v>433</v>
      </c>
      <c r="C169" s="53" t="s">
        <v>41</v>
      </c>
      <c r="D169" s="53" t="s">
        <v>432</v>
      </c>
      <c r="E169" s="53">
        <v>3103146060</v>
      </c>
      <c r="F169" s="60" t="s">
        <v>42</v>
      </c>
      <c r="G169" s="276">
        <v>61</v>
      </c>
      <c r="H169" s="257" t="s">
        <v>245</v>
      </c>
      <c r="I169" s="31" t="s">
        <v>63</v>
      </c>
      <c r="J169" s="31">
        <v>8</v>
      </c>
      <c r="K169" s="272">
        <f t="shared" si="15"/>
        <v>57563.025210084037</v>
      </c>
      <c r="L169" s="192">
        <v>0.19</v>
      </c>
      <c r="M169" s="273">
        <v>68500</v>
      </c>
      <c r="N169" s="274">
        <f t="shared" si="13"/>
        <v>460504.2016806723</v>
      </c>
      <c r="O169" s="273">
        <f t="shared" si="14"/>
        <v>548000</v>
      </c>
    </row>
    <row r="170" spans="1:16" ht="38.25" x14ac:dyDescent="0.25">
      <c r="A170" s="59">
        <v>45051</v>
      </c>
      <c r="B170" s="53" t="s">
        <v>433</v>
      </c>
      <c r="C170" s="53" t="s">
        <v>41</v>
      </c>
      <c r="D170" s="53" t="s">
        <v>432</v>
      </c>
      <c r="E170" s="53">
        <v>3103146060</v>
      </c>
      <c r="F170" s="60" t="s">
        <v>42</v>
      </c>
      <c r="G170" s="31">
        <v>62</v>
      </c>
      <c r="H170" s="258" t="s">
        <v>299</v>
      </c>
      <c r="I170" s="31" t="s">
        <v>63</v>
      </c>
      <c r="J170" s="31">
        <v>1</v>
      </c>
      <c r="K170" s="272">
        <f t="shared" si="15"/>
        <v>1524789.9159663867</v>
      </c>
      <c r="L170" s="192">
        <v>0.19</v>
      </c>
      <c r="M170" s="170">
        <v>1814500</v>
      </c>
      <c r="N170" s="274">
        <f t="shared" si="13"/>
        <v>1524789.9159663867</v>
      </c>
      <c r="O170" s="273">
        <f t="shared" si="14"/>
        <v>1814500</v>
      </c>
      <c r="P170" s="268" t="s">
        <v>588</v>
      </c>
    </row>
    <row r="171" spans="1:16" ht="76.5" x14ac:dyDescent="0.25">
      <c r="A171" s="59">
        <v>45051</v>
      </c>
      <c r="B171" s="53" t="s">
        <v>433</v>
      </c>
      <c r="C171" s="53" t="s">
        <v>41</v>
      </c>
      <c r="D171" s="53" t="s">
        <v>432</v>
      </c>
      <c r="E171" s="53">
        <v>3103146060</v>
      </c>
      <c r="F171" s="60" t="s">
        <v>42</v>
      </c>
      <c r="G171" s="31">
        <v>63</v>
      </c>
      <c r="H171" s="257" t="s">
        <v>55</v>
      </c>
      <c r="I171" s="31" t="s">
        <v>64</v>
      </c>
      <c r="J171" s="31">
        <v>1</v>
      </c>
      <c r="K171" s="272">
        <f t="shared" si="15"/>
        <v>113000</v>
      </c>
      <c r="L171" s="192">
        <v>0</v>
      </c>
      <c r="M171" s="273">
        <v>113000</v>
      </c>
      <c r="N171" s="274">
        <f t="shared" si="13"/>
        <v>113000</v>
      </c>
      <c r="O171" s="273">
        <f t="shared" si="14"/>
        <v>113000</v>
      </c>
    </row>
    <row r="172" spans="1:16" ht="63.75" x14ac:dyDescent="0.25">
      <c r="A172" s="59">
        <v>45051</v>
      </c>
      <c r="B172" s="53" t="s">
        <v>433</v>
      </c>
      <c r="C172" s="53" t="s">
        <v>41</v>
      </c>
      <c r="D172" s="53" t="s">
        <v>432</v>
      </c>
      <c r="E172" s="53">
        <v>3103146060</v>
      </c>
      <c r="F172" s="60" t="s">
        <v>42</v>
      </c>
      <c r="G172" s="31">
        <v>64</v>
      </c>
      <c r="H172" s="257" t="s">
        <v>70</v>
      </c>
      <c r="I172" s="31" t="s">
        <v>428</v>
      </c>
      <c r="J172" s="31">
        <v>2</v>
      </c>
      <c r="K172" s="272">
        <f t="shared" si="15"/>
        <v>470588.23529411765</v>
      </c>
      <c r="L172" s="192">
        <v>0.19</v>
      </c>
      <c r="M172" s="273">
        <v>560000</v>
      </c>
      <c r="N172" s="274">
        <f t="shared" si="13"/>
        <v>941176.4705882353</v>
      </c>
      <c r="O172" s="273">
        <f t="shared" si="14"/>
        <v>1120000</v>
      </c>
    </row>
    <row r="173" spans="1:16" ht="51" x14ac:dyDescent="0.25">
      <c r="A173" s="59">
        <v>45051</v>
      </c>
      <c r="B173" s="53" t="s">
        <v>433</v>
      </c>
      <c r="C173" s="53" t="s">
        <v>41</v>
      </c>
      <c r="D173" s="53" t="s">
        <v>432</v>
      </c>
      <c r="E173" s="53">
        <v>3103146060</v>
      </c>
      <c r="F173" s="60" t="s">
        <v>42</v>
      </c>
      <c r="G173" s="31">
        <v>65</v>
      </c>
      <c r="H173" s="257" t="s">
        <v>231</v>
      </c>
      <c r="I173" s="31" t="s">
        <v>63</v>
      </c>
      <c r="J173" s="31">
        <v>30</v>
      </c>
      <c r="K173" s="272">
        <f t="shared" si="15"/>
        <v>27731.092436974792</v>
      </c>
      <c r="L173" s="192">
        <v>0.19</v>
      </c>
      <c r="M173" s="273">
        <v>33000</v>
      </c>
      <c r="N173" s="274">
        <f t="shared" si="13"/>
        <v>831932.77310924372</v>
      </c>
      <c r="O173" s="273">
        <f t="shared" si="14"/>
        <v>990000</v>
      </c>
    </row>
    <row r="174" spans="1:16" ht="51" x14ac:dyDescent="0.25">
      <c r="A174" s="59">
        <v>45051</v>
      </c>
      <c r="B174" s="53" t="s">
        <v>433</v>
      </c>
      <c r="C174" s="53" t="s">
        <v>41</v>
      </c>
      <c r="D174" s="53" t="s">
        <v>432</v>
      </c>
      <c r="E174" s="53">
        <v>3103146060</v>
      </c>
      <c r="F174" s="60" t="s">
        <v>42</v>
      </c>
      <c r="G174" s="276">
        <v>66</v>
      </c>
      <c r="H174" s="257" t="s">
        <v>236</v>
      </c>
      <c r="I174" s="31" t="s">
        <v>63</v>
      </c>
      <c r="J174" s="31">
        <v>30</v>
      </c>
      <c r="K174" s="272">
        <f t="shared" si="15"/>
        <v>22689.0756302521</v>
      </c>
      <c r="L174" s="192">
        <v>0.19</v>
      </c>
      <c r="M174" s="273">
        <v>27000</v>
      </c>
      <c r="N174" s="274">
        <f t="shared" si="13"/>
        <v>680672.26890756306</v>
      </c>
      <c r="O174" s="273">
        <f t="shared" si="14"/>
        <v>810000</v>
      </c>
    </row>
    <row r="175" spans="1:16" ht="51" x14ac:dyDescent="0.25">
      <c r="A175" s="59">
        <v>45051</v>
      </c>
      <c r="B175" s="53" t="s">
        <v>433</v>
      </c>
      <c r="C175" s="53" t="s">
        <v>41</v>
      </c>
      <c r="D175" s="53" t="s">
        <v>432</v>
      </c>
      <c r="E175" s="53">
        <v>3103146060</v>
      </c>
      <c r="F175" s="60" t="s">
        <v>42</v>
      </c>
      <c r="G175" s="31">
        <v>67</v>
      </c>
      <c r="H175" s="257" t="s">
        <v>230</v>
      </c>
      <c r="I175" s="31" t="s">
        <v>63</v>
      </c>
      <c r="J175" s="31">
        <v>30</v>
      </c>
      <c r="K175" s="272">
        <f t="shared" si="15"/>
        <v>22689.0756302521</v>
      </c>
      <c r="L175" s="192">
        <v>0.19</v>
      </c>
      <c r="M175" s="273">
        <v>27000</v>
      </c>
      <c r="N175" s="274">
        <f t="shared" si="13"/>
        <v>680672.26890756306</v>
      </c>
      <c r="O175" s="273">
        <f t="shared" si="14"/>
        <v>810000</v>
      </c>
    </row>
    <row r="176" spans="1:16" ht="51" x14ac:dyDescent="0.25">
      <c r="A176" s="59">
        <v>45051</v>
      </c>
      <c r="B176" s="53" t="s">
        <v>433</v>
      </c>
      <c r="C176" s="53" t="s">
        <v>41</v>
      </c>
      <c r="D176" s="53" t="s">
        <v>432</v>
      </c>
      <c r="E176" s="53">
        <v>3103146060</v>
      </c>
      <c r="F176" s="60" t="s">
        <v>42</v>
      </c>
      <c r="G176" s="31">
        <v>68</v>
      </c>
      <c r="H176" s="257" t="s">
        <v>233</v>
      </c>
      <c r="I176" s="31" t="s">
        <v>63</v>
      </c>
      <c r="J176" s="31">
        <v>30</v>
      </c>
      <c r="K176" s="272">
        <f t="shared" si="15"/>
        <v>22689.0756302521</v>
      </c>
      <c r="L176" s="192">
        <v>0.19</v>
      </c>
      <c r="M176" s="273">
        <v>27000</v>
      </c>
      <c r="N176" s="274">
        <f t="shared" si="13"/>
        <v>680672.26890756306</v>
      </c>
      <c r="O176" s="273">
        <f t="shared" si="14"/>
        <v>810000</v>
      </c>
    </row>
    <row r="177" spans="1:16" ht="51" x14ac:dyDescent="0.25">
      <c r="A177" s="59">
        <v>45051</v>
      </c>
      <c r="B177" s="53" t="s">
        <v>433</v>
      </c>
      <c r="C177" s="53" t="s">
        <v>41</v>
      </c>
      <c r="D177" s="53" t="s">
        <v>432</v>
      </c>
      <c r="E177" s="53">
        <v>3103146060</v>
      </c>
      <c r="F177" s="60" t="s">
        <v>42</v>
      </c>
      <c r="G177" s="31">
        <v>69</v>
      </c>
      <c r="H177" s="257" t="s">
        <v>235</v>
      </c>
      <c r="I177" s="31" t="s">
        <v>63</v>
      </c>
      <c r="J177" s="31">
        <v>30</v>
      </c>
      <c r="K177" s="272">
        <f t="shared" si="15"/>
        <v>22689.0756302521</v>
      </c>
      <c r="L177" s="192">
        <v>0.19</v>
      </c>
      <c r="M177" s="273">
        <v>27000</v>
      </c>
      <c r="N177" s="274">
        <f t="shared" si="13"/>
        <v>680672.26890756306</v>
      </c>
      <c r="O177" s="273">
        <f t="shared" si="14"/>
        <v>810000</v>
      </c>
    </row>
    <row r="178" spans="1:16" ht="51" x14ac:dyDescent="0.25">
      <c r="A178" s="59">
        <v>45051</v>
      </c>
      <c r="B178" s="53" t="s">
        <v>433</v>
      </c>
      <c r="C178" s="53" t="s">
        <v>41</v>
      </c>
      <c r="D178" s="53" t="s">
        <v>432</v>
      </c>
      <c r="E178" s="53">
        <v>3103146060</v>
      </c>
      <c r="F178" s="60" t="s">
        <v>42</v>
      </c>
      <c r="G178" s="31">
        <v>70</v>
      </c>
      <c r="H178" s="257" t="s">
        <v>232</v>
      </c>
      <c r="I178" s="31" t="s">
        <v>63</v>
      </c>
      <c r="J178" s="31">
        <v>30</v>
      </c>
      <c r="K178" s="272">
        <f t="shared" si="15"/>
        <v>25210.084033613446</v>
      </c>
      <c r="L178" s="192">
        <v>0.19</v>
      </c>
      <c r="M178" s="273">
        <v>30000</v>
      </c>
      <c r="N178" s="274">
        <f t="shared" si="13"/>
        <v>756302.52100840339</v>
      </c>
      <c r="O178" s="273">
        <f t="shared" si="14"/>
        <v>900000</v>
      </c>
    </row>
    <row r="179" spans="1:16" ht="51" x14ac:dyDescent="0.25">
      <c r="A179" s="59">
        <v>45051</v>
      </c>
      <c r="B179" s="53" t="s">
        <v>433</v>
      </c>
      <c r="C179" s="53" t="s">
        <v>41</v>
      </c>
      <c r="D179" s="53" t="s">
        <v>432</v>
      </c>
      <c r="E179" s="53">
        <v>3103146060</v>
      </c>
      <c r="F179" s="60" t="s">
        <v>42</v>
      </c>
      <c r="G179" s="276">
        <v>71</v>
      </c>
      <c r="H179" s="257" t="s">
        <v>234</v>
      </c>
      <c r="I179" s="31" t="s">
        <v>63</v>
      </c>
      <c r="J179" s="31">
        <v>2</v>
      </c>
      <c r="K179" s="272">
        <f t="shared" si="15"/>
        <v>22689.0756302521</v>
      </c>
      <c r="L179" s="192">
        <v>0.19</v>
      </c>
      <c r="M179" s="273">
        <v>27000</v>
      </c>
      <c r="N179" s="274">
        <f t="shared" si="13"/>
        <v>45378.151260504201</v>
      </c>
      <c r="O179" s="273">
        <f t="shared" si="14"/>
        <v>54000</v>
      </c>
    </row>
    <row r="180" spans="1:16" ht="81.75" customHeight="1" x14ac:dyDescent="0.25">
      <c r="A180" s="59">
        <v>45051</v>
      </c>
      <c r="B180" s="53" t="s">
        <v>447</v>
      </c>
      <c r="C180" s="53" t="s">
        <v>476</v>
      </c>
      <c r="D180" s="53" t="s">
        <v>475</v>
      </c>
      <c r="E180" s="53"/>
      <c r="F180" s="60"/>
      <c r="G180" s="31">
        <v>72</v>
      </c>
      <c r="H180" s="261" t="s">
        <v>424</v>
      </c>
      <c r="I180" s="31" t="s">
        <v>63</v>
      </c>
      <c r="J180" s="31">
        <v>4</v>
      </c>
      <c r="K180" s="272">
        <f t="shared" si="15"/>
        <v>53046.218487394959</v>
      </c>
      <c r="L180" s="192">
        <v>0.19</v>
      </c>
      <c r="M180" s="281">
        <v>63125</v>
      </c>
      <c r="N180" s="286">
        <f t="shared" si="13"/>
        <v>212184.87394957984</v>
      </c>
      <c r="O180" s="273">
        <f t="shared" si="14"/>
        <v>252500</v>
      </c>
      <c r="P180" s="268" t="s">
        <v>580</v>
      </c>
    </row>
    <row r="181" spans="1:16" ht="38.25" x14ac:dyDescent="0.25">
      <c r="A181" s="59">
        <v>45051</v>
      </c>
      <c r="B181" s="53" t="s">
        <v>433</v>
      </c>
      <c r="C181" s="53" t="s">
        <v>41</v>
      </c>
      <c r="D181" s="53" t="s">
        <v>432</v>
      </c>
      <c r="E181" s="53">
        <v>3103146060</v>
      </c>
      <c r="F181" s="60" t="s">
        <v>42</v>
      </c>
      <c r="G181" s="31">
        <v>73</v>
      </c>
      <c r="H181" s="257" t="s">
        <v>214</v>
      </c>
      <c r="I181" s="31" t="s">
        <v>63</v>
      </c>
      <c r="J181" s="31">
        <v>15</v>
      </c>
      <c r="K181" s="272">
        <f t="shared" si="15"/>
        <v>104201.68067226891</v>
      </c>
      <c r="L181" s="192">
        <v>0.19</v>
      </c>
      <c r="M181" s="273">
        <v>124000</v>
      </c>
      <c r="N181" s="274">
        <f t="shared" si="13"/>
        <v>1563025.2100840337</v>
      </c>
      <c r="O181" s="273">
        <f t="shared" si="14"/>
        <v>1860000</v>
      </c>
    </row>
    <row r="182" spans="1:16" ht="38.25" x14ac:dyDescent="0.25">
      <c r="A182" s="59">
        <v>45051</v>
      </c>
      <c r="B182" s="53" t="s">
        <v>433</v>
      </c>
      <c r="C182" s="53" t="s">
        <v>41</v>
      </c>
      <c r="D182" s="53" t="s">
        <v>432</v>
      </c>
      <c r="E182" s="53">
        <v>3103146060</v>
      </c>
      <c r="F182" s="60" t="s">
        <v>42</v>
      </c>
      <c r="G182" s="31">
        <v>74</v>
      </c>
      <c r="H182" s="257" t="s">
        <v>417</v>
      </c>
      <c r="I182" s="31" t="s">
        <v>63</v>
      </c>
      <c r="J182" s="31">
        <v>22</v>
      </c>
      <c r="K182" s="272">
        <f t="shared" si="15"/>
        <v>25714.285714285714</v>
      </c>
      <c r="L182" s="192">
        <v>0.05</v>
      </c>
      <c r="M182" s="273">
        <v>27000</v>
      </c>
      <c r="N182" s="274">
        <f t="shared" si="13"/>
        <v>565714.28571428568</v>
      </c>
      <c r="O182" s="273">
        <f t="shared" si="14"/>
        <v>594000</v>
      </c>
    </row>
    <row r="183" spans="1:16" ht="38.25" x14ac:dyDescent="0.25">
      <c r="A183" s="59">
        <v>45051</v>
      </c>
      <c r="B183" s="53" t="s">
        <v>433</v>
      </c>
      <c r="C183" s="53" t="s">
        <v>41</v>
      </c>
      <c r="D183" s="53" t="s">
        <v>432</v>
      </c>
      <c r="E183" s="53">
        <v>3103146060</v>
      </c>
      <c r="F183" s="60" t="s">
        <v>42</v>
      </c>
      <c r="G183" s="31">
        <v>75</v>
      </c>
      <c r="H183" s="257" t="s">
        <v>90</v>
      </c>
      <c r="I183" s="31" t="s">
        <v>63</v>
      </c>
      <c r="J183" s="31">
        <v>21</v>
      </c>
      <c r="K183" s="272">
        <f t="shared" si="15"/>
        <v>50476.190476190473</v>
      </c>
      <c r="L183" s="192">
        <v>0.05</v>
      </c>
      <c r="M183" s="273">
        <v>53000</v>
      </c>
      <c r="N183" s="274">
        <f t="shared" si="13"/>
        <v>1060000</v>
      </c>
      <c r="O183" s="273">
        <f t="shared" si="14"/>
        <v>1113000</v>
      </c>
    </row>
    <row r="184" spans="1:16" ht="38.25" x14ac:dyDescent="0.25">
      <c r="A184" s="59">
        <v>45051</v>
      </c>
      <c r="B184" s="53" t="s">
        <v>433</v>
      </c>
      <c r="C184" s="53" t="s">
        <v>41</v>
      </c>
      <c r="D184" s="53" t="s">
        <v>432</v>
      </c>
      <c r="E184" s="53">
        <v>3103146060</v>
      </c>
      <c r="F184" s="60" t="s">
        <v>42</v>
      </c>
      <c r="G184" s="276">
        <v>76</v>
      </c>
      <c r="H184" s="257" t="s">
        <v>59</v>
      </c>
      <c r="I184" s="31" t="s">
        <v>63</v>
      </c>
      <c r="J184" s="31">
        <v>17</v>
      </c>
      <c r="K184" s="272">
        <f t="shared" si="15"/>
        <v>48739.495798319331</v>
      </c>
      <c r="L184" s="192">
        <v>0.19</v>
      </c>
      <c r="M184" s="273">
        <v>58000</v>
      </c>
      <c r="N184" s="274">
        <f t="shared" si="13"/>
        <v>828571.42857142864</v>
      </c>
      <c r="O184" s="273">
        <f t="shared" si="14"/>
        <v>986000</v>
      </c>
    </row>
    <row r="185" spans="1:16" ht="38.25" x14ac:dyDescent="0.25">
      <c r="A185" s="59">
        <v>45051</v>
      </c>
      <c r="B185" s="53" t="s">
        <v>433</v>
      </c>
      <c r="C185" s="53" t="s">
        <v>41</v>
      </c>
      <c r="D185" s="53" t="s">
        <v>432</v>
      </c>
      <c r="E185" s="53">
        <v>3103146060</v>
      </c>
      <c r="F185" s="60" t="s">
        <v>42</v>
      </c>
      <c r="G185" s="31">
        <v>77</v>
      </c>
      <c r="H185" s="257" t="s">
        <v>83</v>
      </c>
      <c r="I185" s="31" t="s">
        <v>67</v>
      </c>
      <c r="J185" s="31">
        <v>1</v>
      </c>
      <c r="K185" s="272">
        <f t="shared" si="15"/>
        <v>147899.15966386555</v>
      </c>
      <c r="L185" s="192">
        <v>0.19</v>
      </c>
      <c r="M185" s="273">
        <v>176000</v>
      </c>
      <c r="N185" s="274">
        <f t="shared" si="13"/>
        <v>147899.15966386555</v>
      </c>
      <c r="O185" s="273">
        <f t="shared" si="14"/>
        <v>176000</v>
      </c>
    </row>
    <row r="186" spans="1:16" ht="38.25" x14ac:dyDescent="0.25">
      <c r="A186" s="59">
        <v>45051</v>
      </c>
      <c r="B186" s="53" t="s">
        <v>433</v>
      </c>
      <c r="C186" s="53" t="s">
        <v>41</v>
      </c>
      <c r="D186" s="53" t="s">
        <v>432</v>
      </c>
      <c r="E186" s="53">
        <v>3103146060</v>
      </c>
      <c r="F186" s="60" t="s">
        <v>42</v>
      </c>
      <c r="G186" s="31">
        <v>78</v>
      </c>
      <c r="H186" s="257" t="s">
        <v>57</v>
      </c>
      <c r="I186" s="31" t="s">
        <v>63</v>
      </c>
      <c r="J186" s="31">
        <v>2</v>
      </c>
      <c r="K186" s="272">
        <f t="shared" si="15"/>
        <v>39495.798319327732</v>
      </c>
      <c r="L186" s="192">
        <v>0.19</v>
      </c>
      <c r="M186" s="273">
        <v>47000</v>
      </c>
      <c r="N186" s="274">
        <f t="shared" si="13"/>
        <v>78991.596638655465</v>
      </c>
      <c r="O186" s="273">
        <f t="shared" si="14"/>
        <v>94000</v>
      </c>
    </row>
    <row r="187" spans="1:16" ht="38.25" x14ac:dyDescent="0.25">
      <c r="A187" s="59">
        <v>45051</v>
      </c>
      <c r="B187" s="53" t="s">
        <v>433</v>
      </c>
      <c r="C187" s="53" t="s">
        <v>41</v>
      </c>
      <c r="D187" s="53" t="s">
        <v>432</v>
      </c>
      <c r="E187" s="53">
        <v>3103146060</v>
      </c>
      <c r="F187" s="60" t="s">
        <v>42</v>
      </c>
      <c r="G187" s="31">
        <v>79</v>
      </c>
      <c r="H187" s="257" t="s">
        <v>101</v>
      </c>
      <c r="I187" s="31" t="s">
        <v>429</v>
      </c>
      <c r="J187" s="31">
        <v>4</v>
      </c>
      <c r="K187" s="272">
        <f t="shared" si="15"/>
        <v>68571.428571428565</v>
      </c>
      <c r="L187" s="192">
        <v>0.05</v>
      </c>
      <c r="M187" s="273">
        <v>72000</v>
      </c>
      <c r="N187" s="274">
        <f t="shared" si="13"/>
        <v>274285.71428571426</v>
      </c>
      <c r="O187" s="273">
        <f t="shared" si="14"/>
        <v>288000</v>
      </c>
    </row>
    <row r="188" spans="1:16" ht="38.25" x14ac:dyDescent="0.25">
      <c r="A188" s="59">
        <v>45051</v>
      </c>
      <c r="B188" s="53" t="s">
        <v>433</v>
      </c>
      <c r="C188" s="53" t="s">
        <v>41</v>
      </c>
      <c r="D188" s="53" t="s">
        <v>432</v>
      </c>
      <c r="E188" s="53">
        <v>3103146060</v>
      </c>
      <c r="F188" s="60" t="s">
        <v>42</v>
      </c>
      <c r="G188" s="31">
        <v>80</v>
      </c>
      <c r="H188" s="258" t="s">
        <v>212</v>
      </c>
      <c r="I188" s="31" t="s">
        <v>63</v>
      </c>
      <c r="J188" s="31">
        <v>1</v>
      </c>
      <c r="K188" s="272">
        <f t="shared" si="15"/>
        <v>1500840.3361344538</v>
      </c>
      <c r="L188" s="192">
        <v>0.19</v>
      </c>
      <c r="M188" s="273">
        <v>1786000</v>
      </c>
      <c r="N188" s="274">
        <f t="shared" si="13"/>
        <v>1500840.3361344538</v>
      </c>
      <c r="O188" s="273">
        <f t="shared" si="14"/>
        <v>1786000</v>
      </c>
    </row>
    <row r="189" spans="1:16" ht="38.25" x14ac:dyDescent="0.25">
      <c r="A189" s="59">
        <v>45051</v>
      </c>
      <c r="B189" s="53" t="s">
        <v>433</v>
      </c>
      <c r="C189" s="53" t="s">
        <v>41</v>
      </c>
      <c r="D189" s="53" t="s">
        <v>432</v>
      </c>
      <c r="E189" s="53">
        <v>3103146060</v>
      </c>
      <c r="F189" s="60" t="s">
        <v>42</v>
      </c>
      <c r="G189" s="276">
        <v>81</v>
      </c>
      <c r="H189" s="257" t="s">
        <v>157</v>
      </c>
      <c r="I189" s="31" t="s">
        <v>63</v>
      </c>
      <c r="J189" s="31">
        <v>1</v>
      </c>
      <c r="K189" s="272">
        <f t="shared" si="15"/>
        <v>1293277.3109243698</v>
      </c>
      <c r="L189" s="192">
        <v>0.19</v>
      </c>
      <c r="M189" s="273">
        <v>1539000</v>
      </c>
      <c r="N189" s="274">
        <f t="shared" si="13"/>
        <v>1293277.3109243698</v>
      </c>
      <c r="O189" s="273">
        <f t="shared" si="14"/>
        <v>1539000</v>
      </c>
    </row>
    <row r="190" spans="1:16" ht="63.75" x14ac:dyDescent="0.25">
      <c r="A190" s="59">
        <v>45051</v>
      </c>
      <c r="B190" s="53" t="s">
        <v>433</v>
      </c>
      <c r="C190" s="53" t="s">
        <v>41</v>
      </c>
      <c r="D190" s="53" t="s">
        <v>432</v>
      </c>
      <c r="E190" s="53">
        <v>3103146060</v>
      </c>
      <c r="F190" s="60" t="s">
        <v>42</v>
      </c>
      <c r="G190" s="31">
        <v>82</v>
      </c>
      <c r="H190" s="258" t="s">
        <v>303</v>
      </c>
      <c r="I190" s="31" t="s">
        <v>63</v>
      </c>
      <c r="J190" s="31">
        <v>1</v>
      </c>
      <c r="K190" s="272">
        <f t="shared" si="15"/>
        <v>0</v>
      </c>
      <c r="L190" s="192">
        <v>0.19</v>
      </c>
      <c r="M190" s="170"/>
      <c r="N190" s="274">
        <f t="shared" si="13"/>
        <v>0</v>
      </c>
      <c r="O190" s="273">
        <f t="shared" si="14"/>
        <v>0</v>
      </c>
      <c r="P190" s="268" t="s">
        <v>558</v>
      </c>
    </row>
    <row r="191" spans="1:16" ht="38.25" x14ac:dyDescent="0.25">
      <c r="A191" s="59">
        <v>45051</v>
      </c>
      <c r="B191" s="53" t="s">
        <v>433</v>
      </c>
      <c r="C191" s="53" t="s">
        <v>41</v>
      </c>
      <c r="D191" s="53" t="s">
        <v>432</v>
      </c>
      <c r="E191" s="53">
        <v>3103146060</v>
      </c>
      <c r="F191" s="60" t="s">
        <v>42</v>
      </c>
      <c r="G191" s="31">
        <v>83</v>
      </c>
      <c r="H191" s="167" t="s">
        <v>510</v>
      </c>
      <c r="I191" s="282" t="s">
        <v>304</v>
      </c>
      <c r="J191" s="282">
        <v>1</v>
      </c>
      <c r="K191" s="272">
        <f t="shared" si="15"/>
        <v>0</v>
      </c>
      <c r="L191" s="192">
        <v>0.19</v>
      </c>
      <c r="M191" s="273"/>
      <c r="N191" s="274">
        <f t="shared" si="13"/>
        <v>0</v>
      </c>
      <c r="O191" s="273">
        <f t="shared" si="14"/>
        <v>0</v>
      </c>
      <c r="P191" s="268" t="s">
        <v>558</v>
      </c>
    </row>
    <row r="192" spans="1:16" ht="89.25" x14ac:dyDescent="0.25">
      <c r="A192" s="59">
        <v>45051</v>
      </c>
      <c r="B192" s="53" t="s">
        <v>433</v>
      </c>
      <c r="C192" s="53" t="s">
        <v>41</v>
      </c>
      <c r="D192" s="53" t="s">
        <v>432</v>
      </c>
      <c r="E192" s="53">
        <v>3103146060</v>
      </c>
      <c r="F192" s="60" t="s">
        <v>42</v>
      </c>
      <c r="G192" s="31">
        <v>84</v>
      </c>
      <c r="H192" s="257" t="s">
        <v>155</v>
      </c>
      <c r="I192" s="31" t="s">
        <v>63</v>
      </c>
      <c r="J192" s="31">
        <v>17</v>
      </c>
      <c r="K192" s="272">
        <f t="shared" si="15"/>
        <v>28571.428571428572</v>
      </c>
      <c r="L192" s="192">
        <v>0.19</v>
      </c>
      <c r="M192" s="273">
        <v>34000</v>
      </c>
      <c r="N192" s="274">
        <f t="shared" si="13"/>
        <v>485714.28571428574</v>
      </c>
      <c r="O192" s="273">
        <f t="shared" si="14"/>
        <v>578000</v>
      </c>
    </row>
    <row r="193" spans="1:16" ht="114.75" x14ac:dyDescent="0.25">
      <c r="A193" s="59">
        <v>45051</v>
      </c>
      <c r="B193" s="53" t="s">
        <v>433</v>
      </c>
      <c r="C193" s="53" t="s">
        <v>41</v>
      </c>
      <c r="D193" s="53" t="s">
        <v>432</v>
      </c>
      <c r="E193" s="53">
        <v>3103146060</v>
      </c>
      <c r="F193" s="60" t="s">
        <v>42</v>
      </c>
      <c r="G193" s="31">
        <v>85</v>
      </c>
      <c r="H193" s="257" t="s">
        <v>514</v>
      </c>
      <c r="I193" s="31" t="s">
        <v>63</v>
      </c>
      <c r="J193" s="31">
        <v>333</v>
      </c>
      <c r="K193" s="272">
        <f t="shared" si="15"/>
        <v>24369.747899159665</v>
      </c>
      <c r="L193" s="192">
        <v>0.19</v>
      </c>
      <c r="M193" s="273">
        <v>29000</v>
      </c>
      <c r="N193" s="274">
        <f t="shared" si="13"/>
        <v>8115126.0504201688</v>
      </c>
      <c r="O193" s="273">
        <f t="shared" si="14"/>
        <v>9657000</v>
      </c>
      <c r="P193" s="268" t="s">
        <v>516</v>
      </c>
    </row>
    <row r="194" spans="1:16" ht="165.75" x14ac:dyDescent="0.25">
      <c r="A194" s="59">
        <v>45051</v>
      </c>
      <c r="B194" s="53" t="s">
        <v>433</v>
      </c>
      <c r="C194" s="53" t="s">
        <v>41</v>
      </c>
      <c r="D194" s="53" t="s">
        <v>432</v>
      </c>
      <c r="E194" s="53">
        <v>3103146060</v>
      </c>
      <c r="F194" s="60" t="s">
        <v>42</v>
      </c>
      <c r="G194" s="276">
        <v>86</v>
      </c>
      <c r="H194" s="257" t="s">
        <v>267</v>
      </c>
      <c r="I194" s="31" t="s">
        <v>63</v>
      </c>
      <c r="J194" s="31">
        <v>2</v>
      </c>
      <c r="K194" s="272">
        <f t="shared" si="15"/>
        <v>1588235.2941176472</v>
      </c>
      <c r="L194" s="192">
        <v>0.19</v>
      </c>
      <c r="M194" s="273">
        <v>1890000</v>
      </c>
      <c r="N194" s="274">
        <f t="shared" si="13"/>
        <v>3176470.5882352944</v>
      </c>
      <c r="O194" s="273">
        <f t="shared" si="14"/>
        <v>3780000</v>
      </c>
    </row>
    <row r="195" spans="1:16" ht="38.25" x14ac:dyDescent="0.25">
      <c r="A195" s="59">
        <v>45051</v>
      </c>
      <c r="B195" s="53" t="s">
        <v>433</v>
      </c>
      <c r="C195" s="53" t="s">
        <v>41</v>
      </c>
      <c r="D195" s="53" t="s">
        <v>432</v>
      </c>
      <c r="E195" s="53">
        <v>3103146060</v>
      </c>
      <c r="F195" s="60" t="s">
        <v>42</v>
      </c>
      <c r="G195" s="31">
        <v>87</v>
      </c>
      <c r="H195" s="257" t="s">
        <v>181</v>
      </c>
      <c r="I195" s="31" t="s">
        <v>63</v>
      </c>
      <c r="J195" s="31">
        <v>1</v>
      </c>
      <c r="K195" s="272">
        <f t="shared" si="15"/>
        <v>1548739.4957983193</v>
      </c>
      <c r="L195" s="192">
        <v>0.19</v>
      </c>
      <c r="M195" s="273">
        <v>1843000</v>
      </c>
      <c r="N195" s="274">
        <f t="shared" si="13"/>
        <v>1548739.4957983193</v>
      </c>
      <c r="O195" s="273">
        <f t="shared" si="14"/>
        <v>1843000</v>
      </c>
    </row>
    <row r="196" spans="1:16" ht="114.75" x14ac:dyDescent="0.25">
      <c r="A196" s="59">
        <v>45051</v>
      </c>
      <c r="B196" s="53" t="s">
        <v>433</v>
      </c>
      <c r="C196" s="53" t="s">
        <v>41</v>
      </c>
      <c r="D196" s="53" t="s">
        <v>432</v>
      </c>
      <c r="E196" s="53">
        <v>3103146060</v>
      </c>
      <c r="F196" s="60" t="s">
        <v>42</v>
      </c>
      <c r="G196" s="31">
        <v>88</v>
      </c>
      <c r="H196" s="257" t="s">
        <v>170</v>
      </c>
      <c r="I196" s="31" t="s">
        <v>63</v>
      </c>
      <c r="J196" s="31">
        <v>4</v>
      </c>
      <c r="K196" s="272">
        <f t="shared" si="15"/>
        <v>350000</v>
      </c>
      <c r="L196" s="192">
        <v>0</v>
      </c>
      <c r="M196" s="273">
        <v>350000</v>
      </c>
      <c r="N196" s="274">
        <f t="shared" si="13"/>
        <v>1400000</v>
      </c>
      <c r="O196" s="273">
        <f t="shared" si="14"/>
        <v>1400000</v>
      </c>
    </row>
    <row r="197" spans="1:16" ht="51" x14ac:dyDescent="0.25">
      <c r="A197" s="59">
        <v>45051</v>
      </c>
      <c r="B197" s="53" t="s">
        <v>433</v>
      </c>
      <c r="C197" s="53" t="s">
        <v>41</v>
      </c>
      <c r="D197" s="53" t="s">
        <v>432</v>
      </c>
      <c r="E197" s="53">
        <v>3103146060</v>
      </c>
      <c r="F197" s="60" t="s">
        <v>42</v>
      </c>
      <c r="G197" s="31">
        <v>89</v>
      </c>
      <c r="H197" s="257" t="s">
        <v>58</v>
      </c>
      <c r="I197" s="31" t="s">
        <v>63</v>
      </c>
      <c r="J197" s="31">
        <v>4</v>
      </c>
      <c r="K197" s="272">
        <f t="shared" si="15"/>
        <v>127619.04761904762</v>
      </c>
      <c r="L197" s="192">
        <v>0.05</v>
      </c>
      <c r="M197" s="273">
        <v>134000</v>
      </c>
      <c r="N197" s="274">
        <f t="shared" si="13"/>
        <v>510476.19047619047</v>
      </c>
      <c r="O197" s="273">
        <f t="shared" si="14"/>
        <v>536000</v>
      </c>
    </row>
    <row r="198" spans="1:16" ht="38.25" x14ac:dyDescent="0.25">
      <c r="A198" s="59">
        <v>45051</v>
      </c>
      <c r="B198" s="53" t="s">
        <v>433</v>
      </c>
      <c r="C198" s="53" t="s">
        <v>41</v>
      </c>
      <c r="D198" s="53" t="s">
        <v>432</v>
      </c>
      <c r="E198" s="53">
        <v>3103146060</v>
      </c>
      <c r="F198" s="60" t="s">
        <v>42</v>
      </c>
      <c r="G198" s="31">
        <v>90</v>
      </c>
      <c r="H198" s="257" t="s">
        <v>73</v>
      </c>
      <c r="I198" s="31" t="s">
        <v>63</v>
      </c>
      <c r="J198" s="31">
        <v>13</v>
      </c>
      <c r="K198" s="272">
        <f t="shared" si="15"/>
        <v>67619.047619047618</v>
      </c>
      <c r="L198" s="192">
        <v>0.05</v>
      </c>
      <c r="M198" s="273">
        <v>71000</v>
      </c>
      <c r="N198" s="274">
        <f t="shared" si="13"/>
        <v>879047.61904761905</v>
      </c>
      <c r="O198" s="273">
        <f t="shared" si="14"/>
        <v>923000</v>
      </c>
    </row>
    <row r="199" spans="1:16" ht="38.25" x14ac:dyDescent="0.25">
      <c r="A199" s="59">
        <v>45051</v>
      </c>
      <c r="B199" s="53" t="s">
        <v>433</v>
      </c>
      <c r="C199" s="53" t="s">
        <v>41</v>
      </c>
      <c r="D199" s="53" t="s">
        <v>432</v>
      </c>
      <c r="E199" s="53">
        <v>3103146060</v>
      </c>
      <c r="F199" s="60" t="s">
        <v>42</v>
      </c>
      <c r="G199" s="276">
        <v>91</v>
      </c>
      <c r="H199" s="257" t="s">
        <v>89</v>
      </c>
      <c r="I199" s="31" t="s">
        <v>63</v>
      </c>
      <c r="J199" s="31">
        <v>15</v>
      </c>
      <c r="K199" s="272">
        <f t="shared" si="15"/>
        <v>59047.619047619046</v>
      </c>
      <c r="L199" s="192">
        <v>0.05</v>
      </c>
      <c r="M199" s="273">
        <v>62000</v>
      </c>
      <c r="N199" s="274">
        <f t="shared" si="13"/>
        <v>885714.28571428568</v>
      </c>
      <c r="O199" s="273">
        <f t="shared" si="14"/>
        <v>930000</v>
      </c>
    </row>
    <row r="200" spans="1:16" ht="38.25" x14ac:dyDescent="0.25">
      <c r="A200" s="59">
        <v>45051</v>
      </c>
      <c r="B200" s="53" t="s">
        <v>433</v>
      </c>
      <c r="C200" s="53" t="s">
        <v>41</v>
      </c>
      <c r="D200" s="53" t="s">
        <v>432</v>
      </c>
      <c r="E200" s="53">
        <v>3103146060</v>
      </c>
      <c r="F200" s="60" t="s">
        <v>42</v>
      </c>
      <c r="G200" s="31">
        <v>92</v>
      </c>
      <c r="H200" s="257" t="s">
        <v>171</v>
      </c>
      <c r="I200" s="31" t="s">
        <v>280</v>
      </c>
      <c r="J200" s="31">
        <v>4</v>
      </c>
      <c r="K200" s="272">
        <f t="shared" si="15"/>
        <v>84000</v>
      </c>
      <c r="L200" s="193">
        <v>0</v>
      </c>
      <c r="M200" s="273">
        <v>84000</v>
      </c>
      <c r="N200" s="274">
        <f t="shared" si="13"/>
        <v>336000</v>
      </c>
      <c r="O200" s="273">
        <f t="shared" si="14"/>
        <v>336000</v>
      </c>
    </row>
    <row r="201" spans="1:16" ht="38.25" x14ac:dyDescent="0.25">
      <c r="A201" s="59">
        <v>45051</v>
      </c>
      <c r="B201" s="53" t="s">
        <v>433</v>
      </c>
      <c r="C201" s="53" t="s">
        <v>41</v>
      </c>
      <c r="D201" s="53" t="s">
        <v>432</v>
      </c>
      <c r="E201" s="53">
        <v>3103146060</v>
      </c>
      <c r="F201" s="60" t="s">
        <v>42</v>
      </c>
      <c r="G201" s="31">
        <v>93</v>
      </c>
      <c r="H201" s="257" t="s">
        <v>190</v>
      </c>
      <c r="I201" s="31" t="s">
        <v>63</v>
      </c>
      <c r="J201" s="31">
        <v>4</v>
      </c>
      <c r="K201" s="272">
        <f t="shared" si="15"/>
        <v>154873.94957983194</v>
      </c>
      <c r="L201" s="192">
        <v>0.19</v>
      </c>
      <c r="M201" s="273">
        <v>184300</v>
      </c>
      <c r="N201" s="274">
        <f t="shared" si="13"/>
        <v>619495.79831932776</v>
      </c>
      <c r="O201" s="273">
        <f t="shared" si="14"/>
        <v>737200</v>
      </c>
    </row>
    <row r="202" spans="1:16" ht="115.5" customHeight="1" x14ac:dyDescent="0.25">
      <c r="A202" s="59">
        <v>45055</v>
      </c>
      <c r="B202" s="53" t="s">
        <v>433</v>
      </c>
      <c r="C202" s="53" t="s">
        <v>463</v>
      </c>
      <c r="D202" s="53" t="s">
        <v>457</v>
      </c>
      <c r="E202" s="53" t="s">
        <v>458</v>
      </c>
      <c r="F202" s="60"/>
      <c r="G202" s="31">
        <v>94</v>
      </c>
      <c r="H202" s="258" t="s">
        <v>314</v>
      </c>
      <c r="I202" s="77" t="s">
        <v>63</v>
      </c>
      <c r="J202" s="77">
        <v>1</v>
      </c>
      <c r="K202" s="204">
        <f t="shared" si="15"/>
        <v>198529.4117647059</v>
      </c>
      <c r="L202" s="193">
        <v>0.19</v>
      </c>
      <c r="M202" s="170">
        <f>189000*1.25</f>
        <v>236250</v>
      </c>
      <c r="N202" s="274">
        <f t="shared" si="13"/>
        <v>198529.4117647059</v>
      </c>
      <c r="O202" s="273">
        <f t="shared" si="14"/>
        <v>236250</v>
      </c>
      <c r="P202" s="268" t="s">
        <v>580</v>
      </c>
    </row>
    <row r="203" spans="1:16" ht="38.25" x14ac:dyDescent="0.25">
      <c r="A203" s="59">
        <v>45051</v>
      </c>
      <c r="B203" s="53" t="s">
        <v>433</v>
      </c>
      <c r="C203" s="53" t="s">
        <v>41</v>
      </c>
      <c r="D203" s="53" t="s">
        <v>432</v>
      </c>
      <c r="E203" s="53">
        <v>3103146060</v>
      </c>
      <c r="F203" s="60" t="s">
        <v>42</v>
      </c>
      <c r="G203" s="31">
        <v>95</v>
      </c>
      <c r="H203" s="257" t="s">
        <v>74</v>
      </c>
      <c r="I203" s="31" t="s">
        <v>63</v>
      </c>
      <c r="J203" s="31">
        <v>6</v>
      </c>
      <c r="K203" s="272">
        <f t="shared" si="15"/>
        <v>56190.476190476191</v>
      </c>
      <c r="L203" s="192">
        <v>0.05</v>
      </c>
      <c r="M203" s="273">
        <v>59000</v>
      </c>
      <c r="N203" s="274">
        <f t="shared" si="13"/>
        <v>337142.85714285716</v>
      </c>
      <c r="O203" s="273">
        <f t="shared" si="14"/>
        <v>354000</v>
      </c>
    </row>
    <row r="204" spans="1:16" ht="63.75" x14ac:dyDescent="0.25">
      <c r="A204" s="59">
        <v>45051</v>
      </c>
      <c r="B204" s="53" t="s">
        <v>433</v>
      </c>
      <c r="C204" s="53" t="s">
        <v>41</v>
      </c>
      <c r="D204" s="53" t="s">
        <v>432</v>
      </c>
      <c r="E204" s="53">
        <v>3103146060</v>
      </c>
      <c r="F204" s="60" t="s">
        <v>42</v>
      </c>
      <c r="G204" s="276">
        <v>96</v>
      </c>
      <c r="H204" s="257" t="s">
        <v>256</v>
      </c>
      <c r="I204" s="31" t="s">
        <v>63</v>
      </c>
      <c r="J204" s="31">
        <v>3</v>
      </c>
      <c r="K204" s="272">
        <f t="shared" si="15"/>
        <v>247899.15966386555</v>
      </c>
      <c r="L204" s="192">
        <v>0.19</v>
      </c>
      <c r="M204" s="273">
        <v>295000</v>
      </c>
      <c r="N204" s="274">
        <f t="shared" si="13"/>
        <v>743697.47899159661</v>
      </c>
      <c r="O204" s="273">
        <f t="shared" si="14"/>
        <v>885000</v>
      </c>
    </row>
    <row r="205" spans="1:16" ht="38.25" x14ac:dyDescent="0.25">
      <c r="A205" s="59">
        <v>45051</v>
      </c>
      <c r="B205" s="53" t="s">
        <v>433</v>
      </c>
      <c r="C205" s="53" t="s">
        <v>41</v>
      </c>
      <c r="D205" s="53" t="s">
        <v>432</v>
      </c>
      <c r="E205" s="53">
        <v>3103146060</v>
      </c>
      <c r="F205" s="60" t="s">
        <v>42</v>
      </c>
      <c r="G205" s="31">
        <v>97</v>
      </c>
      <c r="H205" s="257" t="s">
        <v>210</v>
      </c>
      <c r="I205" s="31" t="s">
        <v>63</v>
      </c>
      <c r="J205" s="31">
        <v>4</v>
      </c>
      <c r="K205" s="272">
        <f t="shared" si="15"/>
        <v>310924.36974789918</v>
      </c>
      <c r="L205" s="192">
        <v>0.19</v>
      </c>
      <c r="M205" s="273">
        <v>370000</v>
      </c>
      <c r="N205" s="274">
        <f t="shared" si="13"/>
        <v>1243697.4789915967</v>
      </c>
      <c r="O205" s="273">
        <f t="shared" si="14"/>
        <v>1480000</v>
      </c>
    </row>
    <row r="206" spans="1:16" ht="38.25" x14ac:dyDescent="0.25">
      <c r="A206" s="59">
        <v>45051</v>
      </c>
      <c r="B206" s="53" t="s">
        <v>433</v>
      </c>
      <c r="C206" s="53" t="s">
        <v>41</v>
      </c>
      <c r="D206" s="53" t="s">
        <v>432</v>
      </c>
      <c r="E206" s="53">
        <v>3103146060</v>
      </c>
      <c r="F206" s="60" t="s">
        <v>42</v>
      </c>
      <c r="G206" s="31">
        <v>98</v>
      </c>
      <c r="H206" s="257" t="s">
        <v>160</v>
      </c>
      <c r="I206" s="31" t="s">
        <v>63</v>
      </c>
      <c r="J206" s="31">
        <v>2</v>
      </c>
      <c r="K206" s="272">
        <f t="shared" si="15"/>
        <v>210084.03361344538</v>
      </c>
      <c r="L206" s="192">
        <v>0.19</v>
      </c>
      <c r="M206" s="273">
        <v>250000</v>
      </c>
      <c r="N206" s="274">
        <f t="shared" si="13"/>
        <v>420168.06722689077</v>
      </c>
      <c r="O206" s="273">
        <f t="shared" si="14"/>
        <v>500000</v>
      </c>
      <c r="P206" s="268" t="s">
        <v>533</v>
      </c>
    </row>
    <row r="207" spans="1:16" ht="38.25" x14ac:dyDescent="0.25">
      <c r="A207" s="59">
        <v>45051</v>
      </c>
      <c r="B207" s="53" t="s">
        <v>433</v>
      </c>
      <c r="C207" s="53" t="s">
        <v>41</v>
      </c>
      <c r="D207" s="53" t="s">
        <v>432</v>
      </c>
      <c r="E207" s="53">
        <v>3103146060</v>
      </c>
      <c r="F207" s="60" t="s">
        <v>42</v>
      </c>
      <c r="G207" s="31">
        <v>99</v>
      </c>
      <c r="H207" s="257" t="s">
        <v>206</v>
      </c>
      <c r="I207" s="31" t="s">
        <v>63</v>
      </c>
      <c r="J207" s="31">
        <v>36</v>
      </c>
      <c r="K207" s="272">
        <f t="shared" si="15"/>
        <v>96000</v>
      </c>
      <c r="L207" s="192">
        <v>0</v>
      </c>
      <c r="M207" s="273">
        <v>96000</v>
      </c>
      <c r="N207" s="274">
        <f t="shared" si="13"/>
        <v>3456000</v>
      </c>
      <c r="O207" s="273">
        <f t="shared" si="14"/>
        <v>3456000</v>
      </c>
    </row>
    <row r="208" spans="1:16" ht="38.25" x14ac:dyDescent="0.25">
      <c r="A208" s="59">
        <v>45051</v>
      </c>
      <c r="B208" s="53" t="s">
        <v>433</v>
      </c>
      <c r="C208" s="53" t="s">
        <v>41</v>
      </c>
      <c r="D208" s="53" t="s">
        <v>432</v>
      </c>
      <c r="E208" s="53">
        <v>3103146060</v>
      </c>
      <c r="F208" s="60" t="s">
        <v>42</v>
      </c>
      <c r="G208" s="31">
        <v>100</v>
      </c>
      <c r="H208" s="257" t="s">
        <v>202</v>
      </c>
      <c r="I208" s="31" t="s">
        <v>63</v>
      </c>
      <c r="J208" s="31">
        <v>35</v>
      </c>
      <c r="K208" s="272">
        <f t="shared" si="15"/>
        <v>154621.84873949579</v>
      </c>
      <c r="L208" s="192">
        <v>0.19</v>
      </c>
      <c r="M208" s="273">
        <v>184000</v>
      </c>
      <c r="N208" s="274">
        <f t="shared" si="13"/>
        <v>5411764.7058823528</v>
      </c>
      <c r="O208" s="273">
        <f t="shared" si="14"/>
        <v>6440000</v>
      </c>
    </row>
    <row r="209" spans="1:22" ht="114.75" x14ac:dyDescent="0.25">
      <c r="A209" s="59">
        <v>45051</v>
      </c>
      <c r="B209" s="53" t="s">
        <v>433</v>
      </c>
      <c r="C209" s="53" t="s">
        <v>41</v>
      </c>
      <c r="D209" s="53" t="s">
        <v>432</v>
      </c>
      <c r="E209" s="53">
        <v>3103146060</v>
      </c>
      <c r="F209" s="60" t="s">
        <v>42</v>
      </c>
      <c r="G209" s="276">
        <v>101</v>
      </c>
      <c r="H209" s="257" t="s">
        <v>69</v>
      </c>
      <c r="I209" s="31" t="s">
        <v>63</v>
      </c>
      <c r="J209" s="31">
        <v>14</v>
      </c>
      <c r="K209" s="272">
        <f t="shared" si="15"/>
        <v>60504.201680672275</v>
      </c>
      <c r="L209" s="192">
        <v>0.19</v>
      </c>
      <c r="M209" s="273">
        <v>72000</v>
      </c>
      <c r="N209" s="274">
        <f t="shared" si="13"/>
        <v>847058.82352941181</v>
      </c>
      <c r="O209" s="273">
        <f t="shared" si="14"/>
        <v>1008000</v>
      </c>
    </row>
    <row r="210" spans="1:22" ht="140.25" x14ac:dyDescent="0.25">
      <c r="A210" s="59">
        <v>45051</v>
      </c>
      <c r="B210" s="53" t="s">
        <v>433</v>
      </c>
      <c r="C210" s="53" t="s">
        <v>41</v>
      </c>
      <c r="D210" s="53" t="s">
        <v>432</v>
      </c>
      <c r="E210" s="53">
        <v>3103146060</v>
      </c>
      <c r="F210" s="60" t="s">
        <v>42</v>
      </c>
      <c r="G210" s="31">
        <v>102</v>
      </c>
      <c r="H210" s="257" t="s">
        <v>257</v>
      </c>
      <c r="I210" s="31" t="s">
        <v>63</v>
      </c>
      <c r="J210" s="31">
        <v>1</v>
      </c>
      <c r="K210" s="272">
        <f t="shared" ref="K210:K215" si="16">M210/(1+L210)</f>
        <v>154621.84873949579</v>
      </c>
      <c r="L210" s="192">
        <v>0.19</v>
      </c>
      <c r="M210" s="273">
        <v>184000</v>
      </c>
      <c r="N210" s="274">
        <f t="shared" ref="N210:N215" si="17">J210*K210</f>
        <v>154621.84873949579</v>
      </c>
      <c r="O210" s="273">
        <f t="shared" ref="O210:O215" si="18">J210*M210</f>
        <v>184000</v>
      </c>
      <c r="P210" s="268" t="s">
        <v>518</v>
      </c>
    </row>
    <row r="211" spans="1:22" ht="38.25" x14ac:dyDescent="0.25">
      <c r="A211" s="59">
        <v>45051</v>
      </c>
      <c r="B211" s="53" t="s">
        <v>433</v>
      </c>
      <c r="C211" s="53" t="s">
        <v>41</v>
      </c>
      <c r="D211" s="53" t="s">
        <v>432</v>
      </c>
      <c r="E211" s="53">
        <v>3103146060</v>
      </c>
      <c r="F211" s="60" t="s">
        <v>42</v>
      </c>
      <c r="G211" s="276">
        <v>103</v>
      </c>
      <c r="H211" s="257" t="s">
        <v>185</v>
      </c>
      <c r="I211" s="31" t="s">
        <v>63</v>
      </c>
      <c r="J211" s="31">
        <v>1</v>
      </c>
      <c r="K211" s="272">
        <f t="shared" si="16"/>
        <v>249327.731092437</v>
      </c>
      <c r="L211" s="192">
        <v>0.19</v>
      </c>
      <c r="M211" s="273">
        <v>296700</v>
      </c>
      <c r="N211" s="274">
        <f t="shared" si="17"/>
        <v>249327.731092437</v>
      </c>
      <c r="O211" s="273">
        <f t="shared" si="18"/>
        <v>296700</v>
      </c>
    </row>
    <row r="212" spans="1:22" ht="38.25" x14ac:dyDescent="0.25">
      <c r="A212" s="59">
        <v>45051</v>
      </c>
      <c r="B212" s="53" t="s">
        <v>433</v>
      </c>
      <c r="C212" s="53" t="s">
        <v>41</v>
      </c>
      <c r="D212" s="53" t="s">
        <v>432</v>
      </c>
      <c r="E212" s="53">
        <v>3103146060</v>
      </c>
      <c r="F212" s="60" t="s">
        <v>42</v>
      </c>
      <c r="G212" s="31">
        <v>104</v>
      </c>
      <c r="H212" s="257" t="s">
        <v>297</v>
      </c>
      <c r="I212" s="31" t="s">
        <v>63</v>
      </c>
      <c r="J212" s="31">
        <v>25</v>
      </c>
      <c r="K212" s="272">
        <f t="shared" si="16"/>
        <v>75142.857142857145</v>
      </c>
      <c r="L212" s="192">
        <v>0.05</v>
      </c>
      <c r="M212" s="273">
        <v>78900</v>
      </c>
      <c r="N212" s="274">
        <f t="shared" si="17"/>
        <v>1878571.4285714286</v>
      </c>
      <c r="O212" s="273">
        <f t="shared" si="18"/>
        <v>1972500</v>
      </c>
    </row>
    <row r="213" spans="1:22" ht="63.75" x14ac:dyDescent="0.25">
      <c r="A213" s="59">
        <v>45051</v>
      </c>
      <c r="B213" s="53" t="s">
        <v>433</v>
      </c>
      <c r="C213" s="53" t="s">
        <v>41</v>
      </c>
      <c r="D213" s="53" t="s">
        <v>432</v>
      </c>
      <c r="E213" s="53">
        <v>3103146060</v>
      </c>
      <c r="F213" s="60" t="s">
        <v>42</v>
      </c>
      <c r="G213" s="31">
        <v>105</v>
      </c>
      <c r="H213" s="261" t="s">
        <v>311</v>
      </c>
      <c r="I213" s="31" t="s">
        <v>63</v>
      </c>
      <c r="J213" s="31">
        <v>1</v>
      </c>
      <c r="K213" s="272">
        <f t="shared" si="16"/>
        <v>1529411.7647058824</v>
      </c>
      <c r="L213" s="192">
        <v>0.19</v>
      </c>
      <c r="M213" s="170">
        <v>1820000</v>
      </c>
      <c r="N213" s="274">
        <f t="shared" si="17"/>
        <v>1529411.7647058824</v>
      </c>
      <c r="O213" s="273">
        <f t="shared" si="18"/>
        <v>1820000</v>
      </c>
    </row>
    <row r="214" spans="1:22" ht="38.25" x14ac:dyDescent="0.25">
      <c r="A214" s="59">
        <v>45051</v>
      </c>
      <c r="B214" s="53" t="s">
        <v>433</v>
      </c>
      <c r="C214" s="53" t="s">
        <v>41</v>
      </c>
      <c r="D214" s="53" t="s">
        <v>432</v>
      </c>
      <c r="E214" s="53">
        <v>3103146060</v>
      </c>
      <c r="F214" s="60" t="s">
        <v>42</v>
      </c>
      <c r="G214" s="31">
        <v>106</v>
      </c>
      <c r="H214" s="257" t="s">
        <v>159</v>
      </c>
      <c r="I214" s="31" t="s">
        <v>63</v>
      </c>
      <c r="J214" s="31">
        <v>1</v>
      </c>
      <c r="K214" s="272">
        <f t="shared" si="16"/>
        <v>1529411.7647058824</v>
      </c>
      <c r="L214" s="192">
        <v>0.19</v>
      </c>
      <c r="M214" s="273">
        <v>1820000</v>
      </c>
      <c r="N214" s="274">
        <f t="shared" si="17"/>
        <v>1529411.7647058824</v>
      </c>
      <c r="O214" s="273">
        <f t="shared" si="18"/>
        <v>1820000</v>
      </c>
    </row>
    <row r="215" spans="1:22" ht="38.25" x14ac:dyDescent="0.25">
      <c r="A215" s="59">
        <v>45051</v>
      </c>
      <c r="B215" s="53" t="s">
        <v>433</v>
      </c>
      <c r="C215" s="53" t="s">
        <v>41</v>
      </c>
      <c r="D215" s="53" t="s">
        <v>432</v>
      </c>
      <c r="E215" s="53">
        <v>3103146060</v>
      </c>
      <c r="F215" s="60" t="s">
        <v>42</v>
      </c>
      <c r="G215" s="31">
        <v>107</v>
      </c>
      <c r="H215" s="258" t="s">
        <v>440</v>
      </c>
      <c r="I215" s="31" t="s">
        <v>63</v>
      </c>
      <c r="J215" s="31">
        <v>1</v>
      </c>
      <c r="K215" s="272">
        <f t="shared" si="16"/>
        <v>1045798.3193277312</v>
      </c>
      <c r="L215" s="192">
        <v>0.19</v>
      </c>
      <c r="M215" s="170">
        <v>1244500</v>
      </c>
      <c r="N215" s="274">
        <f t="shared" si="17"/>
        <v>1045798.3193277312</v>
      </c>
      <c r="O215" s="273">
        <f t="shared" si="18"/>
        <v>1244500</v>
      </c>
    </row>
    <row r="216" spans="1:22" s="67" customFormat="1" ht="38.25" x14ac:dyDescent="0.25">
      <c r="A216" s="65">
        <v>45050</v>
      </c>
      <c r="B216" s="158" t="s">
        <v>434</v>
      </c>
      <c r="C216" s="158" t="s">
        <v>435</v>
      </c>
      <c r="D216" s="158" t="s">
        <v>437</v>
      </c>
      <c r="E216" s="158">
        <v>3213025413</v>
      </c>
      <c r="F216" s="66" t="s">
        <v>436</v>
      </c>
      <c r="G216" s="276">
        <v>1</v>
      </c>
      <c r="H216" s="260" t="s">
        <v>246</v>
      </c>
      <c r="I216" s="276" t="s">
        <v>94</v>
      </c>
      <c r="J216" s="276">
        <v>30</v>
      </c>
      <c r="K216" s="277">
        <f>M216/(1+L216)</f>
        <v>32582</v>
      </c>
      <c r="L216" s="278">
        <v>0</v>
      </c>
      <c r="M216" s="279">
        <v>32582</v>
      </c>
      <c r="N216" s="280">
        <f>J216*K216</f>
        <v>977460</v>
      </c>
      <c r="O216" s="279">
        <f>J216*M216</f>
        <v>977460</v>
      </c>
      <c r="P216" s="269"/>
      <c r="Q216" s="265"/>
      <c r="R216" s="265"/>
      <c r="S216" s="265"/>
      <c r="T216" s="265"/>
      <c r="U216" s="265"/>
      <c r="V216" s="265"/>
    </row>
    <row r="217" spans="1:22" ht="38.25" x14ac:dyDescent="0.25">
      <c r="A217" s="59">
        <v>45050</v>
      </c>
      <c r="B217" s="53" t="s">
        <v>434</v>
      </c>
      <c r="C217" s="53" t="s">
        <v>435</v>
      </c>
      <c r="D217" s="53" t="s">
        <v>437</v>
      </c>
      <c r="E217" s="53">
        <v>3213025413</v>
      </c>
      <c r="F217" s="60" t="s">
        <v>436</v>
      </c>
      <c r="G217" s="31">
        <v>2</v>
      </c>
      <c r="H217" s="257" t="s">
        <v>60</v>
      </c>
      <c r="I217" s="31" t="s">
        <v>278</v>
      </c>
      <c r="J217" s="31">
        <v>1</v>
      </c>
      <c r="K217" s="272">
        <f t="shared" ref="K217:K268" si="19">M217/(1+L217)</f>
        <v>591962.18487394962</v>
      </c>
      <c r="L217" s="192">
        <v>0.19</v>
      </c>
      <c r="M217" s="273">
        <v>704435</v>
      </c>
      <c r="N217" s="274">
        <f t="shared" ref="N217:N267" si="20">J217*K217</f>
        <v>591962.18487394962</v>
      </c>
      <c r="O217" s="273">
        <f t="shared" ref="O217:O267" si="21">J217*M217</f>
        <v>704435</v>
      </c>
    </row>
    <row r="218" spans="1:22" ht="38.25" x14ac:dyDescent="0.25">
      <c r="A218" s="59">
        <v>45050</v>
      </c>
      <c r="B218" s="53" t="s">
        <v>434</v>
      </c>
      <c r="C218" s="53" t="s">
        <v>435</v>
      </c>
      <c r="D218" s="53" t="s">
        <v>437</v>
      </c>
      <c r="E218" s="53">
        <v>3213025413</v>
      </c>
      <c r="F218" s="60" t="s">
        <v>436</v>
      </c>
      <c r="G218" s="31">
        <v>3</v>
      </c>
      <c r="H218" s="257" t="s">
        <v>106</v>
      </c>
      <c r="I218" s="31" t="s">
        <v>426</v>
      </c>
      <c r="J218" s="31">
        <v>5</v>
      </c>
      <c r="K218" s="272">
        <f t="shared" si="19"/>
        <v>325721.00840336137</v>
      </c>
      <c r="L218" s="192">
        <v>0.19</v>
      </c>
      <c r="M218" s="273">
        <v>387608</v>
      </c>
      <c r="N218" s="274">
        <f t="shared" si="20"/>
        <v>1628605.0420168068</v>
      </c>
      <c r="O218" s="273">
        <f t="shared" si="21"/>
        <v>1938040</v>
      </c>
    </row>
    <row r="219" spans="1:22" ht="38.25" x14ac:dyDescent="0.25">
      <c r="A219" s="59">
        <v>45050</v>
      </c>
      <c r="B219" s="53" t="s">
        <v>434</v>
      </c>
      <c r="C219" s="53" t="s">
        <v>435</v>
      </c>
      <c r="D219" s="53" t="s">
        <v>437</v>
      </c>
      <c r="E219" s="53">
        <v>3213025413</v>
      </c>
      <c r="F219" s="60" t="s">
        <v>436</v>
      </c>
      <c r="G219" s="31">
        <v>4</v>
      </c>
      <c r="H219" s="257" t="s">
        <v>82</v>
      </c>
      <c r="I219" s="31" t="s">
        <v>63</v>
      </c>
      <c r="J219" s="31">
        <v>1</v>
      </c>
      <c r="K219" s="272">
        <f t="shared" si="19"/>
        <v>90635.294117647063</v>
      </c>
      <c r="L219" s="192">
        <v>0.19</v>
      </c>
      <c r="M219" s="273">
        <v>107856</v>
      </c>
      <c r="N219" s="274">
        <f t="shared" si="20"/>
        <v>90635.294117647063</v>
      </c>
      <c r="O219" s="273">
        <f t="shared" si="21"/>
        <v>107856</v>
      </c>
    </row>
    <row r="220" spans="1:22" ht="45.75" customHeight="1" x14ac:dyDescent="0.25">
      <c r="A220" s="59">
        <v>45055</v>
      </c>
      <c r="B220" s="53" t="s">
        <v>447</v>
      </c>
      <c r="C220" s="53" t="s">
        <v>485</v>
      </c>
      <c r="D220" s="53" t="s">
        <v>486</v>
      </c>
      <c r="E220" s="53">
        <v>3106198944</v>
      </c>
      <c r="F220" s="60" t="s">
        <v>487</v>
      </c>
      <c r="G220" s="31">
        <v>5</v>
      </c>
      <c r="H220" s="258" t="s">
        <v>307</v>
      </c>
      <c r="I220" s="77" t="s">
        <v>102</v>
      </c>
      <c r="J220" s="77">
        <v>11</v>
      </c>
      <c r="K220" s="204">
        <f t="shared" si="19"/>
        <v>201904.76190476189</v>
      </c>
      <c r="L220" s="193">
        <v>0.05</v>
      </c>
      <c r="M220" s="170">
        <v>212000</v>
      </c>
      <c r="N220" s="274">
        <f t="shared" si="20"/>
        <v>2220952.3809523806</v>
      </c>
      <c r="O220" s="273">
        <f t="shared" si="21"/>
        <v>2332000</v>
      </c>
      <c r="P220" s="268" t="s">
        <v>580</v>
      </c>
    </row>
    <row r="221" spans="1:22" ht="38.25" x14ac:dyDescent="0.25">
      <c r="A221" s="59">
        <v>45050</v>
      </c>
      <c r="B221" s="53" t="s">
        <v>434</v>
      </c>
      <c r="C221" s="53" t="s">
        <v>435</v>
      </c>
      <c r="D221" s="53" t="s">
        <v>437</v>
      </c>
      <c r="E221" s="53">
        <v>3213025413</v>
      </c>
      <c r="F221" s="60" t="s">
        <v>436</v>
      </c>
      <c r="G221" s="276">
        <v>6</v>
      </c>
      <c r="H221" s="257" t="s">
        <v>97</v>
      </c>
      <c r="I221" s="31" t="s">
        <v>102</v>
      </c>
      <c r="J221" s="31">
        <v>5</v>
      </c>
      <c r="K221" s="272">
        <f t="shared" si="19"/>
        <v>262150.47619047615</v>
      </c>
      <c r="L221" s="192">
        <v>0.05</v>
      </c>
      <c r="M221" s="273">
        <v>275258</v>
      </c>
      <c r="N221" s="274">
        <f t="shared" si="20"/>
        <v>1310752.3809523808</v>
      </c>
      <c r="O221" s="273">
        <f t="shared" si="21"/>
        <v>1376290</v>
      </c>
    </row>
    <row r="222" spans="1:22" ht="38.25" x14ac:dyDescent="0.25">
      <c r="A222" s="59">
        <v>45050</v>
      </c>
      <c r="B222" s="53" t="s">
        <v>434</v>
      </c>
      <c r="C222" s="53" t="s">
        <v>435</v>
      </c>
      <c r="D222" s="53" t="s">
        <v>437</v>
      </c>
      <c r="E222" s="53">
        <v>3213025413</v>
      </c>
      <c r="F222" s="60" t="s">
        <v>436</v>
      </c>
      <c r="G222" s="31">
        <v>7</v>
      </c>
      <c r="H222" s="257" t="s">
        <v>98</v>
      </c>
      <c r="I222" s="31" t="s">
        <v>102</v>
      </c>
      <c r="J222" s="31">
        <v>5</v>
      </c>
      <c r="K222" s="272">
        <f t="shared" si="19"/>
        <v>211860</v>
      </c>
      <c r="L222" s="192">
        <v>0.05</v>
      </c>
      <c r="M222" s="273">
        <v>222453</v>
      </c>
      <c r="N222" s="274">
        <f t="shared" si="20"/>
        <v>1059300</v>
      </c>
      <c r="O222" s="273">
        <f t="shared" si="21"/>
        <v>1112265</v>
      </c>
    </row>
    <row r="223" spans="1:22" ht="38.25" x14ac:dyDescent="0.25">
      <c r="A223" s="59">
        <v>45050</v>
      </c>
      <c r="B223" s="53" t="s">
        <v>434</v>
      </c>
      <c r="C223" s="53" t="s">
        <v>435</v>
      </c>
      <c r="D223" s="53" t="s">
        <v>437</v>
      </c>
      <c r="E223" s="53">
        <v>3213025413</v>
      </c>
      <c r="F223" s="60" t="s">
        <v>436</v>
      </c>
      <c r="G223" s="31">
        <v>8</v>
      </c>
      <c r="H223" s="257" t="s">
        <v>96</v>
      </c>
      <c r="I223" s="31" t="s">
        <v>102</v>
      </c>
      <c r="J223" s="31">
        <v>2</v>
      </c>
      <c r="K223" s="272">
        <f t="shared" si="19"/>
        <v>297460</v>
      </c>
      <c r="L223" s="192">
        <v>0.05</v>
      </c>
      <c r="M223" s="273">
        <v>312333</v>
      </c>
      <c r="N223" s="274">
        <f t="shared" si="20"/>
        <v>594920</v>
      </c>
      <c r="O223" s="273">
        <f t="shared" si="21"/>
        <v>624666</v>
      </c>
    </row>
    <row r="224" spans="1:22" ht="38.25" x14ac:dyDescent="0.25">
      <c r="A224" s="59">
        <v>45050</v>
      </c>
      <c r="B224" s="53" t="s">
        <v>434</v>
      </c>
      <c r="C224" s="53" t="s">
        <v>435</v>
      </c>
      <c r="D224" s="53" t="s">
        <v>437</v>
      </c>
      <c r="E224" s="53">
        <v>3213025413</v>
      </c>
      <c r="F224" s="60" t="s">
        <v>436</v>
      </c>
      <c r="G224" s="31">
        <v>9</v>
      </c>
      <c r="H224" s="257" t="s">
        <v>75</v>
      </c>
      <c r="I224" s="31" t="s">
        <v>63</v>
      </c>
      <c r="J224" s="31">
        <v>25</v>
      </c>
      <c r="K224" s="272">
        <f t="shared" si="19"/>
        <v>68480</v>
      </c>
      <c r="L224" s="192">
        <v>0.05</v>
      </c>
      <c r="M224" s="273">
        <v>71904</v>
      </c>
      <c r="N224" s="274">
        <f t="shared" si="20"/>
        <v>1712000</v>
      </c>
      <c r="O224" s="273">
        <f t="shared" si="21"/>
        <v>1797600</v>
      </c>
    </row>
    <row r="225" spans="1:16" ht="38.25" x14ac:dyDescent="0.25">
      <c r="A225" s="59">
        <v>45050</v>
      </c>
      <c r="B225" s="53" t="s">
        <v>434</v>
      </c>
      <c r="C225" s="53" t="s">
        <v>435</v>
      </c>
      <c r="D225" s="53" t="s">
        <v>437</v>
      </c>
      <c r="E225" s="53">
        <v>3213025413</v>
      </c>
      <c r="F225" s="60" t="s">
        <v>436</v>
      </c>
      <c r="G225" s="31">
        <v>10</v>
      </c>
      <c r="H225" s="257" t="s">
        <v>274</v>
      </c>
      <c r="I225" s="31" t="s">
        <v>63</v>
      </c>
      <c r="J225" s="31">
        <v>6</v>
      </c>
      <c r="K225" s="272">
        <f t="shared" si="19"/>
        <v>632558.82352941181</v>
      </c>
      <c r="L225" s="192">
        <v>0.19</v>
      </c>
      <c r="M225" s="273">
        <v>752745</v>
      </c>
      <c r="N225" s="274">
        <f t="shared" si="20"/>
        <v>3795352.9411764708</v>
      </c>
      <c r="O225" s="273">
        <f t="shared" si="21"/>
        <v>4516470</v>
      </c>
    </row>
    <row r="226" spans="1:16" ht="102" x14ac:dyDescent="0.25">
      <c r="A226" s="59">
        <v>45055</v>
      </c>
      <c r="B226" s="53" t="s">
        <v>452</v>
      </c>
      <c r="C226" s="53" t="s">
        <v>451</v>
      </c>
      <c r="D226" s="53" t="s">
        <v>454</v>
      </c>
      <c r="E226" s="53">
        <v>3013061284</v>
      </c>
      <c r="F226" s="30" t="s">
        <v>453</v>
      </c>
      <c r="G226" s="276">
        <v>11</v>
      </c>
      <c r="H226" s="258" t="s">
        <v>291</v>
      </c>
      <c r="I226" s="31" t="s">
        <v>63</v>
      </c>
      <c r="J226" s="31">
        <v>3</v>
      </c>
      <c r="K226" s="272">
        <f t="shared" si="19"/>
        <v>450000</v>
      </c>
      <c r="L226" s="192">
        <v>0.19</v>
      </c>
      <c r="M226" s="273">
        <f>428400*1.25</f>
        <v>535500</v>
      </c>
      <c r="N226" s="274">
        <f t="shared" si="20"/>
        <v>1350000</v>
      </c>
      <c r="O226" s="273">
        <f t="shared" si="21"/>
        <v>1606500</v>
      </c>
    </row>
    <row r="227" spans="1:16" ht="38.25" x14ac:dyDescent="0.25">
      <c r="A227" s="59">
        <v>45050</v>
      </c>
      <c r="B227" s="53" t="s">
        <v>434</v>
      </c>
      <c r="C227" s="53" t="s">
        <v>435</v>
      </c>
      <c r="D227" s="53" t="s">
        <v>437</v>
      </c>
      <c r="E227" s="53">
        <v>3213025413</v>
      </c>
      <c r="F227" s="60" t="s">
        <v>436</v>
      </c>
      <c r="G227" s="31">
        <v>12</v>
      </c>
      <c r="H227" s="258" t="s">
        <v>208</v>
      </c>
      <c r="I227" s="31" t="s">
        <v>63</v>
      </c>
      <c r="J227" s="31">
        <v>1</v>
      </c>
      <c r="K227" s="272">
        <f t="shared" si="19"/>
        <v>2607563.0252100839</v>
      </c>
      <c r="L227" s="192">
        <v>0.19</v>
      </c>
      <c r="M227" s="170">
        <v>3103000</v>
      </c>
      <c r="N227" s="274">
        <f t="shared" si="20"/>
        <v>2607563.0252100839</v>
      </c>
      <c r="O227" s="273">
        <f t="shared" si="21"/>
        <v>3103000</v>
      </c>
      <c r="P227" s="268" t="s">
        <v>531</v>
      </c>
    </row>
    <row r="228" spans="1:16" ht="114.75" x14ac:dyDescent="0.25">
      <c r="A228" s="59">
        <v>45050</v>
      </c>
      <c r="B228" s="53" t="s">
        <v>434</v>
      </c>
      <c r="C228" s="53" t="s">
        <v>435</v>
      </c>
      <c r="D228" s="53" t="s">
        <v>437</v>
      </c>
      <c r="E228" s="53">
        <v>3213025413</v>
      </c>
      <c r="F228" s="60" t="s">
        <v>436</v>
      </c>
      <c r="G228" s="31">
        <v>13</v>
      </c>
      <c r="H228" s="257" t="s">
        <v>255</v>
      </c>
      <c r="I228" s="31" t="s">
        <v>63</v>
      </c>
      <c r="J228" s="31">
        <v>10</v>
      </c>
      <c r="K228" s="272">
        <f t="shared" si="19"/>
        <v>349323.5294117647</v>
      </c>
      <c r="L228" s="192">
        <v>0.19</v>
      </c>
      <c r="M228" s="273">
        <v>415695</v>
      </c>
      <c r="N228" s="274">
        <f t="shared" si="20"/>
        <v>3493235.2941176472</v>
      </c>
      <c r="O228" s="273">
        <f t="shared" si="21"/>
        <v>4156950</v>
      </c>
    </row>
    <row r="229" spans="1:16" ht="38.25" x14ac:dyDescent="0.25">
      <c r="A229" s="59">
        <v>45050</v>
      </c>
      <c r="B229" s="53" t="s">
        <v>434</v>
      </c>
      <c r="C229" s="53" t="s">
        <v>435</v>
      </c>
      <c r="D229" s="53" t="s">
        <v>437</v>
      </c>
      <c r="E229" s="53">
        <v>3213025413</v>
      </c>
      <c r="F229" s="60" t="s">
        <v>436</v>
      </c>
      <c r="G229" s="31">
        <v>14</v>
      </c>
      <c r="H229" s="257" t="s">
        <v>61</v>
      </c>
      <c r="I229" s="31" t="s">
        <v>85</v>
      </c>
      <c r="J229" s="31">
        <v>19</v>
      </c>
      <c r="K229" s="272">
        <f t="shared" si="19"/>
        <v>4815.1260504201682</v>
      </c>
      <c r="L229" s="192">
        <v>0.19</v>
      </c>
      <c r="M229" s="273">
        <v>5730</v>
      </c>
      <c r="N229" s="274">
        <f t="shared" si="20"/>
        <v>91487.394957983197</v>
      </c>
      <c r="O229" s="273">
        <f t="shared" si="21"/>
        <v>108870</v>
      </c>
    </row>
    <row r="230" spans="1:16" ht="38.25" x14ac:dyDescent="0.25">
      <c r="A230" s="59">
        <v>45050</v>
      </c>
      <c r="B230" s="53" t="s">
        <v>434</v>
      </c>
      <c r="C230" s="53" t="s">
        <v>435</v>
      </c>
      <c r="D230" s="53" t="s">
        <v>437</v>
      </c>
      <c r="E230" s="53">
        <v>3213025413</v>
      </c>
      <c r="F230" s="60" t="s">
        <v>436</v>
      </c>
      <c r="G230" s="31">
        <v>15</v>
      </c>
      <c r="H230" s="257" t="s">
        <v>77</v>
      </c>
      <c r="I230" s="31" t="s">
        <v>85</v>
      </c>
      <c r="J230" s="31">
        <v>605</v>
      </c>
      <c r="K230" s="272">
        <f t="shared" si="19"/>
        <v>4815.1260504201682</v>
      </c>
      <c r="L230" s="192">
        <v>0.19</v>
      </c>
      <c r="M230" s="273">
        <v>5730</v>
      </c>
      <c r="N230" s="274">
        <f t="shared" si="20"/>
        <v>2913151.260504202</v>
      </c>
      <c r="O230" s="273">
        <f t="shared" si="21"/>
        <v>3466650</v>
      </c>
    </row>
    <row r="231" spans="1:16" ht="89.25" x14ac:dyDescent="0.25">
      <c r="A231" s="59">
        <v>45050</v>
      </c>
      <c r="B231" s="53" t="s">
        <v>434</v>
      </c>
      <c r="C231" s="53" t="s">
        <v>435</v>
      </c>
      <c r="D231" s="53" t="s">
        <v>437</v>
      </c>
      <c r="E231" s="53">
        <v>3213025413</v>
      </c>
      <c r="F231" s="60" t="s">
        <v>436</v>
      </c>
      <c r="G231" s="276">
        <v>16</v>
      </c>
      <c r="H231" s="257" t="s">
        <v>294</v>
      </c>
      <c r="I231" s="31" t="s">
        <v>296</v>
      </c>
      <c r="J231" s="31">
        <v>6</v>
      </c>
      <c r="K231" s="272">
        <f t="shared" si="19"/>
        <v>264352.9411764706</v>
      </c>
      <c r="L231" s="192">
        <v>0.19</v>
      </c>
      <c r="M231" s="170">
        <v>314580</v>
      </c>
      <c r="N231" s="274">
        <f t="shared" si="20"/>
        <v>1586117.6470588236</v>
      </c>
      <c r="O231" s="273">
        <f t="shared" si="21"/>
        <v>1887480</v>
      </c>
      <c r="P231" s="268" t="s">
        <v>518</v>
      </c>
    </row>
    <row r="232" spans="1:16" ht="38.25" x14ac:dyDescent="0.25">
      <c r="A232" s="59">
        <v>45050</v>
      </c>
      <c r="B232" s="53" t="s">
        <v>434</v>
      </c>
      <c r="C232" s="53" t="s">
        <v>435</v>
      </c>
      <c r="D232" s="53" t="s">
        <v>437</v>
      </c>
      <c r="E232" s="53">
        <v>3213025413</v>
      </c>
      <c r="F232" s="60" t="s">
        <v>436</v>
      </c>
      <c r="G232" s="31">
        <v>17</v>
      </c>
      <c r="H232" s="257" t="s">
        <v>108</v>
      </c>
      <c r="I232" s="31" t="s">
        <v>85</v>
      </c>
      <c r="J232" s="31">
        <v>10</v>
      </c>
      <c r="K232" s="272">
        <f t="shared" si="19"/>
        <v>7836.134453781513</v>
      </c>
      <c r="L232" s="192">
        <v>0.19</v>
      </c>
      <c r="M232" s="273">
        <v>9325</v>
      </c>
      <c r="N232" s="274">
        <f t="shared" si="20"/>
        <v>78361.344537815137</v>
      </c>
      <c r="O232" s="273">
        <f t="shared" si="21"/>
        <v>93250</v>
      </c>
    </row>
    <row r="233" spans="1:16" ht="38.25" x14ac:dyDescent="0.25">
      <c r="A233" s="59">
        <v>45050</v>
      </c>
      <c r="B233" s="53" t="s">
        <v>434</v>
      </c>
      <c r="C233" s="53" t="s">
        <v>435</v>
      </c>
      <c r="D233" s="53" t="s">
        <v>437</v>
      </c>
      <c r="E233" s="53">
        <v>3213025413</v>
      </c>
      <c r="F233" s="60" t="s">
        <v>436</v>
      </c>
      <c r="G233" s="31">
        <v>18</v>
      </c>
      <c r="H233" s="257" t="s">
        <v>284</v>
      </c>
      <c r="I233" s="31" t="s">
        <v>94</v>
      </c>
      <c r="J233" s="31">
        <v>8</v>
      </c>
      <c r="K233" s="272">
        <f t="shared" si="19"/>
        <v>46262.184873949584</v>
      </c>
      <c r="L233" s="192">
        <v>0.19</v>
      </c>
      <c r="M233" s="273">
        <v>55052</v>
      </c>
      <c r="N233" s="274">
        <f t="shared" si="20"/>
        <v>370097.47899159667</v>
      </c>
      <c r="O233" s="273">
        <f t="shared" si="21"/>
        <v>440416</v>
      </c>
    </row>
    <row r="234" spans="1:16" ht="38.25" x14ac:dyDescent="0.25">
      <c r="A234" s="59">
        <v>45050</v>
      </c>
      <c r="B234" s="53" t="s">
        <v>434</v>
      </c>
      <c r="C234" s="53" t="s">
        <v>435</v>
      </c>
      <c r="D234" s="53" t="s">
        <v>437</v>
      </c>
      <c r="E234" s="53">
        <v>3213025413</v>
      </c>
      <c r="F234" s="60" t="s">
        <v>436</v>
      </c>
      <c r="G234" s="31">
        <v>19</v>
      </c>
      <c r="H234" s="257" t="s">
        <v>287</v>
      </c>
      <c r="I234" s="31" t="s">
        <v>288</v>
      </c>
      <c r="J234" s="31">
        <v>30</v>
      </c>
      <c r="K234" s="272">
        <f t="shared" si="19"/>
        <v>43429.411764705881</v>
      </c>
      <c r="L234" s="192">
        <v>0.19</v>
      </c>
      <c r="M234" s="273">
        <v>51681</v>
      </c>
      <c r="N234" s="274">
        <f t="shared" si="20"/>
        <v>1302882.3529411764</v>
      </c>
      <c r="O234" s="273">
        <f t="shared" si="21"/>
        <v>1550430</v>
      </c>
    </row>
    <row r="235" spans="1:16" ht="51" x14ac:dyDescent="0.25">
      <c r="A235" s="59">
        <v>45050</v>
      </c>
      <c r="B235" s="53" t="s">
        <v>434</v>
      </c>
      <c r="C235" s="53" t="s">
        <v>435</v>
      </c>
      <c r="D235" s="53" t="s">
        <v>437</v>
      </c>
      <c r="E235" s="53">
        <v>3213025413</v>
      </c>
      <c r="F235" s="60" t="s">
        <v>436</v>
      </c>
      <c r="G235" s="31">
        <v>20</v>
      </c>
      <c r="H235" s="257" t="s">
        <v>197</v>
      </c>
      <c r="I235" s="31" t="s">
        <v>94</v>
      </c>
      <c r="J235" s="31">
        <v>44</v>
      </c>
      <c r="K235" s="272">
        <f t="shared" si="19"/>
        <v>30335</v>
      </c>
      <c r="L235" s="192">
        <v>0</v>
      </c>
      <c r="M235" s="273">
        <v>30335</v>
      </c>
      <c r="N235" s="274">
        <f t="shared" si="20"/>
        <v>1334740</v>
      </c>
      <c r="O235" s="273">
        <f t="shared" si="21"/>
        <v>1334740</v>
      </c>
    </row>
    <row r="236" spans="1:16" ht="51" x14ac:dyDescent="0.25">
      <c r="A236" s="59">
        <v>45050</v>
      </c>
      <c r="B236" s="53" t="s">
        <v>434</v>
      </c>
      <c r="C236" s="53" t="s">
        <v>435</v>
      </c>
      <c r="D236" s="53" t="s">
        <v>437</v>
      </c>
      <c r="E236" s="53">
        <v>3213025413</v>
      </c>
      <c r="F236" s="60" t="s">
        <v>436</v>
      </c>
      <c r="G236" s="276">
        <v>21</v>
      </c>
      <c r="H236" s="257" t="s">
        <v>198</v>
      </c>
      <c r="I236" s="31" t="s">
        <v>94</v>
      </c>
      <c r="J236" s="31">
        <v>30</v>
      </c>
      <c r="K236" s="272">
        <f t="shared" si="19"/>
        <v>30335</v>
      </c>
      <c r="L236" s="192">
        <v>0</v>
      </c>
      <c r="M236" s="273">
        <v>30335</v>
      </c>
      <c r="N236" s="274">
        <f t="shared" si="20"/>
        <v>910050</v>
      </c>
      <c r="O236" s="273">
        <f t="shared" si="21"/>
        <v>910050</v>
      </c>
    </row>
    <row r="237" spans="1:16" ht="51" x14ac:dyDescent="0.25">
      <c r="A237" s="59">
        <v>45050</v>
      </c>
      <c r="B237" s="53" t="s">
        <v>434</v>
      </c>
      <c r="C237" s="53" t="s">
        <v>435</v>
      </c>
      <c r="D237" s="53" t="s">
        <v>437</v>
      </c>
      <c r="E237" s="53">
        <v>3213025413</v>
      </c>
      <c r="F237" s="60" t="s">
        <v>436</v>
      </c>
      <c r="G237" s="31">
        <v>22</v>
      </c>
      <c r="H237" s="257" t="s">
        <v>612</v>
      </c>
      <c r="I237" s="31" t="s">
        <v>94</v>
      </c>
      <c r="J237" s="31">
        <v>16</v>
      </c>
      <c r="K237" s="272">
        <f t="shared" si="19"/>
        <v>34829</v>
      </c>
      <c r="L237" s="192">
        <v>0</v>
      </c>
      <c r="M237" s="273">
        <v>34829</v>
      </c>
      <c r="N237" s="274">
        <f t="shared" si="20"/>
        <v>557264</v>
      </c>
      <c r="O237" s="273">
        <f t="shared" si="21"/>
        <v>557264</v>
      </c>
    </row>
    <row r="238" spans="1:16" ht="38.25" x14ac:dyDescent="0.25">
      <c r="A238" s="59">
        <v>45050</v>
      </c>
      <c r="B238" s="53" t="s">
        <v>434</v>
      </c>
      <c r="C238" s="53" t="s">
        <v>435</v>
      </c>
      <c r="D238" s="53" t="s">
        <v>437</v>
      </c>
      <c r="E238" s="53">
        <v>3213025413</v>
      </c>
      <c r="F238" s="60" t="s">
        <v>436</v>
      </c>
      <c r="G238" s="31">
        <v>23</v>
      </c>
      <c r="H238" s="257" t="s">
        <v>205</v>
      </c>
      <c r="I238" s="31" t="s">
        <v>94</v>
      </c>
      <c r="J238" s="31">
        <v>39</v>
      </c>
      <c r="K238" s="272">
        <f t="shared" si="19"/>
        <v>42693</v>
      </c>
      <c r="L238" s="192">
        <v>0</v>
      </c>
      <c r="M238" s="273">
        <v>42693</v>
      </c>
      <c r="N238" s="274">
        <f t="shared" si="20"/>
        <v>1665027</v>
      </c>
      <c r="O238" s="273">
        <f t="shared" si="21"/>
        <v>1665027</v>
      </c>
    </row>
    <row r="239" spans="1:16" ht="38.25" x14ac:dyDescent="0.25">
      <c r="A239" s="59">
        <v>45050</v>
      </c>
      <c r="B239" s="53" t="s">
        <v>434</v>
      </c>
      <c r="C239" s="53" t="s">
        <v>435</v>
      </c>
      <c r="D239" s="53" t="s">
        <v>437</v>
      </c>
      <c r="E239" s="53">
        <v>3213025413</v>
      </c>
      <c r="F239" s="60" t="s">
        <v>436</v>
      </c>
      <c r="G239" s="31">
        <v>24</v>
      </c>
      <c r="H239" s="258" t="s">
        <v>285</v>
      </c>
      <c r="I239" s="31" t="s">
        <v>94</v>
      </c>
      <c r="J239" s="31">
        <v>44</v>
      </c>
      <c r="K239" s="272">
        <f t="shared" si="19"/>
        <v>42693</v>
      </c>
      <c r="L239" s="192">
        <v>0</v>
      </c>
      <c r="M239" s="273">
        <v>42693</v>
      </c>
      <c r="N239" s="274">
        <f t="shared" si="20"/>
        <v>1878492</v>
      </c>
      <c r="O239" s="273">
        <f t="shared" si="21"/>
        <v>1878492</v>
      </c>
    </row>
    <row r="240" spans="1:16" ht="63.75" x14ac:dyDescent="0.25">
      <c r="A240" s="59">
        <v>45050</v>
      </c>
      <c r="B240" s="53" t="s">
        <v>434</v>
      </c>
      <c r="C240" s="53" t="s">
        <v>435</v>
      </c>
      <c r="D240" s="53" t="s">
        <v>437</v>
      </c>
      <c r="E240" s="53">
        <v>3213025413</v>
      </c>
      <c r="F240" s="60" t="s">
        <v>436</v>
      </c>
      <c r="G240" s="31">
        <v>25</v>
      </c>
      <c r="H240" s="258" t="s">
        <v>147</v>
      </c>
      <c r="I240" s="31" t="s">
        <v>63</v>
      </c>
      <c r="J240" s="31">
        <v>4</v>
      </c>
      <c r="K240" s="272">
        <f t="shared" si="19"/>
        <v>925235.29411764711</v>
      </c>
      <c r="L240" s="192">
        <v>0.19</v>
      </c>
      <c r="M240" s="170">
        <v>1101030</v>
      </c>
      <c r="N240" s="274">
        <f t="shared" si="20"/>
        <v>3700941.1764705884</v>
      </c>
      <c r="O240" s="273">
        <f t="shared" si="21"/>
        <v>4404120</v>
      </c>
      <c r="P240" s="268" t="s">
        <v>530</v>
      </c>
    </row>
    <row r="241" spans="1:16" ht="38.25" x14ac:dyDescent="0.25">
      <c r="A241" s="59">
        <v>45050</v>
      </c>
      <c r="B241" s="53" t="s">
        <v>434</v>
      </c>
      <c r="C241" s="53" t="s">
        <v>435</v>
      </c>
      <c r="D241" s="53" t="s">
        <v>437</v>
      </c>
      <c r="E241" s="53">
        <v>3213025413</v>
      </c>
      <c r="F241" s="60" t="s">
        <v>436</v>
      </c>
      <c r="G241" s="276">
        <v>26</v>
      </c>
      <c r="H241" s="257" t="s">
        <v>616</v>
      </c>
      <c r="I241" s="31" t="s">
        <v>63</v>
      </c>
      <c r="J241" s="31">
        <v>18</v>
      </c>
      <c r="K241" s="272">
        <f t="shared" si="19"/>
        <v>31156.302521008405</v>
      </c>
      <c r="L241" s="192">
        <v>0.19</v>
      </c>
      <c r="M241" s="273">
        <v>37076</v>
      </c>
      <c r="N241" s="274">
        <f t="shared" si="20"/>
        <v>560813.44537815126</v>
      </c>
      <c r="O241" s="273">
        <f t="shared" si="21"/>
        <v>667368</v>
      </c>
    </row>
    <row r="242" spans="1:16" ht="38.25" x14ac:dyDescent="0.25">
      <c r="A242" s="59">
        <v>45050</v>
      </c>
      <c r="B242" s="53" t="s">
        <v>434</v>
      </c>
      <c r="C242" s="53" t="s">
        <v>435</v>
      </c>
      <c r="D242" s="53" t="s">
        <v>437</v>
      </c>
      <c r="E242" s="53">
        <v>3213025413</v>
      </c>
      <c r="F242" s="60" t="s">
        <v>436</v>
      </c>
      <c r="G242" s="31">
        <v>27</v>
      </c>
      <c r="H242" s="257" t="s">
        <v>292</v>
      </c>
      <c r="I242" s="31" t="s">
        <v>63</v>
      </c>
      <c r="J242" s="31">
        <v>132</v>
      </c>
      <c r="K242" s="272">
        <f t="shared" si="19"/>
        <v>36821.848739495799</v>
      </c>
      <c r="L242" s="192">
        <v>0.19</v>
      </c>
      <c r="M242" s="273">
        <v>43818</v>
      </c>
      <c r="N242" s="274">
        <f t="shared" si="20"/>
        <v>4860484.0336134452</v>
      </c>
      <c r="O242" s="273">
        <f t="shared" si="21"/>
        <v>5783976</v>
      </c>
    </row>
    <row r="243" spans="1:16" ht="38.25" x14ac:dyDescent="0.25">
      <c r="A243" s="59">
        <v>45050</v>
      </c>
      <c r="B243" s="53" t="s">
        <v>434</v>
      </c>
      <c r="C243" s="53" t="s">
        <v>435</v>
      </c>
      <c r="D243" s="53" t="s">
        <v>437</v>
      </c>
      <c r="E243" s="53">
        <v>3213025413</v>
      </c>
      <c r="F243" s="60" t="s">
        <v>436</v>
      </c>
      <c r="G243" s="31">
        <v>28</v>
      </c>
      <c r="H243" s="257" t="s">
        <v>430</v>
      </c>
      <c r="I243" s="31" t="s">
        <v>63</v>
      </c>
      <c r="J243" s="31">
        <v>25</v>
      </c>
      <c r="K243" s="272">
        <f t="shared" si="19"/>
        <v>36821.848739495799</v>
      </c>
      <c r="L243" s="192">
        <v>0.19</v>
      </c>
      <c r="M243" s="273">
        <v>43818</v>
      </c>
      <c r="N243" s="274">
        <f t="shared" si="20"/>
        <v>920546.21848739497</v>
      </c>
      <c r="O243" s="273">
        <f t="shared" si="21"/>
        <v>1095450</v>
      </c>
    </row>
    <row r="244" spans="1:16" ht="51" x14ac:dyDescent="0.25">
      <c r="A244" s="59">
        <v>45050</v>
      </c>
      <c r="B244" s="53" t="s">
        <v>434</v>
      </c>
      <c r="C244" s="53" t="s">
        <v>435</v>
      </c>
      <c r="D244" s="53" t="s">
        <v>437</v>
      </c>
      <c r="E244" s="53">
        <v>3213025413</v>
      </c>
      <c r="F244" s="60" t="s">
        <v>436</v>
      </c>
      <c r="G244" s="31">
        <v>29</v>
      </c>
      <c r="H244" s="257" t="s">
        <v>290</v>
      </c>
      <c r="I244" s="31" t="s">
        <v>63</v>
      </c>
      <c r="J244" s="31">
        <v>30</v>
      </c>
      <c r="K244" s="272">
        <f t="shared" si="19"/>
        <v>50982.352941176476</v>
      </c>
      <c r="L244" s="192">
        <v>0.19</v>
      </c>
      <c r="M244" s="273">
        <v>60669</v>
      </c>
      <c r="N244" s="274">
        <f t="shared" si="20"/>
        <v>1529470.5882352942</v>
      </c>
      <c r="O244" s="273">
        <f t="shared" si="21"/>
        <v>1820070</v>
      </c>
    </row>
    <row r="245" spans="1:16" ht="63.75" x14ac:dyDescent="0.25">
      <c r="A245" s="59">
        <v>45050</v>
      </c>
      <c r="B245" s="53" t="s">
        <v>434</v>
      </c>
      <c r="C245" s="53" t="s">
        <v>435</v>
      </c>
      <c r="D245" s="53" t="s">
        <v>437</v>
      </c>
      <c r="E245" s="53">
        <v>3213025413</v>
      </c>
      <c r="F245" s="60" t="s">
        <v>436</v>
      </c>
      <c r="G245" s="31">
        <v>30</v>
      </c>
      <c r="H245" s="167" t="s">
        <v>468</v>
      </c>
      <c r="I245" s="205" t="s">
        <v>304</v>
      </c>
      <c r="J245" s="205">
        <v>10</v>
      </c>
      <c r="K245" s="272">
        <f t="shared" si="19"/>
        <v>113294.11764705883</v>
      </c>
      <c r="L245" s="192">
        <v>0.19</v>
      </c>
      <c r="M245" s="273">
        <v>134820</v>
      </c>
      <c r="N245" s="274">
        <f t="shared" si="20"/>
        <v>1132941.1764705882</v>
      </c>
      <c r="O245" s="273">
        <f t="shared" si="21"/>
        <v>1348200</v>
      </c>
    </row>
    <row r="246" spans="1:16" ht="38.25" x14ac:dyDescent="0.25">
      <c r="A246" s="59">
        <v>45050</v>
      </c>
      <c r="B246" s="53" t="s">
        <v>434</v>
      </c>
      <c r="C246" s="53" t="s">
        <v>435</v>
      </c>
      <c r="D246" s="53" t="s">
        <v>437</v>
      </c>
      <c r="E246" s="53">
        <v>3213025413</v>
      </c>
      <c r="F246" s="60" t="s">
        <v>436</v>
      </c>
      <c r="G246" s="276">
        <v>31</v>
      </c>
      <c r="H246" s="257" t="s">
        <v>242</v>
      </c>
      <c r="I246" s="31" t="s">
        <v>63</v>
      </c>
      <c r="J246" s="31">
        <v>6</v>
      </c>
      <c r="K246" s="272">
        <f t="shared" si="19"/>
        <v>113294.11764705883</v>
      </c>
      <c r="L246" s="192">
        <v>0.19</v>
      </c>
      <c r="M246" s="273">
        <v>134820</v>
      </c>
      <c r="N246" s="274">
        <f t="shared" si="20"/>
        <v>679764.70588235301</v>
      </c>
      <c r="O246" s="273">
        <f t="shared" si="21"/>
        <v>808920</v>
      </c>
    </row>
    <row r="247" spans="1:16" ht="38.25" x14ac:dyDescent="0.25">
      <c r="A247" s="59">
        <v>45050</v>
      </c>
      <c r="B247" s="53" t="s">
        <v>434</v>
      </c>
      <c r="C247" s="53" t="s">
        <v>435</v>
      </c>
      <c r="D247" s="53" t="s">
        <v>437</v>
      </c>
      <c r="E247" s="53">
        <v>3213025413</v>
      </c>
      <c r="F247" s="60" t="s">
        <v>436</v>
      </c>
      <c r="G247" s="31">
        <v>32</v>
      </c>
      <c r="H247" s="258" t="s">
        <v>244</v>
      </c>
      <c r="I247" s="31" t="s">
        <v>63</v>
      </c>
      <c r="J247" s="31">
        <v>1</v>
      </c>
      <c r="K247" s="272">
        <f t="shared" si="19"/>
        <v>87803.361344537814</v>
      </c>
      <c r="L247" s="193">
        <v>0.19</v>
      </c>
      <c r="M247" s="273">
        <v>104486</v>
      </c>
      <c r="N247" s="274">
        <f t="shared" si="20"/>
        <v>87803.361344537814</v>
      </c>
      <c r="O247" s="273">
        <f t="shared" si="21"/>
        <v>104486</v>
      </c>
    </row>
    <row r="248" spans="1:16" ht="38.25" x14ac:dyDescent="0.25">
      <c r="A248" s="59">
        <v>45050</v>
      </c>
      <c r="B248" s="53" t="s">
        <v>434</v>
      </c>
      <c r="C248" s="53" t="s">
        <v>435</v>
      </c>
      <c r="D248" s="53" t="s">
        <v>437</v>
      </c>
      <c r="E248" s="53">
        <v>3213025413</v>
      </c>
      <c r="F248" s="60" t="s">
        <v>436</v>
      </c>
      <c r="G248" s="31">
        <v>33</v>
      </c>
      <c r="H248" s="257" t="s">
        <v>243</v>
      </c>
      <c r="I248" s="31" t="s">
        <v>63</v>
      </c>
      <c r="J248" s="31">
        <v>1</v>
      </c>
      <c r="K248" s="272">
        <f t="shared" si="19"/>
        <v>164276.4705882353</v>
      </c>
      <c r="L248" s="192">
        <v>0.19</v>
      </c>
      <c r="M248" s="273">
        <v>195489</v>
      </c>
      <c r="N248" s="274">
        <f t="shared" si="20"/>
        <v>164276.4705882353</v>
      </c>
      <c r="O248" s="273">
        <f t="shared" si="21"/>
        <v>195489</v>
      </c>
    </row>
    <row r="249" spans="1:16" ht="38.25" x14ac:dyDescent="0.25">
      <c r="A249" s="59">
        <v>45050</v>
      </c>
      <c r="B249" s="53" t="s">
        <v>434</v>
      </c>
      <c r="C249" s="53" t="s">
        <v>435</v>
      </c>
      <c r="D249" s="53" t="s">
        <v>437</v>
      </c>
      <c r="E249" s="53">
        <v>3213025413</v>
      </c>
      <c r="F249" s="60" t="s">
        <v>436</v>
      </c>
      <c r="G249" s="31">
        <v>34</v>
      </c>
      <c r="H249" s="257" t="s">
        <v>295</v>
      </c>
      <c r="I249" s="31" t="s">
        <v>63</v>
      </c>
      <c r="J249" s="31">
        <v>4</v>
      </c>
      <c r="K249" s="272">
        <f t="shared" si="19"/>
        <v>122735.29411764706</v>
      </c>
      <c r="L249" s="192">
        <v>0.19</v>
      </c>
      <c r="M249" s="273">
        <v>146055</v>
      </c>
      <c r="N249" s="274">
        <f t="shared" si="20"/>
        <v>490941.17647058825</v>
      </c>
      <c r="O249" s="273">
        <f t="shared" si="21"/>
        <v>584220</v>
      </c>
    </row>
    <row r="250" spans="1:16" ht="38.25" x14ac:dyDescent="0.25">
      <c r="A250" s="59">
        <v>45050</v>
      </c>
      <c r="B250" s="53" t="s">
        <v>434</v>
      </c>
      <c r="C250" s="53" t="s">
        <v>435</v>
      </c>
      <c r="D250" s="53" t="s">
        <v>437</v>
      </c>
      <c r="E250" s="53">
        <v>3213025413</v>
      </c>
      <c r="F250" s="60" t="s">
        <v>436</v>
      </c>
      <c r="G250" s="31">
        <v>35</v>
      </c>
      <c r="H250" s="257" t="s">
        <v>72</v>
      </c>
      <c r="I250" s="31" t="s">
        <v>63</v>
      </c>
      <c r="J250" s="31">
        <v>12</v>
      </c>
      <c r="K250" s="272">
        <f t="shared" si="19"/>
        <v>349323.5294117647</v>
      </c>
      <c r="L250" s="192">
        <v>0.19</v>
      </c>
      <c r="M250" s="273">
        <v>415695</v>
      </c>
      <c r="N250" s="274">
        <f t="shared" si="20"/>
        <v>4191882.3529411764</v>
      </c>
      <c r="O250" s="273">
        <f t="shared" si="21"/>
        <v>4988340</v>
      </c>
    </row>
    <row r="251" spans="1:16" ht="76.5" x14ac:dyDescent="0.25">
      <c r="A251" s="59">
        <v>45050</v>
      </c>
      <c r="B251" s="53" t="s">
        <v>434</v>
      </c>
      <c r="C251" s="53" t="s">
        <v>435</v>
      </c>
      <c r="D251" s="53" t="s">
        <v>437</v>
      </c>
      <c r="E251" s="53">
        <v>3213025413</v>
      </c>
      <c r="F251" s="60" t="s">
        <v>436</v>
      </c>
      <c r="G251" s="276">
        <v>36</v>
      </c>
      <c r="H251" s="258" t="s">
        <v>289</v>
      </c>
      <c r="I251" s="31" t="s">
        <v>63</v>
      </c>
      <c r="J251" s="31">
        <v>1</v>
      </c>
      <c r="K251" s="272">
        <f t="shared" si="19"/>
        <v>0</v>
      </c>
      <c r="L251" s="192">
        <v>0.19</v>
      </c>
      <c r="M251" s="170"/>
      <c r="N251" s="274">
        <f t="shared" si="20"/>
        <v>0</v>
      </c>
      <c r="O251" s="273">
        <f t="shared" si="21"/>
        <v>0</v>
      </c>
      <c r="P251" s="268" t="s">
        <v>558</v>
      </c>
    </row>
    <row r="252" spans="1:16" ht="51" x14ac:dyDescent="0.25">
      <c r="A252" s="59">
        <v>45050</v>
      </c>
      <c r="B252" s="53" t="s">
        <v>434</v>
      </c>
      <c r="C252" s="53" t="s">
        <v>435</v>
      </c>
      <c r="D252" s="53" t="s">
        <v>437</v>
      </c>
      <c r="E252" s="53">
        <v>3213025413</v>
      </c>
      <c r="F252" s="60" t="s">
        <v>436</v>
      </c>
      <c r="G252" s="31">
        <v>37</v>
      </c>
      <c r="H252" s="257" t="s">
        <v>62</v>
      </c>
      <c r="I252" s="31" t="s">
        <v>67</v>
      </c>
      <c r="J252" s="31">
        <v>1</v>
      </c>
      <c r="K252" s="272">
        <f t="shared" si="19"/>
        <v>68921.008403361353</v>
      </c>
      <c r="L252" s="192">
        <v>0.19</v>
      </c>
      <c r="M252" s="273">
        <v>82016</v>
      </c>
      <c r="N252" s="274">
        <f t="shared" si="20"/>
        <v>68921.008403361353</v>
      </c>
      <c r="O252" s="273">
        <f t="shared" si="21"/>
        <v>82016</v>
      </c>
    </row>
    <row r="253" spans="1:16" ht="63.75" x14ac:dyDescent="0.25">
      <c r="A253" s="59">
        <v>45050</v>
      </c>
      <c r="B253" s="53" t="s">
        <v>434</v>
      </c>
      <c r="C253" s="53" t="s">
        <v>435</v>
      </c>
      <c r="D253" s="53" t="s">
        <v>437</v>
      </c>
      <c r="E253" s="53">
        <v>3213025413</v>
      </c>
      <c r="F253" s="60" t="s">
        <v>436</v>
      </c>
      <c r="G253" s="31">
        <v>38</v>
      </c>
      <c r="H253" s="257" t="s">
        <v>158</v>
      </c>
      <c r="I253" s="31" t="s">
        <v>102</v>
      </c>
      <c r="J253" s="31">
        <v>4</v>
      </c>
      <c r="K253" s="272">
        <f t="shared" si="19"/>
        <v>185110.47619047618</v>
      </c>
      <c r="L253" s="192">
        <v>0.05</v>
      </c>
      <c r="M253" s="170">
        <v>194366</v>
      </c>
      <c r="N253" s="274">
        <f t="shared" si="20"/>
        <v>740441.90476190473</v>
      </c>
      <c r="O253" s="273">
        <f t="shared" si="21"/>
        <v>777464</v>
      </c>
    </row>
    <row r="254" spans="1:16" ht="38.25" x14ac:dyDescent="0.25">
      <c r="A254" s="59">
        <v>45050</v>
      </c>
      <c r="B254" s="53" t="s">
        <v>434</v>
      </c>
      <c r="C254" s="53" t="s">
        <v>435</v>
      </c>
      <c r="D254" s="53" t="s">
        <v>437</v>
      </c>
      <c r="E254" s="53">
        <v>3213025413</v>
      </c>
      <c r="F254" s="60" t="s">
        <v>436</v>
      </c>
      <c r="G254" s="31">
        <v>39</v>
      </c>
      <c r="H254" s="258" t="s">
        <v>539</v>
      </c>
      <c r="I254" s="77" t="s">
        <v>63</v>
      </c>
      <c r="J254" s="77">
        <v>2</v>
      </c>
      <c r="K254" s="204">
        <f t="shared" si="19"/>
        <v>1793823.5294117648</v>
      </c>
      <c r="L254" s="193">
        <v>0.19</v>
      </c>
      <c r="M254" s="170">
        <v>2134650</v>
      </c>
      <c r="N254" s="274">
        <f t="shared" si="20"/>
        <v>3587647.0588235296</v>
      </c>
      <c r="O254" s="273">
        <f t="shared" si="21"/>
        <v>4269300</v>
      </c>
    </row>
    <row r="255" spans="1:16" ht="38.25" x14ac:dyDescent="0.25">
      <c r="A255" s="59">
        <v>45050</v>
      </c>
      <c r="B255" s="53" t="s">
        <v>434</v>
      </c>
      <c r="C255" s="53" t="s">
        <v>435</v>
      </c>
      <c r="D255" s="53" t="s">
        <v>437</v>
      </c>
      <c r="E255" s="53">
        <v>3213025413</v>
      </c>
      <c r="F255" s="60" t="s">
        <v>436</v>
      </c>
      <c r="G255" s="31">
        <v>40</v>
      </c>
      <c r="H255" s="257" t="s">
        <v>220</v>
      </c>
      <c r="I255" s="31" t="s">
        <v>63</v>
      </c>
      <c r="J255" s="31">
        <v>100</v>
      </c>
      <c r="K255" s="272">
        <f t="shared" si="19"/>
        <v>16050.420168067227</v>
      </c>
      <c r="L255" s="192">
        <v>0.19</v>
      </c>
      <c r="M255" s="273">
        <v>19100</v>
      </c>
      <c r="N255" s="274">
        <f t="shared" si="20"/>
        <v>1605042.0168067226</v>
      </c>
      <c r="O255" s="273">
        <f t="shared" si="21"/>
        <v>1910000</v>
      </c>
    </row>
    <row r="256" spans="1:16" ht="38.25" x14ac:dyDescent="0.25">
      <c r="A256" s="59">
        <v>45050</v>
      </c>
      <c r="B256" s="53" t="s">
        <v>434</v>
      </c>
      <c r="C256" s="53" t="s">
        <v>435</v>
      </c>
      <c r="D256" s="53" t="s">
        <v>437</v>
      </c>
      <c r="E256" s="53">
        <v>3213025413</v>
      </c>
      <c r="F256" s="60" t="s">
        <v>436</v>
      </c>
      <c r="G256" s="276">
        <v>41</v>
      </c>
      <c r="H256" s="257" t="s">
        <v>179</v>
      </c>
      <c r="I256" s="31" t="s">
        <v>63</v>
      </c>
      <c r="J256" s="31">
        <v>2</v>
      </c>
      <c r="K256" s="272">
        <f t="shared" si="19"/>
        <v>311558.82352941181</v>
      </c>
      <c r="L256" s="192">
        <v>0.19</v>
      </c>
      <c r="M256" s="170">
        <v>370755</v>
      </c>
      <c r="N256" s="274">
        <f t="shared" si="20"/>
        <v>623117.64705882361</v>
      </c>
      <c r="O256" s="273">
        <f t="shared" si="21"/>
        <v>741510</v>
      </c>
    </row>
    <row r="257" spans="1:16" ht="76.5" x14ac:dyDescent="0.25">
      <c r="A257" s="59">
        <v>45050</v>
      </c>
      <c r="B257" s="53" t="s">
        <v>434</v>
      </c>
      <c r="C257" s="53" t="s">
        <v>435</v>
      </c>
      <c r="D257" s="53" t="s">
        <v>437</v>
      </c>
      <c r="E257" s="53">
        <v>3213025413</v>
      </c>
      <c r="F257" s="60" t="s">
        <v>436</v>
      </c>
      <c r="G257" s="31">
        <v>42</v>
      </c>
      <c r="H257" s="257" t="s">
        <v>156</v>
      </c>
      <c r="I257" s="31" t="s">
        <v>63</v>
      </c>
      <c r="J257" s="31">
        <v>1</v>
      </c>
      <c r="K257" s="272">
        <f t="shared" si="19"/>
        <v>1591512.6050420168</v>
      </c>
      <c r="L257" s="192">
        <v>0.19</v>
      </c>
      <c r="M257" s="170">
        <v>1893900</v>
      </c>
      <c r="N257" s="274">
        <f t="shared" si="20"/>
        <v>1591512.6050420168</v>
      </c>
      <c r="O257" s="273">
        <f t="shared" si="21"/>
        <v>1893900</v>
      </c>
      <c r="P257" s="268" t="s">
        <v>533</v>
      </c>
    </row>
    <row r="258" spans="1:16" ht="38.25" x14ac:dyDescent="0.25">
      <c r="A258" s="59">
        <v>45050</v>
      </c>
      <c r="B258" s="53" t="s">
        <v>434</v>
      </c>
      <c r="C258" s="53" t="s">
        <v>435</v>
      </c>
      <c r="D258" s="53" t="s">
        <v>437</v>
      </c>
      <c r="E258" s="53">
        <v>3213025413</v>
      </c>
      <c r="F258" s="60" t="s">
        <v>436</v>
      </c>
      <c r="G258" s="31">
        <v>43</v>
      </c>
      <c r="H258" s="257" t="s">
        <v>91</v>
      </c>
      <c r="I258" s="31" t="s">
        <v>63</v>
      </c>
      <c r="J258" s="31">
        <v>7</v>
      </c>
      <c r="K258" s="272">
        <f t="shared" si="19"/>
        <v>43901.680672268907</v>
      </c>
      <c r="L258" s="192">
        <v>0.19</v>
      </c>
      <c r="M258" s="273">
        <v>52243</v>
      </c>
      <c r="N258" s="274">
        <f t="shared" si="20"/>
        <v>307311.76470588235</v>
      </c>
      <c r="O258" s="273">
        <f t="shared" si="21"/>
        <v>365701</v>
      </c>
    </row>
    <row r="259" spans="1:16" ht="94.5" customHeight="1" x14ac:dyDescent="0.25">
      <c r="A259" s="59">
        <v>45050</v>
      </c>
      <c r="B259" s="53" t="s">
        <v>434</v>
      </c>
      <c r="C259" s="53" t="s">
        <v>435</v>
      </c>
      <c r="D259" s="53" t="s">
        <v>437</v>
      </c>
      <c r="E259" s="53">
        <v>3213025413</v>
      </c>
      <c r="F259" s="60" t="s">
        <v>436</v>
      </c>
      <c r="G259" s="31">
        <v>44</v>
      </c>
      <c r="H259" s="167" t="s">
        <v>469</v>
      </c>
      <c r="I259" s="205" t="s">
        <v>304</v>
      </c>
      <c r="J259" s="205">
        <v>1</v>
      </c>
      <c r="K259" s="204">
        <f t="shared" si="19"/>
        <v>718428.57142857148</v>
      </c>
      <c r="L259" s="193">
        <v>0.19</v>
      </c>
      <c r="M259" s="170">
        <v>854930</v>
      </c>
      <c r="N259" s="275">
        <f t="shared" si="20"/>
        <v>718428.57142857148</v>
      </c>
      <c r="O259" s="170">
        <f t="shared" si="21"/>
        <v>854930</v>
      </c>
    </row>
    <row r="260" spans="1:16" ht="38.25" x14ac:dyDescent="0.25">
      <c r="A260" s="59">
        <v>45050</v>
      </c>
      <c r="B260" s="53" t="s">
        <v>434</v>
      </c>
      <c r="C260" s="53" t="s">
        <v>435</v>
      </c>
      <c r="D260" s="53" t="s">
        <v>437</v>
      </c>
      <c r="E260" s="53">
        <v>3213025413</v>
      </c>
      <c r="F260" s="60" t="s">
        <v>436</v>
      </c>
      <c r="G260" s="31">
        <v>45</v>
      </c>
      <c r="H260" s="257" t="s">
        <v>209</v>
      </c>
      <c r="I260" s="31" t="s">
        <v>63</v>
      </c>
      <c r="J260" s="31">
        <v>3</v>
      </c>
      <c r="K260" s="272">
        <f t="shared" si="19"/>
        <v>168052.9411764706</v>
      </c>
      <c r="L260" s="192">
        <v>0.19</v>
      </c>
      <c r="M260" s="273">
        <v>199983</v>
      </c>
      <c r="N260" s="274">
        <f t="shared" si="20"/>
        <v>504158.82352941181</v>
      </c>
      <c r="O260" s="273">
        <f t="shared" si="21"/>
        <v>599949</v>
      </c>
    </row>
    <row r="261" spans="1:16" ht="38.25" x14ac:dyDescent="0.25">
      <c r="A261" s="59">
        <v>45050</v>
      </c>
      <c r="B261" s="53" t="s">
        <v>434</v>
      </c>
      <c r="C261" s="53" t="s">
        <v>435</v>
      </c>
      <c r="D261" s="53" t="s">
        <v>437</v>
      </c>
      <c r="E261" s="53">
        <v>3213025413</v>
      </c>
      <c r="F261" s="60" t="s">
        <v>436</v>
      </c>
      <c r="G261" s="276">
        <v>46</v>
      </c>
      <c r="H261" s="257" t="s">
        <v>260</v>
      </c>
      <c r="I261" s="31" t="s">
        <v>94</v>
      </c>
      <c r="J261" s="31">
        <v>4</v>
      </c>
      <c r="K261" s="272">
        <f t="shared" si="19"/>
        <v>342668</v>
      </c>
      <c r="L261" s="192">
        <v>0</v>
      </c>
      <c r="M261" s="273">
        <v>342668</v>
      </c>
      <c r="N261" s="274">
        <f t="shared" si="20"/>
        <v>1370672</v>
      </c>
      <c r="O261" s="273">
        <f t="shared" si="21"/>
        <v>1370672</v>
      </c>
    </row>
    <row r="262" spans="1:16" ht="38.25" x14ac:dyDescent="0.25">
      <c r="A262" s="59">
        <v>45050</v>
      </c>
      <c r="B262" s="53" t="s">
        <v>434</v>
      </c>
      <c r="C262" s="53" t="s">
        <v>435</v>
      </c>
      <c r="D262" s="53" t="s">
        <v>437</v>
      </c>
      <c r="E262" s="53">
        <v>3213025413</v>
      </c>
      <c r="F262" s="60" t="s">
        <v>436</v>
      </c>
      <c r="G262" s="31">
        <v>47</v>
      </c>
      <c r="H262" s="257" t="s">
        <v>252</v>
      </c>
      <c r="I262" s="31" t="s">
        <v>94</v>
      </c>
      <c r="J262" s="31">
        <v>10</v>
      </c>
      <c r="K262" s="272">
        <f t="shared" si="19"/>
        <v>370755</v>
      </c>
      <c r="L262" s="192">
        <v>0</v>
      </c>
      <c r="M262" s="273">
        <v>370755</v>
      </c>
      <c r="N262" s="274">
        <f t="shared" si="20"/>
        <v>3707550</v>
      </c>
      <c r="O262" s="273">
        <f t="shared" si="21"/>
        <v>3707550</v>
      </c>
    </row>
    <row r="263" spans="1:16" ht="38.25" x14ac:dyDescent="0.25">
      <c r="A263" s="59">
        <v>45050</v>
      </c>
      <c r="B263" s="53" t="s">
        <v>434</v>
      </c>
      <c r="C263" s="53" t="s">
        <v>435</v>
      </c>
      <c r="D263" s="53" t="s">
        <v>437</v>
      </c>
      <c r="E263" s="53">
        <v>3213025413</v>
      </c>
      <c r="F263" s="60" t="s">
        <v>436</v>
      </c>
      <c r="G263" s="31">
        <v>48</v>
      </c>
      <c r="H263" s="257" t="s">
        <v>253</v>
      </c>
      <c r="I263" s="31" t="s">
        <v>94</v>
      </c>
      <c r="J263" s="31">
        <v>6</v>
      </c>
      <c r="K263" s="272">
        <f t="shared" si="19"/>
        <v>350532</v>
      </c>
      <c r="L263" s="192">
        <v>0</v>
      </c>
      <c r="M263" s="273">
        <v>350532</v>
      </c>
      <c r="N263" s="274">
        <f t="shared" si="20"/>
        <v>2103192</v>
      </c>
      <c r="O263" s="273">
        <f t="shared" si="21"/>
        <v>2103192</v>
      </c>
    </row>
    <row r="264" spans="1:16" ht="38.25" x14ac:dyDescent="0.25">
      <c r="A264" s="59">
        <v>45050</v>
      </c>
      <c r="B264" s="53" t="s">
        <v>434</v>
      </c>
      <c r="C264" s="53" t="s">
        <v>435</v>
      </c>
      <c r="D264" s="53" t="s">
        <v>437</v>
      </c>
      <c r="E264" s="53">
        <v>3213025413</v>
      </c>
      <c r="F264" s="60" t="s">
        <v>436</v>
      </c>
      <c r="G264" s="31">
        <v>49</v>
      </c>
      <c r="H264" s="257" t="s">
        <v>107</v>
      </c>
      <c r="I264" s="31" t="s">
        <v>94</v>
      </c>
      <c r="J264" s="31">
        <v>5</v>
      </c>
      <c r="K264" s="272">
        <f t="shared" si="19"/>
        <v>357273</v>
      </c>
      <c r="L264" s="192">
        <v>0</v>
      </c>
      <c r="M264" s="273">
        <v>357273</v>
      </c>
      <c r="N264" s="274">
        <f t="shared" si="20"/>
        <v>1786365</v>
      </c>
      <c r="O264" s="273">
        <f t="shared" si="21"/>
        <v>1786365</v>
      </c>
    </row>
    <row r="265" spans="1:16" ht="140.25" x14ac:dyDescent="0.25">
      <c r="A265" s="59">
        <v>45050</v>
      </c>
      <c r="B265" s="53" t="s">
        <v>434</v>
      </c>
      <c r="C265" s="53" t="s">
        <v>435</v>
      </c>
      <c r="D265" s="53" t="s">
        <v>437</v>
      </c>
      <c r="E265" s="53">
        <v>3213025413</v>
      </c>
      <c r="F265" s="60" t="s">
        <v>436</v>
      </c>
      <c r="G265" s="31">
        <v>50</v>
      </c>
      <c r="H265" s="257" t="s">
        <v>153</v>
      </c>
      <c r="I265" s="31" t="s">
        <v>425</v>
      </c>
      <c r="J265" s="31">
        <v>2</v>
      </c>
      <c r="K265" s="272">
        <f t="shared" si="19"/>
        <v>99992</v>
      </c>
      <c r="L265" s="192">
        <v>0</v>
      </c>
      <c r="M265" s="273">
        <v>99992</v>
      </c>
      <c r="N265" s="274">
        <f t="shared" si="20"/>
        <v>199984</v>
      </c>
      <c r="O265" s="273">
        <f t="shared" si="21"/>
        <v>199984</v>
      </c>
    </row>
    <row r="266" spans="1:16" ht="38.25" x14ac:dyDescent="0.25">
      <c r="A266" s="59">
        <v>45050</v>
      </c>
      <c r="B266" s="53" t="s">
        <v>434</v>
      </c>
      <c r="C266" s="53" t="s">
        <v>435</v>
      </c>
      <c r="D266" s="53" t="s">
        <v>437</v>
      </c>
      <c r="E266" s="53">
        <v>3213025413</v>
      </c>
      <c r="F266" s="60" t="s">
        <v>436</v>
      </c>
      <c r="G266" s="276">
        <v>51</v>
      </c>
      <c r="H266" s="257" t="s">
        <v>105</v>
      </c>
      <c r="I266" s="31" t="s">
        <v>94</v>
      </c>
      <c r="J266" s="31">
        <v>52</v>
      </c>
      <c r="K266" s="272">
        <f t="shared" si="19"/>
        <v>212342</v>
      </c>
      <c r="L266" s="192">
        <v>0</v>
      </c>
      <c r="M266" s="273">
        <v>212342</v>
      </c>
      <c r="N266" s="274">
        <f t="shared" si="20"/>
        <v>11041784</v>
      </c>
      <c r="O266" s="273">
        <f t="shared" si="21"/>
        <v>11041784</v>
      </c>
    </row>
    <row r="267" spans="1:16" ht="38.25" x14ac:dyDescent="0.25">
      <c r="A267" s="59">
        <v>45050</v>
      </c>
      <c r="B267" s="53" t="s">
        <v>434</v>
      </c>
      <c r="C267" s="53" t="s">
        <v>435</v>
      </c>
      <c r="D267" s="53" t="s">
        <v>437</v>
      </c>
      <c r="E267" s="53">
        <v>3213025413</v>
      </c>
      <c r="F267" s="60" t="s">
        <v>436</v>
      </c>
      <c r="G267" s="31">
        <v>52</v>
      </c>
      <c r="H267" s="257" t="s">
        <v>251</v>
      </c>
      <c r="I267" s="31" t="s">
        <v>94</v>
      </c>
      <c r="J267" s="31">
        <v>4</v>
      </c>
      <c r="K267" s="272">
        <f t="shared" si="19"/>
        <v>266270</v>
      </c>
      <c r="L267" s="192">
        <v>0</v>
      </c>
      <c r="M267" s="273">
        <v>266270</v>
      </c>
      <c r="N267" s="274">
        <f t="shared" si="20"/>
        <v>1065080</v>
      </c>
      <c r="O267" s="273">
        <f t="shared" si="21"/>
        <v>1065080</v>
      </c>
    </row>
    <row r="268" spans="1:16" ht="38.25" x14ac:dyDescent="0.25">
      <c r="A268" s="59">
        <v>45050</v>
      </c>
      <c r="B268" s="53" t="s">
        <v>434</v>
      </c>
      <c r="C268" s="53" t="s">
        <v>435</v>
      </c>
      <c r="D268" s="53" t="s">
        <v>437</v>
      </c>
      <c r="E268" s="53">
        <v>3213025413</v>
      </c>
      <c r="F268" s="60" t="s">
        <v>436</v>
      </c>
      <c r="G268" s="31">
        <v>53</v>
      </c>
      <c r="H268" s="258" t="s">
        <v>152</v>
      </c>
      <c r="I268" s="77" t="s">
        <v>63</v>
      </c>
      <c r="J268" s="77">
        <v>1</v>
      </c>
      <c r="K268" s="204">
        <f t="shared" si="19"/>
        <v>1687722.6890756304</v>
      </c>
      <c r="L268" s="193">
        <v>0.19</v>
      </c>
      <c r="M268" s="170">
        <v>2008390</v>
      </c>
      <c r="N268" s="274">
        <f t="shared" ref="N268:N316" si="22">J268*K268</f>
        <v>1687722.6890756304</v>
      </c>
      <c r="O268" s="273">
        <f t="shared" ref="O268:O316" si="23">J268*M268</f>
        <v>2008390</v>
      </c>
    </row>
    <row r="269" spans="1:16" ht="51" x14ac:dyDescent="0.25">
      <c r="A269" s="59">
        <v>45050</v>
      </c>
      <c r="B269" s="53" t="s">
        <v>434</v>
      </c>
      <c r="C269" s="53" t="s">
        <v>435</v>
      </c>
      <c r="D269" s="53" t="s">
        <v>437</v>
      </c>
      <c r="E269" s="53">
        <v>3213025413</v>
      </c>
      <c r="F269" s="60" t="s">
        <v>436</v>
      </c>
      <c r="G269" s="31">
        <v>54</v>
      </c>
      <c r="H269" s="257" t="s">
        <v>150</v>
      </c>
      <c r="I269" s="31" t="s">
        <v>63</v>
      </c>
      <c r="J269" s="31">
        <v>17</v>
      </c>
      <c r="K269" s="272">
        <f t="shared" ref="K269:K316" si="24">M269/(1+L269)</f>
        <v>313510.47619047615</v>
      </c>
      <c r="L269" s="192">
        <v>0.05</v>
      </c>
      <c r="M269" s="273">
        <v>329186</v>
      </c>
      <c r="N269" s="274">
        <f t="shared" si="22"/>
        <v>5329678.0952380942</v>
      </c>
      <c r="O269" s="273">
        <f t="shared" si="23"/>
        <v>5596162</v>
      </c>
    </row>
    <row r="270" spans="1:16" ht="89.25" x14ac:dyDescent="0.25">
      <c r="A270" s="59">
        <v>45050</v>
      </c>
      <c r="B270" s="53" t="s">
        <v>434</v>
      </c>
      <c r="C270" s="53" t="s">
        <v>435</v>
      </c>
      <c r="D270" s="53" t="s">
        <v>437</v>
      </c>
      <c r="E270" s="53">
        <v>3213025413</v>
      </c>
      <c r="F270" s="60" t="s">
        <v>436</v>
      </c>
      <c r="G270" s="31">
        <v>55</v>
      </c>
      <c r="H270" s="257" t="s">
        <v>149</v>
      </c>
      <c r="I270" s="31" t="s">
        <v>63</v>
      </c>
      <c r="J270" s="31">
        <v>6</v>
      </c>
      <c r="K270" s="272">
        <f t="shared" si="24"/>
        <v>502900</v>
      </c>
      <c r="L270" s="192">
        <v>0.05</v>
      </c>
      <c r="M270" s="273">
        <v>528045</v>
      </c>
      <c r="N270" s="274">
        <f t="shared" si="22"/>
        <v>3017400</v>
      </c>
      <c r="O270" s="273">
        <f t="shared" si="23"/>
        <v>3168270</v>
      </c>
    </row>
    <row r="271" spans="1:16" ht="38.25" x14ac:dyDescent="0.25">
      <c r="A271" s="59">
        <v>45050</v>
      </c>
      <c r="B271" s="53" t="s">
        <v>434</v>
      </c>
      <c r="C271" s="53" t="s">
        <v>435</v>
      </c>
      <c r="D271" s="53" t="s">
        <v>437</v>
      </c>
      <c r="E271" s="53">
        <v>3213025413</v>
      </c>
      <c r="F271" s="60" t="s">
        <v>436</v>
      </c>
      <c r="G271" s="276">
        <v>56</v>
      </c>
      <c r="H271" s="257" t="s">
        <v>151</v>
      </c>
      <c r="I271" s="31" t="s">
        <v>63</v>
      </c>
      <c r="J271" s="31">
        <v>15</v>
      </c>
      <c r="K271" s="272">
        <f t="shared" si="24"/>
        <v>50290.476190476191</v>
      </c>
      <c r="L271" s="192">
        <v>0.05</v>
      </c>
      <c r="M271" s="273">
        <v>52805</v>
      </c>
      <c r="N271" s="274">
        <f t="shared" si="22"/>
        <v>754357.14285714284</v>
      </c>
      <c r="O271" s="273">
        <f t="shared" si="23"/>
        <v>792075</v>
      </c>
    </row>
    <row r="272" spans="1:16" ht="38.25" x14ac:dyDescent="0.25">
      <c r="A272" s="59">
        <v>45050</v>
      </c>
      <c r="B272" s="53" t="s">
        <v>434</v>
      </c>
      <c r="C272" s="53" t="s">
        <v>435</v>
      </c>
      <c r="D272" s="53" t="s">
        <v>437</v>
      </c>
      <c r="E272" s="53">
        <v>3213025413</v>
      </c>
      <c r="F272" s="60" t="s">
        <v>436</v>
      </c>
      <c r="G272" s="31">
        <v>57</v>
      </c>
      <c r="H272" s="257" t="s">
        <v>207</v>
      </c>
      <c r="I272" s="31" t="s">
        <v>63</v>
      </c>
      <c r="J272" s="31">
        <v>6</v>
      </c>
      <c r="K272" s="272">
        <f t="shared" si="24"/>
        <v>69864.705882352951</v>
      </c>
      <c r="L272" s="192">
        <v>0.19</v>
      </c>
      <c r="M272" s="273">
        <v>83139</v>
      </c>
      <c r="N272" s="274">
        <f t="shared" si="22"/>
        <v>419188.23529411771</v>
      </c>
      <c r="O272" s="273">
        <f t="shared" si="23"/>
        <v>498834</v>
      </c>
    </row>
    <row r="273" spans="1:16" ht="38.25" x14ac:dyDescent="0.25">
      <c r="A273" s="59">
        <v>45050</v>
      </c>
      <c r="B273" s="53" t="s">
        <v>434</v>
      </c>
      <c r="C273" s="53" t="s">
        <v>435</v>
      </c>
      <c r="D273" s="53" t="s">
        <v>437</v>
      </c>
      <c r="E273" s="53">
        <v>3213025413</v>
      </c>
      <c r="F273" s="60" t="s">
        <v>436</v>
      </c>
      <c r="G273" s="31">
        <v>58</v>
      </c>
      <c r="H273" s="257" t="s">
        <v>228</v>
      </c>
      <c r="I273" s="31" t="s">
        <v>263</v>
      </c>
      <c r="J273" s="31">
        <v>30</v>
      </c>
      <c r="K273" s="272">
        <f t="shared" si="24"/>
        <v>49094.117647058825</v>
      </c>
      <c r="L273" s="192">
        <v>0.19</v>
      </c>
      <c r="M273" s="273">
        <v>58422</v>
      </c>
      <c r="N273" s="274">
        <f t="shared" si="22"/>
        <v>1472823.5294117648</v>
      </c>
      <c r="O273" s="273">
        <f t="shared" si="23"/>
        <v>1752660</v>
      </c>
    </row>
    <row r="274" spans="1:16" ht="38.25" x14ac:dyDescent="0.25">
      <c r="A274" s="59">
        <v>45050</v>
      </c>
      <c r="B274" s="53" t="s">
        <v>434</v>
      </c>
      <c r="C274" s="53" t="s">
        <v>435</v>
      </c>
      <c r="D274" s="53" t="s">
        <v>437</v>
      </c>
      <c r="E274" s="53">
        <v>3213025413</v>
      </c>
      <c r="F274" s="60" t="s">
        <v>436</v>
      </c>
      <c r="G274" s="31">
        <v>59</v>
      </c>
      <c r="H274" s="257" t="s">
        <v>56</v>
      </c>
      <c r="I274" s="31" t="s">
        <v>427</v>
      </c>
      <c r="J274" s="31">
        <v>3</v>
      </c>
      <c r="K274" s="272">
        <f t="shared" si="24"/>
        <v>19826.89075630252</v>
      </c>
      <c r="L274" s="192">
        <v>0.19</v>
      </c>
      <c r="M274" s="273">
        <v>23594</v>
      </c>
      <c r="N274" s="274">
        <f t="shared" si="22"/>
        <v>59480.672268907561</v>
      </c>
      <c r="O274" s="273">
        <f t="shared" si="23"/>
        <v>70782</v>
      </c>
    </row>
    <row r="275" spans="1:16" ht="38.25" x14ac:dyDescent="0.25">
      <c r="A275" s="59">
        <v>45050</v>
      </c>
      <c r="B275" s="53" t="s">
        <v>434</v>
      </c>
      <c r="C275" s="53" t="s">
        <v>435</v>
      </c>
      <c r="D275" s="53" t="s">
        <v>437</v>
      </c>
      <c r="E275" s="53">
        <v>3213025413</v>
      </c>
      <c r="F275" s="60" t="s">
        <v>436</v>
      </c>
      <c r="G275" s="31">
        <v>60</v>
      </c>
      <c r="H275" s="257" t="s">
        <v>293</v>
      </c>
      <c r="I275" s="31" t="s">
        <v>63</v>
      </c>
      <c r="J275" s="31">
        <v>4</v>
      </c>
      <c r="K275" s="272">
        <f t="shared" si="24"/>
        <v>43429.411764705881</v>
      </c>
      <c r="L275" s="192">
        <v>0.19</v>
      </c>
      <c r="M275" s="273">
        <v>51681</v>
      </c>
      <c r="N275" s="274">
        <f t="shared" si="22"/>
        <v>173717.64705882352</v>
      </c>
      <c r="O275" s="273">
        <f t="shared" si="23"/>
        <v>206724</v>
      </c>
    </row>
    <row r="276" spans="1:16" ht="38.25" x14ac:dyDescent="0.25">
      <c r="A276" s="59">
        <v>45050</v>
      </c>
      <c r="B276" s="53" t="s">
        <v>434</v>
      </c>
      <c r="C276" s="53" t="s">
        <v>435</v>
      </c>
      <c r="D276" s="53" t="s">
        <v>437</v>
      </c>
      <c r="E276" s="53">
        <v>3213025413</v>
      </c>
      <c r="F276" s="60" t="s">
        <v>436</v>
      </c>
      <c r="G276" s="276">
        <v>61</v>
      </c>
      <c r="H276" s="257" t="s">
        <v>245</v>
      </c>
      <c r="I276" s="31" t="s">
        <v>63</v>
      </c>
      <c r="J276" s="31">
        <v>8</v>
      </c>
      <c r="K276" s="272">
        <f t="shared" si="24"/>
        <v>64672.268907563026</v>
      </c>
      <c r="L276" s="192">
        <v>0.19</v>
      </c>
      <c r="M276" s="273">
        <v>76960</v>
      </c>
      <c r="N276" s="274">
        <f t="shared" si="22"/>
        <v>517378.15126050421</v>
      </c>
      <c r="O276" s="273">
        <f t="shared" si="23"/>
        <v>615680</v>
      </c>
    </row>
    <row r="277" spans="1:16" ht="38.25" x14ac:dyDescent="0.25">
      <c r="A277" s="59">
        <v>45050</v>
      </c>
      <c r="B277" s="53" t="s">
        <v>434</v>
      </c>
      <c r="C277" s="53" t="s">
        <v>435</v>
      </c>
      <c r="D277" s="53" t="s">
        <v>437</v>
      </c>
      <c r="E277" s="53">
        <v>3213025413</v>
      </c>
      <c r="F277" s="60" t="s">
        <v>436</v>
      </c>
      <c r="G277" s="31">
        <v>62</v>
      </c>
      <c r="H277" s="258" t="s">
        <v>299</v>
      </c>
      <c r="I277" s="77" t="s">
        <v>63</v>
      </c>
      <c r="J277" s="77">
        <v>1</v>
      </c>
      <c r="K277" s="204">
        <f t="shared" si="24"/>
        <v>1717394.9579831935</v>
      </c>
      <c r="L277" s="193">
        <v>0.19</v>
      </c>
      <c r="M277" s="170">
        <v>2043700</v>
      </c>
      <c r="N277" s="275">
        <f t="shared" si="22"/>
        <v>1717394.9579831935</v>
      </c>
      <c r="O277" s="273">
        <f t="shared" si="23"/>
        <v>2043700</v>
      </c>
      <c r="P277" s="268" t="s">
        <v>588</v>
      </c>
    </row>
    <row r="278" spans="1:16" ht="76.5" x14ac:dyDescent="0.25">
      <c r="A278" s="59">
        <v>45050</v>
      </c>
      <c r="B278" s="53" t="s">
        <v>434</v>
      </c>
      <c r="C278" s="53" t="s">
        <v>435</v>
      </c>
      <c r="D278" s="53" t="s">
        <v>437</v>
      </c>
      <c r="E278" s="53">
        <v>3213025413</v>
      </c>
      <c r="F278" s="60" t="s">
        <v>436</v>
      </c>
      <c r="G278" s="31">
        <v>63</v>
      </c>
      <c r="H278" s="257" t="s">
        <v>55</v>
      </c>
      <c r="I278" s="31" t="s">
        <v>64</v>
      </c>
      <c r="J278" s="31">
        <v>1</v>
      </c>
      <c r="K278" s="272">
        <f t="shared" si="24"/>
        <v>126956</v>
      </c>
      <c r="L278" s="192">
        <v>0</v>
      </c>
      <c r="M278" s="273">
        <v>126956</v>
      </c>
      <c r="N278" s="274">
        <f t="shared" si="22"/>
        <v>126956</v>
      </c>
      <c r="O278" s="273">
        <f t="shared" si="23"/>
        <v>126956</v>
      </c>
    </row>
    <row r="279" spans="1:16" ht="63.75" x14ac:dyDescent="0.25">
      <c r="A279" s="59">
        <v>45050</v>
      </c>
      <c r="B279" s="53" t="s">
        <v>434</v>
      </c>
      <c r="C279" s="53" t="s">
        <v>435</v>
      </c>
      <c r="D279" s="53" t="s">
        <v>437</v>
      </c>
      <c r="E279" s="53">
        <v>3213025413</v>
      </c>
      <c r="F279" s="60" t="s">
        <v>436</v>
      </c>
      <c r="G279" s="31">
        <v>64</v>
      </c>
      <c r="H279" s="257" t="s">
        <v>70</v>
      </c>
      <c r="I279" s="31" t="s">
        <v>428</v>
      </c>
      <c r="J279" s="31">
        <v>2</v>
      </c>
      <c r="K279" s="272">
        <f t="shared" si="24"/>
        <v>528705.8823529412</v>
      </c>
      <c r="L279" s="192">
        <v>0.19</v>
      </c>
      <c r="M279" s="273">
        <v>629160</v>
      </c>
      <c r="N279" s="274">
        <f t="shared" si="22"/>
        <v>1057411.7647058824</v>
      </c>
      <c r="O279" s="273">
        <f t="shared" si="23"/>
        <v>1258320</v>
      </c>
    </row>
    <row r="280" spans="1:16" ht="51" x14ac:dyDescent="0.25">
      <c r="A280" s="59">
        <v>45050</v>
      </c>
      <c r="B280" s="53" t="s">
        <v>434</v>
      </c>
      <c r="C280" s="53" t="s">
        <v>435</v>
      </c>
      <c r="D280" s="53" t="s">
        <v>437</v>
      </c>
      <c r="E280" s="53">
        <v>3213025413</v>
      </c>
      <c r="F280" s="60" t="s">
        <v>436</v>
      </c>
      <c r="G280" s="31">
        <v>65</v>
      </c>
      <c r="H280" s="257" t="s">
        <v>231</v>
      </c>
      <c r="I280" s="31" t="s">
        <v>63</v>
      </c>
      <c r="J280" s="31">
        <v>30</v>
      </c>
      <c r="K280" s="272">
        <f t="shared" si="24"/>
        <v>31156.302521008405</v>
      </c>
      <c r="L280" s="192">
        <v>0.19</v>
      </c>
      <c r="M280" s="273">
        <v>37076</v>
      </c>
      <c r="N280" s="274">
        <f t="shared" si="22"/>
        <v>934689.07563025213</v>
      </c>
      <c r="O280" s="273">
        <f t="shared" si="23"/>
        <v>1112280</v>
      </c>
    </row>
    <row r="281" spans="1:16" ht="51" x14ac:dyDescent="0.25">
      <c r="A281" s="59">
        <v>45050</v>
      </c>
      <c r="B281" s="53" t="s">
        <v>434</v>
      </c>
      <c r="C281" s="53" t="s">
        <v>435</v>
      </c>
      <c r="D281" s="53" t="s">
        <v>437</v>
      </c>
      <c r="E281" s="53">
        <v>3213025413</v>
      </c>
      <c r="F281" s="60" t="s">
        <v>436</v>
      </c>
      <c r="G281" s="276">
        <v>66</v>
      </c>
      <c r="H281" s="257" t="s">
        <v>236</v>
      </c>
      <c r="I281" s="31" t="s">
        <v>63</v>
      </c>
      <c r="J281" s="31">
        <v>30</v>
      </c>
      <c r="K281" s="272">
        <f t="shared" si="24"/>
        <v>25491.596638655465</v>
      </c>
      <c r="L281" s="192">
        <v>0.19</v>
      </c>
      <c r="M281" s="273">
        <v>30335</v>
      </c>
      <c r="N281" s="274">
        <f t="shared" si="22"/>
        <v>764747.89915966394</v>
      </c>
      <c r="O281" s="273">
        <f t="shared" si="23"/>
        <v>910050</v>
      </c>
    </row>
    <row r="282" spans="1:16" ht="51" x14ac:dyDescent="0.25">
      <c r="A282" s="59">
        <v>45050</v>
      </c>
      <c r="B282" s="53" t="s">
        <v>434</v>
      </c>
      <c r="C282" s="53" t="s">
        <v>435</v>
      </c>
      <c r="D282" s="53" t="s">
        <v>437</v>
      </c>
      <c r="E282" s="53">
        <v>3213025413</v>
      </c>
      <c r="F282" s="60" t="s">
        <v>436</v>
      </c>
      <c r="G282" s="31">
        <v>67</v>
      </c>
      <c r="H282" s="257" t="s">
        <v>230</v>
      </c>
      <c r="I282" s="31" t="s">
        <v>63</v>
      </c>
      <c r="J282" s="31">
        <v>30</v>
      </c>
      <c r="K282" s="272">
        <f t="shared" si="24"/>
        <v>25491.596638655465</v>
      </c>
      <c r="L282" s="192">
        <v>0.19</v>
      </c>
      <c r="M282" s="273">
        <v>30335</v>
      </c>
      <c r="N282" s="274">
        <f t="shared" si="22"/>
        <v>764747.89915966394</v>
      </c>
      <c r="O282" s="273">
        <f t="shared" si="23"/>
        <v>910050</v>
      </c>
    </row>
    <row r="283" spans="1:16" ht="51" x14ac:dyDescent="0.25">
      <c r="A283" s="59">
        <v>45050</v>
      </c>
      <c r="B283" s="53" t="s">
        <v>434</v>
      </c>
      <c r="C283" s="53" t="s">
        <v>435</v>
      </c>
      <c r="D283" s="53" t="s">
        <v>437</v>
      </c>
      <c r="E283" s="53">
        <v>3213025413</v>
      </c>
      <c r="F283" s="60" t="s">
        <v>436</v>
      </c>
      <c r="G283" s="31">
        <v>68</v>
      </c>
      <c r="H283" s="257" t="s">
        <v>233</v>
      </c>
      <c r="I283" s="31" t="s">
        <v>63</v>
      </c>
      <c r="J283" s="31">
        <v>30</v>
      </c>
      <c r="K283" s="272">
        <f t="shared" si="24"/>
        <v>25491.596638655465</v>
      </c>
      <c r="L283" s="192">
        <v>0.19</v>
      </c>
      <c r="M283" s="273">
        <v>30335</v>
      </c>
      <c r="N283" s="274">
        <f t="shared" si="22"/>
        <v>764747.89915966394</v>
      </c>
      <c r="O283" s="273">
        <f t="shared" si="23"/>
        <v>910050</v>
      </c>
    </row>
    <row r="284" spans="1:16" ht="51" x14ac:dyDescent="0.25">
      <c r="A284" s="59">
        <v>45050</v>
      </c>
      <c r="B284" s="53" t="s">
        <v>434</v>
      </c>
      <c r="C284" s="53" t="s">
        <v>435</v>
      </c>
      <c r="D284" s="53" t="s">
        <v>437</v>
      </c>
      <c r="E284" s="53">
        <v>3213025413</v>
      </c>
      <c r="F284" s="60" t="s">
        <v>436</v>
      </c>
      <c r="G284" s="31">
        <v>69</v>
      </c>
      <c r="H284" s="257" t="s">
        <v>235</v>
      </c>
      <c r="I284" s="31" t="s">
        <v>63</v>
      </c>
      <c r="J284" s="31">
        <v>30</v>
      </c>
      <c r="K284" s="272">
        <f t="shared" si="24"/>
        <v>2548.7394957983192</v>
      </c>
      <c r="L284" s="192">
        <v>0.19</v>
      </c>
      <c r="M284" s="273">
        <v>3033</v>
      </c>
      <c r="N284" s="274">
        <f t="shared" si="22"/>
        <v>76462.184873949576</v>
      </c>
      <c r="O284" s="273">
        <f t="shared" si="23"/>
        <v>90990</v>
      </c>
    </row>
    <row r="285" spans="1:16" ht="51" x14ac:dyDescent="0.25">
      <c r="A285" s="59">
        <v>45050</v>
      </c>
      <c r="B285" s="53" t="s">
        <v>434</v>
      </c>
      <c r="C285" s="53" t="s">
        <v>435</v>
      </c>
      <c r="D285" s="53" t="s">
        <v>437</v>
      </c>
      <c r="E285" s="53">
        <v>3213025413</v>
      </c>
      <c r="F285" s="60" t="s">
        <v>436</v>
      </c>
      <c r="G285" s="31">
        <v>70</v>
      </c>
      <c r="H285" s="257" t="s">
        <v>232</v>
      </c>
      <c r="I285" s="31" t="s">
        <v>63</v>
      </c>
      <c r="J285" s="31">
        <v>30</v>
      </c>
      <c r="K285" s="272">
        <f t="shared" si="24"/>
        <v>28323.529411764706</v>
      </c>
      <c r="L285" s="192">
        <v>0.19</v>
      </c>
      <c r="M285" s="273">
        <v>33705</v>
      </c>
      <c r="N285" s="274">
        <f t="shared" si="22"/>
        <v>849705.8823529412</v>
      </c>
      <c r="O285" s="273">
        <f t="shared" si="23"/>
        <v>1011150</v>
      </c>
    </row>
    <row r="286" spans="1:16" ht="51" x14ac:dyDescent="0.25">
      <c r="A286" s="59">
        <v>45050</v>
      </c>
      <c r="B286" s="53" t="s">
        <v>434</v>
      </c>
      <c r="C286" s="53" t="s">
        <v>435</v>
      </c>
      <c r="D286" s="53" t="s">
        <v>437</v>
      </c>
      <c r="E286" s="53">
        <v>3213025413</v>
      </c>
      <c r="F286" s="60" t="s">
        <v>436</v>
      </c>
      <c r="G286" s="276">
        <v>71</v>
      </c>
      <c r="H286" s="257" t="s">
        <v>234</v>
      </c>
      <c r="I286" s="31" t="s">
        <v>63</v>
      </c>
      <c r="J286" s="31">
        <v>2</v>
      </c>
      <c r="K286" s="272">
        <f t="shared" si="24"/>
        <v>25491.596638655465</v>
      </c>
      <c r="L286" s="192">
        <v>0.19</v>
      </c>
      <c r="M286" s="273">
        <v>30335</v>
      </c>
      <c r="N286" s="274">
        <f t="shared" si="22"/>
        <v>50983.193277310929</v>
      </c>
      <c r="O286" s="273">
        <f t="shared" si="23"/>
        <v>60670</v>
      </c>
    </row>
    <row r="287" spans="1:16" ht="114.75" x14ac:dyDescent="0.25">
      <c r="A287" s="59">
        <v>45050</v>
      </c>
      <c r="B287" s="53" t="s">
        <v>447</v>
      </c>
      <c r="C287" s="53" t="s">
        <v>477</v>
      </c>
      <c r="D287" s="53" t="s">
        <v>478</v>
      </c>
      <c r="E287" s="53"/>
      <c r="F287" s="60"/>
      <c r="G287" s="31">
        <v>72</v>
      </c>
      <c r="H287" s="258" t="s">
        <v>424</v>
      </c>
      <c r="I287" s="77" t="s">
        <v>63</v>
      </c>
      <c r="J287" s="77">
        <v>4</v>
      </c>
      <c r="K287" s="204">
        <f t="shared" si="24"/>
        <v>54453.781512605041</v>
      </c>
      <c r="L287" s="193">
        <v>0.19</v>
      </c>
      <c r="M287" s="170">
        <v>64800</v>
      </c>
      <c r="N287" s="275">
        <f t="shared" si="22"/>
        <v>217815.12605042016</v>
      </c>
      <c r="O287" s="273">
        <f t="shared" si="23"/>
        <v>259200</v>
      </c>
      <c r="P287" s="268" t="s">
        <v>580</v>
      </c>
    </row>
    <row r="288" spans="1:16" ht="38.25" x14ac:dyDescent="0.25">
      <c r="A288" s="59">
        <v>45050</v>
      </c>
      <c r="B288" s="53" t="s">
        <v>434</v>
      </c>
      <c r="C288" s="53" t="s">
        <v>435</v>
      </c>
      <c r="D288" s="53" t="s">
        <v>437</v>
      </c>
      <c r="E288" s="53">
        <v>3213025413</v>
      </c>
      <c r="F288" s="60" t="s">
        <v>436</v>
      </c>
      <c r="G288" s="31">
        <v>73</v>
      </c>
      <c r="H288" s="257" t="s">
        <v>214</v>
      </c>
      <c r="I288" s="31" t="s">
        <v>63</v>
      </c>
      <c r="J288" s="31">
        <v>15</v>
      </c>
      <c r="K288" s="272">
        <f t="shared" si="24"/>
        <v>117070.58823529413</v>
      </c>
      <c r="L288" s="192">
        <v>0.19</v>
      </c>
      <c r="M288" s="273">
        <v>139314</v>
      </c>
      <c r="N288" s="274">
        <f t="shared" si="22"/>
        <v>1756058.8235294118</v>
      </c>
      <c r="O288" s="273">
        <f t="shared" si="23"/>
        <v>2089710</v>
      </c>
    </row>
    <row r="289" spans="1:16" ht="38.25" x14ac:dyDescent="0.25">
      <c r="A289" s="59">
        <v>45050</v>
      </c>
      <c r="B289" s="53" t="s">
        <v>434</v>
      </c>
      <c r="C289" s="53" t="s">
        <v>435</v>
      </c>
      <c r="D289" s="53" t="s">
        <v>437</v>
      </c>
      <c r="E289" s="53">
        <v>3213025413</v>
      </c>
      <c r="F289" s="60" t="s">
        <v>436</v>
      </c>
      <c r="G289" s="31">
        <v>74</v>
      </c>
      <c r="H289" s="257" t="s">
        <v>417</v>
      </c>
      <c r="I289" s="31" t="s">
        <v>63</v>
      </c>
      <c r="J289" s="31">
        <v>22</v>
      </c>
      <c r="K289" s="272">
        <f t="shared" si="24"/>
        <v>28890.476190476191</v>
      </c>
      <c r="L289" s="192">
        <v>0.05</v>
      </c>
      <c r="M289" s="273">
        <v>30335</v>
      </c>
      <c r="N289" s="274">
        <f t="shared" si="22"/>
        <v>635590.47619047621</v>
      </c>
      <c r="O289" s="273">
        <f t="shared" si="23"/>
        <v>667370</v>
      </c>
    </row>
    <row r="290" spans="1:16" ht="38.25" x14ac:dyDescent="0.25">
      <c r="A290" s="59">
        <v>45050</v>
      </c>
      <c r="B290" s="53" t="s">
        <v>434</v>
      </c>
      <c r="C290" s="53" t="s">
        <v>435</v>
      </c>
      <c r="D290" s="53" t="s">
        <v>437</v>
      </c>
      <c r="E290" s="53">
        <v>3213025413</v>
      </c>
      <c r="F290" s="60" t="s">
        <v>436</v>
      </c>
      <c r="G290" s="31">
        <v>75</v>
      </c>
      <c r="H290" s="257" t="s">
        <v>90</v>
      </c>
      <c r="I290" s="31" t="s">
        <v>63</v>
      </c>
      <c r="J290" s="31">
        <v>21</v>
      </c>
      <c r="K290" s="272">
        <f t="shared" si="24"/>
        <v>56710.476190476191</v>
      </c>
      <c r="L290" s="192">
        <v>0.05</v>
      </c>
      <c r="M290" s="273">
        <v>59546</v>
      </c>
      <c r="N290" s="274">
        <f t="shared" si="22"/>
        <v>1190920</v>
      </c>
      <c r="O290" s="273">
        <f t="shared" si="23"/>
        <v>1250466</v>
      </c>
    </row>
    <row r="291" spans="1:16" ht="38.25" x14ac:dyDescent="0.25">
      <c r="A291" s="59">
        <v>45050</v>
      </c>
      <c r="B291" s="53" t="s">
        <v>434</v>
      </c>
      <c r="C291" s="53" t="s">
        <v>435</v>
      </c>
      <c r="D291" s="53" t="s">
        <v>437</v>
      </c>
      <c r="E291" s="53">
        <v>3213025413</v>
      </c>
      <c r="F291" s="60" t="s">
        <v>436</v>
      </c>
      <c r="G291" s="276">
        <v>76</v>
      </c>
      <c r="H291" s="257" t="s">
        <v>59</v>
      </c>
      <c r="I291" s="31" t="s">
        <v>63</v>
      </c>
      <c r="J291" s="31">
        <v>17</v>
      </c>
      <c r="K291" s="272">
        <f t="shared" si="24"/>
        <v>54758.823529411769</v>
      </c>
      <c r="L291" s="192">
        <v>0.19</v>
      </c>
      <c r="M291" s="273">
        <v>65163</v>
      </c>
      <c r="N291" s="274">
        <f t="shared" si="22"/>
        <v>930900.00000000012</v>
      </c>
      <c r="O291" s="273">
        <f t="shared" si="23"/>
        <v>1107771</v>
      </c>
    </row>
    <row r="292" spans="1:16" ht="38.25" x14ac:dyDescent="0.25">
      <c r="A292" s="59">
        <v>45050</v>
      </c>
      <c r="B292" s="53" t="s">
        <v>434</v>
      </c>
      <c r="C292" s="53" t="s">
        <v>435</v>
      </c>
      <c r="D292" s="53" t="s">
        <v>437</v>
      </c>
      <c r="E292" s="53">
        <v>3213025413</v>
      </c>
      <c r="F292" s="60" t="s">
        <v>436</v>
      </c>
      <c r="G292" s="31">
        <v>77</v>
      </c>
      <c r="H292" s="257" t="s">
        <v>83</v>
      </c>
      <c r="I292" s="31" t="s">
        <v>67</v>
      </c>
      <c r="J292" s="31">
        <v>1</v>
      </c>
      <c r="K292" s="272">
        <f t="shared" si="24"/>
        <v>166164.70588235295</v>
      </c>
      <c r="L292" s="192">
        <v>0.19</v>
      </c>
      <c r="M292" s="273">
        <v>197736</v>
      </c>
      <c r="N292" s="274">
        <f t="shared" si="22"/>
        <v>166164.70588235295</v>
      </c>
      <c r="O292" s="273">
        <f t="shared" si="23"/>
        <v>197736</v>
      </c>
    </row>
    <row r="293" spans="1:16" ht="38.25" x14ac:dyDescent="0.25">
      <c r="A293" s="59">
        <v>45050</v>
      </c>
      <c r="B293" s="53" t="s">
        <v>434</v>
      </c>
      <c r="C293" s="53" t="s">
        <v>435</v>
      </c>
      <c r="D293" s="53" t="s">
        <v>437</v>
      </c>
      <c r="E293" s="53">
        <v>3213025413</v>
      </c>
      <c r="F293" s="60" t="s">
        <v>436</v>
      </c>
      <c r="G293" s="31">
        <v>78</v>
      </c>
      <c r="H293" s="257" t="s">
        <v>57</v>
      </c>
      <c r="I293" s="31" t="s">
        <v>63</v>
      </c>
      <c r="J293" s="31">
        <v>2</v>
      </c>
      <c r="K293" s="272">
        <f t="shared" si="24"/>
        <v>44390.756302521011</v>
      </c>
      <c r="L293" s="192">
        <v>0.19</v>
      </c>
      <c r="M293" s="273">
        <v>52825</v>
      </c>
      <c r="N293" s="274">
        <f t="shared" si="22"/>
        <v>88781.512605042022</v>
      </c>
      <c r="O293" s="273">
        <f t="shared" si="23"/>
        <v>105650</v>
      </c>
    </row>
    <row r="294" spans="1:16" ht="38.25" x14ac:dyDescent="0.25">
      <c r="A294" s="59">
        <v>45050</v>
      </c>
      <c r="B294" s="53" t="s">
        <v>434</v>
      </c>
      <c r="C294" s="53" t="s">
        <v>435</v>
      </c>
      <c r="D294" s="53" t="s">
        <v>437</v>
      </c>
      <c r="E294" s="53">
        <v>3213025413</v>
      </c>
      <c r="F294" s="60" t="s">
        <v>436</v>
      </c>
      <c r="G294" s="31">
        <v>79</v>
      </c>
      <c r="H294" s="257" t="s">
        <v>101</v>
      </c>
      <c r="I294" s="31" t="s">
        <v>429</v>
      </c>
      <c r="J294" s="31">
        <v>4</v>
      </c>
      <c r="K294" s="272">
        <f t="shared" si="24"/>
        <v>77040</v>
      </c>
      <c r="L294" s="192">
        <v>0.05</v>
      </c>
      <c r="M294" s="273">
        <v>80892</v>
      </c>
      <c r="N294" s="274">
        <f t="shared" si="22"/>
        <v>308160</v>
      </c>
      <c r="O294" s="273">
        <f t="shared" si="23"/>
        <v>323568</v>
      </c>
    </row>
    <row r="295" spans="1:16" ht="38.25" x14ac:dyDescent="0.25">
      <c r="A295" s="59">
        <v>45050</v>
      </c>
      <c r="B295" s="53" t="s">
        <v>434</v>
      </c>
      <c r="C295" s="53" t="s">
        <v>435</v>
      </c>
      <c r="D295" s="53" t="s">
        <v>437</v>
      </c>
      <c r="E295" s="53">
        <v>3213025413</v>
      </c>
      <c r="F295" s="60" t="s">
        <v>436</v>
      </c>
      <c r="G295" s="31">
        <v>80</v>
      </c>
      <c r="H295" s="258" t="s">
        <v>212</v>
      </c>
      <c r="I295" s="31" t="s">
        <v>63</v>
      </c>
      <c r="J295" s="31">
        <v>1</v>
      </c>
      <c r="K295" s="272">
        <f t="shared" si="24"/>
        <v>1690420.1680672269</v>
      </c>
      <c r="L295" s="192">
        <v>0.19</v>
      </c>
      <c r="M295" s="273">
        <v>2011600</v>
      </c>
      <c r="N295" s="274">
        <f t="shared" si="22"/>
        <v>1690420.1680672269</v>
      </c>
      <c r="O295" s="273">
        <f t="shared" si="23"/>
        <v>2011600</v>
      </c>
    </row>
    <row r="296" spans="1:16" ht="38.25" x14ac:dyDescent="0.25">
      <c r="A296" s="59">
        <v>45050</v>
      </c>
      <c r="B296" s="53" t="s">
        <v>434</v>
      </c>
      <c r="C296" s="53" t="s">
        <v>435</v>
      </c>
      <c r="D296" s="53" t="s">
        <v>437</v>
      </c>
      <c r="E296" s="53">
        <v>3213025413</v>
      </c>
      <c r="F296" s="60" t="s">
        <v>436</v>
      </c>
      <c r="G296" s="276">
        <v>81</v>
      </c>
      <c r="H296" s="257" t="s">
        <v>157</v>
      </c>
      <c r="I296" s="31" t="s">
        <v>63</v>
      </c>
      <c r="J296" s="31">
        <v>1</v>
      </c>
      <c r="K296" s="272">
        <f t="shared" si="24"/>
        <v>1456638.6554621849</v>
      </c>
      <c r="L296" s="192">
        <v>0.19</v>
      </c>
      <c r="M296" s="273">
        <v>1733400</v>
      </c>
      <c r="N296" s="274">
        <f t="shared" si="22"/>
        <v>1456638.6554621849</v>
      </c>
      <c r="O296" s="273">
        <f t="shared" si="23"/>
        <v>1733400</v>
      </c>
    </row>
    <row r="297" spans="1:16" ht="63.75" x14ac:dyDescent="0.25">
      <c r="A297" s="59">
        <v>45050</v>
      </c>
      <c r="B297" s="53" t="s">
        <v>434</v>
      </c>
      <c r="C297" s="53" t="s">
        <v>435</v>
      </c>
      <c r="D297" s="53" t="s">
        <v>437</v>
      </c>
      <c r="E297" s="53">
        <v>3213025413</v>
      </c>
      <c r="F297" s="60" t="s">
        <v>436</v>
      </c>
      <c r="G297" s="31">
        <v>82</v>
      </c>
      <c r="H297" s="258" t="s">
        <v>303</v>
      </c>
      <c r="I297" s="77" t="s">
        <v>63</v>
      </c>
      <c r="J297" s="77">
        <v>1</v>
      </c>
      <c r="K297" s="204">
        <f t="shared" si="24"/>
        <v>1600504.2016806724</v>
      </c>
      <c r="L297" s="193">
        <v>0.19</v>
      </c>
      <c r="M297" s="170">
        <v>1904600</v>
      </c>
      <c r="N297" s="275">
        <f t="shared" si="22"/>
        <v>1600504.2016806724</v>
      </c>
      <c r="O297" s="273">
        <f t="shared" si="23"/>
        <v>1904600</v>
      </c>
    </row>
    <row r="298" spans="1:16" ht="38.25" x14ac:dyDescent="0.25">
      <c r="A298" s="59">
        <v>45050</v>
      </c>
      <c r="B298" s="53" t="s">
        <v>434</v>
      </c>
      <c r="C298" s="53" t="s">
        <v>435</v>
      </c>
      <c r="D298" s="53" t="s">
        <v>437</v>
      </c>
      <c r="E298" s="53">
        <v>3213025413</v>
      </c>
      <c r="F298" s="60" t="s">
        <v>436</v>
      </c>
      <c r="G298" s="31">
        <v>83</v>
      </c>
      <c r="H298" s="167" t="s">
        <v>510</v>
      </c>
      <c r="I298" s="205" t="s">
        <v>304</v>
      </c>
      <c r="J298" s="205">
        <v>1</v>
      </c>
      <c r="K298" s="204">
        <f t="shared" si="24"/>
        <v>0</v>
      </c>
      <c r="L298" s="192">
        <v>0.19</v>
      </c>
      <c r="M298" s="273"/>
      <c r="N298" s="274">
        <f t="shared" si="22"/>
        <v>0</v>
      </c>
      <c r="O298" s="273">
        <f t="shared" si="23"/>
        <v>0</v>
      </c>
      <c r="P298" s="268" t="s">
        <v>558</v>
      </c>
    </row>
    <row r="299" spans="1:16" ht="89.25" x14ac:dyDescent="0.25">
      <c r="A299" s="59">
        <v>45050</v>
      </c>
      <c r="B299" s="53" t="s">
        <v>434</v>
      </c>
      <c r="C299" s="53" t="s">
        <v>435</v>
      </c>
      <c r="D299" s="53" t="s">
        <v>437</v>
      </c>
      <c r="E299" s="53">
        <v>3213025413</v>
      </c>
      <c r="F299" s="60" t="s">
        <v>436</v>
      </c>
      <c r="G299" s="31">
        <v>84</v>
      </c>
      <c r="H299" s="257" t="s">
        <v>155</v>
      </c>
      <c r="I299" s="31" t="s">
        <v>63</v>
      </c>
      <c r="J299" s="31">
        <v>17</v>
      </c>
      <c r="K299" s="272">
        <f t="shared" si="24"/>
        <v>32100</v>
      </c>
      <c r="L299" s="192">
        <v>0.19</v>
      </c>
      <c r="M299" s="273">
        <v>38199</v>
      </c>
      <c r="N299" s="274">
        <f t="shared" si="22"/>
        <v>545700</v>
      </c>
      <c r="O299" s="273">
        <f t="shared" si="23"/>
        <v>649383</v>
      </c>
    </row>
    <row r="300" spans="1:16" ht="114.75" x14ac:dyDescent="0.25">
      <c r="A300" s="59">
        <v>45050</v>
      </c>
      <c r="B300" s="53" t="s">
        <v>434</v>
      </c>
      <c r="C300" s="53" t="s">
        <v>435</v>
      </c>
      <c r="D300" s="53" t="s">
        <v>437</v>
      </c>
      <c r="E300" s="53">
        <v>3213025413</v>
      </c>
      <c r="F300" s="60" t="s">
        <v>436</v>
      </c>
      <c r="G300" s="31">
        <v>85</v>
      </c>
      <c r="H300" s="257" t="s">
        <v>514</v>
      </c>
      <c r="I300" s="31" t="s">
        <v>63</v>
      </c>
      <c r="J300" s="31">
        <v>333</v>
      </c>
      <c r="K300" s="272">
        <f t="shared" si="24"/>
        <v>27379.831932773111</v>
      </c>
      <c r="L300" s="192">
        <v>0.19</v>
      </c>
      <c r="M300" s="273">
        <v>32582</v>
      </c>
      <c r="N300" s="274">
        <f t="shared" si="22"/>
        <v>9117484.0336134452</v>
      </c>
      <c r="O300" s="273">
        <f t="shared" si="23"/>
        <v>10849806</v>
      </c>
      <c r="P300" s="268" t="s">
        <v>516</v>
      </c>
    </row>
    <row r="301" spans="1:16" ht="165.75" x14ac:dyDescent="0.25">
      <c r="A301" s="59">
        <v>45050</v>
      </c>
      <c r="B301" s="53" t="s">
        <v>434</v>
      </c>
      <c r="C301" s="53" t="s">
        <v>435</v>
      </c>
      <c r="D301" s="53" t="s">
        <v>437</v>
      </c>
      <c r="E301" s="53">
        <v>3213025413</v>
      </c>
      <c r="F301" s="60" t="s">
        <v>436</v>
      </c>
      <c r="G301" s="276">
        <v>86</v>
      </c>
      <c r="H301" s="257" t="s">
        <v>267</v>
      </c>
      <c r="I301" s="31" t="s">
        <v>63</v>
      </c>
      <c r="J301" s="31">
        <v>2</v>
      </c>
      <c r="K301" s="272">
        <f t="shared" si="24"/>
        <v>1784382.3529411766</v>
      </c>
      <c r="L301" s="192">
        <v>0.19</v>
      </c>
      <c r="M301" s="273">
        <v>2123415</v>
      </c>
      <c r="N301" s="274">
        <f t="shared" si="22"/>
        <v>3568764.7058823532</v>
      </c>
      <c r="O301" s="273">
        <f t="shared" si="23"/>
        <v>4246830</v>
      </c>
    </row>
    <row r="302" spans="1:16" ht="38.25" x14ac:dyDescent="0.25">
      <c r="A302" s="59">
        <v>45050</v>
      </c>
      <c r="B302" s="53" t="s">
        <v>434</v>
      </c>
      <c r="C302" s="53" t="s">
        <v>435</v>
      </c>
      <c r="D302" s="53" t="s">
        <v>437</v>
      </c>
      <c r="E302" s="53">
        <v>3213025413</v>
      </c>
      <c r="F302" s="60" t="s">
        <v>436</v>
      </c>
      <c r="G302" s="31">
        <v>87</v>
      </c>
      <c r="H302" s="258" t="s">
        <v>181</v>
      </c>
      <c r="I302" s="77" t="s">
        <v>63</v>
      </c>
      <c r="J302" s="77">
        <v>1</v>
      </c>
      <c r="K302" s="204">
        <f t="shared" si="24"/>
        <v>1744369.7478991598</v>
      </c>
      <c r="L302" s="193">
        <v>0.19</v>
      </c>
      <c r="M302" s="170">
        <v>2075800</v>
      </c>
      <c r="N302" s="275">
        <f t="shared" si="22"/>
        <v>1744369.7478991598</v>
      </c>
      <c r="O302" s="273">
        <f t="shared" si="23"/>
        <v>2075800</v>
      </c>
    </row>
    <row r="303" spans="1:16" ht="114.75" x14ac:dyDescent="0.25">
      <c r="A303" s="59">
        <v>45050</v>
      </c>
      <c r="B303" s="53" t="s">
        <v>434</v>
      </c>
      <c r="C303" s="53" t="s">
        <v>435</v>
      </c>
      <c r="D303" s="53" t="s">
        <v>437</v>
      </c>
      <c r="E303" s="53">
        <v>3213025413</v>
      </c>
      <c r="F303" s="60" t="s">
        <v>436</v>
      </c>
      <c r="G303" s="31">
        <v>88</v>
      </c>
      <c r="H303" s="257" t="s">
        <v>170</v>
      </c>
      <c r="I303" s="31" t="s">
        <v>63</v>
      </c>
      <c r="J303" s="31">
        <v>4</v>
      </c>
      <c r="K303" s="272">
        <f t="shared" si="24"/>
        <v>393225</v>
      </c>
      <c r="L303" s="192">
        <v>0</v>
      </c>
      <c r="M303" s="273">
        <v>393225</v>
      </c>
      <c r="N303" s="274">
        <f t="shared" si="22"/>
        <v>1572900</v>
      </c>
      <c r="O303" s="273">
        <f t="shared" si="23"/>
        <v>1572900</v>
      </c>
    </row>
    <row r="304" spans="1:16" ht="51" x14ac:dyDescent="0.25">
      <c r="A304" s="59">
        <v>45050</v>
      </c>
      <c r="B304" s="53" t="s">
        <v>434</v>
      </c>
      <c r="C304" s="53" t="s">
        <v>435</v>
      </c>
      <c r="D304" s="53" t="s">
        <v>437</v>
      </c>
      <c r="E304" s="53">
        <v>3213025413</v>
      </c>
      <c r="F304" s="60" t="s">
        <v>436</v>
      </c>
      <c r="G304" s="31">
        <v>89</v>
      </c>
      <c r="H304" s="257" t="s">
        <v>58</v>
      </c>
      <c r="I304" s="31" t="s">
        <v>63</v>
      </c>
      <c r="J304" s="31">
        <v>4</v>
      </c>
      <c r="K304" s="272">
        <f t="shared" si="24"/>
        <v>143380</v>
      </c>
      <c r="L304" s="192">
        <v>0.05</v>
      </c>
      <c r="M304" s="273">
        <v>150549</v>
      </c>
      <c r="N304" s="274">
        <f t="shared" si="22"/>
        <v>573520</v>
      </c>
      <c r="O304" s="273">
        <f t="shared" si="23"/>
        <v>602196</v>
      </c>
    </row>
    <row r="305" spans="1:16" ht="38.25" x14ac:dyDescent="0.25">
      <c r="A305" s="59">
        <v>45050</v>
      </c>
      <c r="B305" s="53" t="s">
        <v>434</v>
      </c>
      <c r="C305" s="53" t="s">
        <v>435</v>
      </c>
      <c r="D305" s="53" t="s">
        <v>437</v>
      </c>
      <c r="E305" s="53">
        <v>3213025413</v>
      </c>
      <c r="F305" s="60" t="s">
        <v>436</v>
      </c>
      <c r="G305" s="31">
        <v>90</v>
      </c>
      <c r="H305" s="257" t="s">
        <v>73</v>
      </c>
      <c r="I305" s="31" t="s">
        <v>63</v>
      </c>
      <c r="J305" s="31">
        <v>13</v>
      </c>
      <c r="K305" s="272">
        <f t="shared" si="24"/>
        <v>75970.476190476184</v>
      </c>
      <c r="L305" s="192">
        <v>0.05</v>
      </c>
      <c r="M305" s="273">
        <v>79769</v>
      </c>
      <c r="N305" s="274">
        <f t="shared" si="22"/>
        <v>987616.19047619042</v>
      </c>
      <c r="O305" s="273">
        <f t="shared" si="23"/>
        <v>1036997</v>
      </c>
    </row>
    <row r="306" spans="1:16" ht="38.25" x14ac:dyDescent="0.25">
      <c r="A306" s="59">
        <v>45050</v>
      </c>
      <c r="B306" s="53" t="s">
        <v>434</v>
      </c>
      <c r="C306" s="53" t="s">
        <v>435</v>
      </c>
      <c r="D306" s="53" t="s">
        <v>437</v>
      </c>
      <c r="E306" s="53">
        <v>3213025413</v>
      </c>
      <c r="F306" s="60" t="s">
        <v>436</v>
      </c>
      <c r="G306" s="276">
        <v>91</v>
      </c>
      <c r="H306" s="257" t="s">
        <v>89</v>
      </c>
      <c r="I306" s="31" t="s">
        <v>63</v>
      </c>
      <c r="J306" s="31">
        <v>15</v>
      </c>
      <c r="K306" s="272">
        <f t="shared" si="24"/>
        <v>66340</v>
      </c>
      <c r="L306" s="192">
        <v>0.05</v>
      </c>
      <c r="M306" s="273">
        <v>69657</v>
      </c>
      <c r="N306" s="274">
        <f t="shared" si="22"/>
        <v>995100</v>
      </c>
      <c r="O306" s="273">
        <f t="shared" si="23"/>
        <v>1044855</v>
      </c>
    </row>
    <row r="307" spans="1:16" ht="38.25" x14ac:dyDescent="0.25">
      <c r="A307" s="59">
        <v>45050</v>
      </c>
      <c r="B307" s="53" t="s">
        <v>434</v>
      </c>
      <c r="C307" s="53" t="s">
        <v>435</v>
      </c>
      <c r="D307" s="53" t="s">
        <v>437</v>
      </c>
      <c r="E307" s="53">
        <v>3213025413</v>
      </c>
      <c r="F307" s="60" t="s">
        <v>436</v>
      </c>
      <c r="G307" s="31">
        <v>92</v>
      </c>
      <c r="H307" s="257" t="s">
        <v>171</v>
      </c>
      <c r="I307" s="31" t="s">
        <v>280</v>
      </c>
      <c r="J307" s="31">
        <v>4</v>
      </c>
      <c r="K307" s="272">
        <f t="shared" si="24"/>
        <v>94374</v>
      </c>
      <c r="L307" s="192">
        <v>0</v>
      </c>
      <c r="M307" s="273">
        <v>94374</v>
      </c>
      <c r="N307" s="274">
        <f t="shared" si="22"/>
        <v>377496</v>
      </c>
      <c r="O307" s="273">
        <f t="shared" si="23"/>
        <v>377496</v>
      </c>
    </row>
    <row r="308" spans="1:16" ht="38.25" x14ac:dyDescent="0.25">
      <c r="A308" s="59">
        <v>45050</v>
      </c>
      <c r="B308" s="53" t="s">
        <v>434</v>
      </c>
      <c r="C308" s="53" t="s">
        <v>435</v>
      </c>
      <c r="D308" s="53" t="s">
        <v>437</v>
      </c>
      <c r="E308" s="53">
        <v>3213025413</v>
      </c>
      <c r="F308" s="60" t="s">
        <v>436</v>
      </c>
      <c r="G308" s="31">
        <v>93</v>
      </c>
      <c r="H308" s="258" t="s">
        <v>190</v>
      </c>
      <c r="I308" s="77" t="s">
        <v>63</v>
      </c>
      <c r="J308" s="77">
        <v>4</v>
      </c>
      <c r="K308" s="204">
        <f t="shared" si="24"/>
        <v>174436.97478991598</v>
      </c>
      <c r="L308" s="193">
        <v>0.19</v>
      </c>
      <c r="M308" s="170">
        <v>207580</v>
      </c>
      <c r="N308" s="275">
        <f t="shared" si="22"/>
        <v>697747.89915966394</v>
      </c>
      <c r="O308" s="273">
        <f t="shared" si="23"/>
        <v>830320</v>
      </c>
    </row>
    <row r="309" spans="1:16" ht="42" customHeight="1" x14ac:dyDescent="0.25">
      <c r="A309" s="72"/>
      <c r="B309" s="292"/>
      <c r="C309" s="292"/>
      <c r="D309" s="292"/>
      <c r="E309" s="292"/>
      <c r="F309" s="73"/>
      <c r="G309" s="31">
        <v>94</v>
      </c>
      <c r="H309" s="263" t="s">
        <v>314</v>
      </c>
      <c r="I309" s="31" t="s">
        <v>63</v>
      </c>
      <c r="J309" s="31">
        <v>1</v>
      </c>
      <c r="K309" s="272">
        <f t="shared" si="24"/>
        <v>0</v>
      </c>
      <c r="L309" s="192">
        <v>0.19</v>
      </c>
      <c r="M309" s="287">
        <v>0</v>
      </c>
      <c r="N309" s="274">
        <f t="shared" si="22"/>
        <v>0</v>
      </c>
      <c r="O309" s="273">
        <f t="shared" si="23"/>
        <v>0</v>
      </c>
    </row>
    <row r="310" spans="1:16" ht="38.25" x14ac:dyDescent="0.25">
      <c r="A310" s="59">
        <v>45050</v>
      </c>
      <c r="B310" s="53" t="s">
        <v>434</v>
      </c>
      <c r="C310" s="53" t="s">
        <v>435</v>
      </c>
      <c r="D310" s="53" t="s">
        <v>437</v>
      </c>
      <c r="E310" s="53">
        <v>3213025413</v>
      </c>
      <c r="F310" s="60" t="s">
        <v>436</v>
      </c>
      <c r="G310" s="31">
        <v>95</v>
      </c>
      <c r="H310" s="257" t="s">
        <v>74</v>
      </c>
      <c r="I310" s="31" t="s">
        <v>63</v>
      </c>
      <c r="J310" s="31">
        <v>6</v>
      </c>
      <c r="K310" s="272">
        <f t="shared" si="24"/>
        <v>63130.476190476191</v>
      </c>
      <c r="L310" s="192">
        <v>0.05</v>
      </c>
      <c r="M310" s="273">
        <v>66287</v>
      </c>
      <c r="N310" s="274">
        <f t="shared" si="22"/>
        <v>378782.85714285716</v>
      </c>
      <c r="O310" s="273">
        <f t="shared" si="23"/>
        <v>397722</v>
      </c>
    </row>
    <row r="311" spans="1:16" ht="63.75" x14ac:dyDescent="0.25">
      <c r="A311" s="59">
        <v>45050</v>
      </c>
      <c r="B311" s="53" t="s">
        <v>434</v>
      </c>
      <c r="C311" s="53" t="s">
        <v>435</v>
      </c>
      <c r="D311" s="53" t="s">
        <v>437</v>
      </c>
      <c r="E311" s="53">
        <v>3213025413</v>
      </c>
      <c r="F311" s="60" t="s">
        <v>436</v>
      </c>
      <c r="G311" s="276">
        <v>96</v>
      </c>
      <c r="H311" s="257" t="s">
        <v>256</v>
      </c>
      <c r="I311" s="31" t="s">
        <v>63</v>
      </c>
      <c r="J311" s="31">
        <v>3</v>
      </c>
      <c r="K311" s="272">
        <f t="shared" si="24"/>
        <v>278515.12605042016</v>
      </c>
      <c r="L311" s="192">
        <v>0.19</v>
      </c>
      <c r="M311" s="273">
        <v>331433</v>
      </c>
      <c r="N311" s="274">
        <f t="shared" si="22"/>
        <v>835545.37815126055</v>
      </c>
      <c r="O311" s="273">
        <f t="shared" si="23"/>
        <v>994299</v>
      </c>
    </row>
    <row r="312" spans="1:16" ht="38.25" x14ac:dyDescent="0.25">
      <c r="A312" s="59">
        <v>45050</v>
      </c>
      <c r="B312" s="53" t="s">
        <v>434</v>
      </c>
      <c r="C312" s="53" t="s">
        <v>435</v>
      </c>
      <c r="D312" s="53" t="s">
        <v>437</v>
      </c>
      <c r="E312" s="53">
        <v>3213025413</v>
      </c>
      <c r="F312" s="60" t="s">
        <v>436</v>
      </c>
      <c r="G312" s="31">
        <v>97</v>
      </c>
      <c r="H312" s="257" t="s">
        <v>210</v>
      </c>
      <c r="I312" s="31" t="s">
        <v>63</v>
      </c>
      <c r="J312" s="31">
        <v>4</v>
      </c>
      <c r="K312" s="272">
        <f t="shared" si="24"/>
        <v>349323.5294117647</v>
      </c>
      <c r="L312" s="192">
        <v>0.19</v>
      </c>
      <c r="M312" s="273">
        <v>415695</v>
      </c>
      <c r="N312" s="274">
        <f t="shared" si="22"/>
        <v>1397294.1176470588</v>
      </c>
      <c r="O312" s="273">
        <f t="shared" si="23"/>
        <v>1662780</v>
      </c>
    </row>
    <row r="313" spans="1:16" ht="38.25" x14ac:dyDescent="0.25">
      <c r="A313" s="59">
        <v>45050</v>
      </c>
      <c r="B313" s="53" t="s">
        <v>434</v>
      </c>
      <c r="C313" s="53" t="s">
        <v>435</v>
      </c>
      <c r="D313" s="53" t="s">
        <v>437</v>
      </c>
      <c r="E313" s="53">
        <v>3213025413</v>
      </c>
      <c r="F313" s="60" t="s">
        <v>436</v>
      </c>
      <c r="G313" s="31">
        <v>98</v>
      </c>
      <c r="H313" s="257" t="s">
        <v>160</v>
      </c>
      <c r="I313" s="31" t="s">
        <v>63</v>
      </c>
      <c r="J313" s="31">
        <v>2</v>
      </c>
      <c r="K313" s="272">
        <f t="shared" si="24"/>
        <v>236029.4117647059</v>
      </c>
      <c r="L313" s="192">
        <v>0.19</v>
      </c>
      <c r="M313" s="273">
        <v>280875</v>
      </c>
      <c r="N313" s="274">
        <f t="shared" si="22"/>
        <v>472058.82352941181</v>
      </c>
      <c r="O313" s="273">
        <f t="shared" si="23"/>
        <v>561750</v>
      </c>
      <c r="P313" s="268" t="s">
        <v>533</v>
      </c>
    </row>
    <row r="314" spans="1:16" ht="38.25" x14ac:dyDescent="0.25">
      <c r="A314" s="59">
        <v>45050</v>
      </c>
      <c r="B314" s="53" t="s">
        <v>434</v>
      </c>
      <c r="C314" s="53" t="s">
        <v>435</v>
      </c>
      <c r="D314" s="53" t="s">
        <v>437</v>
      </c>
      <c r="E314" s="53">
        <v>3213025413</v>
      </c>
      <c r="F314" s="60" t="s">
        <v>436</v>
      </c>
      <c r="G314" s="31">
        <v>99</v>
      </c>
      <c r="H314" s="257" t="s">
        <v>206</v>
      </c>
      <c r="I314" s="31" t="s">
        <v>63</v>
      </c>
      <c r="J314" s="31">
        <v>36</v>
      </c>
      <c r="K314" s="272">
        <f t="shared" si="24"/>
        <v>107856</v>
      </c>
      <c r="L314" s="192">
        <v>0</v>
      </c>
      <c r="M314" s="273">
        <v>107856</v>
      </c>
      <c r="N314" s="274">
        <f t="shared" si="22"/>
        <v>3882816</v>
      </c>
      <c r="O314" s="273">
        <f t="shared" si="23"/>
        <v>3882816</v>
      </c>
    </row>
    <row r="315" spans="1:16" ht="38.25" x14ac:dyDescent="0.25">
      <c r="A315" s="59">
        <v>45050</v>
      </c>
      <c r="B315" s="53" t="s">
        <v>434</v>
      </c>
      <c r="C315" s="53" t="s">
        <v>435</v>
      </c>
      <c r="D315" s="53" t="s">
        <v>437</v>
      </c>
      <c r="E315" s="53">
        <v>3213025413</v>
      </c>
      <c r="F315" s="60" t="s">
        <v>436</v>
      </c>
      <c r="G315" s="276">
        <v>100</v>
      </c>
      <c r="H315" s="257" t="s">
        <v>202</v>
      </c>
      <c r="I315" s="31" t="s">
        <v>63</v>
      </c>
      <c r="J315" s="31">
        <v>35</v>
      </c>
      <c r="K315" s="272">
        <f t="shared" si="24"/>
        <v>173717.64705882352</v>
      </c>
      <c r="L315" s="192">
        <v>0.19</v>
      </c>
      <c r="M315" s="273">
        <v>206724</v>
      </c>
      <c r="N315" s="274">
        <f t="shared" si="22"/>
        <v>6080117.6470588231</v>
      </c>
      <c r="O315" s="273">
        <f t="shared" si="23"/>
        <v>7235340</v>
      </c>
    </row>
    <row r="316" spans="1:16" ht="114.75" x14ac:dyDescent="0.25">
      <c r="A316" s="59">
        <v>45050</v>
      </c>
      <c r="B316" s="53" t="s">
        <v>434</v>
      </c>
      <c r="C316" s="53" t="s">
        <v>435</v>
      </c>
      <c r="D316" s="53" t="s">
        <v>437</v>
      </c>
      <c r="E316" s="53">
        <v>3213025413</v>
      </c>
      <c r="F316" s="60" t="s">
        <v>436</v>
      </c>
      <c r="G316" s="31">
        <v>101</v>
      </c>
      <c r="H316" s="257" t="s">
        <v>69</v>
      </c>
      <c r="I316" s="31" t="s">
        <v>63</v>
      </c>
      <c r="J316" s="31">
        <v>14</v>
      </c>
      <c r="K316" s="272">
        <f t="shared" si="24"/>
        <v>67976.470588235301</v>
      </c>
      <c r="L316" s="192">
        <v>0.19</v>
      </c>
      <c r="M316" s="273">
        <v>80892</v>
      </c>
      <c r="N316" s="274">
        <f t="shared" si="22"/>
        <v>951670.58823529421</v>
      </c>
      <c r="O316" s="273">
        <f t="shared" si="23"/>
        <v>1132488</v>
      </c>
    </row>
    <row r="317" spans="1:16" ht="140.25" x14ac:dyDescent="0.25">
      <c r="A317" s="59">
        <v>45050</v>
      </c>
      <c r="B317" s="53" t="s">
        <v>434</v>
      </c>
      <c r="C317" s="53" t="s">
        <v>435</v>
      </c>
      <c r="D317" s="53" t="s">
        <v>437</v>
      </c>
      <c r="E317" s="53">
        <v>3213025413</v>
      </c>
      <c r="F317" s="60" t="s">
        <v>436</v>
      </c>
      <c r="G317" s="31">
        <v>102</v>
      </c>
      <c r="H317" s="257" t="s">
        <v>257</v>
      </c>
      <c r="I317" s="31" t="s">
        <v>63</v>
      </c>
      <c r="J317" s="31">
        <v>1</v>
      </c>
      <c r="K317" s="272">
        <f t="shared" ref="K317:K325" si="25">M317/(1+L317)</f>
        <v>173717.64705882352</v>
      </c>
      <c r="L317" s="192">
        <v>0.19</v>
      </c>
      <c r="M317" s="273">
        <v>206724</v>
      </c>
      <c r="N317" s="274">
        <f t="shared" ref="N317:N325" si="26">J317*K317</f>
        <v>173717.64705882352</v>
      </c>
      <c r="O317" s="273">
        <f t="shared" ref="O317:O325" si="27">J317*M317</f>
        <v>206724</v>
      </c>
      <c r="P317" s="268" t="s">
        <v>518</v>
      </c>
    </row>
    <row r="318" spans="1:16" ht="38.25" x14ac:dyDescent="0.25">
      <c r="A318" s="59">
        <v>45050</v>
      </c>
      <c r="B318" s="53" t="s">
        <v>434</v>
      </c>
      <c r="C318" s="53" t="s">
        <v>435</v>
      </c>
      <c r="D318" s="53" t="s">
        <v>437</v>
      </c>
      <c r="E318" s="53">
        <v>3213025413</v>
      </c>
      <c r="F318" s="60" t="s">
        <v>436</v>
      </c>
      <c r="G318" s="31">
        <v>103</v>
      </c>
      <c r="H318" s="257" t="s">
        <v>185</v>
      </c>
      <c r="I318" s="31" t="s">
        <v>63</v>
      </c>
      <c r="J318" s="31">
        <v>1</v>
      </c>
      <c r="K318" s="272">
        <f t="shared" si="25"/>
        <v>280119.32773109246</v>
      </c>
      <c r="L318" s="192">
        <v>0.19</v>
      </c>
      <c r="M318" s="273">
        <v>333342</v>
      </c>
      <c r="N318" s="274">
        <f t="shared" si="26"/>
        <v>280119.32773109246</v>
      </c>
      <c r="O318" s="273">
        <f t="shared" si="27"/>
        <v>333342</v>
      </c>
    </row>
    <row r="319" spans="1:16" ht="38.25" x14ac:dyDescent="0.25">
      <c r="A319" s="59">
        <v>45050</v>
      </c>
      <c r="B319" s="53" t="s">
        <v>434</v>
      </c>
      <c r="C319" s="53" t="s">
        <v>435</v>
      </c>
      <c r="D319" s="53" t="s">
        <v>437</v>
      </c>
      <c r="E319" s="53">
        <v>3213025413</v>
      </c>
      <c r="F319" s="60" t="s">
        <v>436</v>
      </c>
      <c r="G319" s="276">
        <v>104</v>
      </c>
      <c r="H319" s="257" t="s">
        <v>297</v>
      </c>
      <c r="I319" s="31" t="s">
        <v>63</v>
      </c>
      <c r="J319" s="31">
        <v>25</v>
      </c>
      <c r="K319" s="272">
        <f t="shared" si="25"/>
        <v>84422.857142857145</v>
      </c>
      <c r="L319" s="192">
        <v>0.05</v>
      </c>
      <c r="M319" s="273">
        <v>88644</v>
      </c>
      <c r="N319" s="274">
        <f t="shared" si="26"/>
        <v>2110571.4285714286</v>
      </c>
      <c r="O319" s="273">
        <f t="shared" si="27"/>
        <v>2216100</v>
      </c>
    </row>
    <row r="320" spans="1:16" ht="63.75" x14ac:dyDescent="0.25">
      <c r="A320" s="59">
        <v>45050</v>
      </c>
      <c r="B320" s="53" t="s">
        <v>434</v>
      </c>
      <c r="C320" s="53" t="s">
        <v>435</v>
      </c>
      <c r="D320" s="53" t="s">
        <v>437</v>
      </c>
      <c r="E320" s="53">
        <v>3213025413</v>
      </c>
      <c r="F320" s="60" t="s">
        <v>436</v>
      </c>
      <c r="G320" s="31">
        <v>105</v>
      </c>
      <c r="H320" s="258" t="s">
        <v>311</v>
      </c>
      <c r="I320" s="31" t="s">
        <v>63</v>
      </c>
      <c r="J320" s="31">
        <v>1</v>
      </c>
      <c r="K320" s="272">
        <f t="shared" si="25"/>
        <v>0</v>
      </c>
      <c r="L320" s="192">
        <v>0.19</v>
      </c>
      <c r="M320" s="170"/>
      <c r="N320" s="274">
        <f t="shared" si="26"/>
        <v>0</v>
      </c>
      <c r="O320" s="273">
        <f t="shared" si="27"/>
        <v>0</v>
      </c>
      <c r="P320" s="268" t="s">
        <v>559</v>
      </c>
    </row>
    <row r="321" spans="1:22" ht="38.25" x14ac:dyDescent="0.25">
      <c r="A321" s="59">
        <v>45050</v>
      </c>
      <c r="B321" s="53" t="s">
        <v>434</v>
      </c>
      <c r="C321" s="53" t="s">
        <v>435</v>
      </c>
      <c r="D321" s="53" t="s">
        <v>437</v>
      </c>
      <c r="E321" s="53">
        <v>3213025413</v>
      </c>
      <c r="F321" s="60" t="s">
        <v>436</v>
      </c>
      <c r="G321" s="31">
        <v>106</v>
      </c>
      <c r="H321" s="258" t="s">
        <v>159</v>
      </c>
      <c r="I321" s="77" t="s">
        <v>63</v>
      </c>
      <c r="J321" s="77">
        <v>1</v>
      </c>
      <c r="K321" s="204">
        <f t="shared" si="25"/>
        <v>1718294.1176470588</v>
      </c>
      <c r="L321" s="193">
        <v>0.19</v>
      </c>
      <c r="M321" s="170">
        <v>2044770</v>
      </c>
      <c r="N321" s="274">
        <f t="shared" si="26"/>
        <v>1718294.1176470588</v>
      </c>
      <c r="O321" s="273">
        <f t="shared" si="27"/>
        <v>2044770</v>
      </c>
    </row>
    <row r="322" spans="1:22" ht="38.25" customHeight="1" x14ac:dyDescent="0.25">
      <c r="A322" s="59">
        <v>45050</v>
      </c>
      <c r="B322" s="53" t="s">
        <v>434</v>
      </c>
      <c r="C322" s="53" t="s">
        <v>435</v>
      </c>
      <c r="D322" s="53" t="s">
        <v>437</v>
      </c>
      <c r="E322" s="53">
        <v>3213025413</v>
      </c>
      <c r="F322" s="60" t="s">
        <v>436</v>
      </c>
      <c r="G322" s="31">
        <v>107</v>
      </c>
      <c r="H322" s="258" t="s">
        <v>440</v>
      </c>
      <c r="I322" s="77" t="s">
        <v>63</v>
      </c>
      <c r="J322" s="77">
        <v>1</v>
      </c>
      <c r="K322" s="204">
        <f t="shared" si="25"/>
        <v>1177899.1596638656</v>
      </c>
      <c r="L322" s="193">
        <v>0.19</v>
      </c>
      <c r="M322" s="170">
        <v>1401700</v>
      </c>
      <c r="N322" s="274">
        <f t="shared" si="26"/>
        <v>1177899.1596638656</v>
      </c>
      <c r="O322" s="273">
        <f t="shared" si="27"/>
        <v>1401700</v>
      </c>
    </row>
    <row r="323" spans="1:22" s="157" customFormat="1" ht="76.5" x14ac:dyDescent="0.25">
      <c r="A323" s="70">
        <v>45056</v>
      </c>
      <c r="B323" s="293" t="s">
        <v>489</v>
      </c>
      <c r="C323" s="293" t="s">
        <v>490</v>
      </c>
      <c r="D323" s="293"/>
      <c r="E323" s="293">
        <v>8156803</v>
      </c>
      <c r="F323" s="71" t="s">
        <v>491</v>
      </c>
      <c r="G323" s="288">
        <v>42</v>
      </c>
      <c r="H323" s="259" t="s">
        <v>156</v>
      </c>
      <c r="I323" s="288" t="s">
        <v>63</v>
      </c>
      <c r="J323" s="288">
        <v>1</v>
      </c>
      <c r="K323" s="283">
        <f t="shared" si="25"/>
        <v>1398206.3025210088</v>
      </c>
      <c r="L323" s="284">
        <v>0.19</v>
      </c>
      <c r="M323" s="285">
        <f>1512605*1.1</f>
        <v>1663865.5000000002</v>
      </c>
      <c r="N323" s="286">
        <f t="shared" si="26"/>
        <v>1398206.3025210088</v>
      </c>
      <c r="O323" s="285">
        <f t="shared" si="27"/>
        <v>1663865.5000000002</v>
      </c>
      <c r="P323" s="270"/>
      <c r="Q323" s="266"/>
      <c r="R323" s="266"/>
      <c r="S323" s="266"/>
      <c r="T323" s="266"/>
      <c r="U323" s="266"/>
      <c r="V323" s="266"/>
    </row>
    <row r="324" spans="1:22" ht="114.75" x14ac:dyDescent="0.25">
      <c r="A324" s="59">
        <v>45050</v>
      </c>
      <c r="B324" s="53" t="s">
        <v>498</v>
      </c>
      <c r="C324" s="53" t="s">
        <v>497</v>
      </c>
      <c r="D324" s="53" t="s">
        <v>500</v>
      </c>
      <c r="E324" s="53">
        <v>3167413175</v>
      </c>
      <c r="F324" s="60" t="s">
        <v>499</v>
      </c>
      <c r="G324" s="31">
        <v>85</v>
      </c>
      <c r="H324" s="257" t="s">
        <v>514</v>
      </c>
      <c r="I324" s="31" t="s">
        <v>63</v>
      </c>
      <c r="J324" s="31">
        <v>333</v>
      </c>
      <c r="K324" s="272">
        <f t="shared" si="25"/>
        <v>6250</v>
      </c>
      <c r="L324" s="192">
        <v>0.19</v>
      </c>
      <c r="M324" s="273">
        <f>5950*1.25</f>
        <v>7437.5</v>
      </c>
      <c r="N324" s="274">
        <f t="shared" si="26"/>
        <v>2081250</v>
      </c>
      <c r="O324" s="273">
        <f t="shared" si="27"/>
        <v>2476687.5</v>
      </c>
    </row>
    <row r="325" spans="1:22" ht="89.25" x14ac:dyDescent="0.25">
      <c r="A325" s="59">
        <v>45058</v>
      </c>
      <c r="B325" s="53" t="s">
        <v>520</v>
      </c>
      <c r="C325" s="53" t="s">
        <v>519</v>
      </c>
      <c r="D325" s="53" t="s">
        <v>521</v>
      </c>
      <c r="E325" s="53" t="s">
        <v>523</v>
      </c>
      <c r="F325" s="60" t="s">
        <v>522</v>
      </c>
      <c r="G325" s="31">
        <v>16</v>
      </c>
      <c r="H325" s="257" t="s">
        <v>294</v>
      </c>
      <c r="I325" s="31" t="s">
        <v>296</v>
      </c>
      <c r="J325" s="31">
        <v>6</v>
      </c>
      <c r="K325" s="272">
        <f t="shared" si="25"/>
        <v>81932.773109243702</v>
      </c>
      <c r="L325" s="192">
        <v>0.19</v>
      </c>
      <c r="M325" s="170">
        <v>97500</v>
      </c>
      <c r="N325" s="274">
        <f t="shared" si="26"/>
        <v>491596.63865546219</v>
      </c>
      <c r="O325" s="273">
        <f t="shared" si="27"/>
        <v>585000</v>
      </c>
      <c r="P325" s="268" t="s">
        <v>582</v>
      </c>
    </row>
    <row r="326" spans="1:22" ht="25.5" x14ac:dyDescent="0.25">
      <c r="A326" s="59">
        <v>45050</v>
      </c>
      <c r="B326" s="53" t="s">
        <v>459</v>
      </c>
      <c r="C326" s="53" t="s">
        <v>527</v>
      </c>
      <c r="D326" s="53" t="s">
        <v>584</v>
      </c>
      <c r="E326" s="53">
        <v>6042322335</v>
      </c>
      <c r="F326" s="60" t="s">
        <v>528</v>
      </c>
      <c r="G326" s="31">
        <v>106</v>
      </c>
      <c r="H326" s="258" t="s">
        <v>159</v>
      </c>
      <c r="I326" s="77" t="s">
        <v>63</v>
      </c>
      <c r="J326" s="77">
        <v>1</v>
      </c>
      <c r="K326" s="204">
        <f t="shared" ref="K326:K330" si="28">M326/(1+L326)</f>
        <v>735294.11764705891</v>
      </c>
      <c r="L326" s="193">
        <v>0.19</v>
      </c>
      <c r="M326" s="170">
        <f>700000*1.25</f>
        <v>875000</v>
      </c>
      <c r="N326" s="274">
        <f t="shared" ref="N326:N330" si="29">J326*K326</f>
        <v>735294.11764705891</v>
      </c>
      <c r="O326" s="273">
        <f t="shared" ref="O326:O330" si="30">J326*M326</f>
        <v>875000</v>
      </c>
    </row>
    <row r="327" spans="1:22" ht="63.75" customHeight="1" x14ac:dyDescent="0.25">
      <c r="A327" s="68">
        <v>45050</v>
      </c>
      <c r="B327" s="294" t="s">
        <v>459</v>
      </c>
      <c r="C327" s="294" t="s">
        <v>527</v>
      </c>
      <c r="D327" s="295" t="s">
        <v>585</v>
      </c>
      <c r="E327" s="294">
        <v>6042322335</v>
      </c>
      <c r="F327" s="69" t="s">
        <v>528</v>
      </c>
      <c r="G327" s="77">
        <v>17</v>
      </c>
      <c r="H327" s="258" t="s">
        <v>208</v>
      </c>
      <c r="I327" s="77" t="s">
        <v>63</v>
      </c>
      <c r="J327" s="77">
        <v>1</v>
      </c>
      <c r="K327" s="204">
        <f t="shared" si="28"/>
        <v>1260504.2016806724</v>
      </c>
      <c r="L327" s="193">
        <v>0.19</v>
      </c>
      <c r="M327" s="170">
        <f>1200000*1.25</f>
        <v>1500000</v>
      </c>
      <c r="N327" s="275">
        <f t="shared" si="29"/>
        <v>1260504.2016806724</v>
      </c>
      <c r="O327" s="273">
        <f t="shared" si="30"/>
        <v>1500000</v>
      </c>
      <c r="P327" s="268" t="s">
        <v>583</v>
      </c>
    </row>
    <row r="328" spans="1:22" ht="25.5" x14ac:dyDescent="0.25">
      <c r="A328" s="68">
        <v>45050</v>
      </c>
      <c r="B328" s="294" t="s">
        <v>459</v>
      </c>
      <c r="C328" s="294" t="s">
        <v>527</v>
      </c>
      <c r="D328" s="53" t="s">
        <v>584</v>
      </c>
      <c r="E328" s="294">
        <v>6042322335</v>
      </c>
      <c r="F328" s="69" t="s">
        <v>528</v>
      </c>
      <c r="G328" s="31">
        <v>122</v>
      </c>
      <c r="H328" s="257" t="s">
        <v>210</v>
      </c>
      <c r="I328" s="31" t="s">
        <v>63</v>
      </c>
      <c r="J328" s="31">
        <v>4</v>
      </c>
      <c r="K328" s="272">
        <f t="shared" si="28"/>
        <v>319327.731092437</v>
      </c>
      <c r="L328" s="192">
        <v>0.19</v>
      </c>
      <c r="M328" s="273">
        <v>380000</v>
      </c>
      <c r="N328" s="274">
        <f t="shared" si="29"/>
        <v>1277310.924369748</v>
      </c>
      <c r="O328" s="273">
        <f t="shared" si="30"/>
        <v>1520000</v>
      </c>
    </row>
    <row r="329" spans="1:22" ht="25.5" x14ac:dyDescent="0.25">
      <c r="A329" s="68">
        <v>45050</v>
      </c>
      <c r="B329" s="294" t="s">
        <v>459</v>
      </c>
      <c r="C329" s="294" t="s">
        <v>527</v>
      </c>
      <c r="D329" s="53" t="s">
        <v>584</v>
      </c>
      <c r="E329" s="294">
        <v>6042322335</v>
      </c>
      <c r="F329" s="69" t="s">
        <v>528</v>
      </c>
      <c r="G329" s="31">
        <v>123</v>
      </c>
      <c r="H329" s="257" t="s">
        <v>160</v>
      </c>
      <c r="I329" s="31" t="s">
        <v>63</v>
      </c>
      <c r="J329" s="31">
        <v>2</v>
      </c>
      <c r="K329" s="272">
        <f t="shared" si="28"/>
        <v>109243.6974789916</v>
      </c>
      <c r="L329" s="192">
        <v>0.19</v>
      </c>
      <c r="M329" s="273">
        <v>130000</v>
      </c>
      <c r="N329" s="274">
        <f t="shared" si="29"/>
        <v>218487.3949579832</v>
      </c>
      <c r="O329" s="273">
        <f t="shared" si="30"/>
        <v>260000</v>
      </c>
    </row>
    <row r="330" spans="1:22" s="88" customFormat="1" ht="25.5" x14ac:dyDescent="0.25">
      <c r="A330" s="68">
        <v>45059</v>
      </c>
      <c r="B330" s="294" t="s">
        <v>489</v>
      </c>
      <c r="C330" s="294" t="s">
        <v>550</v>
      </c>
      <c r="D330" s="294" t="s">
        <v>551</v>
      </c>
      <c r="E330" s="294">
        <v>3234174339</v>
      </c>
      <c r="F330" s="69"/>
      <c r="G330" s="77">
        <v>62</v>
      </c>
      <c r="H330" s="258" t="s">
        <v>299</v>
      </c>
      <c r="I330" s="77" t="s">
        <v>63</v>
      </c>
      <c r="J330" s="77">
        <v>1</v>
      </c>
      <c r="K330" s="204">
        <f t="shared" si="28"/>
        <v>873949.57983193279</v>
      </c>
      <c r="L330" s="193">
        <v>0.19</v>
      </c>
      <c r="M330" s="170">
        <f>800000*1.3</f>
        <v>1040000</v>
      </c>
      <c r="N330" s="275">
        <f t="shared" si="29"/>
        <v>873949.57983193279</v>
      </c>
      <c r="O330" s="170">
        <f t="shared" si="30"/>
        <v>1040000</v>
      </c>
      <c r="P330" s="271"/>
      <c r="Q330" s="267"/>
      <c r="R330" s="267"/>
      <c r="S330" s="267"/>
      <c r="T330" s="267"/>
      <c r="U330" s="267"/>
      <c r="V330" s="267"/>
    </row>
    <row r="331" spans="1:22" s="88" customFormat="1" ht="25.5" x14ac:dyDescent="0.25">
      <c r="A331" s="68">
        <v>45059</v>
      </c>
      <c r="B331" s="294" t="s">
        <v>489</v>
      </c>
      <c r="C331" s="294" t="s">
        <v>554</v>
      </c>
      <c r="D331" s="294" t="s">
        <v>555</v>
      </c>
      <c r="E331" s="294">
        <v>3146149725</v>
      </c>
      <c r="F331" s="189" t="s">
        <v>556</v>
      </c>
      <c r="G331" s="77">
        <v>62</v>
      </c>
      <c r="H331" s="258" t="s">
        <v>299</v>
      </c>
      <c r="I331" s="77" t="s">
        <v>63</v>
      </c>
      <c r="J331" s="77">
        <v>1</v>
      </c>
      <c r="K331" s="204">
        <f t="shared" ref="K331:K332" si="31">M331/(1+L331)</f>
        <v>961344.53781512612</v>
      </c>
      <c r="L331" s="193">
        <v>0.19</v>
      </c>
      <c r="M331" s="170">
        <f>880000*1.3</f>
        <v>1144000</v>
      </c>
      <c r="N331" s="275">
        <f t="shared" ref="N331:N332" si="32">J331*K331</f>
        <v>961344.53781512612</v>
      </c>
      <c r="O331" s="170">
        <f t="shared" ref="O331:O332" si="33">J331*M331</f>
        <v>1144000</v>
      </c>
      <c r="P331" s="271"/>
      <c r="Q331" s="267"/>
      <c r="R331" s="267"/>
      <c r="S331" s="267"/>
      <c r="T331" s="267"/>
      <c r="U331" s="267"/>
      <c r="V331" s="267"/>
    </row>
    <row r="332" spans="1:22" ht="51.75" customHeight="1" x14ac:dyDescent="0.25">
      <c r="A332" s="59">
        <v>45059</v>
      </c>
      <c r="B332" s="53" t="s">
        <v>447</v>
      </c>
      <c r="C332" s="53" t="s">
        <v>543</v>
      </c>
      <c r="D332" s="53" t="s">
        <v>544</v>
      </c>
      <c r="E332" s="53"/>
      <c r="F332" s="60"/>
      <c r="G332" s="31">
        <v>25</v>
      </c>
      <c r="H332" s="258" t="s">
        <v>147</v>
      </c>
      <c r="I332" s="31" t="s">
        <v>63</v>
      </c>
      <c r="J332" s="31">
        <v>4</v>
      </c>
      <c r="K332" s="272">
        <f t="shared" si="31"/>
        <v>251995.79831932773</v>
      </c>
      <c r="L332" s="192">
        <v>0.19</v>
      </c>
      <c r="M332" s="170">
        <f>239900*1.25</f>
        <v>299875</v>
      </c>
      <c r="N332" s="274">
        <f t="shared" si="32"/>
        <v>1007983.1932773109</v>
      </c>
      <c r="O332" s="273">
        <f t="shared" si="33"/>
        <v>1199500</v>
      </c>
      <c r="P332" s="268" t="s">
        <v>580</v>
      </c>
    </row>
    <row r="333" spans="1:22" ht="67.5" customHeight="1" x14ac:dyDescent="0.25">
      <c r="A333" s="59">
        <v>45059</v>
      </c>
      <c r="B333" s="53" t="s">
        <v>447</v>
      </c>
      <c r="C333" s="53" t="s">
        <v>460</v>
      </c>
      <c r="D333" s="291" t="s">
        <v>545</v>
      </c>
      <c r="E333" s="53"/>
      <c r="F333" s="60"/>
      <c r="G333" s="31">
        <v>25</v>
      </c>
      <c r="H333" s="258" t="s">
        <v>147</v>
      </c>
      <c r="I333" s="31" t="s">
        <v>63</v>
      </c>
      <c r="J333" s="31">
        <v>4</v>
      </c>
      <c r="K333" s="272">
        <f t="shared" ref="K333:K334" si="34">M333/(1+L333)</f>
        <v>242542.01680672271</v>
      </c>
      <c r="L333" s="192">
        <v>0.19</v>
      </c>
      <c r="M333" s="170">
        <f>230900*1.25</f>
        <v>288625</v>
      </c>
      <c r="N333" s="274">
        <f t="shared" ref="N333:N334" si="35">J333*K333</f>
        <v>970168.06722689082</v>
      </c>
      <c r="O333" s="273">
        <f t="shared" ref="O333:O334" si="36">J333*M333</f>
        <v>1154500</v>
      </c>
      <c r="P333" s="268" t="s">
        <v>580</v>
      </c>
    </row>
    <row r="334" spans="1:22" ht="79.5" customHeight="1" x14ac:dyDescent="0.25">
      <c r="A334" s="59">
        <v>45059</v>
      </c>
      <c r="B334" s="53" t="s">
        <v>459</v>
      </c>
      <c r="C334" s="53" t="s">
        <v>547</v>
      </c>
      <c r="D334" s="53" t="s">
        <v>546</v>
      </c>
      <c r="E334" s="53" t="s">
        <v>548</v>
      </c>
      <c r="F334" s="190" t="s">
        <v>549</v>
      </c>
      <c r="G334" s="31">
        <v>102</v>
      </c>
      <c r="H334" s="257" t="s">
        <v>257</v>
      </c>
      <c r="I334" s="31" t="s">
        <v>63</v>
      </c>
      <c r="J334" s="31">
        <v>1</v>
      </c>
      <c r="K334" s="272">
        <f t="shared" si="34"/>
        <v>31512.605042016807</v>
      </c>
      <c r="L334" s="192">
        <v>0.19</v>
      </c>
      <c r="M334" s="273">
        <f>30000*1.25</f>
        <v>37500</v>
      </c>
      <c r="N334" s="274">
        <f t="shared" si="35"/>
        <v>31512.605042016807</v>
      </c>
      <c r="O334" s="273">
        <f t="shared" si="36"/>
        <v>37500</v>
      </c>
      <c r="P334" s="268" t="s">
        <v>580</v>
      </c>
    </row>
    <row r="335" spans="1:22" ht="79.5" customHeight="1" x14ac:dyDescent="0.25">
      <c r="A335" s="59">
        <v>45059</v>
      </c>
      <c r="B335" s="53" t="s">
        <v>447</v>
      </c>
      <c r="C335" s="53" t="s">
        <v>476</v>
      </c>
      <c r="D335" s="53" t="s">
        <v>552</v>
      </c>
      <c r="E335" s="53"/>
      <c r="F335" s="60"/>
      <c r="G335" s="31">
        <v>102</v>
      </c>
      <c r="H335" s="257" t="s">
        <v>257</v>
      </c>
      <c r="I335" s="31" t="s">
        <v>63</v>
      </c>
      <c r="J335" s="31">
        <v>1</v>
      </c>
      <c r="K335" s="272">
        <f t="shared" ref="K335" si="37">M335/(1+L335)</f>
        <v>36449.579831932773</v>
      </c>
      <c r="L335" s="192">
        <v>0.19</v>
      </c>
      <c r="M335" s="273">
        <f>34700*1.25</f>
        <v>43375</v>
      </c>
      <c r="N335" s="274">
        <f t="shared" ref="N335" si="38">J335*K335</f>
        <v>36449.579831932773</v>
      </c>
      <c r="O335" s="273">
        <f t="shared" ref="O335" si="39">J335*M335</f>
        <v>43375</v>
      </c>
      <c r="P335" s="268" t="s">
        <v>580</v>
      </c>
    </row>
  </sheetData>
  <autoFilter ref="A1:O335"/>
  <hyperlinks>
    <hyperlink ref="F2" r:id="rId1"/>
    <hyperlink ref="F216" r:id="rId2"/>
    <hyperlink ref="F109" r:id="rId3"/>
    <hyperlink ref="F3" r:id="rId4"/>
    <hyperlink ref="F4" r:id="rId5"/>
    <hyperlink ref="F5" r:id="rId6"/>
    <hyperlink ref="F7" r:id="rId7"/>
    <hyperlink ref="F8" r:id="rId8"/>
    <hyperlink ref="F9" r:id="rId9"/>
    <hyperlink ref="F10" r:id="rId10"/>
    <hyperlink ref="F11"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2" r:id="rId30"/>
    <hyperlink ref="F33" r:id="rId31"/>
    <hyperlink ref="F34" r:id="rId32"/>
    <hyperlink ref="F35" r:id="rId33"/>
    <hyperlink ref="F36" r:id="rId34"/>
    <hyperlink ref="F38" r:id="rId35"/>
    <hyperlink ref="F39" r:id="rId36"/>
    <hyperlink ref="F40" r:id="rId37"/>
    <hyperlink ref="F41" r:id="rId38"/>
    <hyperlink ref="F42" r:id="rId39"/>
    <hyperlink ref="F43" r:id="rId40"/>
    <hyperlink ref="F44" r:id="rId41"/>
    <hyperlink ref="F46" r:id="rId42"/>
    <hyperlink ref="F47" r:id="rId43"/>
    <hyperlink ref="F48" r:id="rId44"/>
    <hyperlink ref="F49" r:id="rId45"/>
    <hyperlink ref="F50" r:id="rId46"/>
    <hyperlink ref="F51" r:id="rId47"/>
    <hyperlink ref="F52" r:id="rId48"/>
    <hyperlink ref="F53" r:id="rId49"/>
    <hyperlink ref="F54" r:id="rId50"/>
    <hyperlink ref="F55" r:id="rId51"/>
    <hyperlink ref="F56" r:id="rId52"/>
    <hyperlink ref="F57" r:id="rId53"/>
    <hyperlink ref="F58" r:id="rId54"/>
    <hyperlink ref="F59" r:id="rId55"/>
    <hyperlink ref="F60" r:id="rId56"/>
    <hyperlink ref="F61" r:id="rId57"/>
    <hyperlink ref="F62" r:id="rId58"/>
    <hyperlink ref="F63" r:id="rId59"/>
    <hyperlink ref="F64" r:id="rId60"/>
    <hyperlink ref="F65" r:id="rId61"/>
    <hyperlink ref="F66" r:id="rId62"/>
    <hyperlink ref="F67" r:id="rId63"/>
    <hyperlink ref="F68" r:id="rId64"/>
    <hyperlink ref="F69" r:id="rId65"/>
    <hyperlink ref="F70" r:id="rId66"/>
    <hyperlink ref="F71" r:id="rId67"/>
    <hyperlink ref="F72" r:id="rId68"/>
    <hyperlink ref="F74" r:id="rId69"/>
    <hyperlink ref="F75" r:id="rId70"/>
    <hyperlink ref="F76" r:id="rId71"/>
    <hyperlink ref="F77" r:id="rId72"/>
    <hyperlink ref="F78" r:id="rId73"/>
    <hyperlink ref="F79" r:id="rId74"/>
    <hyperlink ref="F80" r:id="rId75"/>
    <hyperlink ref="F81" r:id="rId76"/>
    <hyperlink ref="F82" r:id="rId77"/>
    <hyperlink ref="F83" r:id="rId78"/>
    <hyperlink ref="F85" r:id="rId79"/>
    <hyperlink ref="F86" r:id="rId80"/>
    <hyperlink ref="F87" r:id="rId81"/>
    <hyperlink ref="F88" r:id="rId82"/>
    <hyperlink ref="F89" r:id="rId83"/>
    <hyperlink ref="F90" r:id="rId84"/>
    <hyperlink ref="F91" r:id="rId85"/>
    <hyperlink ref="F92" r:id="rId86"/>
    <hyperlink ref="F93" r:id="rId87"/>
    <hyperlink ref="F94" r:id="rId88"/>
    <hyperlink ref="F96" r:id="rId89"/>
    <hyperlink ref="F97" r:id="rId90"/>
    <hyperlink ref="F98" r:id="rId91"/>
    <hyperlink ref="F99" r:id="rId92"/>
    <hyperlink ref="F100" r:id="rId93"/>
    <hyperlink ref="F101" r:id="rId94"/>
    <hyperlink ref="F102" r:id="rId95"/>
    <hyperlink ref="F103" r:id="rId96"/>
    <hyperlink ref="F104" r:id="rId97"/>
    <hyperlink ref="F105" r:id="rId98"/>
    <hyperlink ref="F107" r:id="rId99"/>
    <hyperlink ref="F110" r:id="rId100"/>
    <hyperlink ref="F111" r:id="rId101"/>
    <hyperlink ref="F112" r:id="rId102"/>
    <hyperlink ref="F114" r:id="rId103"/>
    <hyperlink ref="F115" r:id="rId104"/>
    <hyperlink ref="F116" r:id="rId105"/>
    <hyperlink ref="F117" r:id="rId106"/>
    <hyperlink ref="F118" r:id="rId107"/>
    <hyperlink ref="F120" r:id="rId108"/>
    <hyperlink ref="F121" r:id="rId109"/>
    <hyperlink ref="F122" r:id="rId110"/>
    <hyperlink ref="F123" r:id="rId111"/>
    <hyperlink ref="F124" r:id="rId112"/>
    <hyperlink ref="F125" r:id="rId113"/>
    <hyperlink ref="F126" r:id="rId114"/>
    <hyperlink ref="F127" r:id="rId115"/>
    <hyperlink ref="F128" r:id="rId116"/>
    <hyperlink ref="F129" r:id="rId117"/>
    <hyperlink ref="F130" r:id="rId118"/>
    <hyperlink ref="F131" r:id="rId119"/>
    <hyperlink ref="F132" r:id="rId120"/>
    <hyperlink ref="F133" r:id="rId121"/>
    <hyperlink ref="F134" r:id="rId122"/>
    <hyperlink ref="F135" r:id="rId123"/>
    <hyperlink ref="F136" r:id="rId124"/>
    <hyperlink ref="F137" r:id="rId125"/>
    <hyperlink ref="F139" r:id="rId126"/>
    <hyperlink ref="F140" r:id="rId127"/>
    <hyperlink ref="F141" r:id="rId128"/>
    <hyperlink ref="F142" r:id="rId129"/>
    <hyperlink ref="F143" r:id="rId130"/>
    <hyperlink ref="F144" r:id="rId131"/>
    <hyperlink ref="F146" r:id="rId132"/>
    <hyperlink ref="F147" r:id="rId133"/>
    <hyperlink ref="F148" r:id="rId134"/>
    <hyperlink ref="F149" r:id="rId135"/>
    <hyperlink ref="F151" r:id="rId136"/>
    <hyperlink ref="F153" r:id="rId137"/>
    <hyperlink ref="F154" r:id="rId138"/>
    <hyperlink ref="F155" r:id="rId139"/>
    <hyperlink ref="F156" r:id="rId140"/>
    <hyperlink ref="F157" r:id="rId141"/>
    <hyperlink ref="F158" r:id="rId142"/>
    <hyperlink ref="F159" r:id="rId143"/>
    <hyperlink ref="F160" r:id="rId144"/>
    <hyperlink ref="F161" r:id="rId145"/>
    <hyperlink ref="F162" r:id="rId146"/>
    <hyperlink ref="F163" r:id="rId147"/>
    <hyperlink ref="F164" r:id="rId148"/>
    <hyperlink ref="F165" r:id="rId149"/>
    <hyperlink ref="F166" r:id="rId150"/>
    <hyperlink ref="F167" r:id="rId151"/>
    <hyperlink ref="F168" r:id="rId152"/>
    <hyperlink ref="F169" r:id="rId153"/>
    <hyperlink ref="F170" r:id="rId154"/>
    <hyperlink ref="F171" r:id="rId155"/>
    <hyperlink ref="F172" r:id="rId156"/>
    <hyperlink ref="F173" r:id="rId157"/>
    <hyperlink ref="F174" r:id="rId158"/>
    <hyperlink ref="F175" r:id="rId159"/>
    <hyperlink ref="F176" r:id="rId160"/>
    <hyperlink ref="F177" r:id="rId161"/>
    <hyperlink ref="F178" r:id="rId162"/>
    <hyperlink ref="F179" r:id="rId163"/>
    <hyperlink ref="F181" r:id="rId164"/>
    <hyperlink ref="F182" r:id="rId165"/>
    <hyperlink ref="F183" r:id="rId166"/>
    <hyperlink ref="F184" r:id="rId167"/>
    <hyperlink ref="F185" r:id="rId168"/>
    <hyperlink ref="F186" r:id="rId169"/>
    <hyperlink ref="F187" r:id="rId170"/>
    <hyperlink ref="F188" r:id="rId171"/>
    <hyperlink ref="F189" r:id="rId172"/>
    <hyperlink ref="F192" r:id="rId173"/>
    <hyperlink ref="F193" r:id="rId174"/>
    <hyperlink ref="F194" r:id="rId175"/>
    <hyperlink ref="F195" r:id="rId176"/>
    <hyperlink ref="F196" r:id="rId177"/>
    <hyperlink ref="F197" r:id="rId178"/>
    <hyperlink ref="F198" r:id="rId179"/>
    <hyperlink ref="F199" r:id="rId180"/>
    <hyperlink ref="F200" r:id="rId181"/>
    <hyperlink ref="F201" r:id="rId182"/>
    <hyperlink ref="F203" r:id="rId183"/>
    <hyperlink ref="F204" r:id="rId184"/>
    <hyperlink ref="F205" r:id="rId185"/>
    <hyperlink ref="F206" r:id="rId186"/>
    <hyperlink ref="F207" r:id="rId187"/>
    <hyperlink ref="F208" r:id="rId188"/>
    <hyperlink ref="F209" r:id="rId189"/>
    <hyperlink ref="F210" r:id="rId190"/>
    <hyperlink ref="F211" r:id="rId191"/>
    <hyperlink ref="F212" r:id="rId192"/>
    <hyperlink ref="F214" r:id="rId193"/>
    <hyperlink ref="F217" r:id="rId194"/>
    <hyperlink ref="F218" r:id="rId195"/>
    <hyperlink ref="F219" r:id="rId196"/>
    <hyperlink ref="F221" r:id="rId197"/>
    <hyperlink ref="F222" r:id="rId198"/>
    <hyperlink ref="F223" r:id="rId199"/>
    <hyperlink ref="F224" r:id="rId200"/>
    <hyperlink ref="F225" r:id="rId201"/>
    <hyperlink ref="F227" r:id="rId202"/>
    <hyperlink ref="F228" r:id="rId203"/>
    <hyperlink ref="F229" r:id="rId204"/>
    <hyperlink ref="F230" r:id="rId205"/>
    <hyperlink ref="F231" r:id="rId206"/>
    <hyperlink ref="F232" r:id="rId207"/>
    <hyperlink ref="F233" r:id="rId208"/>
    <hyperlink ref="F234" r:id="rId209"/>
    <hyperlink ref="F235" r:id="rId210"/>
    <hyperlink ref="F236" r:id="rId211"/>
    <hyperlink ref="F237" r:id="rId212"/>
    <hyperlink ref="F238" r:id="rId213"/>
    <hyperlink ref="F239" r:id="rId214"/>
    <hyperlink ref="F240" r:id="rId215"/>
    <hyperlink ref="F241" r:id="rId216"/>
    <hyperlink ref="F242" r:id="rId217"/>
    <hyperlink ref="F243" r:id="rId218"/>
    <hyperlink ref="F244" r:id="rId219"/>
    <hyperlink ref="F246" r:id="rId220"/>
    <hyperlink ref="F247" r:id="rId221"/>
    <hyperlink ref="F248" r:id="rId222"/>
    <hyperlink ref="F249" r:id="rId223"/>
    <hyperlink ref="F250" r:id="rId224"/>
    <hyperlink ref="F252" r:id="rId225"/>
    <hyperlink ref="F253" r:id="rId226"/>
    <hyperlink ref="F254" r:id="rId227"/>
    <hyperlink ref="F255" r:id="rId228"/>
    <hyperlink ref="F256" r:id="rId229"/>
    <hyperlink ref="F257" r:id="rId230"/>
    <hyperlink ref="F258" r:id="rId231"/>
    <hyperlink ref="F260" r:id="rId232"/>
    <hyperlink ref="F261" r:id="rId233"/>
    <hyperlink ref="F262" r:id="rId234"/>
    <hyperlink ref="F263" r:id="rId235"/>
    <hyperlink ref="F264" r:id="rId236"/>
    <hyperlink ref="F265" r:id="rId237"/>
    <hyperlink ref="F266" r:id="rId238"/>
    <hyperlink ref="F267" r:id="rId239"/>
    <hyperlink ref="F268" r:id="rId240"/>
    <hyperlink ref="F269" r:id="rId241"/>
    <hyperlink ref="F270" r:id="rId242"/>
    <hyperlink ref="F271" r:id="rId243"/>
    <hyperlink ref="F272" r:id="rId244"/>
    <hyperlink ref="F273" r:id="rId245"/>
    <hyperlink ref="F274" r:id="rId246"/>
    <hyperlink ref="F275" r:id="rId247"/>
    <hyperlink ref="F276" r:id="rId248"/>
    <hyperlink ref="F277" r:id="rId249"/>
    <hyperlink ref="F278" r:id="rId250"/>
    <hyperlink ref="F279" r:id="rId251"/>
    <hyperlink ref="F280" r:id="rId252"/>
    <hyperlink ref="F281" r:id="rId253"/>
    <hyperlink ref="F282" r:id="rId254"/>
    <hyperlink ref="F283" r:id="rId255"/>
    <hyperlink ref="F284" r:id="rId256"/>
    <hyperlink ref="F285" r:id="rId257"/>
    <hyperlink ref="F286" r:id="rId258"/>
    <hyperlink ref="F288" r:id="rId259"/>
    <hyperlink ref="F289" r:id="rId260"/>
    <hyperlink ref="F290" r:id="rId261"/>
    <hyperlink ref="F291" r:id="rId262"/>
    <hyperlink ref="F292" r:id="rId263"/>
    <hyperlink ref="F293" r:id="rId264"/>
    <hyperlink ref="F294" r:id="rId265"/>
    <hyperlink ref="F295" r:id="rId266"/>
    <hyperlink ref="F296" r:id="rId267"/>
    <hyperlink ref="F297" r:id="rId268"/>
    <hyperlink ref="F299" r:id="rId269"/>
    <hyperlink ref="F300" r:id="rId270"/>
    <hyperlink ref="F301" r:id="rId271"/>
    <hyperlink ref="F302" r:id="rId272"/>
    <hyperlink ref="F303" r:id="rId273"/>
    <hyperlink ref="F304" r:id="rId274"/>
    <hyperlink ref="F305" r:id="rId275"/>
    <hyperlink ref="F306" r:id="rId276"/>
    <hyperlink ref="F307" r:id="rId277"/>
    <hyperlink ref="F308" r:id="rId278"/>
    <hyperlink ref="F310" r:id="rId279"/>
    <hyperlink ref="F311" r:id="rId280"/>
    <hyperlink ref="F312" r:id="rId281"/>
    <hyperlink ref="F313" r:id="rId282"/>
    <hyperlink ref="F314" r:id="rId283"/>
    <hyperlink ref="F315" r:id="rId284"/>
    <hyperlink ref="F316" r:id="rId285"/>
    <hyperlink ref="F317" r:id="rId286"/>
    <hyperlink ref="F318" r:id="rId287"/>
    <hyperlink ref="F319" r:id="rId288"/>
    <hyperlink ref="F321" r:id="rId289"/>
    <hyperlink ref="D12" r:id="rId290"/>
    <hyperlink ref="D119" r:id="rId291"/>
    <hyperlink ref="F113" r:id="rId292"/>
    <hyperlink ref="F45" r:id="rId293"/>
    <hyperlink ref="F31" r:id="rId294"/>
    <hyperlink ref="F245" r:id="rId295"/>
    <hyperlink ref="F259" r:id="rId296"/>
    <hyperlink ref="F322" r:id="rId297"/>
    <hyperlink ref="F323" r:id="rId298"/>
    <hyperlink ref="F324" r:id="rId299"/>
    <hyperlink ref="F108" r:id="rId300"/>
    <hyperlink ref="D106" r:id="rId301"/>
    <hyperlink ref="F106" r:id="rId302"/>
    <hyperlink ref="F84" r:id="rId303"/>
    <hyperlink ref="F138" r:id="rId304"/>
    <hyperlink ref="F150" r:id="rId305"/>
    <hyperlink ref="F152" r:id="rId306"/>
    <hyperlink ref="F213" r:id="rId307"/>
    <hyperlink ref="F215" r:id="rId308"/>
    <hyperlink ref="F298" r:id="rId309"/>
    <hyperlink ref="F145" r:id="rId310"/>
    <hyperlink ref="F326" r:id="rId311"/>
    <hyperlink ref="F327" r:id="rId312"/>
    <hyperlink ref="F328" r:id="rId313"/>
    <hyperlink ref="F329" r:id="rId314"/>
    <hyperlink ref="F334" r:id="rId315"/>
    <hyperlink ref="F331" r:id="rId316"/>
    <hyperlink ref="F190" r:id="rId317"/>
    <hyperlink ref="F191" r:id="rId318"/>
    <hyperlink ref="F251" r:id="rId319"/>
    <hyperlink ref="F320" r:id="rId320"/>
    <hyperlink ref="D6" r:id="rId321"/>
    <hyperlink ref="D113" r:id="rId322"/>
    <hyperlink ref="D327" r:id="rId323"/>
  </hyperlinks>
  <pageMargins left="0.7" right="0.7" top="0.75" bottom="0.75" header="0.3" footer="0.3"/>
  <pageSetup orientation="portrait" horizontalDpi="4294967295" verticalDpi="4294967295" r:id="rId32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6"/>
  <sheetViews>
    <sheetView showGridLines="0" zoomScale="90" zoomScaleNormal="90" workbookViewId="0">
      <selection activeCell="B9" sqref="B9"/>
    </sheetView>
  </sheetViews>
  <sheetFormatPr baseColWidth="10" defaultColWidth="11.42578125" defaultRowHeight="12.75" x14ac:dyDescent="0.25"/>
  <cols>
    <col min="1" max="1" width="6" style="74" customWidth="1"/>
    <col min="2" max="2" width="41.140625" style="58" customWidth="1"/>
    <col min="3" max="3" width="11.7109375" style="30" customWidth="1"/>
    <col min="4" max="4" width="12.85546875" style="74" customWidth="1"/>
    <col min="5" max="5" width="13.5703125" style="74" customWidth="1"/>
    <col min="6" max="14" width="13" style="74" customWidth="1"/>
    <col min="15" max="25" width="13.7109375" style="74" customWidth="1"/>
    <col min="26" max="26" width="17.7109375" style="74" hidden="1" customWidth="1"/>
    <col min="27" max="27" width="16.140625" style="74" customWidth="1"/>
    <col min="28" max="28" width="38.7109375" style="58" customWidth="1"/>
    <col min="29" max="16384" width="11.42578125" style="58"/>
  </cols>
  <sheetData>
    <row r="1" spans="1:28" s="74" customFormat="1" ht="28.5" customHeight="1" x14ac:dyDescent="0.2">
      <c r="A1" s="235" t="s">
        <v>6</v>
      </c>
      <c r="B1" s="237" t="s">
        <v>11</v>
      </c>
      <c r="C1" s="237" t="s">
        <v>12</v>
      </c>
      <c r="D1" s="239" t="s">
        <v>28</v>
      </c>
      <c r="E1" s="240"/>
      <c r="F1" s="240"/>
      <c r="G1" s="240"/>
      <c r="H1" s="240"/>
      <c r="I1" s="240"/>
      <c r="J1" s="240"/>
      <c r="K1" s="240"/>
      <c r="L1" s="240"/>
      <c r="M1" s="240"/>
      <c r="N1" s="240"/>
      <c r="O1" s="240"/>
      <c r="P1" s="240"/>
      <c r="Q1" s="240"/>
      <c r="R1" s="240"/>
      <c r="S1" s="240"/>
      <c r="T1" s="240"/>
      <c r="U1" s="240"/>
      <c r="V1" s="240"/>
      <c r="W1" s="240"/>
      <c r="X1" s="240"/>
      <c r="Y1" s="241"/>
      <c r="Z1" s="242" t="s">
        <v>32</v>
      </c>
      <c r="AA1" s="242" t="s">
        <v>33</v>
      </c>
      <c r="AB1" s="242" t="s">
        <v>34</v>
      </c>
    </row>
    <row r="2" spans="1:28" s="74" customFormat="1" ht="51.75" customHeight="1" x14ac:dyDescent="0.2">
      <c r="A2" s="236"/>
      <c r="B2" s="238"/>
      <c r="C2" s="238"/>
      <c r="D2" s="199" t="s">
        <v>591</v>
      </c>
      <c r="E2" s="199" t="s">
        <v>438</v>
      </c>
      <c r="F2" s="199" t="s">
        <v>439</v>
      </c>
      <c r="G2" s="199" t="s">
        <v>493</v>
      </c>
      <c r="H2" s="199" t="s">
        <v>560</v>
      </c>
      <c r="I2" s="199" t="s">
        <v>561</v>
      </c>
      <c r="J2" s="199" t="s">
        <v>562</v>
      </c>
      <c r="K2" s="199" t="s">
        <v>563</v>
      </c>
      <c r="L2" s="199" t="s">
        <v>564</v>
      </c>
      <c r="M2" s="199" t="s">
        <v>565</v>
      </c>
      <c r="N2" s="199" t="s">
        <v>566</v>
      </c>
      <c r="O2" s="199" t="s">
        <v>567</v>
      </c>
      <c r="P2" s="199" t="s">
        <v>568</v>
      </c>
      <c r="Q2" s="199" t="s">
        <v>569</v>
      </c>
      <c r="R2" s="199" t="s">
        <v>570</v>
      </c>
      <c r="S2" s="199" t="s">
        <v>571</v>
      </c>
      <c r="T2" s="199" t="s">
        <v>572</v>
      </c>
      <c r="U2" s="199" t="s">
        <v>573</v>
      </c>
      <c r="V2" s="199" t="s">
        <v>592</v>
      </c>
      <c r="W2" s="199" t="s">
        <v>574</v>
      </c>
      <c r="X2" s="199" t="s">
        <v>575</v>
      </c>
      <c r="Y2" s="199" t="s">
        <v>576</v>
      </c>
      <c r="Z2" s="238"/>
      <c r="AA2" s="238"/>
      <c r="AB2" s="238"/>
    </row>
    <row r="3" spans="1:28" ht="33" customHeight="1" x14ac:dyDescent="0.25">
      <c r="A3" s="29">
        <v>1</v>
      </c>
      <c r="B3" s="200" t="s">
        <v>246</v>
      </c>
      <c r="C3" s="31" t="s">
        <v>94</v>
      </c>
      <c r="D3" s="33">
        <f>Cotizaciones!M2</f>
        <v>30450</v>
      </c>
      <c r="E3" s="33">
        <f>Cotizaciones!M109</f>
        <v>29000</v>
      </c>
      <c r="F3" s="33">
        <f>Cotizaciones!M216</f>
        <v>32582</v>
      </c>
      <c r="G3" s="33"/>
      <c r="H3" s="33"/>
      <c r="I3" s="33"/>
      <c r="J3" s="33"/>
      <c r="K3" s="33"/>
      <c r="L3" s="33"/>
      <c r="M3" s="33"/>
      <c r="N3" s="33"/>
      <c r="O3" s="33"/>
      <c r="P3" s="33"/>
      <c r="Q3" s="33"/>
      <c r="R3" s="33"/>
      <c r="S3" s="33"/>
      <c r="T3" s="33"/>
      <c r="U3" s="33"/>
      <c r="V3" s="33"/>
      <c r="W3" s="33"/>
      <c r="X3" s="33"/>
      <c r="Y3" s="33"/>
      <c r="Z3" s="31" t="s">
        <v>492</v>
      </c>
      <c r="AA3" s="203">
        <f t="shared" ref="AA3:AA34" si="0">+IFERROR(ROUNDUP(IF(Z3="Promedio",AVERAGE(D3:Y3),IF(Z3="Mínimo",MIN(D3:G3),IF(Z3="Máximo",MAX(D3:G3),IF(Z3="Moda",MODE(D3:G3),IF(Z3="Mediana",MEDIAN(D3:O3),""))))),0),"")</f>
        <v>30678</v>
      </c>
      <c r="AB3" s="39"/>
    </row>
    <row r="4" spans="1:28" ht="34.5" customHeight="1" x14ac:dyDescent="0.25">
      <c r="A4" s="31">
        <v>2</v>
      </c>
      <c r="B4" s="200" t="s">
        <v>60</v>
      </c>
      <c r="C4" s="31" t="s">
        <v>278</v>
      </c>
      <c r="D4" s="33">
        <f>Cotizaciones!M3</f>
        <v>658350</v>
      </c>
      <c r="E4" s="33">
        <f>Cotizaciones!M110</f>
        <v>627000</v>
      </c>
      <c r="F4" s="33">
        <f>Cotizaciones!M217</f>
        <v>704435</v>
      </c>
      <c r="G4" s="33"/>
      <c r="H4" s="33"/>
      <c r="I4" s="33"/>
      <c r="J4" s="33"/>
      <c r="K4" s="33"/>
      <c r="L4" s="33"/>
      <c r="M4" s="33"/>
      <c r="N4" s="33"/>
      <c r="O4" s="33"/>
      <c r="P4" s="33"/>
      <c r="Q4" s="33"/>
      <c r="R4" s="33"/>
      <c r="S4" s="33"/>
      <c r="T4" s="33"/>
      <c r="U4" s="33"/>
      <c r="V4" s="33"/>
      <c r="W4" s="33"/>
      <c r="X4" s="33"/>
      <c r="Y4" s="33"/>
      <c r="Z4" s="31" t="s">
        <v>492</v>
      </c>
      <c r="AA4" s="203">
        <f t="shared" si="0"/>
        <v>663262</v>
      </c>
      <c r="AB4" s="39"/>
    </row>
    <row r="5" spans="1:28" ht="27" customHeight="1" x14ac:dyDescent="0.25">
      <c r="A5" s="31">
        <v>3</v>
      </c>
      <c r="B5" s="200" t="s">
        <v>106</v>
      </c>
      <c r="C5" s="31" t="s">
        <v>426</v>
      </c>
      <c r="D5" s="33">
        <f>Cotizaciones!M4</f>
        <v>362250</v>
      </c>
      <c r="E5" s="33">
        <f>Cotizaciones!M111</f>
        <v>345000</v>
      </c>
      <c r="F5" s="33">
        <f>Cotizaciones!M218</f>
        <v>387608</v>
      </c>
      <c r="G5" s="33"/>
      <c r="H5" s="33"/>
      <c r="I5" s="33"/>
      <c r="J5" s="33"/>
      <c r="K5" s="33"/>
      <c r="L5" s="33"/>
      <c r="M5" s="33"/>
      <c r="N5" s="33"/>
      <c r="O5" s="33"/>
      <c r="P5" s="33"/>
      <c r="Q5" s="33"/>
      <c r="R5" s="33"/>
      <c r="S5" s="33"/>
      <c r="T5" s="33"/>
      <c r="U5" s="33"/>
      <c r="V5" s="33"/>
      <c r="W5" s="33"/>
      <c r="X5" s="33"/>
      <c r="Y5" s="33"/>
      <c r="Z5" s="31" t="s">
        <v>492</v>
      </c>
      <c r="AA5" s="203">
        <f t="shared" si="0"/>
        <v>364953</v>
      </c>
      <c r="AB5" s="39"/>
    </row>
    <row r="6" spans="1:28" ht="24.75" customHeight="1" x14ac:dyDescent="0.25">
      <c r="A6" s="29">
        <v>4</v>
      </c>
      <c r="B6" s="200" t="s">
        <v>82</v>
      </c>
      <c r="C6" s="31" t="s">
        <v>63</v>
      </c>
      <c r="D6" s="33">
        <f>Cotizaciones!M5</f>
        <v>100800</v>
      </c>
      <c r="E6" s="33">
        <f>Cotizaciones!M112</f>
        <v>96000</v>
      </c>
      <c r="F6" s="33">
        <f>Cotizaciones!M219</f>
        <v>107856</v>
      </c>
      <c r="G6" s="33"/>
      <c r="H6" s="33"/>
      <c r="I6" s="33"/>
      <c r="J6" s="33"/>
      <c r="K6" s="33"/>
      <c r="L6" s="33"/>
      <c r="M6" s="33"/>
      <c r="N6" s="33"/>
      <c r="O6" s="33"/>
      <c r="P6" s="33"/>
      <c r="Q6" s="33"/>
      <c r="R6" s="33"/>
      <c r="S6" s="33"/>
      <c r="T6" s="33"/>
      <c r="U6" s="33"/>
      <c r="V6" s="33"/>
      <c r="W6" s="33"/>
      <c r="X6" s="33"/>
      <c r="Y6" s="33"/>
      <c r="Z6" s="31" t="s">
        <v>492</v>
      </c>
      <c r="AA6" s="203">
        <f t="shared" si="0"/>
        <v>101552</v>
      </c>
      <c r="AB6" s="39"/>
    </row>
    <row r="7" spans="1:28" ht="20.25" customHeight="1" x14ac:dyDescent="0.25">
      <c r="A7" s="29">
        <v>5</v>
      </c>
      <c r="B7" s="201" t="s">
        <v>307</v>
      </c>
      <c r="C7" s="77" t="s">
        <v>102</v>
      </c>
      <c r="D7" s="33"/>
      <c r="E7" s="33"/>
      <c r="F7" s="33"/>
      <c r="G7" s="33">
        <f>Cotizaciones!M6</f>
        <v>193375</v>
      </c>
      <c r="H7" s="33">
        <f>Cotizaciones!M113</f>
        <v>220000</v>
      </c>
      <c r="I7" s="33">
        <f>Cotizaciones!M220</f>
        <v>212000</v>
      </c>
      <c r="J7" s="33"/>
      <c r="K7" s="33"/>
      <c r="L7" s="33"/>
      <c r="M7" s="33"/>
      <c r="N7" s="33"/>
      <c r="O7" s="33"/>
      <c r="P7" s="33"/>
      <c r="Q7" s="33"/>
      <c r="R7" s="33"/>
      <c r="S7" s="33"/>
      <c r="T7" s="33"/>
      <c r="U7" s="33"/>
      <c r="V7" s="33"/>
      <c r="W7" s="33"/>
      <c r="X7" s="33"/>
      <c r="Y7" s="33"/>
      <c r="Z7" s="31" t="s">
        <v>492</v>
      </c>
      <c r="AA7" s="203">
        <f t="shared" si="0"/>
        <v>208459</v>
      </c>
      <c r="AB7" s="39"/>
    </row>
    <row r="8" spans="1:28" ht="32.25" customHeight="1" x14ac:dyDescent="0.25">
      <c r="A8" s="29">
        <v>6</v>
      </c>
      <c r="B8" s="200" t="s">
        <v>97</v>
      </c>
      <c r="C8" s="31" t="s">
        <v>102</v>
      </c>
      <c r="D8" s="33">
        <f>Cotizaciones!M7</f>
        <v>257250</v>
      </c>
      <c r="E8" s="33">
        <f>Cotizaciones!M114</f>
        <v>245000</v>
      </c>
      <c r="F8" s="33">
        <f>Cotizaciones!M221</f>
        <v>275258</v>
      </c>
      <c r="G8" s="33"/>
      <c r="H8" s="33"/>
      <c r="I8" s="33"/>
      <c r="J8" s="33"/>
      <c r="K8" s="33"/>
      <c r="L8" s="33"/>
      <c r="M8" s="33"/>
      <c r="N8" s="33"/>
      <c r="O8" s="33"/>
      <c r="P8" s="33"/>
      <c r="Q8" s="33"/>
      <c r="R8" s="33"/>
      <c r="S8" s="33"/>
      <c r="T8" s="33"/>
      <c r="U8" s="33"/>
      <c r="V8" s="33"/>
      <c r="W8" s="33"/>
      <c r="X8" s="33"/>
      <c r="Y8" s="33"/>
      <c r="Z8" s="31" t="s">
        <v>492</v>
      </c>
      <c r="AA8" s="203">
        <f t="shared" si="0"/>
        <v>259170</v>
      </c>
      <c r="AB8" s="39"/>
    </row>
    <row r="9" spans="1:28" ht="32.25" customHeight="1" x14ac:dyDescent="0.25">
      <c r="A9" s="31">
        <v>7</v>
      </c>
      <c r="B9" s="200" t="s">
        <v>98</v>
      </c>
      <c r="C9" s="31" t="s">
        <v>102</v>
      </c>
      <c r="D9" s="33">
        <f>Cotizaciones!M8</f>
        <v>207900</v>
      </c>
      <c r="E9" s="33">
        <f>Cotizaciones!M115</f>
        <v>198000</v>
      </c>
      <c r="F9" s="33">
        <f>Cotizaciones!M222</f>
        <v>222453</v>
      </c>
      <c r="G9" s="33"/>
      <c r="H9" s="33"/>
      <c r="I9" s="33"/>
      <c r="J9" s="33"/>
      <c r="K9" s="33"/>
      <c r="L9" s="33"/>
      <c r="M9" s="33"/>
      <c r="N9" s="33"/>
      <c r="O9" s="33"/>
      <c r="P9" s="33"/>
      <c r="Q9" s="33"/>
      <c r="R9" s="33"/>
      <c r="S9" s="33"/>
      <c r="T9" s="33"/>
      <c r="U9" s="33"/>
      <c r="V9" s="33"/>
      <c r="W9" s="33"/>
      <c r="X9" s="33"/>
      <c r="Y9" s="33"/>
      <c r="Z9" s="31" t="s">
        <v>492</v>
      </c>
      <c r="AA9" s="203">
        <f t="shared" si="0"/>
        <v>209451</v>
      </c>
      <c r="AB9" s="39"/>
    </row>
    <row r="10" spans="1:28" ht="32.25" customHeight="1" x14ac:dyDescent="0.25">
      <c r="A10" s="31">
        <v>8</v>
      </c>
      <c r="B10" s="200" t="s">
        <v>96</v>
      </c>
      <c r="C10" s="31" t="s">
        <v>102</v>
      </c>
      <c r="D10" s="33">
        <f>Cotizaciones!M9</f>
        <v>291900</v>
      </c>
      <c r="E10" s="33">
        <f>Cotizaciones!M116</f>
        <v>278000</v>
      </c>
      <c r="F10" s="33">
        <f>Cotizaciones!M223</f>
        <v>312333</v>
      </c>
      <c r="G10" s="33"/>
      <c r="H10" s="33"/>
      <c r="I10" s="33"/>
      <c r="J10" s="33"/>
      <c r="K10" s="33"/>
      <c r="L10" s="33"/>
      <c r="M10" s="33"/>
      <c r="N10" s="33"/>
      <c r="O10" s="33"/>
      <c r="P10" s="33"/>
      <c r="Q10" s="33"/>
      <c r="R10" s="33"/>
      <c r="S10" s="33"/>
      <c r="T10" s="33"/>
      <c r="U10" s="33"/>
      <c r="V10" s="33"/>
      <c r="W10" s="33"/>
      <c r="X10" s="33"/>
      <c r="Y10" s="33"/>
      <c r="Z10" s="31" t="s">
        <v>492</v>
      </c>
      <c r="AA10" s="203">
        <f t="shared" si="0"/>
        <v>294078</v>
      </c>
      <c r="AB10" s="39"/>
    </row>
    <row r="11" spans="1:28" ht="22.5" customHeight="1" x14ac:dyDescent="0.25">
      <c r="A11" s="29">
        <v>9</v>
      </c>
      <c r="B11" s="200" t="s">
        <v>75</v>
      </c>
      <c r="C11" s="31" t="s">
        <v>63</v>
      </c>
      <c r="D11" s="33">
        <f>Cotizaciones!M10</f>
        <v>67200</v>
      </c>
      <c r="E11" s="33">
        <f>Cotizaciones!M117</f>
        <v>64000</v>
      </c>
      <c r="F11" s="33">
        <f>Cotizaciones!M224</f>
        <v>71904</v>
      </c>
      <c r="G11" s="33"/>
      <c r="H11" s="33"/>
      <c r="I11" s="33"/>
      <c r="J11" s="33"/>
      <c r="K11" s="33"/>
      <c r="L11" s="33"/>
      <c r="M11" s="33"/>
      <c r="N11" s="33"/>
      <c r="O11" s="33"/>
      <c r="P11" s="33"/>
      <c r="Q11" s="33"/>
      <c r="R11" s="33"/>
      <c r="S11" s="33"/>
      <c r="T11" s="33"/>
      <c r="U11" s="33"/>
      <c r="V11" s="33"/>
      <c r="W11" s="33"/>
      <c r="X11" s="33"/>
      <c r="Y11" s="33"/>
      <c r="Z11" s="31" t="s">
        <v>492</v>
      </c>
      <c r="AA11" s="203">
        <f t="shared" si="0"/>
        <v>67702</v>
      </c>
      <c r="AB11" s="39"/>
    </row>
    <row r="12" spans="1:28" ht="27" customHeight="1" x14ac:dyDescent="0.25">
      <c r="A12" s="29">
        <v>10</v>
      </c>
      <c r="B12" s="200" t="s">
        <v>274</v>
      </c>
      <c r="C12" s="31" t="s">
        <v>63</v>
      </c>
      <c r="D12" s="33">
        <f>Cotizaciones!M11</f>
        <v>703500</v>
      </c>
      <c r="E12" s="33">
        <f>Cotizaciones!M118</f>
        <v>670000</v>
      </c>
      <c r="F12" s="33">
        <f>Cotizaciones!M225</f>
        <v>752745</v>
      </c>
      <c r="G12" s="33"/>
      <c r="H12" s="33"/>
      <c r="I12" s="33"/>
      <c r="J12" s="33"/>
      <c r="K12" s="33"/>
      <c r="L12" s="33"/>
      <c r="M12" s="33"/>
      <c r="N12" s="33"/>
      <c r="O12" s="33"/>
      <c r="P12" s="33"/>
      <c r="Q12" s="33"/>
      <c r="R12" s="33"/>
      <c r="S12" s="33"/>
      <c r="T12" s="33"/>
      <c r="U12" s="33"/>
      <c r="V12" s="33"/>
      <c r="W12" s="33"/>
      <c r="X12" s="33"/>
      <c r="Y12" s="33"/>
      <c r="Z12" s="31" t="s">
        <v>492</v>
      </c>
      <c r="AA12" s="203">
        <f t="shared" si="0"/>
        <v>708749</v>
      </c>
      <c r="AB12" s="39"/>
    </row>
    <row r="13" spans="1:28" ht="102" customHeight="1" x14ac:dyDescent="0.25">
      <c r="A13" s="29">
        <v>11</v>
      </c>
      <c r="B13" s="201" t="s">
        <v>291</v>
      </c>
      <c r="C13" s="31" t="s">
        <v>63</v>
      </c>
      <c r="D13" s="33">
        <f>Cotizaciones!M12</f>
        <v>416500</v>
      </c>
      <c r="E13" s="33">
        <f>Cotizaciones!M119</f>
        <v>487500</v>
      </c>
      <c r="F13" s="33">
        <f>Cotizaciones!M226</f>
        <v>535500</v>
      </c>
      <c r="G13" s="33"/>
      <c r="H13" s="33"/>
      <c r="I13" s="33"/>
      <c r="J13" s="33"/>
      <c r="K13" s="33"/>
      <c r="L13" s="33"/>
      <c r="M13" s="33"/>
      <c r="N13" s="33"/>
      <c r="O13" s="33"/>
      <c r="P13" s="33"/>
      <c r="Q13" s="33"/>
      <c r="R13" s="33"/>
      <c r="S13" s="33"/>
      <c r="T13" s="33"/>
      <c r="U13" s="33"/>
      <c r="V13" s="33"/>
      <c r="W13" s="33"/>
      <c r="X13" s="33"/>
      <c r="Y13" s="33"/>
      <c r="Z13" s="31" t="s">
        <v>492</v>
      </c>
      <c r="AA13" s="203">
        <f t="shared" si="0"/>
        <v>479834</v>
      </c>
      <c r="AB13" s="39"/>
    </row>
    <row r="14" spans="1:28" ht="40.5" customHeight="1" x14ac:dyDescent="0.25">
      <c r="A14" s="31">
        <v>12</v>
      </c>
      <c r="B14" s="200" t="s">
        <v>208</v>
      </c>
      <c r="C14" s="31" t="s">
        <v>63</v>
      </c>
      <c r="D14" s="33"/>
      <c r="E14" s="33"/>
      <c r="F14" s="33"/>
      <c r="G14" s="33"/>
      <c r="H14" s="33"/>
      <c r="I14" s="33"/>
      <c r="J14" s="33"/>
      <c r="K14" s="33"/>
      <c r="L14" s="33"/>
      <c r="M14" s="33"/>
      <c r="N14" s="33"/>
      <c r="O14" s="33"/>
      <c r="P14" s="33"/>
      <c r="Q14" s="33"/>
      <c r="R14" s="33"/>
      <c r="S14" s="33"/>
      <c r="T14" s="33"/>
      <c r="U14" s="33"/>
      <c r="V14" s="33"/>
      <c r="W14" s="33"/>
      <c r="X14" s="33"/>
      <c r="Y14" s="33">
        <f>Cotizaciones!M327</f>
        <v>1500000</v>
      </c>
      <c r="Z14" s="31" t="s">
        <v>492</v>
      </c>
      <c r="AA14" s="203">
        <f t="shared" si="0"/>
        <v>1500000</v>
      </c>
      <c r="AB14" s="39" t="s">
        <v>532</v>
      </c>
    </row>
    <row r="15" spans="1:28" s="220" customFormat="1" ht="179.25" customHeight="1" x14ac:dyDescent="0.25">
      <c r="A15" s="218">
        <v>13</v>
      </c>
      <c r="B15" s="217" t="s">
        <v>610</v>
      </c>
      <c r="C15" s="218" t="s">
        <v>63</v>
      </c>
      <c r="D15" s="33">
        <f>Cotizaciones!M14</f>
        <v>388500</v>
      </c>
      <c r="E15" s="33">
        <f>Cotizaciones!M121</f>
        <v>370000</v>
      </c>
      <c r="F15" s="33">
        <f>Cotizaciones!M228</f>
        <v>415695</v>
      </c>
      <c r="G15" s="33"/>
      <c r="H15" s="33"/>
      <c r="I15" s="33"/>
      <c r="J15" s="33"/>
      <c r="K15" s="33"/>
      <c r="L15" s="33"/>
      <c r="M15" s="33"/>
      <c r="N15" s="33"/>
      <c r="O15" s="33"/>
      <c r="P15" s="33"/>
      <c r="Q15" s="33"/>
      <c r="R15" s="33"/>
      <c r="S15" s="33"/>
      <c r="T15" s="33"/>
      <c r="U15" s="33"/>
      <c r="V15" s="33"/>
      <c r="W15" s="33"/>
      <c r="X15" s="33"/>
      <c r="Y15" s="33"/>
      <c r="Z15" s="218" t="s">
        <v>492</v>
      </c>
      <c r="AA15" s="33">
        <f t="shared" si="0"/>
        <v>391399</v>
      </c>
      <c r="AB15" s="219"/>
    </row>
    <row r="16" spans="1:28" ht="39" customHeight="1" x14ac:dyDescent="0.25">
      <c r="A16" s="29">
        <v>14</v>
      </c>
      <c r="B16" s="200" t="s">
        <v>61</v>
      </c>
      <c r="C16" s="31" t="s">
        <v>85</v>
      </c>
      <c r="D16" s="33">
        <f>Cotizaciones!M15</f>
        <v>5355</v>
      </c>
      <c r="E16" s="33">
        <f>Cotizaciones!M122</f>
        <v>5100</v>
      </c>
      <c r="F16" s="33">
        <f>Cotizaciones!M229</f>
        <v>5730</v>
      </c>
      <c r="G16" s="33"/>
      <c r="H16" s="33"/>
      <c r="I16" s="33"/>
      <c r="J16" s="33"/>
      <c r="K16" s="33"/>
      <c r="L16" s="33"/>
      <c r="M16" s="33"/>
      <c r="N16" s="33"/>
      <c r="O16" s="33"/>
      <c r="P16" s="33"/>
      <c r="Q16" s="33"/>
      <c r="R16" s="33"/>
      <c r="S16" s="33"/>
      <c r="T16" s="33"/>
      <c r="U16" s="33"/>
      <c r="V16" s="33"/>
      <c r="W16" s="33"/>
      <c r="X16" s="33"/>
      <c r="Y16" s="33"/>
      <c r="Z16" s="31" t="s">
        <v>492</v>
      </c>
      <c r="AA16" s="203">
        <f t="shared" si="0"/>
        <v>5395</v>
      </c>
      <c r="AB16" s="39"/>
    </row>
    <row r="17" spans="1:28" ht="39" customHeight="1" x14ac:dyDescent="0.25">
      <c r="A17" s="29">
        <v>15</v>
      </c>
      <c r="B17" s="200" t="s">
        <v>77</v>
      </c>
      <c r="C17" s="31" t="s">
        <v>85</v>
      </c>
      <c r="D17" s="33">
        <f>Cotizaciones!M16</f>
        <v>5355</v>
      </c>
      <c r="E17" s="33">
        <f>Cotizaciones!M123</f>
        <v>5100</v>
      </c>
      <c r="F17" s="33">
        <f>Cotizaciones!M230</f>
        <v>5730</v>
      </c>
      <c r="G17" s="33"/>
      <c r="H17" s="33"/>
      <c r="I17" s="33"/>
      <c r="J17" s="33"/>
      <c r="K17" s="33"/>
      <c r="L17" s="33"/>
      <c r="M17" s="33"/>
      <c r="N17" s="33"/>
      <c r="O17" s="33"/>
      <c r="P17" s="33"/>
      <c r="Q17" s="33"/>
      <c r="R17" s="33"/>
      <c r="S17" s="33"/>
      <c r="T17" s="33"/>
      <c r="U17" s="33"/>
      <c r="V17" s="33"/>
      <c r="W17" s="33"/>
      <c r="X17" s="33"/>
      <c r="Y17" s="33"/>
      <c r="Z17" s="31" t="s">
        <v>492</v>
      </c>
      <c r="AA17" s="203">
        <f t="shared" si="0"/>
        <v>5395</v>
      </c>
      <c r="AB17" s="39"/>
    </row>
    <row r="18" spans="1:28" ht="115.5" customHeight="1" x14ac:dyDescent="0.25">
      <c r="A18" s="29">
        <v>16</v>
      </c>
      <c r="B18" s="200" t="s">
        <v>294</v>
      </c>
      <c r="C18" s="31" t="s">
        <v>296</v>
      </c>
      <c r="D18" s="33"/>
      <c r="E18" s="33"/>
      <c r="F18" s="33"/>
      <c r="G18" s="33"/>
      <c r="H18" s="33"/>
      <c r="I18" s="33"/>
      <c r="J18" s="33"/>
      <c r="K18" s="33"/>
      <c r="L18" s="33"/>
      <c r="M18" s="33"/>
      <c r="N18" s="33"/>
      <c r="O18" s="33"/>
      <c r="P18" s="33"/>
      <c r="Q18" s="33"/>
      <c r="R18" s="33"/>
      <c r="S18" s="33"/>
      <c r="T18" s="33"/>
      <c r="U18" s="33">
        <f>Cotizaciones!M325</f>
        <v>97500</v>
      </c>
      <c r="V18" s="33"/>
      <c r="W18" s="33"/>
      <c r="X18" s="33"/>
      <c r="Y18" s="33"/>
      <c r="Z18" s="31" t="s">
        <v>492</v>
      </c>
      <c r="AA18" s="203">
        <f t="shared" si="0"/>
        <v>97500</v>
      </c>
      <c r="AB18" s="175" t="s">
        <v>535</v>
      </c>
    </row>
    <row r="19" spans="1:28" ht="36" customHeight="1" x14ac:dyDescent="0.25">
      <c r="A19" s="31">
        <v>17</v>
      </c>
      <c r="B19" s="200" t="s">
        <v>108</v>
      </c>
      <c r="C19" s="31" t="s">
        <v>85</v>
      </c>
      <c r="D19" s="33">
        <f>Cotizaciones!M18</f>
        <v>8715</v>
      </c>
      <c r="E19" s="33">
        <f>Cotizaciones!M125</f>
        <v>8300</v>
      </c>
      <c r="F19" s="33">
        <f>Cotizaciones!M232</f>
        <v>9325</v>
      </c>
      <c r="G19" s="33"/>
      <c r="H19" s="33"/>
      <c r="I19" s="33"/>
      <c r="J19" s="33"/>
      <c r="K19" s="33"/>
      <c r="L19" s="33"/>
      <c r="M19" s="33"/>
      <c r="N19" s="33"/>
      <c r="O19" s="33"/>
      <c r="P19" s="33"/>
      <c r="Q19" s="33"/>
      <c r="R19" s="33"/>
      <c r="S19" s="33"/>
      <c r="T19" s="33"/>
      <c r="U19" s="33"/>
      <c r="V19" s="33"/>
      <c r="W19" s="33"/>
      <c r="X19" s="33"/>
      <c r="Y19" s="33"/>
      <c r="Z19" s="31" t="s">
        <v>492</v>
      </c>
      <c r="AA19" s="203">
        <f t="shared" si="0"/>
        <v>8780</v>
      </c>
      <c r="AB19" s="39"/>
    </row>
    <row r="20" spans="1:28" ht="36" customHeight="1" x14ac:dyDescent="0.25">
      <c r="A20" s="31">
        <v>18</v>
      </c>
      <c r="B20" s="200" t="s">
        <v>284</v>
      </c>
      <c r="C20" s="31" t="s">
        <v>94</v>
      </c>
      <c r="D20" s="33">
        <f>Cotizaciones!M19</f>
        <v>51450</v>
      </c>
      <c r="E20" s="33">
        <f>Cotizaciones!M126</f>
        <v>49000</v>
      </c>
      <c r="F20" s="33">
        <f>Cotizaciones!M233</f>
        <v>55052</v>
      </c>
      <c r="G20" s="33"/>
      <c r="H20" s="33"/>
      <c r="I20" s="33"/>
      <c r="J20" s="33"/>
      <c r="K20" s="33"/>
      <c r="L20" s="33"/>
      <c r="M20" s="33"/>
      <c r="N20" s="33"/>
      <c r="O20" s="33"/>
      <c r="P20" s="33"/>
      <c r="Q20" s="33"/>
      <c r="R20" s="33"/>
      <c r="S20" s="33"/>
      <c r="T20" s="33"/>
      <c r="U20" s="33"/>
      <c r="V20" s="33"/>
      <c r="W20" s="33"/>
      <c r="X20" s="33"/>
      <c r="Y20" s="33"/>
      <c r="Z20" s="31" t="s">
        <v>492</v>
      </c>
      <c r="AA20" s="203">
        <f t="shared" si="0"/>
        <v>51834</v>
      </c>
      <c r="AB20" s="39"/>
    </row>
    <row r="21" spans="1:28" ht="36" customHeight="1" x14ac:dyDescent="0.25">
      <c r="A21" s="29">
        <v>19</v>
      </c>
      <c r="B21" s="217" t="s">
        <v>613</v>
      </c>
      <c r="C21" s="31" t="s">
        <v>288</v>
      </c>
      <c r="D21" s="33">
        <f>Cotizaciones!M20</f>
        <v>48300</v>
      </c>
      <c r="E21" s="33">
        <f>Cotizaciones!M127</f>
        <v>46000</v>
      </c>
      <c r="F21" s="33">
        <f>Cotizaciones!M234</f>
        <v>51681</v>
      </c>
      <c r="G21" s="33"/>
      <c r="H21" s="33"/>
      <c r="I21" s="33"/>
      <c r="J21" s="33"/>
      <c r="K21" s="33"/>
      <c r="L21" s="33"/>
      <c r="M21" s="33"/>
      <c r="N21" s="33"/>
      <c r="O21" s="33"/>
      <c r="P21" s="33"/>
      <c r="Q21" s="33"/>
      <c r="R21" s="33"/>
      <c r="S21" s="33"/>
      <c r="T21" s="33"/>
      <c r="U21" s="33"/>
      <c r="V21" s="33"/>
      <c r="W21" s="33"/>
      <c r="X21" s="33"/>
      <c r="Y21" s="33"/>
      <c r="Z21" s="31" t="s">
        <v>492</v>
      </c>
      <c r="AA21" s="203">
        <f t="shared" si="0"/>
        <v>48661</v>
      </c>
      <c r="AB21" s="39"/>
    </row>
    <row r="22" spans="1:28" ht="61.5" customHeight="1" x14ac:dyDescent="0.25">
      <c r="A22" s="29">
        <v>20</v>
      </c>
      <c r="B22" s="200" t="s">
        <v>197</v>
      </c>
      <c r="C22" s="31" t="s">
        <v>94</v>
      </c>
      <c r="D22" s="33">
        <f>Cotizaciones!M21</f>
        <v>28350</v>
      </c>
      <c r="E22" s="33">
        <f>Cotizaciones!M128</f>
        <v>27000</v>
      </c>
      <c r="F22" s="33">
        <f>Cotizaciones!M235</f>
        <v>30335</v>
      </c>
      <c r="G22" s="33"/>
      <c r="H22" s="33"/>
      <c r="I22" s="33"/>
      <c r="J22" s="33"/>
      <c r="K22" s="33"/>
      <c r="L22" s="33"/>
      <c r="M22" s="33"/>
      <c r="N22" s="33"/>
      <c r="O22" s="33"/>
      <c r="P22" s="33"/>
      <c r="Q22" s="33"/>
      <c r="R22" s="33"/>
      <c r="S22" s="33"/>
      <c r="T22" s="33"/>
      <c r="U22" s="33"/>
      <c r="V22" s="33"/>
      <c r="W22" s="33"/>
      <c r="X22" s="33"/>
      <c r="Y22" s="33"/>
      <c r="Z22" s="31" t="s">
        <v>492</v>
      </c>
      <c r="AA22" s="203">
        <f t="shared" si="0"/>
        <v>28562</v>
      </c>
      <c r="AB22" s="39"/>
    </row>
    <row r="23" spans="1:28" ht="73.5" customHeight="1" x14ac:dyDescent="0.25">
      <c r="A23" s="29">
        <v>21</v>
      </c>
      <c r="B23" s="200" t="s">
        <v>198</v>
      </c>
      <c r="C23" s="31" t="s">
        <v>94</v>
      </c>
      <c r="D23" s="33">
        <f>Cotizaciones!M22</f>
        <v>32550</v>
      </c>
      <c r="E23" s="33">
        <f>Cotizaciones!M129</f>
        <v>31000</v>
      </c>
      <c r="F23" s="33">
        <f>Cotizaciones!M236</f>
        <v>30335</v>
      </c>
      <c r="G23" s="33"/>
      <c r="H23" s="33"/>
      <c r="I23" s="33"/>
      <c r="J23" s="33"/>
      <c r="K23" s="33"/>
      <c r="L23" s="33"/>
      <c r="M23" s="33"/>
      <c r="N23" s="33"/>
      <c r="O23" s="33"/>
      <c r="P23" s="33"/>
      <c r="Q23" s="33"/>
      <c r="R23" s="33"/>
      <c r="S23" s="33"/>
      <c r="T23" s="33"/>
      <c r="U23" s="33"/>
      <c r="V23" s="33"/>
      <c r="W23" s="33"/>
      <c r="X23" s="33"/>
      <c r="Y23" s="33"/>
      <c r="Z23" s="31" t="s">
        <v>492</v>
      </c>
      <c r="AA23" s="203">
        <f t="shared" si="0"/>
        <v>31295</v>
      </c>
      <c r="AB23" s="39"/>
    </row>
    <row r="24" spans="1:28" ht="72" customHeight="1" x14ac:dyDescent="0.25">
      <c r="A24" s="31">
        <v>22</v>
      </c>
      <c r="B24" s="200" t="s">
        <v>612</v>
      </c>
      <c r="C24" s="31" t="s">
        <v>94</v>
      </c>
      <c r="D24" s="33">
        <f>Cotizaciones!M23</f>
        <v>32550</v>
      </c>
      <c r="E24" s="33">
        <f>Cotizaciones!M130</f>
        <v>31000</v>
      </c>
      <c r="F24" s="33">
        <f>Cotizaciones!M237</f>
        <v>34829</v>
      </c>
      <c r="G24" s="33"/>
      <c r="H24" s="33"/>
      <c r="I24" s="33"/>
      <c r="J24" s="33"/>
      <c r="K24" s="33"/>
      <c r="L24" s="33"/>
      <c r="M24" s="33"/>
      <c r="N24" s="33"/>
      <c r="O24" s="33"/>
      <c r="P24" s="33"/>
      <c r="Q24" s="33"/>
      <c r="R24" s="33"/>
      <c r="S24" s="33"/>
      <c r="T24" s="33"/>
      <c r="U24" s="33"/>
      <c r="V24" s="33"/>
      <c r="W24" s="33"/>
      <c r="X24" s="33"/>
      <c r="Y24" s="33"/>
      <c r="Z24" s="31" t="s">
        <v>492</v>
      </c>
      <c r="AA24" s="203">
        <f t="shared" si="0"/>
        <v>32793</v>
      </c>
      <c r="AB24" s="39"/>
    </row>
    <row r="25" spans="1:28" ht="36" customHeight="1" x14ac:dyDescent="0.25">
      <c r="A25" s="31">
        <v>23</v>
      </c>
      <c r="B25" s="200" t="s">
        <v>205</v>
      </c>
      <c r="C25" s="31" t="s">
        <v>94</v>
      </c>
      <c r="D25" s="33">
        <f>Cotizaciones!M24</f>
        <v>39900</v>
      </c>
      <c r="E25" s="33">
        <f>Cotizaciones!M131</f>
        <v>38000</v>
      </c>
      <c r="F25" s="33">
        <f>Cotizaciones!M238</f>
        <v>42693</v>
      </c>
      <c r="G25" s="33"/>
      <c r="H25" s="33"/>
      <c r="I25" s="33"/>
      <c r="J25" s="33"/>
      <c r="K25" s="33"/>
      <c r="L25" s="33"/>
      <c r="M25" s="33"/>
      <c r="N25" s="33"/>
      <c r="O25" s="33"/>
      <c r="P25" s="33"/>
      <c r="Q25" s="33"/>
      <c r="R25" s="33"/>
      <c r="S25" s="33"/>
      <c r="T25" s="33"/>
      <c r="U25" s="33"/>
      <c r="V25" s="33"/>
      <c r="W25" s="33"/>
      <c r="X25" s="33"/>
      <c r="Y25" s="33"/>
      <c r="Z25" s="31" t="s">
        <v>492</v>
      </c>
      <c r="AA25" s="203">
        <f t="shared" si="0"/>
        <v>40198</v>
      </c>
      <c r="AB25" s="39"/>
    </row>
    <row r="26" spans="1:28" ht="36" customHeight="1" x14ac:dyDescent="0.25">
      <c r="A26" s="29">
        <v>24</v>
      </c>
      <c r="B26" s="201" t="s">
        <v>285</v>
      </c>
      <c r="C26" s="31" t="s">
        <v>94</v>
      </c>
      <c r="D26" s="33">
        <f>Cotizaciones!M25</f>
        <v>39900</v>
      </c>
      <c r="E26" s="33">
        <f>Cotizaciones!M132</f>
        <v>38000</v>
      </c>
      <c r="F26" s="33">
        <f>Cotizaciones!M239</f>
        <v>42693</v>
      </c>
      <c r="G26" s="33"/>
      <c r="H26" s="33"/>
      <c r="I26" s="33"/>
      <c r="J26" s="33"/>
      <c r="K26" s="33"/>
      <c r="L26" s="33"/>
      <c r="M26" s="33"/>
      <c r="N26" s="33"/>
      <c r="O26" s="33"/>
      <c r="P26" s="33"/>
      <c r="Q26" s="33"/>
      <c r="R26" s="33"/>
      <c r="S26" s="33"/>
      <c r="T26" s="33"/>
      <c r="U26" s="33"/>
      <c r="V26" s="33"/>
      <c r="W26" s="33"/>
      <c r="X26" s="33"/>
      <c r="Y26" s="33"/>
      <c r="Z26" s="31" t="s">
        <v>492</v>
      </c>
      <c r="AA26" s="203">
        <f t="shared" si="0"/>
        <v>40198</v>
      </c>
      <c r="AB26" s="39"/>
    </row>
    <row r="27" spans="1:28" ht="78.75" customHeight="1" x14ac:dyDescent="0.25">
      <c r="A27" s="29">
        <v>25</v>
      </c>
      <c r="B27" s="201" t="s">
        <v>147</v>
      </c>
      <c r="C27" s="31" t="s">
        <v>63</v>
      </c>
      <c r="D27" s="33"/>
      <c r="E27" s="33"/>
      <c r="F27" s="33"/>
      <c r="G27" s="33"/>
      <c r="H27" s="33"/>
      <c r="I27" s="33"/>
      <c r="J27" s="33"/>
      <c r="K27" s="33"/>
      <c r="L27" s="33"/>
      <c r="M27" s="33"/>
      <c r="N27" s="33"/>
      <c r="O27" s="33"/>
      <c r="P27" s="33">
        <f>Cotizaciones!M333</f>
        <v>288625</v>
      </c>
      <c r="Q27" s="33">
        <f>Cotizaciones!M332</f>
        <v>299875</v>
      </c>
      <c r="R27" s="33"/>
      <c r="S27" s="33"/>
      <c r="T27" s="33"/>
      <c r="U27" s="33"/>
      <c r="V27" s="33"/>
      <c r="W27" s="33"/>
      <c r="X27" s="33"/>
      <c r="Y27" s="33"/>
      <c r="Z27" s="31" t="s">
        <v>492</v>
      </c>
      <c r="AA27" s="203">
        <f t="shared" si="0"/>
        <v>294250</v>
      </c>
      <c r="AB27" s="39"/>
    </row>
    <row r="28" spans="1:28" ht="36" customHeight="1" x14ac:dyDescent="0.25">
      <c r="A28" s="29">
        <v>26</v>
      </c>
      <c r="B28" s="200" t="s">
        <v>616</v>
      </c>
      <c r="C28" s="31" t="s">
        <v>63</v>
      </c>
      <c r="D28" s="33">
        <f>Cotizaciones!M27</f>
        <v>34650</v>
      </c>
      <c r="E28" s="33">
        <f>Cotizaciones!M134</f>
        <v>33000</v>
      </c>
      <c r="F28" s="33">
        <f>Cotizaciones!M241</f>
        <v>37076</v>
      </c>
      <c r="G28" s="33"/>
      <c r="H28" s="33"/>
      <c r="I28" s="33"/>
      <c r="J28" s="33"/>
      <c r="K28" s="33"/>
      <c r="L28" s="33"/>
      <c r="M28" s="33"/>
      <c r="N28" s="33"/>
      <c r="O28" s="33"/>
      <c r="P28" s="33"/>
      <c r="Q28" s="33"/>
      <c r="R28" s="33"/>
      <c r="S28" s="33"/>
      <c r="T28" s="33"/>
      <c r="U28" s="33"/>
      <c r="V28" s="33"/>
      <c r="W28" s="33"/>
      <c r="X28" s="33"/>
      <c r="Y28" s="33"/>
      <c r="Z28" s="31" t="s">
        <v>492</v>
      </c>
      <c r="AA28" s="203">
        <f t="shared" si="0"/>
        <v>34909</v>
      </c>
      <c r="AB28" s="39"/>
    </row>
    <row r="29" spans="1:28" ht="39.75" customHeight="1" x14ac:dyDescent="0.25">
      <c r="A29" s="31">
        <v>27</v>
      </c>
      <c r="B29" s="200" t="s">
        <v>292</v>
      </c>
      <c r="C29" s="31" t="s">
        <v>63</v>
      </c>
      <c r="D29" s="33">
        <f>Cotizaciones!M28</f>
        <v>40950</v>
      </c>
      <c r="E29" s="33">
        <f>Cotizaciones!M135</f>
        <v>39900</v>
      </c>
      <c r="F29" s="33">
        <f>Cotizaciones!M242</f>
        <v>43818</v>
      </c>
      <c r="G29" s="33"/>
      <c r="H29" s="33"/>
      <c r="I29" s="33"/>
      <c r="J29" s="33"/>
      <c r="K29" s="33"/>
      <c r="L29" s="33"/>
      <c r="M29" s="33"/>
      <c r="N29" s="33"/>
      <c r="O29" s="33"/>
      <c r="P29" s="33"/>
      <c r="Q29" s="33"/>
      <c r="R29" s="33"/>
      <c r="S29" s="33"/>
      <c r="T29" s="33"/>
      <c r="U29" s="33"/>
      <c r="V29" s="33"/>
      <c r="W29" s="33"/>
      <c r="X29" s="33"/>
      <c r="Y29" s="33"/>
      <c r="Z29" s="31" t="s">
        <v>492</v>
      </c>
      <c r="AA29" s="203">
        <f t="shared" si="0"/>
        <v>41556</v>
      </c>
      <c r="AB29" s="39"/>
    </row>
    <row r="30" spans="1:28" ht="39.75" customHeight="1" x14ac:dyDescent="0.25">
      <c r="A30" s="31">
        <v>28</v>
      </c>
      <c r="B30" s="200" t="s">
        <v>430</v>
      </c>
      <c r="C30" s="31" t="s">
        <v>63</v>
      </c>
      <c r="D30" s="33">
        <f>Cotizaciones!M29</f>
        <v>40950</v>
      </c>
      <c r="E30" s="33">
        <f>Cotizaciones!M136</f>
        <v>39900</v>
      </c>
      <c r="F30" s="33">
        <f>Cotizaciones!M243</f>
        <v>43818</v>
      </c>
      <c r="G30" s="33"/>
      <c r="H30" s="33"/>
      <c r="I30" s="33"/>
      <c r="J30" s="33"/>
      <c r="K30" s="33"/>
      <c r="L30" s="33"/>
      <c r="M30" s="33"/>
      <c r="N30" s="33"/>
      <c r="O30" s="33"/>
      <c r="P30" s="33"/>
      <c r="Q30" s="33"/>
      <c r="R30" s="33"/>
      <c r="S30" s="33"/>
      <c r="T30" s="33"/>
      <c r="U30" s="33"/>
      <c r="V30" s="33"/>
      <c r="W30" s="33"/>
      <c r="X30" s="33"/>
      <c r="Y30" s="33"/>
      <c r="Z30" s="31" t="s">
        <v>492</v>
      </c>
      <c r="AA30" s="203">
        <f t="shared" si="0"/>
        <v>41556</v>
      </c>
      <c r="AB30" s="39"/>
    </row>
    <row r="31" spans="1:28" ht="57.75" customHeight="1" x14ac:dyDescent="0.25">
      <c r="A31" s="29">
        <v>29</v>
      </c>
      <c r="B31" s="200" t="s">
        <v>593</v>
      </c>
      <c r="C31" s="31" t="s">
        <v>63</v>
      </c>
      <c r="D31" s="33">
        <f>Cotizaciones!M30</f>
        <v>56700</v>
      </c>
      <c r="E31" s="33">
        <f>Cotizaciones!M137</f>
        <v>54000</v>
      </c>
      <c r="F31" s="33">
        <f>Cotizaciones!M244</f>
        <v>60669</v>
      </c>
      <c r="G31" s="33"/>
      <c r="H31" s="33"/>
      <c r="I31" s="33"/>
      <c r="J31" s="33"/>
      <c r="K31" s="33"/>
      <c r="L31" s="33"/>
      <c r="M31" s="33"/>
      <c r="N31" s="33"/>
      <c r="O31" s="33"/>
      <c r="P31" s="33"/>
      <c r="Q31" s="33"/>
      <c r="R31" s="33"/>
      <c r="S31" s="33"/>
      <c r="T31" s="33"/>
      <c r="U31" s="33"/>
      <c r="V31" s="33"/>
      <c r="W31" s="33"/>
      <c r="X31" s="33"/>
      <c r="Y31" s="33"/>
      <c r="Z31" s="31" t="s">
        <v>492</v>
      </c>
      <c r="AA31" s="203">
        <f t="shared" si="0"/>
        <v>57123</v>
      </c>
      <c r="AB31" s="39"/>
    </row>
    <row r="32" spans="1:28" ht="95.25" customHeight="1" x14ac:dyDescent="0.25">
      <c r="A32" s="29">
        <v>30</v>
      </c>
      <c r="B32" s="202" t="s">
        <v>468</v>
      </c>
      <c r="C32" s="205" t="s">
        <v>304</v>
      </c>
      <c r="D32" s="33">
        <f>Cotizaciones!M31</f>
        <v>126000</v>
      </c>
      <c r="E32" s="33">
        <f>Cotizaciones!M138</f>
        <v>119700</v>
      </c>
      <c r="F32" s="33">
        <f>Cotizaciones!M245</f>
        <v>134820</v>
      </c>
      <c r="G32" s="33"/>
      <c r="H32" s="33"/>
      <c r="I32" s="33"/>
      <c r="J32" s="33"/>
      <c r="K32" s="33"/>
      <c r="L32" s="33"/>
      <c r="M32" s="33"/>
      <c r="N32" s="33"/>
      <c r="O32" s="33"/>
      <c r="P32" s="33"/>
      <c r="Q32" s="33"/>
      <c r="R32" s="33"/>
      <c r="S32" s="33"/>
      <c r="T32" s="33"/>
      <c r="U32" s="33"/>
      <c r="V32" s="33"/>
      <c r="W32" s="33"/>
      <c r="X32" s="33"/>
      <c r="Y32" s="33"/>
      <c r="Z32" s="31" t="s">
        <v>492</v>
      </c>
      <c r="AA32" s="203">
        <f t="shared" si="0"/>
        <v>126840</v>
      </c>
      <c r="AB32" s="39"/>
    </row>
    <row r="33" spans="1:28" ht="33" customHeight="1" x14ac:dyDescent="0.25">
      <c r="A33" s="29">
        <v>31</v>
      </c>
      <c r="B33" s="200" t="s">
        <v>242</v>
      </c>
      <c r="C33" s="31" t="s">
        <v>63</v>
      </c>
      <c r="D33" s="33">
        <f>Cotizaciones!M32</f>
        <v>126000</v>
      </c>
      <c r="E33" s="33">
        <f>Cotizaciones!M139</f>
        <v>120000</v>
      </c>
      <c r="F33" s="33">
        <f>Cotizaciones!M246</f>
        <v>134820</v>
      </c>
      <c r="G33" s="33"/>
      <c r="H33" s="33"/>
      <c r="I33" s="33"/>
      <c r="J33" s="33"/>
      <c r="K33" s="33"/>
      <c r="L33" s="33"/>
      <c r="M33" s="33"/>
      <c r="N33" s="33"/>
      <c r="O33" s="33"/>
      <c r="P33" s="33"/>
      <c r="Q33" s="33"/>
      <c r="R33" s="33"/>
      <c r="S33" s="33"/>
      <c r="T33" s="33"/>
      <c r="U33" s="33"/>
      <c r="V33" s="33"/>
      <c r="W33" s="33"/>
      <c r="X33" s="33"/>
      <c r="Y33" s="33"/>
      <c r="Z33" s="31" t="s">
        <v>492</v>
      </c>
      <c r="AA33" s="203">
        <f t="shared" si="0"/>
        <v>126940</v>
      </c>
      <c r="AB33" s="39"/>
    </row>
    <row r="34" spans="1:28" ht="33" customHeight="1" x14ac:dyDescent="0.25">
      <c r="A34" s="31">
        <v>32</v>
      </c>
      <c r="B34" s="201" t="s">
        <v>244</v>
      </c>
      <c r="C34" s="31" t="s">
        <v>63</v>
      </c>
      <c r="D34" s="33">
        <f>Cotizaciones!M33</f>
        <v>97650</v>
      </c>
      <c r="E34" s="33">
        <f>Cotizaciones!M140</f>
        <v>93000</v>
      </c>
      <c r="F34" s="33">
        <f>Cotizaciones!M247</f>
        <v>104486</v>
      </c>
      <c r="G34" s="33"/>
      <c r="H34" s="33"/>
      <c r="I34" s="33"/>
      <c r="J34" s="33"/>
      <c r="K34" s="33"/>
      <c r="L34" s="33"/>
      <c r="M34" s="33"/>
      <c r="N34" s="33"/>
      <c r="O34" s="33"/>
      <c r="P34" s="33"/>
      <c r="Q34" s="33"/>
      <c r="R34" s="33"/>
      <c r="S34" s="33"/>
      <c r="T34" s="33"/>
      <c r="U34" s="33"/>
      <c r="V34" s="33"/>
      <c r="W34" s="33"/>
      <c r="X34" s="33"/>
      <c r="Y34" s="33"/>
      <c r="Z34" s="31" t="s">
        <v>492</v>
      </c>
      <c r="AA34" s="203">
        <f t="shared" si="0"/>
        <v>98379</v>
      </c>
      <c r="AB34" s="39"/>
    </row>
    <row r="35" spans="1:28" ht="33" customHeight="1" x14ac:dyDescent="0.25">
      <c r="A35" s="31">
        <v>33</v>
      </c>
      <c r="B35" s="200" t="s">
        <v>243</v>
      </c>
      <c r="C35" s="31" t="s">
        <v>63</v>
      </c>
      <c r="D35" s="33">
        <f>Cotizaciones!M34</f>
        <v>182700</v>
      </c>
      <c r="E35" s="33">
        <f>Cotizaciones!M141</f>
        <v>174000</v>
      </c>
      <c r="F35" s="33">
        <f>Cotizaciones!M248</f>
        <v>195489</v>
      </c>
      <c r="G35" s="33"/>
      <c r="H35" s="33"/>
      <c r="I35" s="33"/>
      <c r="J35" s="33"/>
      <c r="K35" s="33"/>
      <c r="L35" s="33"/>
      <c r="M35" s="33"/>
      <c r="N35" s="33"/>
      <c r="O35" s="33"/>
      <c r="P35" s="33"/>
      <c r="Q35" s="33"/>
      <c r="R35" s="33"/>
      <c r="S35" s="33"/>
      <c r="T35" s="33"/>
      <c r="U35" s="33"/>
      <c r="V35" s="33"/>
      <c r="W35" s="33"/>
      <c r="X35" s="33"/>
      <c r="Y35" s="33"/>
      <c r="Z35" s="31" t="s">
        <v>492</v>
      </c>
      <c r="AA35" s="203">
        <f t="shared" ref="AA35:AA66" si="1">+IFERROR(ROUNDUP(IF(Z35="Promedio",AVERAGE(D35:Y35),IF(Z35="Mínimo",MIN(D35:G35),IF(Z35="Máximo",MAX(D35:G35),IF(Z35="Moda",MODE(D35:G35),IF(Z35="Mediana",MEDIAN(D35:O35),""))))),0),"")</f>
        <v>184063</v>
      </c>
      <c r="AB35" s="39"/>
    </row>
    <row r="36" spans="1:28" ht="33" customHeight="1" x14ac:dyDescent="0.25">
      <c r="A36" s="29">
        <v>34</v>
      </c>
      <c r="B36" s="200" t="s">
        <v>295</v>
      </c>
      <c r="C36" s="31" t="s">
        <v>63</v>
      </c>
      <c r="D36" s="33">
        <f>Cotizaciones!M35</f>
        <v>136500</v>
      </c>
      <c r="E36" s="33">
        <f>Cotizaciones!M142</f>
        <v>130000</v>
      </c>
      <c r="F36" s="33">
        <f>Cotizaciones!M249</f>
        <v>146055</v>
      </c>
      <c r="G36" s="33"/>
      <c r="H36" s="33"/>
      <c r="I36" s="33"/>
      <c r="J36" s="33"/>
      <c r="K36" s="33"/>
      <c r="L36" s="33"/>
      <c r="M36" s="33"/>
      <c r="N36" s="33"/>
      <c r="O36" s="33"/>
      <c r="P36" s="33"/>
      <c r="Q36" s="33"/>
      <c r="R36" s="33"/>
      <c r="S36" s="33"/>
      <c r="T36" s="33"/>
      <c r="U36" s="33"/>
      <c r="V36" s="33"/>
      <c r="W36" s="33"/>
      <c r="X36" s="33"/>
      <c r="Y36" s="33"/>
      <c r="Z36" s="31" t="s">
        <v>492</v>
      </c>
      <c r="AA36" s="203">
        <f t="shared" si="1"/>
        <v>137519</v>
      </c>
      <c r="AB36" s="39"/>
    </row>
    <row r="37" spans="1:28" ht="33" customHeight="1" x14ac:dyDescent="0.25">
      <c r="A37" s="29">
        <v>35</v>
      </c>
      <c r="B37" s="200" t="s">
        <v>72</v>
      </c>
      <c r="C37" s="31" t="s">
        <v>63</v>
      </c>
      <c r="D37" s="33">
        <f>Cotizaciones!M36</f>
        <v>388500</v>
      </c>
      <c r="E37" s="33">
        <f>Cotizaciones!M143</f>
        <v>370000</v>
      </c>
      <c r="F37" s="33">
        <f>Cotizaciones!M250</f>
        <v>415695</v>
      </c>
      <c r="G37" s="33"/>
      <c r="H37" s="33"/>
      <c r="I37" s="33"/>
      <c r="J37" s="33"/>
      <c r="K37" s="33"/>
      <c r="L37" s="33"/>
      <c r="M37" s="33"/>
      <c r="N37" s="33"/>
      <c r="O37" s="33"/>
      <c r="P37" s="33"/>
      <c r="Q37" s="33"/>
      <c r="R37" s="33"/>
      <c r="S37" s="33"/>
      <c r="T37" s="33"/>
      <c r="U37" s="33"/>
      <c r="V37" s="33"/>
      <c r="W37" s="33"/>
      <c r="X37" s="33"/>
      <c r="Y37" s="33"/>
      <c r="Z37" s="31" t="s">
        <v>492</v>
      </c>
      <c r="AA37" s="203">
        <f t="shared" si="1"/>
        <v>391399</v>
      </c>
      <c r="AB37" s="39"/>
    </row>
    <row r="38" spans="1:28" ht="81.75" customHeight="1" x14ac:dyDescent="0.25">
      <c r="A38" s="29">
        <v>36</v>
      </c>
      <c r="B38" s="201" t="s">
        <v>594</v>
      </c>
      <c r="C38" s="77" t="s">
        <v>63</v>
      </c>
      <c r="D38" s="33"/>
      <c r="E38" s="33"/>
      <c r="F38" s="33"/>
      <c r="G38" s="33"/>
      <c r="H38" s="33"/>
      <c r="I38" s="33"/>
      <c r="J38" s="33">
        <f>Cotizaciones!M37</f>
        <v>1125000</v>
      </c>
      <c r="K38" s="33"/>
      <c r="L38" s="33"/>
      <c r="M38" s="33"/>
      <c r="N38" s="33"/>
      <c r="O38" s="33"/>
      <c r="P38" s="33"/>
      <c r="Q38" s="33"/>
      <c r="R38" s="33"/>
      <c r="S38" s="33"/>
      <c r="T38" s="33"/>
      <c r="U38" s="33"/>
      <c r="V38" s="33"/>
      <c r="W38" s="33"/>
      <c r="X38" s="33"/>
      <c r="Y38" s="33"/>
      <c r="Z38" s="31" t="s">
        <v>492</v>
      </c>
      <c r="AA38" s="203">
        <f t="shared" si="1"/>
        <v>1125000</v>
      </c>
      <c r="AB38" s="39" t="s">
        <v>496</v>
      </c>
    </row>
    <row r="39" spans="1:28" ht="66" customHeight="1" x14ac:dyDescent="0.25">
      <c r="A39" s="31">
        <v>37</v>
      </c>
      <c r="B39" s="200" t="s">
        <v>62</v>
      </c>
      <c r="C39" s="31" t="s">
        <v>67</v>
      </c>
      <c r="D39" s="33">
        <f>Cotizaciones!M38</f>
        <v>76650</v>
      </c>
      <c r="E39" s="33">
        <f>Cotizaciones!M144</f>
        <v>73000</v>
      </c>
      <c r="F39" s="33">
        <f>Cotizaciones!M252</f>
        <v>82016</v>
      </c>
      <c r="G39" s="33"/>
      <c r="H39" s="33"/>
      <c r="I39" s="33"/>
      <c r="J39" s="33"/>
      <c r="K39" s="33"/>
      <c r="L39" s="33"/>
      <c r="M39" s="33"/>
      <c r="N39" s="33"/>
      <c r="O39" s="33"/>
      <c r="P39" s="33"/>
      <c r="Q39" s="33"/>
      <c r="R39" s="33"/>
      <c r="S39" s="33"/>
      <c r="T39" s="33"/>
      <c r="U39" s="33"/>
      <c r="V39" s="33"/>
      <c r="W39" s="33"/>
      <c r="X39" s="33"/>
      <c r="Y39" s="33"/>
      <c r="Z39" s="31" t="s">
        <v>492</v>
      </c>
      <c r="AA39" s="203">
        <f t="shared" si="1"/>
        <v>77222</v>
      </c>
      <c r="AB39" s="39"/>
    </row>
    <row r="40" spans="1:28" ht="89.25" customHeight="1" x14ac:dyDescent="0.25">
      <c r="A40" s="31">
        <v>38</v>
      </c>
      <c r="B40" s="200" t="s">
        <v>158</v>
      </c>
      <c r="C40" s="31" t="s">
        <v>102</v>
      </c>
      <c r="D40" s="33">
        <f>Cotizaciones!M39</f>
        <v>181650</v>
      </c>
      <c r="E40" s="33">
        <f>Cotizaciones!M146</f>
        <v>173000</v>
      </c>
      <c r="F40" s="33">
        <f>Cotizaciones!M253</f>
        <v>194366</v>
      </c>
      <c r="G40" s="33"/>
      <c r="H40" s="33"/>
      <c r="I40" s="33"/>
      <c r="J40" s="33"/>
      <c r="K40" s="33"/>
      <c r="L40" s="33"/>
      <c r="M40" s="33"/>
      <c r="N40" s="33"/>
      <c r="O40" s="33"/>
      <c r="P40" s="33"/>
      <c r="Q40" s="33"/>
      <c r="R40" s="33"/>
      <c r="S40" s="33"/>
      <c r="T40" s="33"/>
      <c r="U40" s="33"/>
      <c r="V40" s="33"/>
      <c r="W40" s="33"/>
      <c r="X40" s="33"/>
      <c r="Y40" s="33"/>
      <c r="Z40" s="31" t="s">
        <v>492</v>
      </c>
      <c r="AA40" s="203">
        <f t="shared" si="1"/>
        <v>183006</v>
      </c>
      <c r="AB40" s="39"/>
    </row>
    <row r="41" spans="1:28" ht="39.75" customHeight="1" x14ac:dyDescent="0.25">
      <c r="A41" s="29">
        <v>39</v>
      </c>
      <c r="B41" s="217" t="s">
        <v>608</v>
      </c>
      <c r="C41" s="77" t="s">
        <v>63</v>
      </c>
      <c r="D41" s="33">
        <f>Cotizaciones!M40</f>
        <v>1995000</v>
      </c>
      <c r="E41" s="33">
        <f>Cotizaciones!M147</f>
        <v>1895250</v>
      </c>
      <c r="F41" s="33">
        <f>Cotizaciones!M254</f>
        <v>2134650</v>
      </c>
      <c r="G41" s="33"/>
      <c r="H41" s="33"/>
      <c r="I41" s="33"/>
      <c r="J41" s="33"/>
      <c r="K41" s="33"/>
      <c r="L41" s="33"/>
      <c r="M41" s="33"/>
      <c r="N41" s="33"/>
      <c r="O41" s="33"/>
      <c r="P41" s="33"/>
      <c r="Q41" s="33"/>
      <c r="R41" s="33"/>
      <c r="S41" s="33"/>
      <c r="T41" s="33"/>
      <c r="U41" s="33"/>
      <c r="V41" s="33"/>
      <c r="W41" s="33"/>
      <c r="X41" s="33"/>
      <c r="Y41" s="33"/>
      <c r="Z41" s="31" t="s">
        <v>492</v>
      </c>
      <c r="AA41" s="203">
        <f t="shared" si="1"/>
        <v>2008300</v>
      </c>
      <c r="AB41" s="39"/>
    </row>
    <row r="42" spans="1:28" ht="33" customHeight="1" x14ac:dyDescent="0.25">
      <c r="A42" s="29">
        <v>40</v>
      </c>
      <c r="B42" s="200" t="s">
        <v>220</v>
      </c>
      <c r="C42" s="31" t="s">
        <v>63</v>
      </c>
      <c r="D42" s="33">
        <f>Cotizaciones!M41</f>
        <v>17850</v>
      </c>
      <c r="E42" s="33">
        <f>Cotizaciones!M148</f>
        <v>17000</v>
      </c>
      <c r="F42" s="33">
        <f>Cotizaciones!M255</f>
        <v>19100</v>
      </c>
      <c r="G42" s="33"/>
      <c r="H42" s="33"/>
      <c r="I42" s="33"/>
      <c r="J42" s="33"/>
      <c r="K42" s="33"/>
      <c r="L42" s="33"/>
      <c r="M42" s="33"/>
      <c r="N42" s="33"/>
      <c r="O42" s="33"/>
      <c r="P42" s="33"/>
      <c r="Q42" s="33"/>
      <c r="R42" s="33"/>
      <c r="S42" s="33"/>
      <c r="T42" s="33"/>
      <c r="U42" s="33"/>
      <c r="V42" s="33"/>
      <c r="W42" s="33"/>
      <c r="X42" s="33"/>
      <c r="Y42" s="33"/>
      <c r="Z42" s="31" t="s">
        <v>492</v>
      </c>
      <c r="AA42" s="203">
        <f t="shared" si="1"/>
        <v>17984</v>
      </c>
      <c r="AB42" s="39"/>
    </row>
    <row r="43" spans="1:28" ht="30.75" customHeight="1" x14ac:dyDescent="0.25">
      <c r="A43" s="29">
        <v>41</v>
      </c>
      <c r="B43" s="201" t="s">
        <v>179</v>
      </c>
      <c r="C43" s="77" t="s">
        <v>63</v>
      </c>
      <c r="D43" s="33">
        <f>Cotizaciones!M42</f>
        <v>346500</v>
      </c>
      <c r="E43" s="33">
        <f>Cotizaciones!M149</f>
        <v>330000</v>
      </c>
      <c r="F43" s="33">
        <f>Cotizaciones!M256</f>
        <v>370755</v>
      </c>
      <c r="G43" s="33"/>
      <c r="H43" s="33"/>
      <c r="I43" s="33"/>
      <c r="J43" s="33"/>
      <c r="K43" s="33"/>
      <c r="L43" s="33"/>
      <c r="M43" s="33"/>
      <c r="N43" s="33"/>
      <c r="O43" s="33"/>
      <c r="P43" s="33"/>
      <c r="Q43" s="33"/>
      <c r="R43" s="33"/>
      <c r="S43" s="33"/>
      <c r="T43" s="33"/>
      <c r="U43" s="33"/>
      <c r="V43" s="33"/>
      <c r="W43" s="33"/>
      <c r="X43" s="33"/>
      <c r="Y43" s="33"/>
      <c r="Z43" s="31" t="s">
        <v>492</v>
      </c>
      <c r="AA43" s="203">
        <f t="shared" si="1"/>
        <v>349085</v>
      </c>
      <c r="AB43" s="39"/>
    </row>
    <row r="44" spans="1:28" ht="103.5" customHeight="1" x14ac:dyDescent="0.25">
      <c r="A44" s="31">
        <v>42</v>
      </c>
      <c r="B44" s="201" t="s">
        <v>156</v>
      </c>
      <c r="C44" s="77" t="s">
        <v>63</v>
      </c>
      <c r="D44" s="33"/>
      <c r="E44" s="33">
        <f>Cotizaciones!M150</f>
        <v>1681500</v>
      </c>
      <c r="F44" s="33"/>
      <c r="G44" s="33"/>
      <c r="H44" s="33"/>
      <c r="I44" s="33"/>
      <c r="J44" s="33"/>
      <c r="K44" s="33"/>
      <c r="L44" s="33"/>
      <c r="M44" s="33"/>
      <c r="N44" s="33"/>
      <c r="O44" s="33"/>
      <c r="P44" s="33"/>
      <c r="Q44" s="33"/>
      <c r="R44" s="33"/>
      <c r="S44" s="33"/>
      <c r="T44" s="33"/>
      <c r="U44" s="33"/>
      <c r="V44" s="33">
        <f>Cotizaciones!M323</f>
        <v>1663865.5000000002</v>
      </c>
      <c r="W44" s="33"/>
      <c r="X44" s="33"/>
      <c r="Y44" s="33"/>
      <c r="Z44" s="31" t="s">
        <v>492</v>
      </c>
      <c r="AA44" s="203">
        <f t="shared" si="1"/>
        <v>1672683</v>
      </c>
      <c r="AB44" s="39"/>
    </row>
    <row r="45" spans="1:28" ht="42.75" customHeight="1" x14ac:dyDescent="0.25">
      <c r="A45" s="31">
        <v>43</v>
      </c>
      <c r="B45" s="201" t="s">
        <v>91</v>
      </c>
      <c r="C45" s="77" t="s">
        <v>63</v>
      </c>
      <c r="D45" s="33">
        <f>Cotizaciones!M44</f>
        <v>48825</v>
      </c>
      <c r="E45" s="33">
        <f>Cotizaciones!M151</f>
        <v>46500</v>
      </c>
      <c r="F45" s="33">
        <f>Cotizaciones!M258</f>
        <v>52243</v>
      </c>
      <c r="G45" s="33"/>
      <c r="H45" s="33"/>
      <c r="I45" s="33"/>
      <c r="J45" s="33"/>
      <c r="K45" s="33"/>
      <c r="L45" s="33"/>
      <c r="M45" s="33"/>
      <c r="N45" s="33"/>
      <c r="O45" s="33"/>
      <c r="P45" s="33"/>
      <c r="Q45" s="33"/>
      <c r="R45" s="33"/>
      <c r="S45" s="33"/>
      <c r="T45" s="33"/>
      <c r="U45" s="33"/>
      <c r="V45" s="33"/>
      <c r="W45" s="33"/>
      <c r="X45" s="33"/>
      <c r="Y45" s="33"/>
      <c r="Z45" s="31" t="s">
        <v>492</v>
      </c>
      <c r="AA45" s="203">
        <f t="shared" si="1"/>
        <v>49190</v>
      </c>
      <c r="AB45" s="39"/>
    </row>
    <row r="46" spans="1:28" ht="225" customHeight="1" x14ac:dyDescent="0.25">
      <c r="A46" s="29">
        <v>44</v>
      </c>
      <c r="B46" s="202" t="s">
        <v>469</v>
      </c>
      <c r="C46" s="205" t="s">
        <v>304</v>
      </c>
      <c r="D46" s="33">
        <f>Cotizaciones!M45</f>
        <v>799000</v>
      </c>
      <c r="E46" s="33">
        <f>Cotizaciones!M152</f>
        <v>759050</v>
      </c>
      <c r="F46" s="33">
        <f>Cotizaciones!M259</f>
        <v>854930</v>
      </c>
      <c r="G46" s="33"/>
      <c r="H46" s="33"/>
      <c r="I46" s="33"/>
      <c r="J46" s="33"/>
      <c r="K46" s="33"/>
      <c r="L46" s="33"/>
      <c r="M46" s="33"/>
      <c r="N46" s="33"/>
      <c r="O46" s="33"/>
      <c r="P46" s="33"/>
      <c r="Q46" s="33"/>
      <c r="R46" s="33">
        <f>Cotizaciones!M152</f>
        <v>759050</v>
      </c>
      <c r="S46" s="33"/>
      <c r="T46" s="33"/>
      <c r="U46" s="33"/>
      <c r="V46" s="33"/>
      <c r="W46" s="33"/>
      <c r="X46" s="33"/>
      <c r="Y46" s="33"/>
      <c r="Z46" s="31" t="s">
        <v>492</v>
      </c>
      <c r="AA46" s="203">
        <f t="shared" si="1"/>
        <v>793008</v>
      </c>
      <c r="AB46" s="39"/>
    </row>
    <row r="47" spans="1:28" ht="42.75" customHeight="1" x14ac:dyDescent="0.25">
      <c r="A47" s="29">
        <v>45</v>
      </c>
      <c r="B47" s="200" t="s">
        <v>209</v>
      </c>
      <c r="C47" s="31" t="s">
        <v>63</v>
      </c>
      <c r="D47" s="33">
        <f>Cotizaciones!M46</f>
        <v>186900</v>
      </c>
      <c r="E47" s="33">
        <f>Cotizaciones!M153</f>
        <v>178000</v>
      </c>
      <c r="F47" s="33">
        <f>Cotizaciones!M260</f>
        <v>199983</v>
      </c>
      <c r="G47" s="33"/>
      <c r="H47" s="33"/>
      <c r="I47" s="33"/>
      <c r="J47" s="33"/>
      <c r="K47" s="33"/>
      <c r="L47" s="33"/>
      <c r="M47" s="33"/>
      <c r="N47" s="33"/>
      <c r="O47" s="33"/>
      <c r="P47" s="33"/>
      <c r="Q47" s="33"/>
      <c r="R47" s="33"/>
      <c r="S47" s="33"/>
      <c r="T47" s="33"/>
      <c r="U47" s="33"/>
      <c r="V47" s="33"/>
      <c r="W47" s="33"/>
      <c r="X47" s="33"/>
      <c r="Y47" s="33"/>
      <c r="Z47" s="31" t="s">
        <v>492</v>
      </c>
      <c r="AA47" s="203">
        <f t="shared" si="1"/>
        <v>188295</v>
      </c>
      <c r="AB47" s="39"/>
    </row>
    <row r="48" spans="1:28" ht="42.75" customHeight="1" x14ac:dyDescent="0.25">
      <c r="A48" s="29">
        <v>46</v>
      </c>
      <c r="B48" s="217" t="s">
        <v>260</v>
      </c>
      <c r="C48" s="31" t="s">
        <v>94</v>
      </c>
      <c r="D48" s="33">
        <f>Cotizaciones!M47</f>
        <v>320250</v>
      </c>
      <c r="E48" s="33">
        <f>Cotizaciones!M154</f>
        <v>305000</v>
      </c>
      <c r="F48" s="33">
        <f>Cotizaciones!M261</f>
        <v>342668</v>
      </c>
      <c r="G48" s="33"/>
      <c r="H48" s="33"/>
      <c r="I48" s="33"/>
      <c r="J48" s="33"/>
      <c r="K48" s="33"/>
      <c r="L48" s="33"/>
      <c r="M48" s="33"/>
      <c r="N48" s="33"/>
      <c r="O48" s="33"/>
      <c r="P48" s="33"/>
      <c r="Q48" s="33"/>
      <c r="R48" s="33"/>
      <c r="S48" s="33"/>
      <c r="T48" s="33"/>
      <c r="U48" s="33"/>
      <c r="V48" s="33"/>
      <c r="W48" s="33"/>
      <c r="X48" s="33"/>
      <c r="Y48" s="33"/>
      <c r="Z48" s="31" t="s">
        <v>492</v>
      </c>
      <c r="AA48" s="203">
        <f t="shared" si="1"/>
        <v>322640</v>
      </c>
      <c r="AB48" s="39"/>
    </row>
    <row r="49" spans="1:28" ht="42.75" customHeight="1" x14ac:dyDescent="0.25">
      <c r="A49" s="31">
        <v>47</v>
      </c>
      <c r="B49" s="200" t="s">
        <v>252</v>
      </c>
      <c r="C49" s="31" t="s">
        <v>94</v>
      </c>
      <c r="D49" s="33">
        <f>Cotizaciones!M48</f>
        <v>346500</v>
      </c>
      <c r="E49" s="33">
        <f>Cotizaciones!M155</f>
        <v>330000</v>
      </c>
      <c r="F49" s="33">
        <f>Cotizaciones!M262</f>
        <v>370755</v>
      </c>
      <c r="G49" s="33"/>
      <c r="H49" s="33"/>
      <c r="I49" s="33"/>
      <c r="J49" s="33"/>
      <c r="K49" s="33"/>
      <c r="L49" s="33"/>
      <c r="M49" s="33"/>
      <c r="N49" s="33"/>
      <c r="O49" s="33"/>
      <c r="P49" s="33"/>
      <c r="Q49" s="33"/>
      <c r="R49" s="33"/>
      <c r="S49" s="33"/>
      <c r="T49" s="33"/>
      <c r="U49" s="33"/>
      <c r="V49" s="33"/>
      <c r="W49" s="33"/>
      <c r="X49" s="33"/>
      <c r="Y49" s="33"/>
      <c r="Z49" s="31" t="s">
        <v>492</v>
      </c>
      <c r="AA49" s="203">
        <f t="shared" si="1"/>
        <v>349085</v>
      </c>
      <c r="AB49" s="39"/>
    </row>
    <row r="50" spans="1:28" ht="42.75" customHeight="1" x14ac:dyDescent="0.25">
      <c r="A50" s="31">
        <v>48</v>
      </c>
      <c r="B50" s="200" t="s">
        <v>253</v>
      </c>
      <c r="C50" s="31" t="s">
        <v>94</v>
      </c>
      <c r="D50" s="33">
        <f>Cotizaciones!M49</f>
        <v>327600</v>
      </c>
      <c r="E50" s="33">
        <f>Cotizaciones!M156</f>
        <v>312000</v>
      </c>
      <c r="F50" s="33">
        <f>Cotizaciones!M263</f>
        <v>350532</v>
      </c>
      <c r="G50" s="33"/>
      <c r="H50" s="33"/>
      <c r="I50" s="33"/>
      <c r="J50" s="33"/>
      <c r="K50" s="33"/>
      <c r="L50" s="33"/>
      <c r="M50" s="33"/>
      <c r="N50" s="33"/>
      <c r="O50" s="33"/>
      <c r="P50" s="33"/>
      <c r="Q50" s="33"/>
      <c r="R50" s="33"/>
      <c r="S50" s="33"/>
      <c r="T50" s="33"/>
      <c r="U50" s="33"/>
      <c r="V50" s="33"/>
      <c r="W50" s="33"/>
      <c r="X50" s="33"/>
      <c r="Y50" s="33"/>
      <c r="Z50" s="31" t="s">
        <v>492</v>
      </c>
      <c r="AA50" s="203">
        <f t="shared" si="1"/>
        <v>330044</v>
      </c>
      <c r="AB50" s="39"/>
    </row>
    <row r="51" spans="1:28" ht="42.75" customHeight="1" x14ac:dyDescent="0.25">
      <c r="A51" s="29">
        <v>49</v>
      </c>
      <c r="B51" s="200" t="s">
        <v>107</v>
      </c>
      <c r="C51" s="31" t="s">
        <v>94</v>
      </c>
      <c r="D51" s="33">
        <f>Cotizaciones!M50</f>
        <v>333900</v>
      </c>
      <c r="E51" s="33">
        <f>Cotizaciones!M157</f>
        <v>318000</v>
      </c>
      <c r="F51" s="33">
        <f>Cotizaciones!M264</f>
        <v>357273</v>
      </c>
      <c r="G51" s="33"/>
      <c r="H51" s="33"/>
      <c r="I51" s="33"/>
      <c r="J51" s="33"/>
      <c r="K51" s="33"/>
      <c r="L51" s="33"/>
      <c r="M51" s="33"/>
      <c r="N51" s="33"/>
      <c r="O51" s="33"/>
      <c r="P51" s="33"/>
      <c r="Q51" s="33"/>
      <c r="R51" s="33"/>
      <c r="S51" s="33"/>
      <c r="T51" s="33"/>
      <c r="U51" s="33"/>
      <c r="V51" s="33"/>
      <c r="W51" s="33"/>
      <c r="X51" s="33"/>
      <c r="Y51" s="33"/>
      <c r="Z51" s="31" t="s">
        <v>492</v>
      </c>
      <c r="AA51" s="203">
        <f t="shared" si="1"/>
        <v>336391</v>
      </c>
      <c r="AB51" s="39"/>
    </row>
    <row r="52" spans="1:28" ht="181.5" customHeight="1" x14ac:dyDescent="0.25">
      <c r="A52" s="29">
        <v>50</v>
      </c>
      <c r="B52" s="200" t="s">
        <v>153</v>
      </c>
      <c r="C52" s="31" t="s">
        <v>425</v>
      </c>
      <c r="D52" s="33">
        <f>Cotizaciones!M51</f>
        <v>93450</v>
      </c>
      <c r="E52" s="33">
        <f>Cotizaciones!M158</f>
        <v>89000</v>
      </c>
      <c r="F52" s="33">
        <f>Cotizaciones!M265</f>
        <v>99992</v>
      </c>
      <c r="G52" s="33"/>
      <c r="H52" s="33"/>
      <c r="I52" s="33"/>
      <c r="J52" s="33"/>
      <c r="K52" s="33"/>
      <c r="L52" s="33"/>
      <c r="M52" s="33"/>
      <c r="N52" s="33"/>
      <c r="O52" s="33"/>
      <c r="P52" s="33"/>
      <c r="Q52" s="33"/>
      <c r="R52" s="33"/>
      <c r="S52" s="33"/>
      <c r="T52" s="33"/>
      <c r="U52" s="33"/>
      <c r="V52" s="33"/>
      <c r="W52" s="33"/>
      <c r="X52" s="33"/>
      <c r="Y52" s="33"/>
      <c r="Z52" s="31" t="s">
        <v>492</v>
      </c>
      <c r="AA52" s="203">
        <f t="shared" si="1"/>
        <v>94148</v>
      </c>
      <c r="AB52" s="39"/>
    </row>
    <row r="53" spans="1:28" ht="42.75" customHeight="1" x14ac:dyDescent="0.25">
      <c r="A53" s="29">
        <v>51</v>
      </c>
      <c r="B53" s="200" t="s">
        <v>105</v>
      </c>
      <c r="C53" s="31" t="s">
        <v>94</v>
      </c>
      <c r="D53" s="33">
        <f>Cotizaciones!M52</f>
        <v>198450</v>
      </c>
      <c r="E53" s="33">
        <f>Cotizaciones!M159</f>
        <v>189000</v>
      </c>
      <c r="F53" s="33">
        <f>Cotizaciones!M266</f>
        <v>212342</v>
      </c>
      <c r="G53" s="33"/>
      <c r="H53" s="33"/>
      <c r="I53" s="33"/>
      <c r="J53" s="33"/>
      <c r="K53" s="33"/>
      <c r="L53" s="33"/>
      <c r="M53" s="33"/>
      <c r="N53" s="33"/>
      <c r="O53" s="33"/>
      <c r="P53" s="33"/>
      <c r="Q53" s="33"/>
      <c r="R53" s="33"/>
      <c r="S53" s="33"/>
      <c r="T53" s="33"/>
      <c r="U53" s="33"/>
      <c r="V53" s="33"/>
      <c r="W53" s="33"/>
      <c r="X53" s="33"/>
      <c r="Y53" s="33"/>
      <c r="Z53" s="31" t="s">
        <v>492</v>
      </c>
      <c r="AA53" s="203">
        <f t="shared" si="1"/>
        <v>199931</v>
      </c>
      <c r="AB53" s="39"/>
    </row>
    <row r="54" spans="1:28" ht="42.75" customHeight="1" x14ac:dyDescent="0.25">
      <c r="A54" s="31">
        <v>52</v>
      </c>
      <c r="B54" s="200" t="s">
        <v>251</v>
      </c>
      <c r="C54" s="31" t="s">
        <v>94</v>
      </c>
      <c r="D54" s="33">
        <f>Cotizaciones!M53</f>
        <v>248850</v>
      </c>
      <c r="E54" s="33">
        <f>Cotizaciones!M160</f>
        <v>237000</v>
      </c>
      <c r="F54" s="33">
        <f>Cotizaciones!M267</f>
        <v>266270</v>
      </c>
      <c r="G54" s="33"/>
      <c r="H54" s="33"/>
      <c r="I54" s="33"/>
      <c r="J54" s="33"/>
      <c r="K54" s="33"/>
      <c r="L54" s="33"/>
      <c r="M54" s="33"/>
      <c r="N54" s="33"/>
      <c r="O54" s="33"/>
      <c r="P54" s="33"/>
      <c r="Q54" s="33"/>
      <c r="R54" s="33"/>
      <c r="S54" s="33"/>
      <c r="T54" s="33"/>
      <c r="U54" s="33"/>
      <c r="V54" s="33"/>
      <c r="W54" s="33"/>
      <c r="X54" s="33"/>
      <c r="Y54" s="33"/>
      <c r="Z54" s="31" t="s">
        <v>492</v>
      </c>
      <c r="AA54" s="203">
        <f t="shared" si="1"/>
        <v>250707</v>
      </c>
      <c r="AB54" s="39"/>
    </row>
    <row r="55" spans="1:28" ht="42.75" customHeight="1" x14ac:dyDescent="0.25">
      <c r="A55" s="31">
        <v>53</v>
      </c>
      <c r="B55" s="201" t="s">
        <v>152</v>
      </c>
      <c r="C55" s="31" t="s">
        <v>63</v>
      </c>
      <c r="D55" s="33">
        <f>Cotizaciones!M54</f>
        <v>1877000</v>
      </c>
      <c r="E55" s="33">
        <f>Cotizaciones!M161</f>
        <v>1783150</v>
      </c>
      <c r="F55" s="33">
        <f>Cotizaciones!M268</f>
        <v>2008390</v>
      </c>
      <c r="G55" s="33"/>
      <c r="H55" s="33"/>
      <c r="I55" s="33"/>
      <c r="J55" s="33"/>
      <c r="K55" s="33"/>
      <c r="L55" s="33"/>
      <c r="M55" s="33"/>
      <c r="N55" s="33"/>
      <c r="O55" s="33"/>
      <c r="P55" s="33"/>
      <c r="Q55" s="33"/>
      <c r="R55" s="33"/>
      <c r="S55" s="33"/>
      <c r="T55" s="33"/>
      <c r="U55" s="33"/>
      <c r="V55" s="33"/>
      <c r="W55" s="33"/>
      <c r="X55" s="33"/>
      <c r="Y55" s="33"/>
      <c r="Z55" s="31" t="s">
        <v>492</v>
      </c>
      <c r="AA55" s="203">
        <f t="shared" si="1"/>
        <v>1889514</v>
      </c>
      <c r="AB55" s="39"/>
    </row>
    <row r="56" spans="1:28" ht="79.5" customHeight="1" x14ac:dyDescent="0.25">
      <c r="A56" s="29">
        <v>54</v>
      </c>
      <c r="B56" s="200" t="s">
        <v>150</v>
      </c>
      <c r="C56" s="31" t="s">
        <v>63</v>
      </c>
      <c r="D56" s="33">
        <f>Cotizaciones!M55</f>
        <v>307650</v>
      </c>
      <c r="E56" s="33">
        <f>Cotizaciones!M162</f>
        <v>293000</v>
      </c>
      <c r="F56" s="33">
        <f>Cotizaciones!M269</f>
        <v>329186</v>
      </c>
      <c r="G56" s="33"/>
      <c r="H56" s="33"/>
      <c r="I56" s="33"/>
      <c r="J56" s="33"/>
      <c r="K56" s="33"/>
      <c r="L56" s="33"/>
      <c r="M56" s="33"/>
      <c r="N56" s="33"/>
      <c r="O56" s="33"/>
      <c r="P56" s="33"/>
      <c r="Q56" s="33"/>
      <c r="R56" s="33"/>
      <c r="S56" s="33"/>
      <c r="T56" s="33"/>
      <c r="U56" s="33"/>
      <c r="V56" s="33"/>
      <c r="W56" s="33"/>
      <c r="X56" s="33"/>
      <c r="Y56" s="33"/>
      <c r="Z56" s="31" t="s">
        <v>492</v>
      </c>
      <c r="AA56" s="203">
        <f t="shared" si="1"/>
        <v>309946</v>
      </c>
      <c r="AB56" s="39"/>
    </row>
    <row r="57" spans="1:28" ht="132" customHeight="1" x14ac:dyDescent="0.25">
      <c r="A57" s="29">
        <v>55</v>
      </c>
      <c r="B57" s="200" t="s">
        <v>149</v>
      </c>
      <c r="C57" s="31" t="s">
        <v>63</v>
      </c>
      <c r="D57" s="33">
        <f>Cotizaciones!M56</f>
        <v>493500</v>
      </c>
      <c r="E57" s="33">
        <f>Cotizaciones!M163</f>
        <v>470000</v>
      </c>
      <c r="F57" s="33">
        <f>Cotizaciones!M270</f>
        <v>528045</v>
      </c>
      <c r="G57" s="33"/>
      <c r="H57" s="33"/>
      <c r="I57" s="33"/>
      <c r="J57" s="33"/>
      <c r="K57" s="33"/>
      <c r="L57" s="33"/>
      <c r="M57" s="33"/>
      <c r="N57" s="33"/>
      <c r="O57" s="33"/>
      <c r="P57" s="33"/>
      <c r="Q57" s="33"/>
      <c r="R57" s="33"/>
      <c r="S57" s="33"/>
      <c r="T57" s="33"/>
      <c r="U57" s="33"/>
      <c r="V57" s="33"/>
      <c r="W57" s="33"/>
      <c r="X57" s="33"/>
      <c r="Y57" s="33"/>
      <c r="Z57" s="31" t="s">
        <v>492</v>
      </c>
      <c r="AA57" s="203">
        <f t="shared" si="1"/>
        <v>497182</v>
      </c>
      <c r="AB57" s="39"/>
    </row>
    <row r="58" spans="1:28" ht="64.5" customHeight="1" x14ac:dyDescent="0.25">
      <c r="A58" s="29">
        <v>56</v>
      </c>
      <c r="B58" s="217" t="s">
        <v>615</v>
      </c>
      <c r="C58" s="31" t="s">
        <v>63</v>
      </c>
      <c r="D58" s="33">
        <f>Cotizaciones!M57</f>
        <v>49350</v>
      </c>
      <c r="E58" s="33">
        <f>Cotizaciones!M164</f>
        <v>47000</v>
      </c>
      <c r="F58" s="33">
        <f>Cotizaciones!M271</f>
        <v>52805</v>
      </c>
      <c r="G58" s="33"/>
      <c r="H58" s="33"/>
      <c r="I58" s="33"/>
      <c r="J58" s="33"/>
      <c r="K58" s="33"/>
      <c r="L58" s="33"/>
      <c r="M58" s="33"/>
      <c r="N58" s="33"/>
      <c r="O58" s="33"/>
      <c r="P58" s="33"/>
      <c r="Q58" s="33"/>
      <c r="R58" s="33"/>
      <c r="S58" s="33"/>
      <c r="T58" s="33"/>
      <c r="U58" s="33"/>
      <c r="V58" s="33"/>
      <c r="W58" s="33"/>
      <c r="X58" s="33"/>
      <c r="Y58" s="33"/>
      <c r="Z58" s="31" t="s">
        <v>492</v>
      </c>
      <c r="AA58" s="203">
        <f t="shared" si="1"/>
        <v>49719</v>
      </c>
      <c r="AB58" s="39"/>
    </row>
    <row r="59" spans="1:28" ht="39.75" customHeight="1" x14ac:dyDescent="0.25">
      <c r="A59" s="31">
        <v>57</v>
      </c>
      <c r="B59" s="200" t="s">
        <v>207</v>
      </c>
      <c r="C59" s="31" t="s">
        <v>63</v>
      </c>
      <c r="D59" s="33">
        <f>Cotizaciones!M58</f>
        <v>77700</v>
      </c>
      <c r="E59" s="33">
        <f>Cotizaciones!M165</f>
        <v>74000</v>
      </c>
      <c r="F59" s="33">
        <f>Cotizaciones!M272</f>
        <v>83139</v>
      </c>
      <c r="G59" s="33"/>
      <c r="H59" s="33"/>
      <c r="I59" s="33"/>
      <c r="J59" s="33"/>
      <c r="K59" s="33"/>
      <c r="L59" s="33"/>
      <c r="M59" s="33"/>
      <c r="N59" s="33"/>
      <c r="O59" s="33"/>
      <c r="P59" s="33"/>
      <c r="Q59" s="33"/>
      <c r="R59" s="33"/>
      <c r="S59" s="33"/>
      <c r="T59" s="33"/>
      <c r="U59" s="33"/>
      <c r="V59" s="33"/>
      <c r="W59" s="33"/>
      <c r="X59" s="33"/>
      <c r="Y59" s="33"/>
      <c r="Z59" s="31" t="s">
        <v>492</v>
      </c>
      <c r="AA59" s="203">
        <f t="shared" si="1"/>
        <v>78280</v>
      </c>
      <c r="AB59" s="39"/>
    </row>
    <row r="60" spans="1:28" ht="42.75" customHeight="1" x14ac:dyDescent="0.25">
      <c r="A60" s="31">
        <v>58</v>
      </c>
      <c r="B60" s="200" t="s">
        <v>228</v>
      </c>
      <c r="C60" s="31" t="s">
        <v>263</v>
      </c>
      <c r="D60" s="33">
        <f>Cotizaciones!M59</f>
        <v>54600</v>
      </c>
      <c r="E60" s="33">
        <f>Cotizaciones!M166</f>
        <v>52000</v>
      </c>
      <c r="F60" s="33">
        <f>Cotizaciones!M273</f>
        <v>58422</v>
      </c>
      <c r="G60" s="33"/>
      <c r="H60" s="33"/>
      <c r="I60" s="33"/>
      <c r="J60" s="33"/>
      <c r="K60" s="33"/>
      <c r="L60" s="33"/>
      <c r="M60" s="33"/>
      <c r="N60" s="33"/>
      <c r="O60" s="33"/>
      <c r="P60" s="33"/>
      <c r="Q60" s="33"/>
      <c r="R60" s="33"/>
      <c r="S60" s="33"/>
      <c r="T60" s="33"/>
      <c r="U60" s="33"/>
      <c r="V60" s="33"/>
      <c r="W60" s="33"/>
      <c r="X60" s="33"/>
      <c r="Y60" s="33"/>
      <c r="Z60" s="31" t="s">
        <v>492</v>
      </c>
      <c r="AA60" s="203">
        <f t="shared" si="1"/>
        <v>55008</v>
      </c>
      <c r="AB60" s="39"/>
    </row>
    <row r="61" spans="1:28" ht="42.75" customHeight="1" x14ac:dyDescent="0.25">
      <c r="A61" s="29">
        <v>59</v>
      </c>
      <c r="B61" s="200" t="s">
        <v>56</v>
      </c>
      <c r="C61" s="31" t="s">
        <v>427</v>
      </c>
      <c r="D61" s="33">
        <f>Cotizaciones!M60</f>
        <v>22050</v>
      </c>
      <c r="E61" s="33">
        <f>Cotizaciones!M167</f>
        <v>21000</v>
      </c>
      <c r="F61" s="33">
        <f>Cotizaciones!M274</f>
        <v>23594</v>
      </c>
      <c r="G61" s="33"/>
      <c r="H61" s="33"/>
      <c r="I61" s="33"/>
      <c r="J61" s="33"/>
      <c r="K61" s="33"/>
      <c r="L61" s="33"/>
      <c r="M61" s="33"/>
      <c r="N61" s="33"/>
      <c r="O61" s="33"/>
      <c r="P61" s="33"/>
      <c r="Q61" s="33"/>
      <c r="R61" s="33"/>
      <c r="S61" s="33"/>
      <c r="T61" s="33"/>
      <c r="U61" s="33"/>
      <c r="V61" s="33"/>
      <c r="W61" s="33"/>
      <c r="X61" s="33"/>
      <c r="Y61" s="33"/>
      <c r="Z61" s="31" t="s">
        <v>492</v>
      </c>
      <c r="AA61" s="203">
        <f t="shared" si="1"/>
        <v>22215</v>
      </c>
      <c r="AB61" s="39"/>
    </row>
    <row r="62" spans="1:28" ht="42.75" customHeight="1" x14ac:dyDescent="0.25">
      <c r="A62" s="29">
        <v>60</v>
      </c>
      <c r="B62" s="200" t="s">
        <v>293</v>
      </c>
      <c r="C62" s="31" t="s">
        <v>63</v>
      </c>
      <c r="D62" s="33">
        <f>Cotizaciones!M61</f>
        <v>48300</v>
      </c>
      <c r="E62" s="33">
        <f>Cotizaciones!M168</f>
        <v>46000</v>
      </c>
      <c r="F62" s="33">
        <f>Cotizaciones!M275</f>
        <v>51681</v>
      </c>
      <c r="G62" s="33"/>
      <c r="H62" s="33"/>
      <c r="I62" s="33"/>
      <c r="J62" s="33"/>
      <c r="K62" s="33"/>
      <c r="L62" s="33"/>
      <c r="M62" s="33"/>
      <c r="N62" s="33"/>
      <c r="O62" s="33"/>
      <c r="P62" s="33"/>
      <c r="Q62" s="33"/>
      <c r="R62" s="33"/>
      <c r="S62" s="33"/>
      <c r="T62" s="33"/>
      <c r="U62" s="33"/>
      <c r="V62" s="33"/>
      <c r="W62" s="33"/>
      <c r="X62" s="33"/>
      <c r="Y62" s="33"/>
      <c r="Z62" s="31" t="s">
        <v>492</v>
      </c>
      <c r="AA62" s="203">
        <f t="shared" si="1"/>
        <v>48661</v>
      </c>
      <c r="AB62" s="39"/>
    </row>
    <row r="63" spans="1:28" ht="42.75" customHeight="1" x14ac:dyDescent="0.25">
      <c r="A63" s="29">
        <v>61</v>
      </c>
      <c r="B63" s="200" t="s">
        <v>245</v>
      </c>
      <c r="C63" s="31" t="s">
        <v>63</v>
      </c>
      <c r="D63" s="33">
        <f>Cotizaciones!M62</f>
        <v>71925</v>
      </c>
      <c r="E63" s="33">
        <f>Cotizaciones!M169</f>
        <v>68500</v>
      </c>
      <c r="F63" s="33">
        <f>Cotizaciones!M276</f>
        <v>76960</v>
      </c>
      <c r="G63" s="33"/>
      <c r="H63" s="33"/>
      <c r="I63" s="33"/>
      <c r="J63" s="33"/>
      <c r="K63" s="33"/>
      <c r="L63" s="33"/>
      <c r="M63" s="33"/>
      <c r="N63" s="33"/>
      <c r="O63" s="33"/>
      <c r="P63" s="33"/>
      <c r="Q63" s="33"/>
      <c r="R63" s="33"/>
      <c r="S63" s="33"/>
      <c r="T63" s="33"/>
      <c r="U63" s="33"/>
      <c r="V63" s="33"/>
      <c r="W63" s="33"/>
      <c r="X63" s="33"/>
      <c r="Y63" s="33"/>
      <c r="Z63" s="31" t="s">
        <v>492</v>
      </c>
      <c r="AA63" s="203">
        <f t="shared" si="1"/>
        <v>72462</v>
      </c>
      <c r="AB63" s="39"/>
    </row>
    <row r="64" spans="1:28" ht="42.75" customHeight="1" x14ac:dyDescent="0.25">
      <c r="A64" s="31">
        <v>62</v>
      </c>
      <c r="B64" s="201" t="s">
        <v>495</v>
      </c>
      <c r="C64" s="31" t="s">
        <v>63</v>
      </c>
      <c r="D64" s="33"/>
      <c r="E64" s="33"/>
      <c r="F64" s="33"/>
      <c r="G64" s="33"/>
      <c r="H64" s="33"/>
      <c r="I64" s="33"/>
      <c r="J64" s="33"/>
      <c r="K64" s="33"/>
      <c r="L64" s="33"/>
      <c r="M64" s="33"/>
      <c r="N64" s="33"/>
      <c r="O64" s="33"/>
      <c r="P64" s="33"/>
      <c r="Q64" s="33"/>
      <c r="R64" s="33"/>
      <c r="S64" s="33"/>
      <c r="T64" s="33"/>
      <c r="U64" s="33"/>
      <c r="V64" s="33"/>
      <c r="W64" s="33">
        <f>Cotizaciones!M330</f>
        <v>1040000</v>
      </c>
      <c r="X64" s="33">
        <f>Cotizaciones!M331</f>
        <v>1144000</v>
      </c>
      <c r="Y64" s="33"/>
      <c r="Z64" s="31" t="s">
        <v>492</v>
      </c>
      <c r="AA64" s="203">
        <f t="shared" si="1"/>
        <v>1092000</v>
      </c>
      <c r="AB64" s="39"/>
    </row>
    <row r="65" spans="1:28" ht="102.75" customHeight="1" x14ac:dyDescent="0.25">
      <c r="A65" s="31">
        <v>63</v>
      </c>
      <c r="B65" s="200" t="s">
        <v>55</v>
      </c>
      <c r="C65" s="31" t="s">
        <v>64</v>
      </c>
      <c r="D65" s="33">
        <f>Cotizaciones!M64</f>
        <v>118650</v>
      </c>
      <c r="E65" s="33">
        <f>Cotizaciones!M171</f>
        <v>113000</v>
      </c>
      <c r="F65" s="33">
        <f>Cotizaciones!M278</f>
        <v>126956</v>
      </c>
      <c r="G65" s="33"/>
      <c r="H65" s="33"/>
      <c r="I65" s="33"/>
      <c r="J65" s="33"/>
      <c r="K65" s="33"/>
      <c r="L65" s="33"/>
      <c r="M65" s="33"/>
      <c r="N65" s="33"/>
      <c r="O65" s="33"/>
      <c r="P65" s="33"/>
      <c r="Q65" s="33"/>
      <c r="R65" s="33"/>
      <c r="S65" s="33"/>
      <c r="T65" s="33"/>
      <c r="U65" s="33"/>
      <c r="V65" s="33"/>
      <c r="W65" s="33"/>
      <c r="X65" s="33"/>
      <c r="Y65" s="33"/>
      <c r="Z65" s="31" t="s">
        <v>492</v>
      </c>
      <c r="AA65" s="203">
        <f t="shared" si="1"/>
        <v>119536</v>
      </c>
      <c r="AB65" s="39"/>
    </row>
    <row r="66" spans="1:28" ht="90" customHeight="1" x14ac:dyDescent="0.25">
      <c r="A66" s="29">
        <v>64</v>
      </c>
      <c r="B66" s="200" t="s">
        <v>70</v>
      </c>
      <c r="C66" s="31" t="s">
        <v>428</v>
      </c>
      <c r="D66" s="33">
        <f>Cotizaciones!M65</f>
        <v>588000</v>
      </c>
      <c r="E66" s="33">
        <f>Cotizaciones!M172</f>
        <v>560000</v>
      </c>
      <c r="F66" s="33">
        <f>Cotizaciones!M279</f>
        <v>629160</v>
      </c>
      <c r="G66" s="33"/>
      <c r="H66" s="33"/>
      <c r="I66" s="33"/>
      <c r="J66" s="33"/>
      <c r="K66" s="33"/>
      <c r="L66" s="33"/>
      <c r="M66" s="33"/>
      <c r="N66" s="33"/>
      <c r="O66" s="33"/>
      <c r="P66" s="33"/>
      <c r="Q66" s="33"/>
      <c r="R66" s="33"/>
      <c r="S66" s="33"/>
      <c r="T66" s="33"/>
      <c r="U66" s="33"/>
      <c r="V66" s="33"/>
      <c r="W66" s="33"/>
      <c r="X66" s="33"/>
      <c r="Y66" s="33"/>
      <c r="Z66" s="31" t="s">
        <v>492</v>
      </c>
      <c r="AA66" s="203">
        <f t="shared" si="1"/>
        <v>592387</v>
      </c>
      <c r="AB66" s="39"/>
    </row>
    <row r="67" spans="1:28" ht="77.25" customHeight="1" x14ac:dyDescent="0.25">
      <c r="A67" s="29">
        <v>65</v>
      </c>
      <c r="B67" s="200" t="s">
        <v>231</v>
      </c>
      <c r="C67" s="31" t="s">
        <v>63</v>
      </c>
      <c r="D67" s="33">
        <f>Cotizaciones!M66</f>
        <v>34650</v>
      </c>
      <c r="E67" s="33">
        <f>Cotizaciones!M173</f>
        <v>33000</v>
      </c>
      <c r="F67" s="33">
        <f>Cotizaciones!M280</f>
        <v>37076</v>
      </c>
      <c r="G67" s="33"/>
      <c r="H67" s="33"/>
      <c r="I67" s="33"/>
      <c r="J67" s="33"/>
      <c r="K67" s="33"/>
      <c r="L67" s="33"/>
      <c r="M67" s="33"/>
      <c r="N67" s="33"/>
      <c r="O67" s="33"/>
      <c r="P67" s="33"/>
      <c r="Q67" s="33"/>
      <c r="R67" s="33"/>
      <c r="S67" s="33"/>
      <c r="T67" s="33"/>
      <c r="U67" s="33"/>
      <c r="V67" s="33"/>
      <c r="W67" s="33"/>
      <c r="X67" s="33"/>
      <c r="Y67" s="33"/>
      <c r="Z67" s="31" t="s">
        <v>492</v>
      </c>
      <c r="AA67" s="203">
        <f t="shared" ref="AA67:AA98" si="2">+IFERROR(ROUNDUP(IF(Z67="Promedio",AVERAGE(D67:Y67),IF(Z67="Mínimo",MIN(D67:G67),IF(Z67="Máximo",MAX(D67:G67),IF(Z67="Moda",MODE(D67:G67),IF(Z67="Mediana",MEDIAN(D67:O67),""))))),0),"")</f>
        <v>34909</v>
      </c>
      <c r="AB67" s="39"/>
    </row>
    <row r="68" spans="1:28" ht="58.5" customHeight="1" x14ac:dyDescent="0.25">
      <c r="A68" s="29">
        <v>66</v>
      </c>
      <c r="B68" s="200" t="s">
        <v>236</v>
      </c>
      <c r="C68" s="31" t="s">
        <v>63</v>
      </c>
      <c r="D68" s="33">
        <f>Cotizaciones!M67</f>
        <v>28350</v>
      </c>
      <c r="E68" s="33">
        <f>Cotizaciones!M174</f>
        <v>27000</v>
      </c>
      <c r="F68" s="33">
        <f>Cotizaciones!M281</f>
        <v>30335</v>
      </c>
      <c r="G68" s="33"/>
      <c r="H68" s="33"/>
      <c r="I68" s="33"/>
      <c r="J68" s="33"/>
      <c r="K68" s="33"/>
      <c r="L68" s="33"/>
      <c r="M68" s="33"/>
      <c r="N68" s="33"/>
      <c r="O68" s="33"/>
      <c r="P68" s="33"/>
      <c r="Q68" s="33"/>
      <c r="R68" s="33"/>
      <c r="S68" s="33"/>
      <c r="T68" s="33"/>
      <c r="U68" s="33"/>
      <c r="V68" s="33"/>
      <c r="W68" s="33"/>
      <c r="X68" s="33"/>
      <c r="Y68" s="33"/>
      <c r="Z68" s="31" t="s">
        <v>492</v>
      </c>
      <c r="AA68" s="203">
        <f t="shared" si="2"/>
        <v>28562</v>
      </c>
      <c r="AB68" s="39"/>
    </row>
    <row r="69" spans="1:28" ht="71.25" customHeight="1" x14ac:dyDescent="0.25">
      <c r="A69" s="31">
        <v>67</v>
      </c>
      <c r="B69" s="200" t="s">
        <v>230</v>
      </c>
      <c r="C69" s="31" t="s">
        <v>63</v>
      </c>
      <c r="D69" s="33">
        <f>Cotizaciones!M68</f>
        <v>28350</v>
      </c>
      <c r="E69" s="33">
        <f>Cotizaciones!M175</f>
        <v>27000</v>
      </c>
      <c r="F69" s="33">
        <f>Cotizaciones!M282</f>
        <v>30335</v>
      </c>
      <c r="G69" s="33"/>
      <c r="H69" s="33"/>
      <c r="I69" s="33"/>
      <c r="J69" s="33"/>
      <c r="K69" s="33"/>
      <c r="L69" s="33"/>
      <c r="M69" s="33"/>
      <c r="N69" s="33"/>
      <c r="O69" s="33"/>
      <c r="P69" s="33"/>
      <c r="Q69" s="33"/>
      <c r="R69" s="33"/>
      <c r="S69" s="33"/>
      <c r="T69" s="33"/>
      <c r="U69" s="33"/>
      <c r="V69" s="33"/>
      <c r="W69" s="33"/>
      <c r="X69" s="33"/>
      <c r="Y69" s="33"/>
      <c r="Z69" s="31" t="s">
        <v>492</v>
      </c>
      <c r="AA69" s="203">
        <f t="shared" si="2"/>
        <v>28562</v>
      </c>
      <c r="AB69" s="39"/>
    </row>
    <row r="70" spans="1:28" ht="80.25" customHeight="1" x14ac:dyDescent="0.25">
      <c r="A70" s="31">
        <v>68</v>
      </c>
      <c r="B70" s="200" t="s">
        <v>233</v>
      </c>
      <c r="C70" s="31" t="s">
        <v>63</v>
      </c>
      <c r="D70" s="33">
        <f>Cotizaciones!M69</f>
        <v>28350</v>
      </c>
      <c r="E70" s="33">
        <f>Cotizaciones!M176</f>
        <v>27000</v>
      </c>
      <c r="F70" s="33">
        <f>Cotizaciones!M283</f>
        <v>30335</v>
      </c>
      <c r="G70" s="33"/>
      <c r="H70" s="33"/>
      <c r="I70" s="33"/>
      <c r="J70" s="33"/>
      <c r="K70" s="33"/>
      <c r="L70" s="33"/>
      <c r="M70" s="33"/>
      <c r="N70" s="33"/>
      <c r="O70" s="33"/>
      <c r="P70" s="33"/>
      <c r="Q70" s="33"/>
      <c r="R70" s="33"/>
      <c r="S70" s="33"/>
      <c r="T70" s="33"/>
      <c r="U70" s="33"/>
      <c r="V70" s="33"/>
      <c r="W70" s="33"/>
      <c r="X70" s="33"/>
      <c r="Y70" s="33"/>
      <c r="Z70" s="31" t="s">
        <v>492</v>
      </c>
      <c r="AA70" s="203">
        <f t="shared" si="2"/>
        <v>28562</v>
      </c>
      <c r="AB70" s="39"/>
    </row>
    <row r="71" spans="1:28" ht="79.5" customHeight="1" x14ac:dyDescent="0.25">
      <c r="A71" s="29">
        <v>69</v>
      </c>
      <c r="B71" s="200" t="s">
        <v>235</v>
      </c>
      <c r="C71" s="31" t="s">
        <v>63</v>
      </c>
      <c r="D71" s="33">
        <f>Cotizaciones!M70</f>
        <v>28350</v>
      </c>
      <c r="E71" s="33">
        <f>Cotizaciones!M177</f>
        <v>27000</v>
      </c>
      <c r="F71" s="33">
        <f>Cotizaciones!M284</f>
        <v>3033</v>
      </c>
      <c r="G71" s="33"/>
      <c r="H71" s="33"/>
      <c r="I71" s="33"/>
      <c r="J71" s="33"/>
      <c r="K71" s="33"/>
      <c r="L71" s="33"/>
      <c r="M71" s="33"/>
      <c r="N71" s="33"/>
      <c r="O71" s="33"/>
      <c r="P71" s="33"/>
      <c r="Q71" s="33"/>
      <c r="R71" s="33"/>
      <c r="S71" s="33"/>
      <c r="T71" s="33"/>
      <c r="U71" s="33"/>
      <c r="V71" s="33"/>
      <c r="W71" s="33"/>
      <c r="X71" s="33"/>
      <c r="Y71" s="33"/>
      <c r="Z71" s="31" t="s">
        <v>492</v>
      </c>
      <c r="AA71" s="203">
        <f t="shared" si="2"/>
        <v>19461</v>
      </c>
      <c r="AB71" s="39"/>
    </row>
    <row r="72" spans="1:28" ht="78.75" customHeight="1" x14ac:dyDescent="0.25">
      <c r="A72" s="29">
        <v>70</v>
      </c>
      <c r="B72" s="200" t="s">
        <v>232</v>
      </c>
      <c r="C72" s="31" t="s">
        <v>63</v>
      </c>
      <c r="D72" s="33">
        <f>Cotizaciones!M71</f>
        <v>31500</v>
      </c>
      <c r="E72" s="33">
        <f>Cotizaciones!M178</f>
        <v>30000</v>
      </c>
      <c r="F72" s="33">
        <f>Cotizaciones!M285</f>
        <v>33705</v>
      </c>
      <c r="G72" s="33"/>
      <c r="H72" s="33"/>
      <c r="I72" s="33"/>
      <c r="J72" s="33"/>
      <c r="K72" s="33"/>
      <c r="L72" s="33"/>
      <c r="M72" s="33"/>
      <c r="N72" s="33"/>
      <c r="O72" s="33"/>
      <c r="P72" s="33"/>
      <c r="Q72" s="33"/>
      <c r="R72" s="33"/>
      <c r="S72" s="33"/>
      <c r="T72" s="33"/>
      <c r="U72" s="33"/>
      <c r="V72" s="33"/>
      <c r="W72" s="33"/>
      <c r="X72" s="33"/>
      <c r="Y72" s="33"/>
      <c r="Z72" s="31" t="s">
        <v>492</v>
      </c>
      <c r="AA72" s="203">
        <f t="shared" si="2"/>
        <v>31735</v>
      </c>
      <c r="AB72" s="39"/>
    </row>
    <row r="73" spans="1:28" ht="75" customHeight="1" x14ac:dyDescent="0.25">
      <c r="A73" s="29">
        <v>71</v>
      </c>
      <c r="B73" s="200" t="s">
        <v>234</v>
      </c>
      <c r="C73" s="31" t="s">
        <v>63</v>
      </c>
      <c r="D73" s="33">
        <f>Cotizaciones!M72</f>
        <v>28350</v>
      </c>
      <c r="E73" s="33">
        <f>Cotizaciones!M179</f>
        <v>27000</v>
      </c>
      <c r="F73" s="33">
        <f>Cotizaciones!M286</f>
        <v>30335</v>
      </c>
      <c r="G73" s="33"/>
      <c r="H73" s="33"/>
      <c r="I73" s="33"/>
      <c r="J73" s="33"/>
      <c r="K73" s="33"/>
      <c r="L73" s="33"/>
      <c r="M73" s="33"/>
      <c r="N73" s="33"/>
      <c r="O73" s="33"/>
      <c r="P73" s="33"/>
      <c r="Q73" s="33"/>
      <c r="R73" s="33"/>
      <c r="S73" s="33"/>
      <c r="T73" s="33"/>
      <c r="U73" s="33"/>
      <c r="V73" s="33"/>
      <c r="W73" s="33"/>
      <c r="X73" s="33"/>
      <c r="Y73" s="33"/>
      <c r="Z73" s="31" t="s">
        <v>492</v>
      </c>
      <c r="AA73" s="203">
        <f t="shared" si="2"/>
        <v>28562</v>
      </c>
      <c r="AB73" s="39"/>
    </row>
    <row r="74" spans="1:28" ht="112.5" customHeight="1" x14ac:dyDescent="0.25">
      <c r="A74" s="31">
        <v>72</v>
      </c>
      <c r="B74" s="217" t="s">
        <v>598</v>
      </c>
      <c r="C74" s="77" t="s">
        <v>63</v>
      </c>
      <c r="E74" s="33"/>
      <c r="G74" s="33"/>
      <c r="H74" s="33"/>
      <c r="I74" s="33"/>
      <c r="J74" s="33"/>
      <c r="K74" s="33"/>
      <c r="L74" s="204">
        <f>Cotizaciones!M73</f>
        <v>61500</v>
      </c>
      <c r="M74" s="204">
        <f>Cotizaciones!M180</f>
        <v>63125</v>
      </c>
      <c r="N74" s="204"/>
      <c r="O74" s="204">
        <f>Cotizaciones!M287</f>
        <v>64800</v>
      </c>
      <c r="P74" s="204"/>
      <c r="Q74" s="204"/>
      <c r="R74" s="204"/>
      <c r="S74" s="204"/>
      <c r="T74" s="204"/>
      <c r="U74" s="204"/>
      <c r="V74" s="204"/>
      <c r="W74" s="204"/>
      <c r="X74" s="204"/>
      <c r="Y74" s="204"/>
      <c r="Z74" s="31" t="s">
        <v>492</v>
      </c>
      <c r="AA74" s="203">
        <f t="shared" si="2"/>
        <v>63142</v>
      </c>
      <c r="AB74" s="39"/>
    </row>
    <row r="75" spans="1:28" ht="36" customHeight="1" x14ac:dyDescent="0.25">
      <c r="A75" s="31">
        <v>73</v>
      </c>
      <c r="B75" s="200" t="s">
        <v>595</v>
      </c>
      <c r="C75" s="31" t="s">
        <v>63</v>
      </c>
      <c r="D75" s="33">
        <f>Cotizaciones!M74</f>
        <v>130200</v>
      </c>
      <c r="E75" s="33">
        <f>Cotizaciones!M181</f>
        <v>124000</v>
      </c>
      <c r="F75" s="33">
        <f>Cotizaciones!M288</f>
        <v>139314</v>
      </c>
      <c r="G75" s="33"/>
      <c r="H75" s="33"/>
      <c r="I75" s="33"/>
      <c r="J75" s="33"/>
      <c r="K75" s="33"/>
      <c r="L75" s="33"/>
      <c r="M75" s="33"/>
      <c r="N75" s="33"/>
      <c r="O75" s="33"/>
      <c r="P75" s="33"/>
      <c r="Q75" s="33"/>
      <c r="R75" s="33"/>
      <c r="S75" s="33"/>
      <c r="T75" s="33"/>
      <c r="U75" s="33"/>
      <c r="V75" s="33"/>
      <c r="W75" s="33"/>
      <c r="X75" s="33"/>
      <c r="Y75" s="33"/>
      <c r="Z75" s="31" t="s">
        <v>492</v>
      </c>
      <c r="AA75" s="203">
        <f t="shared" si="2"/>
        <v>131172</v>
      </c>
      <c r="AB75" s="39"/>
    </row>
    <row r="76" spans="1:28" ht="36" customHeight="1" x14ac:dyDescent="0.25">
      <c r="A76" s="29">
        <v>74</v>
      </c>
      <c r="B76" s="217" t="s">
        <v>600</v>
      </c>
      <c r="C76" s="31" t="s">
        <v>63</v>
      </c>
      <c r="D76" s="33">
        <f>Cotizaciones!M75</f>
        <v>28350</v>
      </c>
      <c r="E76" s="33">
        <f>Cotizaciones!M182</f>
        <v>27000</v>
      </c>
      <c r="F76" s="33">
        <f>Cotizaciones!M289</f>
        <v>30335</v>
      </c>
      <c r="G76" s="33"/>
      <c r="H76" s="33"/>
      <c r="I76" s="33"/>
      <c r="J76" s="33"/>
      <c r="K76" s="33"/>
      <c r="L76" s="33"/>
      <c r="M76" s="33"/>
      <c r="N76" s="33"/>
      <c r="O76" s="33"/>
      <c r="P76" s="33"/>
      <c r="Q76" s="33"/>
      <c r="R76" s="33"/>
      <c r="S76" s="33"/>
      <c r="T76" s="33"/>
      <c r="U76" s="33"/>
      <c r="V76" s="33"/>
      <c r="W76" s="33"/>
      <c r="X76" s="33"/>
      <c r="Y76" s="33"/>
      <c r="Z76" s="31" t="s">
        <v>492</v>
      </c>
      <c r="AA76" s="203">
        <f t="shared" si="2"/>
        <v>28562</v>
      </c>
      <c r="AB76" s="39"/>
    </row>
    <row r="77" spans="1:28" ht="36" customHeight="1" x14ac:dyDescent="0.25">
      <c r="A77" s="29">
        <v>75</v>
      </c>
      <c r="B77" s="200" t="s">
        <v>90</v>
      </c>
      <c r="C77" s="31" t="s">
        <v>63</v>
      </c>
      <c r="D77" s="33">
        <f>Cotizaciones!M76</f>
        <v>55650</v>
      </c>
      <c r="E77" s="33">
        <f>Cotizaciones!M183</f>
        <v>53000</v>
      </c>
      <c r="F77" s="33">
        <f>Cotizaciones!M290</f>
        <v>59546</v>
      </c>
      <c r="G77" s="33"/>
      <c r="H77" s="33"/>
      <c r="I77" s="33"/>
      <c r="J77" s="33"/>
      <c r="K77" s="33"/>
      <c r="L77" s="33"/>
      <c r="M77" s="33"/>
      <c r="N77" s="33"/>
      <c r="O77" s="33"/>
      <c r="P77" s="33"/>
      <c r="Q77" s="33"/>
      <c r="R77" s="33"/>
      <c r="S77" s="33"/>
      <c r="T77" s="33"/>
      <c r="U77" s="33"/>
      <c r="V77" s="33"/>
      <c r="W77" s="33"/>
      <c r="X77" s="33"/>
      <c r="Y77" s="33"/>
      <c r="Z77" s="31" t="s">
        <v>492</v>
      </c>
      <c r="AA77" s="203">
        <f t="shared" si="2"/>
        <v>56066</v>
      </c>
      <c r="AB77" s="39"/>
    </row>
    <row r="78" spans="1:28" ht="36" customHeight="1" x14ac:dyDescent="0.25">
      <c r="A78" s="29">
        <v>76</v>
      </c>
      <c r="B78" s="200" t="s">
        <v>59</v>
      </c>
      <c r="C78" s="31" t="s">
        <v>63</v>
      </c>
      <c r="D78" s="33">
        <f>Cotizaciones!M77</f>
        <v>60900</v>
      </c>
      <c r="E78" s="33">
        <f>Cotizaciones!M184</f>
        <v>58000</v>
      </c>
      <c r="F78" s="33">
        <f>Cotizaciones!M291</f>
        <v>65163</v>
      </c>
      <c r="G78" s="33"/>
      <c r="H78" s="33"/>
      <c r="I78" s="33"/>
      <c r="J78" s="33"/>
      <c r="K78" s="33"/>
      <c r="L78" s="33"/>
      <c r="M78" s="33"/>
      <c r="N78" s="33"/>
      <c r="O78" s="33"/>
      <c r="P78" s="33"/>
      <c r="Q78" s="33"/>
      <c r="R78" s="33"/>
      <c r="S78" s="33"/>
      <c r="T78" s="33"/>
      <c r="U78" s="33"/>
      <c r="V78" s="33"/>
      <c r="W78" s="33"/>
      <c r="X78" s="33"/>
      <c r="Y78" s="33"/>
      <c r="Z78" s="31" t="s">
        <v>492</v>
      </c>
      <c r="AA78" s="203">
        <f t="shared" si="2"/>
        <v>61355</v>
      </c>
      <c r="AB78" s="39"/>
    </row>
    <row r="79" spans="1:28" ht="36" customHeight="1" x14ac:dyDescent="0.25">
      <c r="A79" s="31">
        <v>77</v>
      </c>
      <c r="B79" s="200" t="s">
        <v>83</v>
      </c>
      <c r="C79" s="31" t="s">
        <v>67</v>
      </c>
      <c r="D79" s="33">
        <f>Cotizaciones!M78</f>
        <v>184800</v>
      </c>
      <c r="E79" s="33">
        <f>Cotizaciones!M185</f>
        <v>176000</v>
      </c>
      <c r="F79" s="33">
        <f>Cotizaciones!M292</f>
        <v>197736</v>
      </c>
      <c r="G79" s="33"/>
      <c r="H79" s="33"/>
      <c r="I79" s="33"/>
      <c r="J79" s="33"/>
      <c r="K79" s="33"/>
      <c r="L79" s="33"/>
      <c r="M79" s="33"/>
      <c r="N79" s="33"/>
      <c r="O79" s="33"/>
      <c r="P79" s="33"/>
      <c r="Q79" s="33"/>
      <c r="R79" s="33"/>
      <c r="S79" s="33"/>
      <c r="T79" s="33"/>
      <c r="U79" s="33"/>
      <c r="V79" s="33"/>
      <c r="W79" s="33"/>
      <c r="X79" s="33"/>
      <c r="Y79" s="33"/>
      <c r="Z79" s="31" t="s">
        <v>492</v>
      </c>
      <c r="AA79" s="203">
        <f t="shared" si="2"/>
        <v>186179</v>
      </c>
      <c r="AB79" s="39"/>
    </row>
    <row r="80" spans="1:28" ht="36" customHeight="1" x14ac:dyDescent="0.25">
      <c r="A80" s="31">
        <v>78</v>
      </c>
      <c r="B80" s="200" t="s">
        <v>57</v>
      </c>
      <c r="C80" s="31" t="s">
        <v>63</v>
      </c>
      <c r="D80" s="33">
        <f>Cotizaciones!M79</f>
        <v>49350</v>
      </c>
      <c r="E80" s="33">
        <f>Cotizaciones!M186</f>
        <v>47000</v>
      </c>
      <c r="F80" s="33">
        <f>Cotizaciones!M293</f>
        <v>52825</v>
      </c>
      <c r="G80" s="33"/>
      <c r="H80" s="33"/>
      <c r="I80" s="33"/>
      <c r="J80" s="33"/>
      <c r="K80" s="33"/>
      <c r="L80" s="33"/>
      <c r="M80" s="33"/>
      <c r="N80" s="33"/>
      <c r="O80" s="33"/>
      <c r="P80" s="33"/>
      <c r="Q80" s="33"/>
      <c r="R80" s="33"/>
      <c r="S80" s="33"/>
      <c r="T80" s="33"/>
      <c r="U80" s="33"/>
      <c r="V80" s="33"/>
      <c r="W80" s="33"/>
      <c r="X80" s="33"/>
      <c r="Y80" s="33"/>
      <c r="Z80" s="31" t="s">
        <v>492</v>
      </c>
      <c r="AA80" s="203">
        <f t="shared" si="2"/>
        <v>49725</v>
      </c>
      <c r="AB80" s="39"/>
    </row>
    <row r="81" spans="1:28" ht="36" customHeight="1" x14ac:dyDescent="0.25">
      <c r="A81" s="29">
        <v>79</v>
      </c>
      <c r="B81" s="200" t="s">
        <v>101</v>
      </c>
      <c r="C81" s="31" t="s">
        <v>429</v>
      </c>
      <c r="D81" s="33">
        <f>Cotizaciones!M80</f>
        <v>75600</v>
      </c>
      <c r="E81" s="33">
        <f>Cotizaciones!M187</f>
        <v>72000</v>
      </c>
      <c r="F81" s="33">
        <f>Cotizaciones!M294</f>
        <v>80892</v>
      </c>
      <c r="G81" s="33"/>
      <c r="H81" s="33"/>
      <c r="I81" s="33"/>
      <c r="J81" s="33"/>
      <c r="K81" s="33"/>
      <c r="L81" s="33"/>
      <c r="M81" s="33"/>
      <c r="N81" s="33"/>
      <c r="O81" s="33"/>
      <c r="P81" s="33"/>
      <c r="Q81" s="33"/>
      <c r="R81" s="33"/>
      <c r="S81" s="33"/>
      <c r="T81" s="33"/>
      <c r="U81" s="33"/>
      <c r="V81" s="33"/>
      <c r="W81" s="33"/>
      <c r="X81" s="33"/>
      <c r="Y81" s="33"/>
      <c r="Z81" s="31" t="s">
        <v>492</v>
      </c>
      <c r="AA81" s="203">
        <f t="shared" si="2"/>
        <v>76164</v>
      </c>
      <c r="AB81" s="39"/>
    </row>
    <row r="82" spans="1:28" ht="54.75" customHeight="1" x14ac:dyDescent="0.25">
      <c r="A82" s="29">
        <v>80</v>
      </c>
      <c r="B82" s="200" t="s">
        <v>212</v>
      </c>
      <c r="C82" s="31" t="s">
        <v>63</v>
      </c>
      <c r="D82" s="33">
        <f>Cotizaciones!M81</f>
        <v>1880000</v>
      </c>
      <c r="E82" s="33">
        <f>Cotizaciones!M188</f>
        <v>1786000</v>
      </c>
      <c r="F82" s="33">
        <f>Cotizaciones!M295</f>
        <v>2011600</v>
      </c>
      <c r="G82" s="33"/>
      <c r="H82" s="33"/>
      <c r="I82" s="33"/>
      <c r="J82" s="33"/>
      <c r="K82" s="33"/>
      <c r="L82" s="33"/>
      <c r="M82" s="33"/>
      <c r="N82" s="33"/>
      <c r="O82" s="33"/>
      <c r="P82" s="33"/>
      <c r="Q82" s="33"/>
      <c r="R82" s="33"/>
      <c r="S82" s="33"/>
      <c r="T82" s="33"/>
      <c r="U82" s="33"/>
      <c r="V82" s="33"/>
      <c r="W82" s="33"/>
      <c r="X82" s="33"/>
      <c r="Y82" s="33"/>
      <c r="Z82" s="31" t="s">
        <v>492</v>
      </c>
      <c r="AA82" s="203">
        <f t="shared" si="2"/>
        <v>1892534</v>
      </c>
      <c r="AB82" s="39"/>
    </row>
    <row r="83" spans="1:28" ht="54.75" customHeight="1" x14ac:dyDescent="0.25">
      <c r="A83" s="29">
        <v>81</v>
      </c>
      <c r="B83" s="200" t="s">
        <v>157</v>
      </c>
      <c r="C83" s="31" t="s">
        <v>63</v>
      </c>
      <c r="D83" s="33">
        <f>Cotizaciones!M82</f>
        <v>1620000</v>
      </c>
      <c r="E83" s="33">
        <f>Cotizaciones!M189</f>
        <v>1539000</v>
      </c>
      <c r="F83" s="33">
        <f>Cotizaciones!M296</f>
        <v>1733400</v>
      </c>
      <c r="G83" s="33"/>
      <c r="H83" s="33"/>
      <c r="I83" s="33"/>
      <c r="J83" s="33"/>
      <c r="K83" s="33"/>
      <c r="L83" s="33"/>
      <c r="M83" s="33"/>
      <c r="N83" s="33"/>
      <c r="O83" s="33"/>
      <c r="P83" s="33"/>
      <c r="Q83" s="33"/>
      <c r="R83" s="33"/>
      <c r="S83" s="33"/>
      <c r="T83" s="33"/>
      <c r="U83" s="33"/>
      <c r="V83" s="33"/>
      <c r="W83" s="33"/>
      <c r="X83" s="33"/>
      <c r="Y83" s="33"/>
      <c r="Z83" s="31" t="s">
        <v>492</v>
      </c>
      <c r="AA83" s="203">
        <f t="shared" si="2"/>
        <v>1630800</v>
      </c>
      <c r="AB83" s="39"/>
    </row>
    <row r="84" spans="1:28" ht="89.25" customHeight="1" x14ac:dyDescent="0.25">
      <c r="A84" s="31">
        <v>82</v>
      </c>
      <c r="B84" s="200" t="s">
        <v>303</v>
      </c>
      <c r="C84" s="31" t="s">
        <v>63</v>
      </c>
      <c r="D84" s="33">
        <f>Cotizaciones!M83</f>
        <v>1780000</v>
      </c>
      <c r="E84" s="33"/>
      <c r="F84" s="33">
        <f>Cotizaciones!M297</f>
        <v>1904600</v>
      </c>
      <c r="G84" s="33"/>
      <c r="H84" s="33"/>
      <c r="I84" s="33"/>
      <c r="J84" s="33"/>
      <c r="K84" s="33"/>
      <c r="L84" s="33"/>
      <c r="M84" s="33"/>
      <c r="N84" s="33"/>
      <c r="O84" s="33"/>
      <c r="P84" s="33"/>
      <c r="Q84" s="33"/>
      <c r="R84" s="33"/>
      <c r="S84" s="33"/>
      <c r="T84" s="33"/>
      <c r="U84" s="33"/>
      <c r="V84" s="33"/>
      <c r="W84" s="33"/>
      <c r="X84" s="33"/>
      <c r="Y84" s="33"/>
      <c r="Z84" s="31" t="s">
        <v>492</v>
      </c>
      <c r="AA84" s="203">
        <f t="shared" si="2"/>
        <v>1842300</v>
      </c>
      <c r="AB84" s="39"/>
    </row>
    <row r="85" spans="1:28" ht="36" customHeight="1" x14ac:dyDescent="0.25">
      <c r="A85" s="31">
        <v>83</v>
      </c>
      <c r="B85" s="202" t="s">
        <v>510</v>
      </c>
      <c r="C85" s="205" t="s">
        <v>304</v>
      </c>
      <c r="D85" s="33"/>
      <c r="E85" s="33"/>
      <c r="F85" s="33"/>
      <c r="G85" s="33"/>
      <c r="H85" s="33"/>
      <c r="I85" s="33"/>
      <c r="J85" s="33"/>
      <c r="K85" s="33"/>
      <c r="L85" s="33"/>
      <c r="M85" s="33"/>
      <c r="N85" s="33"/>
      <c r="O85" s="33"/>
      <c r="P85" s="33"/>
      <c r="Q85" s="33"/>
      <c r="R85" s="33">
        <f>Cotizaciones!M84</f>
        <v>712299</v>
      </c>
      <c r="S85" s="33"/>
      <c r="T85" s="33"/>
      <c r="U85" s="33"/>
      <c r="V85" s="33"/>
      <c r="W85" s="33"/>
      <c r="X85" s="33"/>
      <c r="Y85" s="33"/>
      <c r="Z85" s="31" t="s">
        <v>492</v>
      </c>
      <c r="AA85" s="203">
        <f t="shared" si="2"/>
        <v>712299</v>
      </c>
      <c r="AB85" s="39" t="s">
        <v>553</v>
      </c>
    </row>
    <row r="86" spans="1:28" ht="123.75" customHeight="1" x14ac:dyDescent="0.25">
      <c r="A86" s="29">
        <v>84</v>
      </c>
      <c r="B86" s="200" t="s">
        <v>155</v>
      </c>
      <c r="C86" s="31" t="s">
        <v>63</v>
      </c>
      <c r="D86" s="33">
        <f>Cotizaciones!M85</f>
        <v>35700</v>
      </c>
      <c r="E86" s="33">
        <f>Cotizaciones!M192</f>
        <v>34000</v>
      </c>
      <c r="F86" s="33">
        <f>Cotizaciones!M299</f>
        <v>38199</v>
      </c>
      <c r="G86" s="33"/>
      <c r="H86" s="33"/>
      <c r="I86" s="33"/>
      <c r="J86" s="33"/>
      <c r="K86" s="33"/>
      <c r="L86" s="33"/>
      <c r="M86" s="33"/>
      <c r="N86" s="33"/>
      <c r="O86" s="33"/>
      <c r="P86" s="33"/>
      <c r="Q86" s="33"/>
      <c r="R86" s="33"/>
      <c r="S86" s="33"/>
      <c r="T86" s="33"/>
      <c r="U86" s="33"/>
      <c r="V86" s="33"/>
      <c r="W86" s="33"/>
      <c r="X86" s="33"/>
      <c r="Y86" s="33"/>
      <c r="Z86" s="31" t="s">
        <v>492</v>
      </c>
      <c r="AA86" s="203">
        <f t="shared" si="2"/>
        <v>35967</v>
      </c>
      <c r="AB86" s="39"/>
    </row>
    <row r="87" spans="1:28" ht="149.25" customHeight="1" x14ac:dyDescent="0.25">
      <c r="A87" s="29">
        <v>85</v>
      </c>
      <c r="B87" s="201" t="s">
        <v>596</v>
      </c>
      <c r="C87" s="31" t="s">
        <v>63</v>
      </c>
      <c r="D87" s="33"/>
      <c r="E87" s="33"/>
      <c r="F87" s="33"/>
      <c r="G87" s="33"/>
      <c r="H87" s="33"/>
      <c r="I87" s="33"/>
      <c r="J87" s="33"/>
      <c r="K87" s="33"/>
      <c r="L87" s="33"/>
      <c r="M87" s="33"/>
      <c r="N87" s="33"/>
      <c r="O87" s="33"/>
      <c r="P87" s="33"/>
      <c r="Q87" s="33"/>
      <c r="R87" s="33"/>
      <c r="S87" s="33">
        <f>Cotizaciones!M324</f>
        <v>7437.5</v>
      </c>
      <c r="T87" s="33"/>
      <c r="U87" s="33"/>
      <c r="V87" s="33"/>
      <c r="W87" s="33"/>
      <c r="X87" s="33"/>
      <c r="Y87" s="33"/>
      <c r="Z87" s="31" t="s">
        <v>492</v>
      </c>
      <c r="AA87" s="203">
        <f t="shared" si="2"/>
        <v>7438</v>
      </c>
      <c r="AB87" s="39" t="s">
        <v>515</v>
      </c>
    </row>
    <row r="88" spans="1:28" ht="193.5" customHeight="1" x14ac:dyDescent="0.25">
      <c r="A88" s="29">
        <v>86</v>
      </c>
      <c r="B88" s="217" t="s">
        <v>601</v>
      </c>
      <c r="C88" s="31" t="s">
        <v>63</v>
      </c>
      <c r="D88" s="33">
        <f>Cotizaciones!M87</f>
        <v>1984500</v>
      </c>
      <c r="E88" s="33">
        <f>Cotizaciones!M194</f>
        <v>1890000</v>
      </c>
      <c r="F88" s="33">
        <f>Cotizaciones!M301</f>
        <v>2123415</v>
      </c>
      <c r="G88" s="33"/>
      <c r="H88" s="33"/>
      <c r="I88" s="33"/>
      <c r="J88" s="33"/>
      <c r="K88" s="33"/>
      <c r="L88" s="33"/>
      <c r="M88" s="33"/>
      <c r="N88" s="33"/>
      <c r="O88" s="33"/>
      <c r="P88" s="33"/>
      <c r="Q88" s="33"/>
      <c r="R88" s="33"/>
      <c r="S88" s="33"/>
      <c r="T88" s="33"/>
      <c r="U88" s="33"/>
      <c r="V88" s="33"/>
      <c r="W88" s="33"/>
      <c r="X88" s="33"/>
      <c r="Y88" s="33"/>
      <c r="Z88" s="31" t="s">
        <v>492</v>
      </c>
      <c r="AA88" s="203">
        <f t="shared" si="2"/>
        <v>1999305</v>
      </c>
      <c r="AB88" s="39"/>
    </row>
    <row r="89" spans="1:28" ht="36" customHeight="1" x14ac:dyDescent="0.25">
      <c r="A89" s="31">
        <v>87</v>
      </c>
      <c r="B89" s="217" t="s">
        <v>602</v>
      </c>
      <c r="C89" s="31" t="s">
        <v>63</v>
      </c>
      <c r="D89" s="33">
        <f>Cotizaciones!M88</f>
        <v>1940000</v>
      </c>
      <c r="E89" s="33">
        <f>Cotizaciones!M195</f>
        <v>1843000</v>
      </c>
      <c r="F89" s="33">
        <f>Cotizaciones!M302</f>
        <v>2075800</v>
      </c>
      <c r="G89" s="33"/>
      <c r="H89" s="33"/>
      <c r="I89" s="33"/>
      <c r="J89" s="33"/>
      <c r="K89" s="33"/>
      <c r="L89" s="33"/>
      <c r="M89" s="33"/>
      <c r="N89" s="33"/>
      <c r="O89" s="33"/>
      <c r="P89" s="33"/>
      <c r="Q89" s="33"/>
      <c r="R89" s="33"/>
      <c r="S89" s="33"/>
      <c r="T89" s="33"/>
      <c r="U89" s="33"/>
      <c r="V89" s="33"/>
      <c r="W89" s="33"/>
      <c r="X89" s="33"/>
      <c r="Y89" s="33"/>
      <c r="Z89" s="31" t="s">
        <v>492</v>
      </c>
      <c r="AA89" s="203">
        <f t="shared" si="2"/>
        <v>1952934</v>
      </c>
      <c r="AB89" s="39"/>
    </row>
    <row r="90" spans="1:28" ht="153.75" customHeight="1" x14ac:dyDescent="0.25">
      <c r="A90" s="31">
        <v>88</v>
      </c>
      <c r="B90" s="200" t="s">
        <v>170</v>
      </c>
      <c r="C90" s="31" t="s">
        <v>63</v>
      </c>
      <c r="D90" s="33">
        <f>Cotizaciones!M89</f>
        <v>367500</v>
      </c>
      <c r="E90" s="33">
        <f>Cotizaciones!M196</f>
        <v>350000</v>
      </c>
      <c r="F90" s="33">
        <f>Cotizaciones!M303</f>
        <v>393225</v>
      </c>
      <c r="G90" s="33"/>
      <c r="H90" s="33"/>
      <c r="I90" s="33"/>
      <c r="J90" s="33"/>
      <c r="K90" s="33"/>
      <c r="L90" s="33"/>
      <c r="M90" s="33"/>
      <c r="N90" s="33"/>
      <c r="O90" s="33"/>
      <c r="P90" s="33"/>
      <c r="Q90" s="33"/>
      <c r="R90" s="33"/>
      <c r="S90" s="33"/>
      <c r="T90" s="33"/>
      <c r="U90" s="33"/>
      <c r="V90" s="33"/>
      <c r="W90" s="33"/>
      <c r="X90" s="33"/>
      <c r="Y90" s="33"/>
      <c r="Z90" s="31" t="s">
        <v>492</v>
      </c>
      <c r="AA90" s="203">
        <f t="shared" si="2"/>
        <v>370242</v>
      </c>
      <c r="AB90" s="39"/>
    </row>
    <row r="91" spans="1:28" ht="63" customHeight="1" x14ac:dyDescent="0.25">
      <c r="A91" s="29">
        <v>89</v>
      </c>
      <c r="B91" s="200" t="s">
        <v>58</v>
      </c>
      <c r="C91" s="31" t="s">
        <v>63</v>
      </c>
      <c r="D91" s="33">
        <f>Cotizaciones!M90</f>
        <v>140700</v>
      </c>
      <c r="E91" s="33">
        <f>Cotizaciones!M197</f>
        <v>134000</v>
      </c>
      <c r="F91" s="33">
        <f>Cotizaciones!M304</f>
        <v>150549</v>
      </c>
      <c r="G91" s="33"/>
      <c r="H91" s="33"/>
      <c r="I91" s="33"/>
      <c r="J91" s="33"/>
      <c r="K91" s="33"/>
      <c r="L91" s="33"/>
      <c r="M91" s="33"/>
      <c r="N91" s="33"/>
      <c r="O91" s="33"/>
      <c r="P91" s="33"/>
      <c r="Q91" s="33"/>
      <c r="R91" s="33"/>
      <c r="S91" s="33"/>
      <c r="T91" s="33"/>
      <c r="U91" s="33"/>
      <c r="V91" s="33"/>
      <c r="W91" s="33"/>
      <c r="X91" s="33"/>
      <c r="Y91" s="33"/>
      <c r="Z91" s="31" t="s">
        <v>492</v>
      </c>
      <c r="AA91" s="203">
        <f t="shared" si="2"/>
        <v>141750</v>
      </c>
      <c r="AB91" s="39"/>
    </row>
    <row r="92" spans="1:28" ht="36" customHeight="1" x14ac:dyDescent="0.25">
      <c r="A92" s="29">
        <v>90</v>
      </c>
      <c r="B92" s="200" t="s">
        <v>73</v>
      </c>
      <c r="C92" s="31" t="s">
        <v>63</v>
      </c>
      <c r="D92" s="33">
        <f>Cotizaciones!M91</f>
        <v>74500</v>
      </c>
      <c r="E92" s="33">
        <f>Cotizaciones!M198</f>
        <v>71000</v>
      </c>
      <c r="F92" s="33">
        <f>Cotizaciones!M305</f>
        <v>79769</v>
      </c>
      <c r="G92" s="33"/>
      <c r="H92" s="33"/>
      <c r="I92" s="33"/>
      <c r="J92" s="33"/>
      <c r="K92" s="33"/>
      <c r="L92" s="33"/>
      <c r="M92" s="33"/>
      <c r="N92" s="33"/>
      <c r="O92" s="33"/>
      <c r="P92" s="33"/>
      <c r="Q92" s="33"/>
      <c r="R92" s="33"/>
      <c r="S92" s="33"/>
      <c r="T92" s="33"/>
      <c r="U92" s="33"/>
      <c r="V92" s="33"/>
      <c r="W92" s="33"/>
      <c r="X92" s="33"/>
      <c r="Y92" s="33"/>
      <c r="Z92" s="31" t="s">
        <v>492</v>
      </c>
      <c r="AA92" s="203">
        <f t="shared" si="2"/>
        <v>75090</v>
      </c>
      <c r="AB92" s="39"/>
    </row>
    <row r="93" spans="1:28" ht="36" customHeight="1" x14ac:dyDescent="0.25">
      <c r="A93" s="29">
        <v>91</v>
      </c>
      <c r="B93" s="200" t="s">
        <v>89</v>
      </c>
      <c r="C93" s="31" t="s">
        <v>63</v>
      </c>
      <c r="D93" s="33">
        <f>Cotizaciones!M92</f>
        <v>65100</v>
      </c>
      <c r="E93" s="33">
        <f>Cotizaciones!M199</f>
        <v>62000</v>
      </c>
      <c r="F93" s="33">
        <f>Cotizaciones!M306</f>
        <v>69657</v>
      </c>
      <c r="G93" s="33"/>
      <c r="H93" s="33"/>
      <c r="I93" s="33"/>
      <c r="J93" s="33"/>
      <c r="K93" s="33"/>
      <c r="L93" s="33"/>
      <c r="M93" s="33"/>
      <c r="N93" s="33"/>
      <c r="O93" s="33"/>
      <c r="P93" s="33"/>
      <c r="Q93" s="33"/>
      <c r="R93" s="33"/>
      <c r="S93" s="33"/>
      <c r="T93" s="33"/>
      <c r="U93" s="33"/>
      <c r="V93" s="33"/>
      <c r="W93" s="33"/>
      <c r="X93" s="33"/>
      <c r="Y93" s="33"/>
      <c r="Z93" s="31" t="s">
        <v>492</v>
      </c>
      <c r="AA93" s="203">
        <f t="shared" si="2"/>
        <v>65586</v>
      </c>
      <c r="AB93" s="39"/>
    </row>
    <row r="94" spans="1:28" ht="51" customHeight="1" x14ac:dyDescent="0.25">
      <c r="A94" s="31">
        <v>92</v>
      </c>
      <c r="B94" s="200" t="s">
        <v>171</v>
      </c>
      <c r="C94" s="31" t="s">
        <v>280</v>
      </c>
      <c r="D94" s="33">
        <f>Cotizaciones!M93</f>
        <v>88200</v>
      </c>
      <c r="E94" s="33">
        <f>Cotizaciones!M200</f>
        <v>84000</v>
      </c>
      <c r="F94" s="33">
        <f>Cotizaciones!M307</f>
        <v>94374</v>
      </c>
      <c r="G94" s="33"/>
      <c r="H94" s="33"/>
      <c r="I94" s="33"/>
      <c r="J94" s="33"/>
      <c r="K94" s="33"/>
      <c r="L94" s="33"/>
      <c r="M94" s="33"/>
      <c r="N94" s="33"/>
      <c r="O94" s="33"/>
      <c r="P94" s="33"/>
      <c r="Q94" s="33"/>
      <c r="R94" s="33"/>
      <c r="S94" s="33"/>
      <c r="T94" s="33"/>
      <c r="U94" s="33"/>
      <c r="V94" s="33"/>
      <c r="W94" s="33"/>
      <c r="X94" s="33"/>
      <c r="Y94" s="33"/>
      <c r="Z94" s="31" t="s">
        <v>492</v>
      </c>
      <c r="AA94" s="203">
        <f t="shared" si="2"/>
        <v>88858</v>
      </c>
      <c r="AB94" s="39"/>
    </row>
    <row r="95" spans="1:28" ht="36" customHeight="1" x14ac:dyDescent="0.25">
      <c r="A95" s="31">
        <v>93</v>
      </c>
      <c r="B95" s="200" t="s">
        <v>190</v>
      </c>
      <c r="C95" s="31" t="s">
        <v>63</v>
      </c>
      <c r="D95" s="33">
        <f>Cotizaciones!M94</f>
        <v>194000</v>
      </c>
      <c r="E95" s="33">
        <f>Cotizaciones!M201</f>
        <v>184300</v>
      </c>
      <c r="F95" s="33">
        <f>Cotizaciones!M308</f>
        <v>207580</v>
      </c>
      <c r="G95" s="33"/>
      <c r="H95" s="33"/>
      <c r="I95" s="33"/>
      <c r="J95" s="33"/>
      <c r="K95" s="33"/>
      <c r="L95" s="33"/>
      <c r="M95" s="33"/>
      <c r="N95" s="33"/>
      <c r="O95" s="33"/>
      <c r="P95" s="33"/>
      <c r="Q95" s="33"/>
      <c r="R95" s="33"/>
      <c r="S95" s="33"/>
      <c r="T95" s="33"/>
      <c r="U95" s="33"/>
      <c r="V95" s="33"/>
      <c r="W95" s="33"/>
      <c r="X95" s="33"/>
      <c r="Y95" s="33"/>
      <c r="Z95" s="31" t="s">
        <v>492</v>
      </c>
      <c r="AA95" s="203">
        <f t="shared" si="2"/>
        <v>195294</v>
      </c>
      <c r="AB95" s="39"/>
    </row>
    <row r="96" spans="1:28" ht="36" customHeight="1" x14ac:dyDescent="0.25">
      <c r="A96" s="29">
        <v>94</v>
      </c>
      <c r="B96" s="200" t="s">
        <v>314</v>
      </c>
      <c r="C96" s="31" t="s">
        <v>63</v>
      </c>
      <c r="D96" s="33"/>
      <c r="E96" s="33"/>
      <c r="F96" s="33"/>
      <c r="G96" s="33"/>
      <c r="H96" s="33"/>
      <c r="I96" s="33"/>
      <c r="J96" s="33"/>
      <c r="K96" s="33">
        <f>Cotizaciones!M202</f>
        <v>236250</v>
      </c>
      <c r="L96" s="33"/>
      <c r="M96" s="33"/>
      <c r="N96" s="33"/>
      <c r="O96" s="33"/>
      <c r="P96" s="33">
        <f>Cotizaciones!M95</f>
        <v>237500</v>
      </c>
      <c r="Q96" s="33"/>
      <c r="R96" s="33"/>
      <c r="S96" s="33"/>
      <c r="T96" s="33"/>
      <c r="U96" s="33"/>
      <c r="V96" s="33"/>
      <c r="W96" s="33"/>
      <c r="X96" s="33"/>
      <c r="Y96" s="33"/>
      <c r="Z96" s="31" t="s">
        <v>492</v>
      </c>
      <c r="AA96" s="203">
        <f t="shared" si="2"/>
        <v>236875</v>
      </c>
      <c r="AB96" s="39"/>
    </row>
    <row r="97" spans="1:28" ht="36" customHeight="1" x14ac:dyDescent="0.25">
      <c r="A97" s="29">
        <v>95</v>
      </c>
      <c r="B97" s="200" t="s">
        <v>74</v>
      </c>
      <c r="C97" s="31" t="s">
        <v>63</v>
      </c>
      <c r="D97" s="33">
        <f>Cotizaciones!M96</f>
        <v>61950</v>
      </c>
      <c r="E97" s="33">
        <f>Cotizaciones!M203</f>
        <v>59000</v>
      </c>
      <c r="F97" s="33">
        <f>Cotizaciones!M310</f>
        <v>66287</v>
      </c>
      <c r="G97" s="33"/>
      <c r="H97" s="33"/>
      <c r="I97" s="33"/>
      <c r="J97" s="33"/>
      <c r="K97" s="33"/>
      <c r="L97" s="33"/>
      <c r="M97" s="33"/>
      <c r="N97" s="33"/>
      <c r="O97" s="33"/>
      <c r="P97" s="33"/>
      <c r="Q97" s="33"/>
      <c r="R97" s="33"/>
      <c r="S97" s="33"/>
      <c r="T97" s="33"/>
      <c r="U97" s="33"/>
      <c r="V97" s="33"/>
      <c r="W97" s="33"/>
      <c r="X97" s="33"/>
      <c r="Y97" s="33"/>
      <c r="Z97" s="31" t="s">
        <v>492</v>
      </c>
      <c r="AA97" s="203">
        <f t="shared" si="2"/>
        <v>62413</v>
      </c>
      <c r="AB97" s="39"/>
    </row>
    <row r="98" spans="1:28" ht="90.75" customHeight="1" x14ac:dyDescent="0.25">
      <c r="A98" s="29">
        <v>96</v>
      </c>
      <c r="B98" s="200" t="s">
        <v>256</v>
      </c>
      <c r="C98" s="31" t="s">
        <v>63</v>
      </c>
      <c r="D98" s="33">
        <f>Cotizaciones!M97</f>
        <v>309750</v>
      </c>
      <c r="E98" s="33">
        <f>Cotizaciones!M204</f>
        <v>295000</v>
      </c>
      <c r="F98" s="33">
        <f>Cotizaciones!M311</f>
        <v>331433</v>
      </c>
      <c r="G98" s="33"/>
      <c r="H98" s="33"/>
      <c r="I98" s="33"/>
      <c r="J98" s="33"/>
      <c r="K98" s="33"/>
      <c r="L98" s="33"/>
      <c r="M98" s="33"/>
      <c r="N98" s="33"/>
      <c r="O98" s="33"/>
      <c r="P98" s="33"/>
      <c r="Q98" s="33"/>
      <c r="R98" s="33"/>
      <c r="S98" s="33"/>
      <c r="T98" s="33"/>
      <c r="U98" s="33"/>
      <c r="V98" s="33"/>
      <c r="W98" s="33"/>
      <c r="X98" s="33"/>
      <c r="Y98" s="33"/>
      <c r="Z98" s="31" t="s">
        <v>492</v>
      </c>
      <c r="AA98" s="203">
        <f t="shared" si="2"/>
        <v>312061</v>
      </c>
      <c r="AB98" s="39"/>
    </row>
    <row r="99" spans="1:28" ht="36" customHeight="1" x14ac:dyDescent="0.25">
      <c r="A99" s="31">
        <v>97</v>
      </c>
      <c r="B99" s="200" t="s">
        <v>210</v>
      </c>
      <c r="C99" s="31" t="s">
        <v>63</v>
      </c>
      <c r="D99" s="33">
        <f>Cotizaciones!M98</f>
        <v>388500</v>
      </c>
      <c r="E99" s="33">
        <f>Cotizaciones!M205</f>
        <v>370000</v>
      </c>
      <c r="F99" s="33">
        <f>Cotizaciones!M312</f>
        <v>415695</v>
      </c>
      <c r="G99" s="33"/>
      <c r="H99" s="33"/>
      <c r="I99" s="33"/>
      <c r="J99" s="33"/>
      <c r="K99" s="33"/>
      <c r="L99" s="33"/>
      <c r="M99" s="33"/>
      <c r="N99" s="33"/>
      <c r="O99" s="33"/>
      <c r="P99" s="33"/>
      <c r="Q99" s="33"/>
      <c r="R99" s="33"/>
      <c r="S99" s="33"/>
      <c r="T99" s="33"/>
      <c r="U99" s="33"/>
      <c r="V99" s="33"/>
      <c r="W99" s="33"/>
      <c r="X99" s="33"/>
      <c r="Y99" s="33">
        <f>Cotizaciones!M328</f>
        <v>380000</v>
      </c>
      <c r="Z99" s="31" t="s">
        <v>492</v>
      </c>
      <c r="AA99" s="203">
        <f t="shared" ref="AA99:AA109" si="3">+IFERROR(ROUNDUP(IF(Z99="Promedio",AVERAGE(D99:Y99),IF(Z99="Mínimo",MIN(D99:G99),IF(Z99="Máximo",MAX(D99:G99),IF(Z99="Moda",MODE(D99:G99),IF(Z99="Mediana",MEDIAN(D99:O99),""))))),0),"")</f>
        <v>388549</v>
      </c>
      <c r="AB99" s="39"/>
    </row>
    <row r="100" spans="1:28" ht="36" customHeight="1" x14ac:dyDescent="0.25">
      <c r="A100" s="31">
        <v>98</v>
      </c>
      <c r="B100" s="200" t="s">
        <v>160</v>
      </c>
      <c r="C100" s="31" t="s">
        <v>63</v>
      </c>
      <c r="D100" s="33"/>
      <c r="E100" s="33"/>
      <c r="F100" s="33"/>
      <c r="G100" s="33"/>
      <c r="H100" s="33"/>
      <c r="I100" s="33"/>
      <c r="J100" s="33"/>
      <c r="K100" s="33"/>
      <c r="L100" s="33"/>
      <c r="M100" s="33"/>
      <c r="N100" s="33"/>
      <c r="O100" s="33"/>
      <c r="P100" s="33"/>
      <c r="Q100" s="33"/>
      <c r="R100" s="33"/>
      <c r="S100" s="33"/>
      <c r="T100" s="33"/>
      <c r="U100" s="33"/>
      <c r="V100" s="33"/>
      <c r="W100" s="33"/>
      <c r="X100" s="33"/>
      <c r="Y100" s="33">
        <f>Cotizaciones!M329</f>
        <v>130000</v>
      </c>
      <c r="Z100" s="31" t="s">
        <v>492</v>
      </c>
      <c r="AA100" s="203">
        <f t="shared" si="3"/>
        <v>130000</v>
      </c>
      <c r="AB100" s="39" t="s">
        <v>534</v>
      </c>
    </row>
    <row r="101" spans="1:28" ht="36" customHeight="1" x14ac:dyDescent="0.25">
      <c r="A101" s="29">
        <v>99</v>
      </c>
      <c r="B101" s="200" t="s">
        <v>206</v>
      </c>
      <c r="C101" s="31" t="s">
        <v>63</v>
      </c>
      <c r="D101" s="33">
        <f>Cotizaciones!M100</f>
        <v>100800</v>
      </c>
      <c r="E101" s="33">
        <f>Cotizaciones!M207</f>
        <v>96000</v>
      </c>
      <c r="F101" s="33">
        <f>Cotizaciones!M314</f>
        <v>107856</v>
      </c>
      <c r="G101" s="33"/>
      <c r="H101" s="33"/>
      <c r="I101" s="33"/>
      <c r="J101" s="33"/>
      <c r="K101" s="33"/>
      <c r="L101" s="33"/>
      <c r="M101" s="33"/>
      <c r="N101" s="33"/>
      <c r="O101" s="33"/>
      <c r="P101" s="33"/>
      <c r="Q101" s="33"/>
      <c r="R101" s="33"/>
      <c r="S101" s="33"/>
      <c r="T101" s="33"/>
      <c r="U101" s="33"/>
      <c r="V101" s="33"/>
      <c r="W101" s="33"/>
      <c r="X101" s="33"/>
      <c r="Y101" s="33"/>
      <c r="Z101" s="31" t="s">
        <v>492</v>
      </c>
      <c r="AA101" s="203">
        <f t="shared" si="3"/>
        <v>101552</v>
      </c>
      <c r="AB101" s="39"/>
    </row>
    <row r="102" spans="1:28" ht="36" customHeight="1" x14ac:dyDescent="0.25">
      <c r="A102" s="29">
        <v>100</v>
      </c>
      <c r="B102" s="217" t="s">
        <v>605</v>
      </c>
      <c r="C102" s="31" t="s">
        <v>63</v>
      </c>
      <c r="D102" s="33">
        <f>Cotizaciones!M101</f>
        <v>193200</v>
      </c>
      <c r="E102" s="33">
        <f>Cotizaciones!M208</f>
        <v>184000</v>
      </c>
      <c r="F102" s="33">
        <f>Cotizaciones!M315</f>
        <v>206724</v>
      </c>
      <c r="G102" s="33"/>
      <c r="H102" s="33"/>
      <c r="I102" s="33"/>
      <c r="J102" s="33"/>
      <c r="K102" s="33"/>
      <c r="L102" s="33"/>
      <c r="M102" s="33"/>
      <c r="N102" s="33"/>
      <c r="O102" s="33"/>
      <c r="P102" s="33"/>
      <c r="Q102" s="33"/>
      <c r="R102" s="33"/>
      <c r="S102" s="33"/>
      <c r="T102" s="33"/>
      <c r="U102" s="33"/>
      <c r="V102" s="33"/>
      <c r="W102" s="33"/>
      <c r="X102" s="33"/>
      <c r="Y102" s="33"/>
      <c r="Z102" s="31" t="s">
        <v>492</v>
      </c>
      <c r="AA102" s="203">
        <f t="shared" si="3"/>
        <v>194642</v>
      </c>
      <c r="AB102" s="39"/>
    </row>
    <row r="103" spans="1:28" ht="37.5" customHeight="1" x14ac:dyDescent="0.25">
      <c r="A103" s="29">
        <v>101</v>
      </c>
      <c r="B103" s="217" t="s">
        <v>606</v>
      </c>
      <c r="C103" s="31" t="s">
        <v>63</v>
      </c>
      <c r="D103" s="33">
        <f>Cotizaciones!M102</f>
        <v>75600</v>
      </c>
      <c r="E103" s="33">
        <f>Cotizaciones!M209</f>
        <v>72000</v>
      </c>
      <c r="F103" s="33">
        <f>Cotizaciones!M316</f>
        <v>80892</v>
      </c>
      <c r="G103" s="33"/>
      <c r="H103" s="33"/>
      <c r="I103" s="33"/>
      <c r="J103" s="33"/>
      <c r="K103" s="33"/>
      <c r="L103" s="33"/>
      <c r="M103" s="33"/>
      <c r="N103" s="33"/>
      <c r="O103" s="33"/>
      <c r="P103" s="33"/>
      <c r="Q103" s="33"/>
      <c r="R103" s="33"/>
      <c r="S103" s="33"/>
      <c r="T103" s="33"/>
      <c r="U103" s="33"/>
      <c r="V103" s="33"/>
      <c r="W103" s="33"/>
      <c r="X103" s="33"/>
      <c r="Y103" s="33"/>
      <c r="Z103" s="31" t="s">
        <v>492</v>
      </c>
      <c r="AA103" s="203">
        <f t="shared" si="3"/>
        <v>76164</v>
      </c>
      <c r="AB103" s="39"/>
    </row>
    <row r="104" spans="1:28" ht="155.25" customHeight="1" x14ac:dyDescent="0.25">
      <c r="A104" s="31">
        <v>102</v>
      </c>
      <c r="B104" s="200" t="s">
        <v>257</v>
      </c>
      <c r="C104" s="31" t="s">
        <v>63</v>
      </c>
      <c r="D104" s="33"/>
      <c r="E104" s="33"/>
      <c r="F104" s="33"/>
      <c r="G104" s="33"/>
      <c r="H104" s="33"/>
      <c r="I104" s="33"/>
      <c r="J104" s="33"/>
      <c r="K104" s="33"/>
      <c r="L104" s="33"/>
      <c r="M104" s="33">
        <f>Cotizaciones!M335</f>
        <v>43375</v>
      </c>
      <c r="N104" s="33">
        <f>Cotizaciones!M334</f>
        <v>37500</v>
      </c>
      <c r="O104" s="33"/>
      <c r="P104" s="33"/>
      <c r="Q104" s="33"/>
      <c r="R104" s="33"/>
      <c r="S104" s="33"/>
      <c r="T104" s="33"/>
      <c r="U104" s="33"/>
      <c r="V104" s="33"/>
      <c r="W104" s="33"/>
      <c r="X104" s="33"/>
      <c r="Y104" s="33"/>
      <c r="Z104" s="31" t="s">
        <v>492</v>
      </c>
      <c r="AA104" s="203">
        <f t="shared" si="3"/>
        <v>40438</v>
      </c>
      <c r="AB104" s="39"/>
    </row>
    <row r="105" spans="1:28" ht="36" customHeight="1" x14ac:dyDescent="0.25">
      <c r="A105" s="31">
        <v>103</v>
      </c>
      <c r="B105" s="200" t="s">
        <v>185</v>
      </c>
      <c r="C105" s="31" t="s">
        <v>63</v>
      </c>
      <c r="D105" s="33">
        <f>Cotizaciones!M104</f>
        <v>311535</v>
      </c>
      <c r="E105" s="33">
        <f>Cotizaciones!M211</f>
        <v>296700</v>
      </c>
      <c r="F105" s="33">
        <f>Cotizaciones!M318</f>
        <v>333342</v>
      </c>
      <c r="G105" s="33"/>
      <c r="H105" s="33"/>
      <c r="I105" s="33"/>
      <c r="J105" s="33"/>
      <c r="K105" s="33"/>
      <c r="L105" s="33"/>
      <c r="M105" s="33"/>
      <c r="N105" s="33"/>
      <c r="O105" s="33"/>
      <c r="P105" s="33"/>
      <c r="Q105" s="33"/>
      <c r="R105" s="33"/>
      <c r="S105" s="33"/>
      <c r="T105" s="33"/>
      <c r="U105" s="33"/>
      <c r="V105" s="33"/>
      <c r="W105" s="33"/>
      <c r="X105" s="33"/>
      <c r="Y105" s="33"/>
      <c r="Z105" s="31" t="s">
        <v>492</v>
      </c>
      <c r="AA105" s="203">
        <f t="shared" si="3"/>
        <v>313859</v>
      </c>
      <c r="AB105" s="39"/>
    </row>
    <row r="106" spans="1:28" ht="36" customHeight="1" x14ac:dyDescent="0.25">
      <c r="A106" s="29">
        <v>104</v>
      </c>
      <c r="B106" s="200" t="s">
        <v>297</v>
      </c>
      <c r="C106" s="31" t="s">
        <v>63</v>
      </c>
      <c r="D106" s="33">
        <f>Cotizaciones!M105</f>
        <v>82845</v>
      </c>
      <c r="E106" s="33">
        <f>Cotizaciones!M212</f>
        <v>78900</v>
      </c>
      <c r="F106" s="33">
        <f>Cotizaciones!M319</f>
        <v>88644</v>
      </c>
      <c r="G106" s="33"/>
      <c r="H106" s="33"/>
      <c r="I106" s="33"/>
      <c r="J106" s="33"/>
      <c r="K106" s="33"/>
      <c r="L106" s="33"/>
      <c r="M106" s="33"/>
      <c r="N106" s="33"/>
      <c r="O106" s="33"/>
      <c r="P106" s="33"/>
      <c r="Q106" s="33"/>
      <c r="R106" s="33"/>
      <c r="S106" s="33"/>
      <c r="T106" s="33"/>
      <c r="U106" s="33"/>
      <c r="V106" s="33"/>
      <c r="W106" s="33"/>
      <c r="X106" s="33"/>
      <c r="Y106" s="33"/>
      <c r="Z106" s="31" t="s">
        <v>492</v>
      </c>
      <c r="AA106" s="203">
        <f t="shared" si="3"/>
        <v>83463</v>
      </c>
      <c r="AB106" s="39"/>
    </row>
    <row r="107" spans="1:28" ht="93" customHeight="1" x14ac:dyDescent="0.25">
      <c r="A107" s="29">
        <v>105</v>
      </c>
      <c r="B107" s="201" t="s">
        <v>311</v>
      </c>
      <c r="C107" s="31" t="s">
        <v>63</v>
      </c>
      <c r="D107" s="33"/>
      <c r="E107" s="33"/>
      <c r="F107" s="33"/>
      <c r="G107" s="33"/>
      <c r="H107" s="33"/>
      <c r="I107" s="33"/>
      <c r="J107" s="33"/>
      <c r="K107" s="33"/>
      <c r="L107" s="33"/>
      <c r="M107" s="33"/>
      <c r="N107" s="33"/>
      <c r="O107" s="33"/>
      <c r="P107" s="33"/>
      <c r="Q107" s="33"/>
      <c r="R107" s="33"/>
      <c r="S107" s="33"/>
      <c r="T107" s="33">
        <f>Cotizaciones!M106</f>
        <v>2000000</v>
      </c>
      <c r="U107" s="33"/>
      <c r="V107" s="33"/>
      <c r="W107" s="33"/>
      <c r="X107" s="33"/>
      <c r="Y107" s="33"/>
      <c r="Z107" s="31" t="s">
        <v>492</v>
      </c>
      <c r="AA107" s="203">
        <f t="shared" si="3"/>
        <v>2000000</v>
      </c>
      <c r="AB107" s="39"/>
    </row>
    <row r="108" spans="1:28" ht="36" customHeight="1" x14ac:dyDescent="0.25">
      <c r="A108" s="29">
        <v>106</v>
      </c>
      <c r="B108" s="200" t="s">
        <v>159</v>
      </c>
      <c r="C108" s="31" t="s">
        <v>63</v>
      </c>
      <c r="D108" s="33"/>
      <c r="E108" s="33"/>
      <c r="F108" s="33"/>
      <c r="G108" s="33"/>
      <c r="H108" s="33"/>
      <c r="I108" s="33"/>
      <c r="J108" s="33"/>
      <c r="K108" s="33"/>
      <c r="L108" s="33"/>
      <c r="M108" s="33"/>
      <c r="N108" s="33"/>
      <c r="O108" s="33"/>
      <c r="P108" s="33"/>
      <c r="Q108" s="33"/>
      <c r="R108" s="33"/>
      <c r="S108" s="33"/>
      <c r="T108" s="33"/>
      <c r="U108" s="33"/>
      <c r="V108" s="33"/>
      <c r="W108" s="33"/>
      <c r="X108" s="33"/>
      <c r="Y108" s="33">
        <f>Cotizaciones!N326</f>
        <v>735294.11764705891</v>
      </c>
      <c r="Z108" s="31" t="s">
        <v>492</v>
      </c>
      <c r="AA108" s="203">
        <f t="shared" si="3"/>
        <v>735295</v>
      </c>
      <c r="AB108" s="39" t="s">
        <v>529</v>
      </c>
    </row>
    <row r="109" spans="1:28" ht="48" customHeight="1" x14ac:dyDescent="0.25">
      <c r="A109" s="31">
        <v>107</v>
      </c>
      <c r="B109" s="217" t="s">
        <v>607</v>
      </c>
      <c r="C109" s="77" t="s">
        <v>63</v>
      </c>
      <c r="D109" s="33">
        <f>Cotizaciones!M108</f>
        <v>1877000</v>
      </c>
      <c r="E109" s="33">
        <f>Cotizaciones!M215</f>
        <v>1244500</v>
      </c>
      <c r="F109" s="33">
        <f>Cotizaciones!M322</f>
        <v>1401700</v>
      </c>
      <c r="G109" s="33"/>
      <c r="H109" s="33"/>
      <c r="I109" s="33"/>
      <c r="J109" s="33"/>
      <c r="K109" s="33"/>
      <c r="L109" s="33"/>
      <c r="M109" s="33"/>
      <c r="N109" s="33"/>
      <c r="O109" s="33"/>
      <c r="P109" s="33"/>
      <c r="Q109" s="33"/>
      <c r="R109" s="33"/>
      <c r="S109" s="33"/>
      <c r="T109" s="33"/>
      <c r="U109" s="33"/>
      <c r="V109" s="33"/>
      <c r="W109" s="33"/>
      <c r="X109" s="33"/>
      <c r="Y109" s="33"/>
      <c r="Z109" s="31" t="s">
        <v>492</v>
      </c>
      <c r="AA109" s="203">
        <f t="shared" si="3"/>
        <v>1507734</v>
      </c>
      <c r="AB109" s="39"/>
    </row>
    <row r="124" spans="3:3" x14ac:dyDescent="0.25">
      <c r="C124" s="43"/>
    </row>
    <row r="126" spans="3:3" x14ac:dyDescent="0.25">
      <c r="C126" s="43"/>
    </row>
  </sheetData>
  <mergeCells count="7">
    <mergeCell ref="A1:A2"/>
    <mergeCell ref="B1:B2"/>
    <mergeCell ref="C1:C2"/>
    <mergeCell ref="D1:Y1"/>
    <mergeCell ref="AB1:AB2"/>
    <mergeCell ref="Z1:Z2"/>
    <mergeCell ref="AA1:AA2"/>
  </mergeCells>
  <dataValidations count="1">
    <dataValidation type="list" errorStyle="information" allowBlank="1" showInputMessage="1" showErrorMessage="1" error="Si las opciones anteriores N/A escriba la nueva" sqref="Z3:Z109">
      <formula1>"Promedio,Mínimo,Máximo,Moda,Mediana,Servicio Especializado,Única cotización,Precios Referencia Gobernación"</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214"/>
  <sheetViews>
    <sheetView showGridLines="0" zoomScale="130" zoomScaleNormal="130" workbookViewId="0">
      <selection activeCell="A109" sqref="A109"/>
    </sheetView>
  </sheetViews>
  <sheetFormatPr baseColWidth="10" defaultColWidth="11.42578125" defaultRowHeight="12.75" x14ac:dyDescent="0.25"/>
  <cols>
    <col min="1" max="1" width="5.5703125" style="30" customWidth="1"/>
    <col min="2" max="2" width="30" style="30" customWidth="1"/>
    <col min="3" max="3" width="9.5703125" style="168" customWidth="1"/>
    <col min="4" max="4" width="7.85546875" style="46" customWidth="1"/>
    <col min="5" max="5" width="8.85546875" style="46" customWidth="1"/>
    <col min="6" max="6" width="8.140625" style="164" customWidth="1"/>
    <col min="7" max="7" width="11.85546875" style="30" customWidth="1"/>
    <col min="8" max="8" width="12.7109375" style="30" customWidth="1"/>
    <col min="9" max="9" width="15.42578125" style="30" customWidth="1"/>
    <col min="10" max="10" width="8.28515625" style="30" customWidth="1"/>
    <col min="11" max="12" width="12.85546875" style="30" customWidth="1"/>
    <col min="13" max="253" width="11.42578125" style="30" customWidth="1"/>
    <col min="254" max="16384" width="11.42578125" style="30"/>
  </cols>
  <sheetData>
    <row r="1" spans="1:9" ht="43.5" customHeight="1" x14ac:dyDescent="0.25">
      <c r="A1" s="243" t="s">
        <v>6</v>
      </c>
      <c r="B1" s="243" t="s">
        <v>11</v>
      </c>
      <c r="C1" s="243" t="s">
        <v>35</v>
      </c>
      <c r="D1" s="248" t="s">
        <v>36</v>
      </c>
      <c r="E1" s="171" t="s">
        <v>53</v>
      </c>
      <c r="F1" s="172" t="s">
        <v>43</v>
      </c>
      <c r="G1" s="243" t="s">
        <v>9</v>
      </c>
      <c r="H1" s="243" t="s">
        <v>37</v>
      </c>
      <c r="I1" s="242" t="s">
        <v>264</v>
      </c>
    </row>
    <row r="2" spans="1:9" ht="18.75" customHeight="1" x14ac:dyDescent="0.25">
      <c r="A2" s="244"/>
      <c r="B2" s="244"/>
      <c r="C2" s="244"/>
      <c r="D2" s="249"/>
      <c r="E2" s="173"/>
      <c r="F2" s="174"/>
      <c r="G2" s="244"/>
      <c r="H2" s="244"/>
      <c r="I2" s="238"/>
    </row>
    <row r="3" spans="1:9" ht="16.5" customHeight="1" x14ac:dyDescent="0.25">
      <c r="A3" s="77">
        <v>1</v>
      </c>
      <c r="B3" s="36" t="s">
        <v>246</v>
      </c>
      <c r="C3" s="166" t="s">
        <v>94</v>
      </c>
      <c r="D3" s="170">
        <v>68</v>
      </c>
      <c r="E3" s="170">
        <f t="shared" ref="E3:E34" si="0">G3/(1+F3)</f>
        <v>30678</v>
      </c>
      <c r="F3" s="161">
        <v>0</v>
      </c>
      <c r="G3" s="50">
        <f>'Analisis de cotizaciones'!AA3</f>
        <v>30678</v>
      </c>
      <c r="H3" s="50">
        <f t="shared" ref="H3:H34" si="1">D3*G3</f>
        <v>2086104</v>
      </c>
      <c r="I3" s="159" t="s">
        <v>265</v>
      </c>
    </row>
    <row r="4" spans="1:9" ht="40.5" customHeight="1" x14ac:dyDescent="0.25">
      <c r="A4" s="77">
        <v>2</v>
      </c>
      <c r="B4" s="36" t="s">
        <v>60</v>
      </c>
      <c r="C4" s="166" t="s">
        <v>278</v>
      </c>
      <c r="D4" s="170">
        <v>1</v>
      </c>
      <c r="E4" s="170">
        <f t="shared" si="0"/>
        <v>557363.02521008404</v>
      </c>
      <c r="F4" s="161">
        <v>0.19</v>
      </c>
      <c r="G4" s="50">
        <f>'Analisis de cotizaciones'!AA4</f>
        <v>663262</v>
      </c>
      <c r="H4" s="50">
        <f t="shared" si="1"/>
        <v>663262</v>
      </c>
      <c r="I4" s="159" t="s">
        <v>309</v>
      </c>
    </row>
    <row r="5" spans="1:9" ht="51" x14ac:dyDescent="0.25">
      <c r="A5" s="77">
        <v>3</v>
      </c>
      <c r="B5" s="36" t="s">
        <v>106</v>
      </c>
      <c r="C5" s="166" t="s">
        <v>426</v>
      </c>
      <c r="D5" s="170">
        <v>3</v>
      </c>
      <c r="E5" s="170">
        <f t="shared" si="0"/>
        <v>306683.19327731093</v>
      </c>
      <c r="F5" s="161">
        <v>0.19</v>
      </c>
      <c r="G5" s="50">
        <f>'Analisis de cotizaciones'!AA5</f>
        <v>364953</v>
      </c>
      <c r="H5" s="50">
        <f t="shared" si="1"/>
        <v>1094859</v>
      </c>
      <c r="I5" s="159" t="s">
        <v>309</v>
      </c>
    </row>
    <row r="6" spans="1:9" ht="51" x14ac:dyDescent="0.25">
      <c r="A6" s="77">
        <v>4</v>
      </c>
      <c r="B6" s="36" t="s">
        <v>82</v>
      </c>
      <c r="C6" s="166" t="s">
        <v>63</v>
      </c>
      <c r="D6" s="170">
        <v>1</v>
      </c>
      <c r="E6" s="170">
        <f t="shared" si="0"/>
        <v>85337.815126050424</v>
      </c>
      <c r="F6" s="161">
        <v>0.19</v>
      </c>
      <c r="G6" s="50">
        <f>'Analisis de cotizaciones'!AA6</f>
        <v>101552</v>
      </c>
      <c r="H6" s="50">
        <f t="shared" si="1"/>
        <v>101552</v>
      </c>
      <c r="I6" s="159" t="s">
        <v>309</v>
      </c>
    </row>
    <row r="7" spans="1:9" ht="25.5" x14ac:dyDescent="0.25">
      <c r="A7" s="77">
        <v>5</v>
      </c>
      <c r="B7" s="36" t="s">
        <v>307</v>
      </c>
      <c r="C7" s="166" t="s">
        <v>102</v>
      </c>
      <c r="D7" s="170">
        <v>9</v>
      </c>
      <c r="E7" s="170">
        <f t="shared" si="0"/>
        <v>198532.38095238095</v>
      </c>
      <c r="F7" s="161">
        <v>0.05</v>
      </c>
      <c r="G7" s="50">
        <f>'Analisis de cotizaciones'!AA7</f>
        <v>208459</v>
      </c>
      <c r="H7" s="50">
        <f t="shared" si="1"/>
        <v>1876131</v>
      </c>
      <c r="I7" s="159" t="s">
        <v>265</v>
      </c>
    </row>
    <row r="8" spans="1:9" ht="25.5" x14ac:dyDescent="0.25">
      <c r="A8" s="77">
        <v>6</v>
      </c>
      <c r="B8" s="36" t="s">
        <v>97</v>
      </c>
      <c r="C8" s="166" t="s">
        <v>102</v>
      </c>
      <c r="D8" s="170">
        <v>3</v>
      </c>
      <c r="E8" s="170">
        <f t="shared" si="0"/>
        <v>246828.57142857142</v>
      </c>
      <c r="F8" s="161">
        <v>0.05</v>
      </c>
      <c r="G8" s="50">
        <f>'Analisis de cotizaciones'!AA8</f>
        <v>259170</v>
      </c>
      <c r="H8" s="50">
        <f t="shared" si="1"/>
        <v>777510</v>
      </c>
      <c r="I8" s="159" t="s">
        <v>265</v>
      </c>
    </row>
    <row r="9" spans="1:9" ht="25.5" x14ac:dyDescent="0.25">
      <c r="A9" s="77">
        <v>7</v>
      </c>
      <c r="B9" s="36" t="s">
        <v>98</v>
      </c>
      <c r="C9" s="166" t="s">
        <v>102</v>
      </c>
      <c r="D9" s="170">
        <v>3</v>
      </c>
      <c r="E9" s="170">
        <f t="shared" si="0"/>
        <v>199477.14285714284</v>
      </c>
      <c r="F9" s="161">
        <v>0.05</v>
      </c>
      <c r="G9" s="50">
        <f>'Analisis de cotizaciones'!AA9</f>
        <v>209451</v>
      </c>
      <c r="H9" s="50">
        <f t="shared" si="1"/>
        <v>628353</v>
      </c>
      <c r="I9" s="159" t="s">
        <v>265</v>
      </c>
    </row>
    <row r="10" spans="1:9" ht="25.5" x14ac:dyDescent="0.25">
      <c r="A10" s="77">
        <v>8</v>
      </c>
      <c r="B10" s="36" t="s">
        <v>96</v>
      </c>
      <c r="C10" s="166" t="s">
        <v>102</v>
      </c>
      <c r="D10" s="170">
        <v>2</v>
      </c>
      <c r="E10" s="170">
        <f t="shared" si="0"/>
        <v>280074.28571428568</v>
      </c>
      <c r="F10" s="161">
        <v>0.05</v>
      </c>
      <c r="G10" s="50">
        <f>'Analisis de cotizaciones'!AA10</f>
        <v>294078</v>
      </c>
      <c r="H10" s="50">
        <f t="shared" si="1"/>
        <v>588156</v>
      </c>
      <c r="I10" s="159" t="s">
        <v>265</v>
      </c>
    </row>
    <row r="11" spans="1:9" ht="51" x14ac:dyDescent="0.25">
      <c r="A11" s="77">
        <v>9</v>
      </c>
      <c r="B11" s="36" t="s">
        <v>75</v>
      </c>
      <c r="C11" s="166" t="s">
        <v>63</v>
      </c>
      <c r="D11" s="170">
        <v>19</v>
      </c>
      <c r="E11" s="170">
        <f t="shared" si="0"/>
        <v>64478.095238095237</v>
      </c>
      <c r="F11" s="161">
        <v>0.05</v>
      </c>
      <c r="G11" s="50">
        <f>'Analisis de cotizaciones'!AA11</f>
        <v>67702</v>
      </c>
      <c r="H11" s="50">
        <f t="shared" si="1"/>
        <v>1286338</v>
      </c>
      <c r="I11" s="159" t="s">
        <v>309</v>
      </c>
    </row>
    <row r="12" spans="1:9" ht="51" x14ac:dyDescent="0.25">
      <c r="A12" s="77">
        <v>10</v>
      </c>
      <c r="B12" s="36" t="s">
        <v>274</v>
      </c>
      <c r="C12" s="166" t="s">
        <v>517</v>
      </c>
      <c r="D12" s="170">
        <v>1</v>
      </c>
      <c r="E12" s="170">
        <f t="shared" si="0"/>
        <v>595587.39495798317</v>
      </c>
      <c r="F12" s="161">
        <v>0.19</v>
      </c>
      <c r="G12" s="50">
        <f>'Analisis de cotizaciones'!AA12</f>
        <v>708749</v>
      </c>
      <c r="H12" s="50">
        <f t="shared" si="1"/>
        <v>708749</v>
      </c>
      <c r="I12" s="159" t="s">
        <v>309</v>
      </c>
    </row>
    <row r="13" spans="1:9" ht="88.5" customHeight="1" x14ac:dyDescent="0.25">
      <c r="A13" s="77">
        <v>11</v>
      </c>
      <c r="B13" s="36" t="s">
        <v>291</v>
      </c>
      <c r="C13" s="166" t="s">
        <v>63</v>
      </c>
      <c r="D13" s="170">
        <v>3</v>
      </c>
      <c r="E13" s="170">
        <f t="shared" si="0"/>
        <v>403221.84873949579</v>
      </c>
      <c r="F13" s="161">
        <v>0.19</v>
      </c>
      <c r="G13" s="50">
        <f>'Analisis de cotizaciones'!AA13</f>
        <v>479834</v>
      </c>
      <c r="H13" s="50">
        <f t="shared" si="1"/>
        <v>1439502</v>
      </c>
      <c r="I13" s="159" t="s">
        <v>309</v>
      </c>
    </row>
    <row r="14" spans="1:9" ht="51" x14ac:dyDescent="0.25">
      <c r="A14" s="77">
        <v>12</v>
      </c>
      <c r="B14" s="36" t="s">
        <v>208</v>
      </c>
      <c r="C14" s="166" t="s">
        <v>63</v>
      </c>
      <c r="D14" s="170">
        <v>1</v>
      </c>
      <c r="E14" s="170">
        <f t="shared" si="0"/>
        <v>1260504.2016806724</v>
      </c>
      <c r="F14" s="161">
        <v>0.19</v>
      </c>
      <c r="G14" s="50">
        <f>'Analisis de cotizaciones'!AA14</f>
        <v>1500000</v>
      </c>
      <c r="H14" s="50">
        <f t="shared" si="1"/>
        <v>1500000</v>
      </c>
      <c r="I14" s="159" t="s">
        <v>309</v>
      </c>
    </row>
    <row r="15" spans="1:9" ht="51.75" customHeight="1" x14ac:dyDescent="0.25">
      <c r="A15" s="77">
        <v>13</v>
      </c>
      <c r="B15" s="36" t="s">
        <v>541</v>
      </c>
      <c r="C15" s="166" t="s">
        <v>63</v>
      </c>
      <c r="D15" s="170">
        <v>2</v>
      </c>
      <c r="E15" s="170">
        <f t="shared" si="0"/>
        <v>328906.72268907563</v>
      </c>
      <c r="F15" s="161">
        <v>0.19</v>
      </c>
      <c r="G15" s="50">
        <f>'Analisis de cotizaciones'!AA15</f>
        <v>391399</v>
      </c>
      <c r="H15" s="50">
        <f t="shared" si="1"/>
        <v>782798</v>
      </c>
      <c r="I15" s="159" t="s">
        <v>309</v>
      </c>
    </row>
    <row r="16" spans="1:9" ht="51" x14ac:dyDescent="0.25">
      <c r="A16" s="77">
        <v>14</v>
      </c>
      <c r="B16" s="36" t="s">
        <v>61</v>
      </c>
      <c r="C16" s="166" t="s">
        <v>85</v>
      </c>
      <c r="D16" s="170">
        <v>17</v>
      </c>
      <c r="E16" s="170">
        <f t="shared" si="0"/>
        <v>4533.6134453781515</v>
      </c>
      <c r="F16" s="161">
        <v>0.19</v>
      </c>
      <c r="G16" s="50">
        <f>'Analisis de cotizaciones'!AA16</f>
        <v>5395</v>
      </c>
      <c r="H16" s="50">
        <f t="shared" si="1"/>
        <v>91715</v>
      </c>
      <c r="I16" s="159" t="s">
        <v>309</v>
      </c>
    </row>
    <row r="17" spans="1:10" ht="51" x14ac:dyDescent="0.25">
      <c r="A17" s="77">
        <v>15</v>
      </c>
      <c r="B17" s="36" t="s">
        <v>77</v>
      </c>
      <c r="C17" s="166" t="s">
        <v>85</v>
      </c>
      <c r="D17" s="170">
        <v>384</v>
      </c>
      <c r="E17" s="170">
        <f t="shared" si="0"/>
        <v>4533.6134453781515</v>
      </c>
      <c r="F17" s="161">
        <v>0.19</v>
      </c>
      <c r="G17" s="50">
        <f>'Analisis de cotizaciones'!AA17</f>
        <v>5395</v>
      </c>
      <c r="H17" s="50">
        <f t="shared" si="1"/>
        <v>2071680</v>
      </c>
      <c r="I17" s="159" t="s">
        <v>309</v>
      </c>
    </row>
    <row r="18" spans="1:10" ht="61.5" customHeight="1" x14ac:dyDescent="0.25">
      <c r="A18" s="77">
        <v>16</v>
      </c>
      <c r="B18" s="36" t="s">
        <v>294</v>
      </c>
      <c r="C18" s="166" t="s">
        <v>296</v>
      </c>
      <c r="D18" s="170">
        <v>4</v>
      </c>
      <c r="E18" s="170">
        <f t="shared" si="0"/>
        <v>81932.773109243702</v>
      </c>
      <c r="F18" s="161">
        <v>0.19</v>
      </c>
      <c r="G18" s="50">
        <f>'Analisis de cotizaciones'!AA18</f>
        <v>97500</v>
      </c>
      <c r="H18" s="50">
        <f t="shared" si="1"/>
        <v>390000</v>
      </c>
      <c r="I18" s="159" t="s">
        <v>309</v>
      </c>
      <c r="J18" s="49"/>
    </row>
    <row r="19" spans="1:10" ht="51" x14ac:dyDescent="0.25">
      <c r="A19" s="77">
        <v>17</v>
      </c>
      <c r="B19" s="36" t="s">
        <v>108</v>
      </c>
      <c r="C19" s="166" t="s">
        <v>85</v>
      </c>
      <c r="D19" s="170">
        <v>19</v>
      </c>
      <c r="E19" s="170">
        <f t="shared" si="0"/>
        <v>7378.1512605042017</v>
      </c>
      <c r="F19" s="161">
        <v>0.19</v>
      </c>
      <c r="G19" s="50">
        <f>'Analisis de cotizaciones'!AA19</f>
        <v>8780</v>
      </c>
      <c r="H19" s="50">
        <f t="shared" si="1"/>
        <v>166820</v>
      </c>
      <c r="I19" s="159" t="s">
        <v>309</v>
      </c>
    </row>
    <row r="20" spans="1:10" ht="25.5" x14ac:dyDescent="0.25">
      <c r="A20" s="77">
        <v>18</v>
      </c>
      <c r="B20" s="36" t="s">
        <v>284</v>
      </c>
      <c r="C20" s="166" t="s">
        <v>94</v>
      </c>
      <c r="D20" s="170">
        <v>8</v>
      </c>
      <c r="E20" s="170">
        <f t="shared" si="0"/>
        <v>43557.983193277316</v>
      </c>
      <c r="F20" s="161">
        <v>0.19</v>
      </c>
      <c r="G20" s="50">
        <f>'Analisis de cotizaciones'!AA20</f>
        <v>51834</v>
      </c>
      <c r="H20" s="50">
        <f t="shared" si="1"/>
        <v>414672</v>
      </c>
      <c r="I20" s="159" t="s">
        <v>265</v>
      </c>
    </row>
    <row r="21" spans="1:10" ht="51" x14ac:dyDescent="0.25">
      <c r="A21" s="77">
        <v>19</v>
      </c>
      <c r="B21" s="36" t="s">
        <v>287</v>
      </c>
      <c r="C21" s="166" t="s">
        <v>288</v>
      </c>
      <c r="D21" s="170">
        <v>15</v>
      </c>
      <c r="E21" s="170">
        <f t="shared" si="0"/>
        <v>40891.596638655465</v>
      </c>
      <c r="F21" s="161">
        <v>0.19</v>
      </c>
      <c r="G21" s="50">
        <f>'Analisis de cotizaciones'!AA21</f>
        <v>48661</v>
      </c>
      <c r="H21" s="50">
        <f t="shared" si="1"/>
        <v>729915</v>
      </c>
      <c r="I21" s="159" t="s">
        <v>309</v>
      </c>
    </row>
    <row r="22" spans="1:10" ht="63.75" x14ac:dyDescent="0.25">
      <c r="A22" s="77">
        <v>20</v>
      </c>
      <c r="B22" s="36" t="s">
        <v>197</v>
      </c>
      <c r="C22" s="166" t="s">
        <v>94</v>
      </c>
      <c r="D22" s="170">
        <v>30</v>
      </c>
      <c r="E22" s="170">
        <f t="shared" si="0"/>
        <v>28562</v>
      </c>
      <c r="F22" s="161">
        <v>0</v>
      </c>
      <c r="G22" s="50">
        <f>'Analisis de cotizaciones'!AA22</f>
        <v>28562</v>
      </c>
      <c r="H22" s="50">
        <f t="shared" si="1"/>
        <v>856860</v>
      </c>
      <c r="I22" s="159" t="s">
        <v>265</v>
      </c>
    </row>
    <row r="23" spans="1:10" ht="50.25" customHeight="1" x14ac:dyDescent="0.25">
      <c r="A23" s="77">
        <v>21</v>
      </c>
      <c r="B23" s="36" t="s">
        <v>198</v>
      </c>
      <c r="C23" s="166" t="s">
        <v>94</v>
      </c>
      <c r="D23" s="170">
        <v>20</v>
      </c>
      <c r="E23" s="170">
        <f t="shared" si="0"/>
        <v>31295</v>
      </c>
      <c r="F23" s="161">
        <v>0</v>
      </c>
      <c r="G23" s="50">
        <f>'Analisis de cotizaciones'!AA23</f>
        <v>31295</v>
      </c>
      <c r="H23" s="50">
        <f t="shared" si="1"/>
        <v>625900</v>
      </c>
      <c r="I23" s="159" t="s">
        <v>265</v>
      </c>
    </row>
    <row r="24" spans="1:10" ht="41.25" customHeight="1" x14ac:dyDescent="0.25">
      <c r="A24" s="77">
        <v>22</v>
      </c>
      <c r="B24" s="36" t="s">
        <v>286</v>
      </c>
      <c r="C24" s="166" t="s">
        <v>94</v>
      </c>
      <c r="D24" s="170">
        <v>5</v>
      </c>
      <c r="E24" s="170">
        <f t="shared" si="0"/>
        <v>32793</v>
      </c>
      <c r="F24" s="161">
        <v>0</v>
      </c>
      <c r="G24" s="50">
        <f>'Analisis de cotizaciones'!AA24</f>
        <v>32793</v>
      </c>
      <c r="H24" s="50">
        <f t="shared" si="1"/>
        <v>163965</v>
      </c>
      <c r="I24" s="159" t="s">
        <v>265</v>
      </c>
    </row>
    <row r="25" spans="1:10" ht="25.5" x14ac:dyDescent="0.25">
      <c r="A25" s="77">
        <v>23</v>
      </c>
      <c r="B25" s="36" t="s">
        <v>205</v>
      </c>
      <c r="C25" s="166" t="s">
        <v>94</v>
      </c>
      <c r="D25" s="170">
        <v>17</v>
      </c>
      <c r="E25" s="170">
        <f t="shared" si="0"/>
        <v>40198</v>
      </c>
      <c r="F25" s="161">
        <v>0</v>
      </c>
      <c r="G25" s="50">
        <f>'Analisis de cotizaciones'!AA25</f>
        <v>40198</v>
      </c>
      <c r="H25" s="50">
        <f t="shared" si="1"/>
        <v>683366</v>
      </c>
      <c r="I25" s="159" t="s">
        <v>265</v>
      </c>
    </row>
    <row r="26" spans="1:10" ht="25.5" x14ac:dyDescent="0.25">
      <c r="A26" s="77">
        <v>24</v>
      </c>
      <c r="B26" s="36" t="s">
        <v>285</v>
      </c>
      <c r="C26" s="166" t="s">
        <v>94</v>
      </c>
      <c r="D26" s="170">
        <v>20</v>
      </c>
      <c r="E26" s="170">
        <f t="shared" si="0"/>
        <v>40198</v>
      </c>
      <c r="F26" s="161">
        <v>0</v>
      </c>
      <c r="G26" s="50">
        <f>'Analisis de cotizaciones'!AA26</f>
        <v>40198</v>
      </c>
      <c r="H26" s="50">
        <f t="shared" si="1"/>
        <v>803960</v>
      </c>
      <c r="I26" s="159" t="s">
        <v>265</v>
      </c>
    </row>
    <row r="27" spans="1:10" ht="58.5" customHeight="1" x14ac:dyDescent="0.25">
      <c r="A27" s="77">
        <v>25</v>
      </c>
      <c r="B27" s="36" t="s">
        <v>147</v>
      </c>
      <c r="C27" s="166" t="s">
        <v>63</v>
      </c>
      <c r="D27" s="170">
        <v>4</v>
      </c>
      <c r="E27" s="170">
        <f t="shared" si="0"/>
        <v>247268.90756302522</v>
      </c>
      <c r="F27" s="161">
        <v>0.19</v>
      </c>
      <c r="G27" s="50">
        <f>'Analisis de cotizaciones'!AA27</f>
        <v>294250</v>
      </c>
      <c r="H27" s="50">
        <f t="shared" si="1"/>
        <v>1177000</v>
      </c>
      <c r="I27" s="159" t="s">
        <v>309</v>
      </c>
    </row>
    <row r="28" spans="1:10" ht="51" x14ac:dyDescent="0.25">
      <c r="A28" s="77">
        <v>26</v>
      </c>
      <c r="B28" s="36" t="s">
        <v>84</v>
      </c>
      <c r="C28" s="166" t="s">
        <v>63</v>
      </c>
      <c r="D28" s="170">
        <v>13</v>
      </c>
      <c r="E28" s="170">
        <f t="shared" si="0"/>
        <v>29335.294117647059</v>
      </c>
      <c r="F28" s="161">
        <v>0.19</v>
      </c>
      <c r="G28" s="50">
        <f>'Analisis de cotizaciones'!AA28</f>
        <v>34909</v>
      </c>
      <c r="H28" s="50">
        <f t="shared" si="1"/>
        <v>453817</v>
      </c>
      <c r="I28" s="159" t="s">
        <v>309</v>
      </c>
    </row>
    <row r="29" spans="1:10" ht="51" x14ac:dyDescent="0.25">
      <c r="A29" s="77">
        <v>27</v>
      </c>
      <c r="B29" s="36" t="s">
        <v>292</v>
      </c>
      <c r="C29" s="166" t="s">
        <v>63</v>
      </c>
      <c r="D29" s="170">
        <v>43</v>
      </c>
      <c r="E29" s="170">
        <f t="shared" si="0"/>
        <v>34921.008403361346</v>
      </c>
      <c r="F29" s="161">
        <v>0.19</v>
      </c>
      <c r="G29" s="50">
        <f>'Analisis de cotizaciones'!AA29</f>
        <v>41556</v>
      </c>
      <c r="H29" s="50">
        <f t="shared" si="1"/>
        <v>1786908</v>
      </c>
      <c r="I29" s="159" t="s">
        <v>309</v>
      </c>
    </row>
    <row r="30" spans="1:10" ht="51" x14ac:dyDescent="0.25">
      <c r="A30" s="77">
        <v>28</v>
      </c>
      <c r="B30" s="36" t="s">
        <v>430</v>
      </c>
      <c r="C30" s="166" t="s">
        <v>63</v>
      </c>
      <c r="D30" s="170">
        <v>14</v>
      </c>
      <c r="E30" s="170">
        <f t="shared" si="0"/>
        <v>34921.008403361346</v>
      </c>
      <c r="F30" s="161">
        <v>0.19</v>
      </c>
      <c r="G30" s="50">
        <f>'Analisis de cotizaciones'!AA30</f>
        <v>41556</v>
      </c>
      <c r="H30" s="50">
        <f t="shared" si="1"/>
        <v>581784</v>
      </c>
      <c r="I30" s="159" t="s">
        <v>309</v>
      </c>
    </row>
    <row r="31" spans="1:10" ht="37.5" customHeight="1" x14ac:dyDescent="0.25">
      <c r="A31" s="77">
        <v>29</v>
      </c>
      <c r="B31" s="36" t="s">
        <v>290</v>
      </c>
      <c r="C31" s="166" t="s">
        <v>63</v>
      </c>
      <c r="D31" s="170">
        <v>16</v>
      </c>
      <c r="E31" s="170">
        <f t="shared" si="0"/>
        <v>48002.521008403361</v>
      </c>
      <c r="F31" s="161">
        <v>0.19</v>
      </c>
      <c r="G31" s="50">
        <f>'Analisis de cotizaciones'!AA31</f>
        <v>57123</v>
      </c>
      <c r="H31" s="50">
        <f t="shared" si="1"/>
        <v>913968</v>
      </c>
      <c r="I31" s="159" t="s">
        <v>309</v>
      </c>
    </row>
    <row r="32" spans="1:10" ht="51.75" customHeight="1" x14ac:dyDescent="0.25">
      <c r="A32" s="77">
        <v>30</v>
      </c>
      <c r="B32" s="37" t="s">
        <v>524</v>
      </c>
      <c r="C32" s="167" t="s">
        <v>304</v>
      </c>
      <c r="D32" s="170">
        <v>4</v>
      </c>
      <c r="E32" s="170">
        <f t="shared" si="0"/>
        <v>106588.23529411765</v>
      </c>
      <c r="F32" s="161">
        <v>0.19</v>
      </c>
      <c r="G32" s="50">
        <f>'Analisis de cotizaciones'!AA32</f>
        <v>126840</v>
      </c>
      <c r="H32" s="50">
        <f t="shared" si="1"/>
        <v>507360</v>
      </c>
      <c r="I32" s="159" t="s">
        <v>309</v>
      </c>
    </row>
    <row r="33" spans="1:9" ht="51" x14ac:dyDescent="0.25">
      <c r="A33" s="77">
        <v>31</v>
      </c>
      <c r="B33" s="36" t="s">
        <v>242</v>
      </c>
      <c r="C33" s="166" t="s">
        <v>63</v>
      </c>
      <c r="D33" s="170">
        <v>6</v>
      </c>
      <c r="E33" s="170">
        <f t="shared" si="0"/>
        <v>106672.26890756303</v>
      </c>
      <c r="F33" s="161">
        <v>0.19</v>
      </c>
      <c r="G33" s="50">
        <f>'Analisis de cotizaciones'!AA33</f>
        <v>126940</v>
      </c>
      <c r="H33" s="50">
        <f t="shared" si="1"/>
        <v>761640</v>
      </c>
      <c r="I33" s="159" t="s">
        <v>309</v>
      </c>
    </row>
    <row r="34" spans="1:9" ht="51" x14ac:dyDescent="0.25">
      <c r="A34" s="77">
        <v>32</v>
      </c>
      <c r="B34" s="36" t="s">
        <v>244</v>
      </c>
      <c r="C34" s="166" t="s">
        <v>63</v>
      </c>
      <c r="D34" s="170">
        <v>1</v>
      </c>
      <c r="E34" s="170">
        <f t="shared" si="0"/>
        <v>82671.42857142858</v>
      </c>
      <c r="F34" s="161">
        <v>0.19</v>
      </c>
      <c r="G34" s="50">
        <f>'Analisis de cotizaciones'!AA34</f>
        <v>98379</v>
      </c>
      <c r="H34" s="50">
        <f t="shared" si="1"/>
        <v>98379</v>
      </c>
      <c r="I34" s="159" t="s">
        <v>309</v>
      </c>
    </row>
    <row r="35" spans="1:9" ht="51" x14ac:dyDescent="0.25">
      <c r="A35" s="77">
        <v>33</v>
      </c>
      <c r="B35" s="36" t="s">
        <v>243</v>
      </c>
      <c r="C35" s="166" t="s">
        <v>63</v>
      </c>
      <c r="D35" s="170">
        <v>1</v>
      </c>
      <c r="E35" s="170">
        <f t="shared" ref="E35:E66" si="2">G35/(1+F35)</f>
        <v>154674.78991596639</v>
      </c>
      <c r="F35" s="161">
        <v>0.19</v>
      </c>
      <c r="G35" s="50">
        <f>'Analisis de cotizaciones'!AA35</f>
        <v>184063</v>
      </c>
      <c r="H35" s="50">
        <f t="shared" ref="H35:H66" si="3">D35*G35</f>
        <v>184063</v>
      </c>
      <c r="I35" s="159" t="s">
        <v>309</v>
      </c>
    </row>
    <row r="36" spans="1:9" ht="51" x14ac:dyDescent="0.25">
      <c r="A36" s="77">
        <v>34</v>
      </c>
      <c r="B36" s="36" t="s">
        <v>295</v>
      </c>
      <c r="C36" s="166" t="s">
        <v>63</v>
      </c>
      <c r="D36" s="170">
        <v>2</v>
      </c>
      <c r="E36" s="170">
        <f t="shared" si="2"/>
        <v>115562.18487394959</v>
      </c>
      <c r="F36" s="161">
        <v>0.19</v>
      </c>
      <c r="G36" s="50">
        <f>'Analisis de cotizaciones'!AA36</f>
        <v>137519</v>
      </c>
      <c r="H36" s="50">
        <f t="shared" si="3"/>
        <v>275038</v>
      </c>
      <c r="I36" s="159" t="s">
        <v>309</v>
      </c>
    </row>
    <row r="37" spans="1:9" ht="51" x14ac:dyDescent="0.25">
      <c r="A37" s="77">
        <v>35</v>
      </c>
      <c r="B37" s="36" t="s">
        <v>72</v>
      </c>
      <c r="C37" s="166" t="s">
        <v>63</v>
      </c>
      <c r="D37" s="170">
        <v>6</v>
      </c>
      <c r="E37" s="170">
        <f t="shared" si="2"/>
        <v>328906.72268907563</v>
      </c>
      <c r="F37" s="161">
        <v>0.19</v>
      </c>
      <c r="G37" s="50">
        <f>'Analisis de cotizaciones'!AA37</f>
        <v>391399</v>
      </c>
      <c r="H37" s="50">
        <f t="shared" si="3"/>
        <v>2348394</v>
      </c>
      <c r="I37" s="159" t="s">
        <v>309</v>
      </c>
    </row>
    <row r="38" spans="1:9" ht="71.25" customHeight="1" x14ac:dyDescent="0.25">
      <c r="A38" s="77">
        <v>36</v>
      </c>
      <c r="B38" s="36" t="s">
        <v>494</v>
      </c>
      <c r="C38" s="166" t="s">
        <v>63</v>
      </c>
      <c r="D38" s="170">
        <v>1</v>
      </c>
      <c r="E38" s="170">
        <f t="shared" si="2"/>
        <v>945378.15126050427</v>
      </c>
      <c r="F38" s="161">
        <v>0.19</v>
      </c>
      <c r="G38" s="50">
        <f>'Analisis de cotizaciones'!AA38</f>
        <v>1125000</v>
      </c>
      <c r="H38" s="50">
        <f t="shared" si="3"/>
        <v>1125000</v>
      </c>
      <c r="I38" s="159" t="s">
        <v>309</v>
      </c>
    </row>
    <row r="39" spans="1:9" ht="63.75" x14ac:dyDescent="0.25">
      <c r="A39" s="77">
        <v>37</v>
      </c>
      <c r="B39" s="36" t="s">
        <v>525</v>
      </c>
      <c r="C39" s="166" t="s">
        <v>67</v>
      </c>
      <c r="D39" s="170">
        <v>1</v>
      </c>
      <c r="E39" s="170">
        <f t="shared" si="2"/>
        <v>64892.436974789918</v>
      </c>
      <c r="F39" s="161">
        <v>0.19</v>
      </c>
      <c r="G39" s="50">
        <f>'Analisis de cotizaciones'!AA39</f>
        <v>77222</v>
      </c>
      <c r="H39" s="50">
        <f t="shared" si="3"/>
        <v>77222</v>
      </c>
      <c r="I39" s="169" t="s">
        <v>309</v>
      </c>
    </row>
    <row r="40" spans="1:9" ht="72" customHeight="1" x14ac:dyDescent="0.25">
      <c r="A40" s="77">
        <v>38</v>
      </c>
      <c r="B40" s="36" t="s">
        <v>158</v>
      </c>
      <c r="C40" s="166" t="s">
        <v>102</v>
      </c>
      <c r="D40" s="170">
        <v>4</v>
      </c>
      <c r="E40" s="170">
        <f t="shared" si="2"/>
        <v>174291.42857142855</v>
      </c>
      <c r="F40" s="161">
        <v>0.05</v>
      </c>
      <c r="G40" s="50">
        <f>'Analisis de cotizaciones'!AA40</f>
        <v>183006</v>
      </c>
      <c r="H40" s="50">
        <f t="shared" si="3"/>
        <v>732024</v>
      </c>
      <c r="I40" s="159" t="s">
        <v>265</v>
      </c>
    </row>
    <row r="41" spans="1:9" ht="24" customHeight="1" x14ac:dyDescent="0.25">
      <c r="A41" s="77">
        <v>39</v>
      </c>
      <c r="B41" s="36" t="s">
        <v>539</v>
      </c>
      <c r="C41" s="166" t="s">
        <v>63</v>
      </c>
      <c r="D41" s="170">
        <v>2</v>
      </c>
      <c r="E41" s="170">
        <f t="shared" si="2"/>
        <v>1687647.0588235294</v>
      </c>
      <c r="F41" s="161">
        <v>0.19</v>
      </c>
      <c r="G41" s="50">
        <f>'Analisis de cotizaciones'!AA41</f>
        <v>2008300</v>
      </c>
      <c r="H41" s="50">
        <f t="shared" si="3"/>
        <v>4016600</v>
      </c>
      <c r="I41" s="159" t="s">
        <v>309</v>
      </c>
    </row>
    <row r="42" spans="1:9" ht="51" x14ac:dyDescent="0.25">
      <c r="A42" s="77">
        <v>40</v>
      </c>
      <c r="B42" s="36" t="s">
        <v>220</v>
      </c>
      <c r="C42" s="166" t="s">
        <v>63</v>
      </c>
      <c r="D42" s="170">
        <v>41</v>
      </c>
      <c r="E42" s="170">
        <f t="shared" si="2"/>
        <v>15112.605042016807</v>
      </c>
      <c r="F42" s="161">
        <v>0.19</v>
      </c>
      <c r="G42" s="50">
        <f>'Analisis de cotizaciones'!AA42</f>
        <v>17984</v>
      </c>
      <c r="H42" s="50">
        <f t="shared" si="3"/>
        <v>737344</v>
      </c>
      <c r="I42" s="159" t="s">
        <v>309</v>
      </c>
    </row>
    <row r="43" spans="1:9" ht="51" x14ac:dyDescent="0.25">
      <c r="A43" s="77">
        <v>41</v>
      </c>
      <c r="B43" s="36" t="s">
        <v>179</v>
      </c>
      <c r="C43" s="166" t="s">
        <v>63</v>
      </c>
      <c r="D43" s="170">
        <v>1</v>
      </c>
      <c r="E43" s="170">
        <f t="shared" si="2"/>
        <v>293348.73949579831</v>
      </c>
      <c r="F43" s="161">
        <v>0.19</v>
      </c>
      <c r="G43" s="50">
        <f>'Analisis de cotizaciones'!AA43</f>
        <v>349085</v>
      </c>
      <c r="H43" s="50">
        <f t="shared" si="3"/>
        <v>349085</v>
      </c>
      <c r="I43" s="159" t="s">
        <v>309</v>
      </c>
    </row>
    <row r="44" spans="1:9" ht="81.75" customHeight="1" x14ac:dyDescent="0.25">
      <c r="A44" s="77">
        <v>42</v>
      </c>
      <c r="B44" s="36" t="s">
        <v>156</v>
      </c>
      <c r="C44" s="166" t="s">
        <v>63</v>
      </c>
      <c r="D44" s="170">
        <v>1</v>
      </c>
      <c r="E44" s="170">
        <f t="shared" si="2"/>
        <v>1405615.9663865548</v>
      </c>
      <c r="F44" s="161">
        <v>0.19</v>
      </c>
      <c r="G44" s="50">
        <f>'Analisis de cotizaciones'!AA44</f>
        <v>1672683</v>
      </c>
      <c r="H44" s="50">
        <f t="shared" si="3"/>
        <v>1672683</v>
      </c>
      <c r="I44" s="159" t="s">
        <v>309</v>
      </c>
    </row>
    <row r="45" spans="1:9" ht="51" x14ac:dyDescent="0.25">
      <c r="A45" s="77">
        <v>43</v>
      </c>
      <c r="B45" s="36" t="s">
        <v>91</v>
      </c>
      <c r="C45" s="166" t="s">
        <v>63</v>
      </c>
      <c r="D45" s="170">
        <v>6</v>
      </c>
      <c r="E45" s="170">
        <f t="shared" si="2"/>
        <v>41336.134453781517</v>
      </c>
      <c r="F45" s="161">
        <v>0.19</v>
      </c>
      <c r="G45" s="50">
        <f>'Analisis de cotizaciones'!AA45</f>
        <v>49190</v>
      </c>
      <c r="H45" s="50">
        <f t="shared" si="3"/>
        <v>295140</v>
      </c>
      <c r="I45" s="159" t="s">
        <v>309</v>
      </c>
    </row>
    <row r="46" spans="1:9" ht="97.5" customHeight="1" x14ac:dyDescent="0.25">
      <c r="A46" s="77">
        <v>44</v>
      </c>
      <c r="B46" s="37" t="s">
        <v>469</v>
      </c>
      <c r="C46" s="167" t="s">
        <v>304</v>
      </c>
      <c r="D46" s="170">
        <v>1</v>
      </c>
      <c r="E46" s="170">
        <f t="shared" si="2"/>
        <v>666393.27731092437</v>
      </c>
      <c r="F46" s="161">
        <v>0.19</v>
      </c>
      <c r="G46" s="50">
        <f>'Analisis de cotizaciones'!AA46</f>
        <v>793008</v>
      </c>
      <c r="H46" s="50">
        <f t="shared" si="3"/>
        <v>793008</v>
      </c>
      <c r="I46" s="159" t="s">
        <v>309</v>
      </c>
    </row>
    <row r="47" spans="1:9" ht="51" x14ac:dyDescent="0.25">
      <c r="A47" s="77">
        <v>45</v>
      </c>
      <c r="B47" s="36" t="s">
        <v>209</v>
      </c>
      <c r="C47" s="166" t="s">
        <v>63</v>
      </c>
      <c r="D47" s="170">
        <v>1</v>
      </c>
      <c r="E47" s="170">
        <f t="shared" si="2"/>
        <v>158231.09243697481</v>
      </c>
      <c r="F47" s="161">
        <v>0.19</v>
      </c>
      <c r="G47" s="50">
        <f>'Analisis de cotizaciones'!AA47</f>
        <v>188295</v>
      </c>
      <c r="H47" s="50">
        <f t="shared" si="3"/>
        <v>188295</v>
      </c>
      <c r="I47" s="159" t="s">
        <v>309</v>
      </c>
    </row>
    <row r="48" spans="1:9" ht="25.5" x14ac:dyDescent="0.25">
      <c r="A48" s="77">
        <v>46</v>
      </c>
      <c r="B48" s="36" t="s">
        <v>260</v>
      </c>
      <c r="C48" s="166" t="s">
        <v>94</v>
      </c>
      <c r="D48" s="170">
        <v>3</v>
      </c>
      <c r="E48" s="170">
        <f t="shared" si="2"/>
        <v>322640</v>
      </c>
      <c r="F48" s="161">
        <v>0</v>
      </c>
      <c r="G48" s="50">
        <f>'Analisis de cotizaciones'!AA48</f>
        <v>322640</v>
      </c>
      <c r="H48" s="50">
        <f t="shared" si="3"/>
        <v>967920</v>
      </c>
      <c r="I48" s="159" t="s">
        <v>265</v>
      </c>
    </row>
    <row r="49" spans="1:9" ht="25.5" x14ac:dyDescent="0.25">
      <c r="A49" s="77">
        <v>47</v>
      </c>
      <c r="B49" s="36" t="s">
        <v>252</v>
      </c>
      <c r="C49" s="166" t="s">
        <v>94</v>
      </c>
      <c r="D49" s="170">
        <v>4</v>
      </c>
      <c r="E49" s="170">
        <f t="shared" si="2"/>
        <v>349085</v>
      </c>
      <c r="F49" s="161">
        <v>0</v>
      </c>
      <c r="G49" s="50">
        <f>'Analisis de cotizaciones'!AA49</f>
        <v>349085</v>
      </c>
      <c r="H49" s="50">
        <f t="shared" si="3"/>
        <v>1396340</v>
      </c>
      <c r="I49" s="159" t="s">
        <v>265</v>
      </c>
    </row>
    <row r="50" spans="1:9" ht="25.5" x14ac:dyDescent="0.25">
      <c r="A50" s="77">
        <v>48</v>
      </c>
      <c r="B50" s="36" t="s">
        <v>253</v>
      </c>
      <c r="C50" s="166" t="s">
        <v>94</v>
      </c>
      <c r="D50" s="170">
        <v>9</v>
      </c>
      <c r="E50" s="170">
        <f t="shared" si="2"/>
        <v>330044</v>
      </c>
      <c r="F50" s="161">
        <v>0</v>
      </c>
      <c r="G50" s="50">
        <f>'Analisis de cotizaciones'!AA50</f>
        <v>330044</v>
      </c>
      <c r="H50" s="50">
        <f t="shared" si="3"/>
        <v>2970396</v>
      </c>
      <c r="I50" s="159" t="s">
        <v>265</v>
      </c>
    </row>
    <row r="51" spans="1:9" ht="25.5" x14ac:dyDescent="0.25">
      <c r="A51" s="77">
        <v>49</v>
      </c>
      <c r="B51" s="36" t="s">
        <v>107</v>
      </c>
      <c r="C51" s="166" t="s">
        <v>94</v>
      </c>
      <c r="D51" s="170">
        <v>4</v>
      </c>
      <c r="E51" s="170">
        <f t="shared" si="2"/>
        <v>336391</v>
      </c>
      <c r="F51" s="161">
        <v>0</v>
      </c>
      <c r="G51" s="50">
        <f>'Analisis de cotizaciones'!AA51</f>
        <v>336391</v>
      </c>
      <c r="H51" s="50">
        <f t="shared" si="3"/>
        <v>1345564</v>
      </c>
      <c r="I51" s="159" t="s">
        <v>265</v>
      </c>
    </row>
    <row r="52" spans="1:9" ht="48.75" customHeight="1" x14ac:dyDescent="0.25">
      <c r="A52" s="77">
        <v>50</v>
      </c>
      <c r="B52" s="36" t="s">
        <v>542</v>
      </c>
      <c r="C52" s="166" t="s">
        <v>425</v>
      </c>
      <c r="D52" s="170">
        <v>2</v>
      </c>
      <c r="E52" s="170">
        <f t="shared" si="2"/>
        <v>94148</v>
      </c>
      <c r="F52" s="161">
        <v>0</v>
      </c>
      <c r="G52" s="50">
        <f>'Analisis de cotizaciones'!AA52</f>
        <v>94148</v>
      </c>
      <c r="H52" s="50">
        <f t="shared" si="3"/>
        <v>188296</v>
      </c>
      <c r="I52" s="159" t="s">
        <v>265</v>
      </c>
    </row>
    <row r="53" spans="1:9" ht="25.5" x14ac:dyDescent="0.25">
      <c r="A53" s="77">
        <v>51</v>
      </c>
      <c r="B53" s="36" t="s">
        <v>105</v>
      </c>
      <c r="C53" s="166" t="s">
        <v>94</v>
      </c>
      <c r="D53" s="170">
        <v>22</v>
      </c>
      <c r="E53" s="170">
        <f t="shared" si="2"/>
        <v>199931</v>
      </c>
      <c r="F53" s="161">
        <v>0</v>
      </c>
      <c r="G53" s="50">
        <f>'Analisis de cotizaciones'!AA53</f>
        <v>199931</v>
      </c>
      <c r="H53" s="50">
        <f t="shared" si="3"/>
        <v>4398482</v>
      </c>
      <c r="I53" s="159" t="s">
        <v>265</v>
      </c>
    </row>
    <row r="54" spans="1:9" ht="25.5" x14ac:dyDescent="0.25">
      <c r="A54" s="77">
        <v>52</v>
      </c>
      <c r="B54" s="36" t="s">
        <v>251</v>
      </c>
      <c r="C54" s="166" t="s">
        <v>94</v>
      </c>
      <c r="D54" s="170">
        <v>2</v>
      </c>
      <c r="E54" s="170">
        <f t="shared" si="2"/>
        <v>250707</v>
      </c>
      <c r="F54" s="161">
        <v>0</v>
      </c>
      <c r="G54" s="50">
        <f>'Analisis de cotizaciones'!AA54</f>
        <v>250707</v>
      </c>
      <c r="H54" s="50">
        <f t="shared" si="3"/>
        <v>501414</v>
      </c>
      <c r="I54" s="159" t="s">
        <v>265</v>
      </c>
    </row>
    <row r="55" spans="1:9" ht="51" x14ac:dyDescent="0.25">
      <c r="A55" s="77">
        <v>53</v>
      </c>
      <c r="B55" s="36" t="s">
        <v>152</v>
      </c>
      <c r="C55" s="166" t="s">
        <v>63</v>
      </c>
      <c r="D55" s="170">
        <v>1</v>
      </c>
      <c r="E55" s="170">
        <f t="shared" si="2"/>
        <v>1587826.8907563025</v>
      </c>
      <c r="F55" s="161">
        <v>0.19</v>
      </c>
      <c r="G55" s="50">
        <f>'Analisis de cotizaciones'!AA55</f>
        <v>1889514</v>
      </c>
      <c r="H55" s="50">
        <f t="shared" si="3"/>
        <v>1889514</v>
      </c>
      <c r="I55" s="159" t="s">
        <v>309</v>
      </c>
    </row>
    <row r="56" spans="1:9" ht="76.5" x14ac:dyDescent="0.25">
      <c r="A56" s="77">
        <v>54</v>
      </c>
      <c r="B56" s="36" t="s">
        <v>150</v>
      </c>
      <c r="C56" s="166" t="s">
        <v>63</v>
      </c>
      <c r="D56" s="170">
        <v>7</v>
      </c>
      <c r="E56" s="170">
        <f t="shared" si="2"/>
        <v>295186.66666666663</v>
      </c>
      <c r="F56" s="161">
        <v>0.05</v>
      </c>
      <c r="G56" s="50">
        <f>'Analisis de cotizaciones'!AA56</f>
        <v>309946</v>
      </c>
      <c r="H56" s="50">
        <f t="shared" si="3"/>
        <v>2169622</v>
      </c>
      <c r="I56" s="159" t="s">
        <v>309</v>
      </c>
    </row>
    <row r="57" spans="1:9" ht="69" customHeight="1" x14ac:dyDescent="0.25">
      <c r="A57" s="77">
        <v>55</v>
      </c>
      <c r="B57" s="36" t="s">
        <v>149</v>
      </c>
      <c r="C57" s="166" t="s">
        <v>63</v>
      </c>
      <c r="D57" s="170">
        <v>3</v>
      </c>
      <c r="E57" s="170">
        <f t="shared" si="2"/>
        <v>473506.66666666663</v>
      </c>
      <c r="F57" s="161">
        <v>0.05</v>
      </c>
      <c r="G57" s="50">
        <f>'Analisis de cotizaciones'!AA57</f>
        <v>497182</v>
      </c>
      <c r="H57" s="50">
        <f t="shared" si="3"/>
        <v>1491546</v>
      </c>
      <c r="I57" s="159" t="s">
        <v>309</v>
      </c>
    </row>
    <row r="58" spans="1:9" ht="40.5" customHeight="1" x14ac:dyDescent="0.25">
      <c r="A58" s="77">
        <v>56</v>
      </c>
      <c r="B58" s="36" t="s">
        <v>151</v>
      </c>
      <c r="C58" s="166" t="s">
        <v>63</v>
      </c>
      <c r="D58" s="170">
        <v>15</v>
      </c>
      <c r="E58" s="170">
        <f t="shared" si="2"/>
        <v>47351.428571428572</v>
      </c>
      <c r="F58" s="161">
        <v>0.05</v>
      </c>
      <c r="G58" s="50">
        <f>'Analisis de cotizaciones'!AA58</f>
        <v>49719</v>
      </c>
      <c r="H58" s="50">
        <f t="shared" si="3"/>
        <v>745785</v>
      </c>
      <c r="I58" s="159" t="s">
        <v>309</v>
      </c>
    </row>
    <row r="59" spans="1:9" ht="51" x14ac:dyDescent="0.25">
      <c r="A59" s="77">
        <v>57</v>
      </c>
      <c r="B59" s="36" t="s">
        <v>207</v>
      </c>
      <c r="C59" s="166" t="s">
        <v>63</v>
      </c>
      <c r="D59" s="170">
        <v>3</v>
      </c>
      <c r="E59" s="170">
        <f t="shared" si="2"/>
        <v>65781.512605042022</v>
      </c>
      <c r="F59" s="161">
        <v>0.19</v>
      </c>
      <c r="G59" s="50">
        <f>'Analisis de cotizaciones'!AA59</f>
        <v>78280</v>
      </c>
      <c r="H59" s="50">
        <f t="shared" si="3"/>
        <v>234840</v>
      </c>
      <c r="I59" s="159" t="s">
        <v>309</v>
      </c>
    </row>
    <row r="60" spans="1:9" ht="51" x14ac:dyDescent="0.25">
      <c r="A60" s="77">
        <v>58</v>
      </c>
      <c r="B60" s="36" t="s">
        <v>228</v>
      </c>
      <c r="C60" s="166" t="s">
        <v>263</v>
      </c>
      <c r="D60" s="170">
        <v>1</v>
      </c>
      <c r="E60" s="170">
        <f t="shared" si="2"/>
        <v>46225.210084033613</v>
      </c>
      <c r="F60" s="161">
        <v>0.19</v>
      </c>
      <c r="G60" s="50">
        <f>'Analisis de cotizaciones'!AA60</f>
        <v>55008</v>
      </c>
      <c r="H60" s="50">
        <f t="shared" si="3"/>
        <v>55008</v>
      </c>
      <c r="I60" s="159" t="s">
        <v>309</v>
      </c>
    </row>
    <row r="61" spans="1:9" ht="51" x14ac:dyDescent="0.25">
      <c r="A61" s="77">
        <v>59</v>
      </c>
      <c r="B61" s="36" t="s">
        <v>56</v>
      </c>
      <c r="C61" s="166" t="s">
        <v>427</v>
      </c>
      <c r="D61" s="170">
        <v>2</v>
      </c>
      <c r="E61" s="170">
        <f t="shared" si="2"/>
        <v>18668.067226890758</v>
      </c>
      <c r="F61" s="161">
        <v>0.19</v>
      </c>
      <c r="G61" s="50">
        <f>'Analisis de cotizaciones'!AA61</f>
        <v>22215</v>
      </c>
      <c r="H61" s="50">
        <f t="shared" si="3"/>
        <v>44430</v>
      </c>
      <c r="I61" s="159" t="s">
        <v>309</v>
      </c>
    </row>
    <row r="62" spans="1:9" ht="51" x14ac:dyDescent="0.25">
      <c r="A62" s="77">
        <v>60</v>
      </c>
      <c r="B62" s="36" t="s">
        <v>293</v>
      </c>
      <c r="C62" s="166" t="s">
        <v>63</v>
      </c>
      <c r="D62" s="170">
        <v>2</v>
      </c>
      <c r="E62" s="170">
        <f t="shared" si="2"/>
        <v>40891.596638655465</v>
      </c>
      <c r="F62" s="161">
        <v>0.19</v>
      </c>
      <c r="G62" s="50">
        <f>'Analisis de cotizaciones'!AA62</f>
        <v>48661</v>
      </c>
      <c r="H62" s="50">
        <f t="shared" si="3"/>
        <v>97322</v>
      </c>
      <c r="I62" s="159" t="s">
        <v>309</v>
      </c>
    </row>
    <row r="63" spans="1:9" ht="51" x14ac:dyDescent="0.25">
      <c r="A63" s="77">
        <v>61</v>
      </c>
      <c r="B63" s="36" t="s">
        <v>245</v>
      </c>
      <c r="C63" s="166" t="s">
        <v>63</v>
      </c>
      <c r="D63" s="170">
        <v>8</v>
      </c>
      <c r="E63" s="170">
        <f t="shared" si="2"/>
        <v>60892.436974789918</v>
      </c>
      <c r="F63" s="161">
        <v>0.19</v>
      </c>
      <c r="G63" s="50">
        <f>'Analisis de cotizaciones'!AA63</f>
        <v>72462</v>
      </c>
      <c r="H63" s="50">
        <f t="shared" si="3"/>
        <v>579696</v>
      </c>
      <c r="I63" s="159" t="s">
        <v>309</v>
      </c>
    </row>
    <row r="64" spans="1:9" ht="51" x14ac:dyDescent="0.25">
      <c r="A64" s="77">
        <v>62</v>
      </c>
      <c r="B64" s="36" t="s">
        <v>495</v>
      </c>
      <c r="C64" s="166" t="s">
        <v>63</v>
      </c>
      <c r="D64" s="170">
        <v>1</v>
      </c>
      <c r="E64" s="170">
        <f t="shared" si="2"/>
        <v>917647.0588235294</v>
      </c>
      <c r="F64" s="161">
        <v>0.19</v>
      </c>
      <c r="G64" s="50">
        <f>'Analisis de cotizaciones'!AA64</f>
        <v>1092000</v>
      </c>
      <c r="H64" s="50">
        <f t="shared" si="3"/>
        <v>1092000</v>
      </c>
      <c r="I64" s="159" t="s">
        <v>309</v>
      </c>
    </row>
    <row r="65" spans="1:9" ht="52.5" customHeight="1" x14ac:dyDescent="0.25">
      <c r="A65" s="77">
        <v>63</v>
      </c>
      <c r="B65" s="36" t="s">
        <v>55</v>
      </c>
      <c r="C65" s="166" t="s">
        <v>64</v>
      </c>
      <c r="D65" s="170">
        <v>1</v>
      </c>
      <c r="E65" s="170">
        <f t="shared" si="2"/>
        <v>119536</v>
      </c>
      <c r="F65" s="161">
        <v>0</v>
      </c>
      <c r="G65" s="50">
        <f>'Analisis de cotizaciones'!AA65</f>
        <v>119536</v>
      </c>
      <c r="H65" s="50">
        <f t="shared" si="3"/>
        <v>119536</v>
      </c>
      <c r="I65" s="159" t="s">
        <v>265</v>
      </c>
    </row>
    <row r="66" spans="1:9" ht="60" customHeight="1" x14ac:dyDescent="0.25">
      <c r="A66" s="77">
        <v>64</v>
      </c>
      <c r="B66" s="36" t="s">
        <v>70</v>
      </c>
      <c r="C66" s="166" t="s">
        <v>428</v>
      </c>
      <c r="D66" s="170">
        <v>2</v>
      </c>
      <c r="E66" s="170">
        <f t="shared" si="2"/>
        <v>497804.2016806723</v>
      </c>
      <c r="F66" s="161">
        <v>0.19</v>
      </c>
      <c r="G66" s="50">
        <f>'Analisis de cotizaciones'!AA66</f>
        <v>592387</v>
      </c>
      <c r="H66" s="50">
        <f t="shared" si="3"/>
        <v>1184774</v>
      </c>
      <c r="I66" s="159" t="s">
        <v>309</v>
      </c>
    </row>
    <row r="67" spans="1:9" ht="76.5" x14ac:dyDescent="0.25">
      <c r="A67" s="77">
        <v>65</v>
      </c>
      <c r="B67" s="36" t="s">
        <v>231</v>
      </c>
      <c r="C67" s="166" t="s">
        <v>63</v>
      </c>
      <c r="D67" s="170">
        <v>24</v>
      </c>
      <c r="E67" s="170">
        <f t="shared" ref="E67:E98" si="4">G67/(1+F67)</f>
        <v>29335.294117647059</v>
      </c>
      <c r="F67" s="161">
        <v>0.19</v>
      </c>
      <c r="G67" s="50">
        <f>'Analisis de cotizaciones'!AA67</f>
        <v>34909</v>
      </c>
      <c r="H67" s="50">
        <f t="shared" ref="H67:H98" si="5">D67*G67</f>
        <v>837816</v>
      </c>
      <c r="I67" s="159" t="s">
        <v>309</v>
      </c>
    </row>
    <row r="68" spans="1:9" ht="50.25" customHeight="1" x14ac:dyDescent="0.25">
      <c r="A68" s="77">
        <v>66</v>
      </c>
      <c r="B68" s="36" t="s">
        <v>236</v>
      </c>
      <c r="C68" s="166" t="s">
        <v>63</v>
      </c>
      <c r="D68" s="170">
        <v>24</v>
      </c>
      <c r="E68" s="170">
        <f t="shared" si="4"/>
        <v>24001.680672268907</v>
      </c>
      <c r="F68" s="161">
        <v>0.19</v>
      </c>
      <c r="G68" s="50">
        <f>'Analisis de cotizaciones'!AA68</f>
        <v>28562</v>
      </c>
      <c r="H68" s="50">
        <f t="shared" si="5"/>
        <v>685488</v>
      </c>
      <c r="I68" s="159" t="s">
        <v>309</v>
      </c>
    </row>
    <row r="69" spans="1:9" ht="51" customHeight="1" x14ac:dyDescent="0.25">
      <c r="A69" s="77">
        <v>67</v>
      </c>
      <c r="B69" s="36" t="s">
        <v>230</v>
      </c>
      <c r="C69" s="166" t="s">
        <v>63</v>
      </c>
      <c r="D69" s="170">
        <v>24</v>
      </c>
      <c r="E69" s="170">
        <f t="shared" si="4"/>
        <v>24001.680672268907</v>
      </c>
      <c r="F69" s="161">
        <v>0.19</v>
      </c>
      <c r="G69" s="50">
        <f>'Analisis de cotizaciones'!AA69</f>
        <v>28562</v>
      </c>
      <c r="H69" s="50">
        <f t="shared" si="5"/>
        <v>685488</v>
      </c>
      <c r="I69" s="159" t="s">
        <v>309</v>
      </c>
    </row>
    <row r="70" spans="1:9" ht="76.5" x14ac:dyDescent="0.25">
      <c r="A70" s="77">
        <v>68</v>
      </c>
      <c r="B70" s="36" t="s">
        <v>233</v>
      </c>
      <c r="C70" s="166" t="s">
        <v>63</v>
      </c>
      <c r="D70" s="170">
        <v>18</v>
      </c>
      <c r="E70" s="170">
        <f t="shared" si="4"/>
        <v>24001.680672268907</v>
      </c>
      <c r="F70" s="161">
        <v>0.19</v>
      </c>
      <c r="G70" s="50">
        <f>'Analisis de cotizaciones'!AA70</f>
        <v>28562</v>
      </c>
      <c r="H70" s="50">
        <f t="shared" si="5"/>
        <v>514116</v>
      </c>
      <c r="I70" s="159" t="s">
        <v>309</v>
      </c>
    </row>
    <row r="71" spans="1:9" ht="76.5" x14ac:dyDescent="0.25">
      <c r="A71" s="77">
        <v>69</v>
      </c>
      <c r="B71" s="36" t="s">
        <v>235</v>
      </c>
      <c r="C71" s="166" t="s">
        <v>63</v>
      </c>
      <c r="D71" s="170">
        <v>24</v>
      </c>
      <c r="E71" s="170">
        <f t="shared" si="4"/>
        <v>16353.781512605043</v>
      </c>
      <c r="F71" s="161">
        <v>0.19</v>
      </c>
      <c r="G71" s="50">
        <f>'Analisis de cotizaciones'!AA71</f>
        <v>19461</v>
      </c>
      <c r="H71" s="50">
        <f t="shared" si="5"/>
        <v>467064</v>
      </c>
      <c r="I71" s="159" t="s">
        <v>309</v>
      </c>
    </row>
    <row r="72" spans="1:9" ht="76.5" x14ac:dyDescent="0.25">
      <c r="A72" s="77">
        <v>70</v>
      </c>
      <c r="B72" s="36" t="s">
        <v>232</v>
      </c>
      <c r="C72" s="166" t="s">
        <v>63</v>
      </c>
      <c r="D72" s="170">
        <v>24</v>
      </c>
      <c r="E72" s="170">
        <f t="shared" si="4"/>
        <v>26668.067226890758</v>
      </c>
      <c r="F72" s="161">
        <v>0.19</v>
      </c>
      <c r="G72" s="50">
        <f>'Analisis de cotizaciones'!AA72</f>
        <v>31735</v>
      </c>
      <c r="H72" s="50">
        <f t="shared" si="5"/>
        <v>761640</v>
      </c>
      <c r="I72" s="159" t="s">
        <v>309</v>
      </c>
    </row>
    <row r="73" spans="1:9" ht="76.5" x14ac:dyDescent="0.25">
      <c r="A73" s="77">
        <v>71</v>
      </c>
      <c r="B73" s="36" t="s">
        <v>234</v>
      </c>
      <c r="C73" s="166" t="s">
        <v>63</v>
      </c>
      <c r="D73" s="170">
        <v>2</v>
      </c>
      <c r="E73" s="170">
        <f t="shared" si="4"/>
        <v>24001.680672268907</v>
      </c>
      <c r="F73" s="161">
        <v>0.19</v>
      </c>
      <c r="G73" s="50">
        <f>'Analisis de cotizaciones'!AA73</f>
        <v>28562</v>
      </c>
      <c r="H73" s="50">
        <f t="shared" si="5"/>
        <v>57124</v>
      </c>
      <c r="I73" s="159" t="s">
        <v>309</v>
      </c>
    </row>
    <row r="74" spans="1:9" ht="63.75" x14ac:dyDescent="0.25">
      <c r="A74" s="77">
        <v>72</v>
      </c>
      <c r="B74" s="36" t="s">
        <v>503</v>
      </c>
      <c r="C74" s="166" t="s">
        <v>63</v>
      </c>
      <c r="D74" s="170">
        <v>3</v>
      </c>
      <c r="E74" s="170">
        <f t="shared" si="4"/>
        <v>53060.504201680676</v>
      </c>
      <c r="F74" s="161">
        <v>0.19</v>
      </c>
      <c r="G74" s="50">
        <f>'Analisis de cotizaciones'!AA74</f>
        <v>63142</v>
      </c>
      <c r="H74" s="50">
        <f t="shared" si="5"/>
        <v>189426</v>
      </c>
      <c r="I74" s="159" t="s">
        <v>309</v>
      </c>
    </row>
    <row r="75" spans="1:9" ht="51" x14ac:dyDescent="0.25">
      <c r="A75" s="77">
        <v>73</v>
      </c>
      <c r="B75" s="36" t="s">
        <v>214</v>
      </c>
      <c r="C75" s="166" t="s">
        <v>63</v>
      </c>
      <c r="D75" s="170">
        <v>3</v>
      </c>
      <c r="E75" s="170">
        <f t="shared" si="4"/>
        <v>110228.57142857143</v>
      </c>
      <c r="F75" s="161">
        <v>0.19</v>
      </c>
      <c r="G75" s="50">
        <f>'Analisis de cotizaciones'!AA75</f>
        <v>131172</v>
      </c>
      <c r="H75" s="50">
        <f t="shared" si="5"/>
        <v>393516</v>
      </c>
      <c r="I75" s="159" t="s">
        <v>309</v>
      </c>
    </row>
    <row r="76" spans="1:9" ht="51" x14ac:dyDescent="0.25">
      <c r="A76" s="77">
        <v>74</v>
      </c>
      <c r="B76" s="36" t="s">
        <v>417</v>
      </c>
      <c r="C76" s="166" t="s">
        <v>63</v>
      </c>
      <c r="D76" s="170">
        <v>13</v>
      </c>
      <c r="E76" s="170">
        <f t="shared" si="4"/>
        <v>27201.90476190476</v>
      </c>
      <c r="F76" s="161">
        <v>0.05</v>
      </c>
      <c r="G76" s="50">
        <f>'Analisis de cotizaciones'!AA76</f>
        <v>28562</v>
      </c>
      <c r="H76" s="50">
        <f t="shared" si="5"/>
        <v>371306</v>
      </c>
      <c r="I76" s="159" t="s">
        <v>309</v>
      </c>
    </row>
    <row r="77" spans="1:9" ht="51" x14ac:dyDescent="0.25">
      <c r="A77" s="77">
        <v>75</v>
      </c>
      <c r="B77" s="36" t="s">
        <v>90</v>
      </c>
      <c r="C77" s="166" t="s">
        <v>63</v>
      </c>
      <c r="D77" s="170">
        <v>3</v>
      </c>
      <c r="E77" s="170">
        <f t="shared" si="4"/>
        <v>53396.190476190473</v>
      </c>
      <c r="F77" s="161">
        <v>0.05</v>
      </c>
      <c r="G77" s="50">
        <f>'Analisis de cotizaciones'!AA77</f>
        <v>56066</v>
      </c>
      <c r="H77" s="50">
        <f t="shared" si="5"/>
        <v>168198</v>
      </c>
      <c r="I77" s="159" t="s">
        <v>309</v>
      </c>
    </row>
    <row r="78" spans="1:9" ht="51" x14ac:dyDescent="0.25">
      <c r="A78" s="77">
        <v>76</v>
      </c>
      <c r="B78" s="36" t="s">
        <v>59</v>
      </c>
      <c r="C78" s="166" t="s">
        <v>63</v>
      </c>
      <c r="D78" s="170">
        <v>14</v>
      </c>
      <c r="E78" s="170">
        <f t="shared" si="4"/>
        <v>51558.823529411769</v>
      </c>
      <c r="F78" s="161">
        <v>0.19</v>
      </c>
      <c r="G78" s="50">
        <f>'Analisis de cotizaciones'!AA78</f>
        <v>61355</v>
      </c>
      <c r="H78" s="50">
        <f t="shared" si="5"/>
        <v>858970</v>
      </c>
      <c r="I78" s="159" t="s">
        <v>309</v>
      </c>
    </row>
    <row r="79" spans="1:9" ht="51" x14ac:dyDescent="0.25">
      <c r="A79" s="77">
        <v>77</v>
      </c>
      <c r="B79" s="36" t="s">
        <v>83</v>
      </c>
      <c r="C79" s="166" t="s">
        <v>67</v>
      </c>
      <c r="D79" s="170">
        <v>1</v>
      </c>
      <c r="E79" s="170">
        <f t="shared" si="4"/>
        <v>156452.9411764706</v>
      </c>
      <c r="F79" s="161">
        <v>0.19</v>
      </c>
      <c r="G79" s="50">
        <f>'Analisis de cotizaciones'!AA79</f>
        <v>186179</v>
      </c>
      <c r="H79" s="50">
        <f t="shared" si="5"/>
        <v>186179</v>
      </c>
      <c r="I79" s="159" t="s">
        <v>309</v>
      </c>
    </row>
    <row r="80" spans="1:9" ht="51" x14ac:dyDescent="0.25">
      <c r="A80" s="77">
        <v>78</v>
      </c>
      <c r="B80" s="36" t="s">
        <v>57</v>
      </c>
      <c r="C80" s="166" t="s">
        <v>63</v>
      </c>
      <c r="D80" s="170">
        <v>2</v>
      </c>
      <c r="E80" s="170">
        <f t="shared" si="4"/>
        <v>41785.71428571429</v>
      </c>
      <c r="F80" s="161">
        <v>0.19</v>
      </c>
      <c r="G80" s="50">
        <f>'Analisis de cotizaciones'!AA80</f>
        <v>49725</v>
      </c>
      <c r="H80" s="50">
        <f t="shared" si="5"/>
        <v>99450</v>
      </c>
      <c r="I80" s="159" t="s">
        <v>309</v>
      </c>
    </row>
    <row r="81" spans="1:9" ht="25.5" x14ac:dyDescent="0.25">
      <c r="A81" s="77">
        <v>79</v>
      </c>
      <c r="B81" s="36" t="s">
        <v>101</v>
      </c>
      <c r="C81" s="166" t="s">
        <v>429</v>
      </c>
      <c r="D81" s="170">
        <v>4</v>
      </c>
      <c r="E81" s="170">
        <f t="shared" si="4"/>
        <v>72537.142857142855</v>
      </c>
      <c r="F81" s="161">
        <v>0.05</v>
      </c>
      <c r="G81" s="50">
        <f>'Analisis de cotizaciones'!AA81</f>
        <v>76164</v>
      </c>
      <c r="H81" s="50">
        <f t="shared" si="5"/>
        <v>304656</v>
      </c>
      <c r="I81" s="159" t="s">
        <v>265</v>
      </c>
    </row>
    <row r="82" spans="1:9" ht="30.75" customHeight="1" x14ac:dyDescent="0.25">
      <c r="A82" s="77">
        <v>80</v>
      </c>
      <c r="B82" s="36" t="s">
        <v>212</v>
      </c>
      <c r="C82" s="166" t="s">
        <v>63</v>
      </c>
      <c r="D82" s="170">
        <v>1</v>
      </c>
      <c r="E82" s="170">
        <f t="shared" si="4"/>
        <v>1590364.705882353</v>
      </c>
      <c r="F82" s="161">
        <v>0.19</v>
      </c>
      <c r="G82" s="50">
        <f>'Analisis de cotizaciones'!AA82</f>
        <v>1892534</v>
      </c>
      <c r="H82" s="50">
        <f t="shared" si="5"/>
        <v>1892534</v>
      </c>
      <c r="I82" s="159" t="s">
        <v>309</v>
      </c>
    </row>
    <row r="83" spans="1:9" ht="51" x14ac:dyDescent="0.25">
      <c r="A83" s="77">
        <v>81</v>
      </c>
      <c r="B83" s="36" t="s">
        <v>157</v>
      </c>
      <c r="C83" s="166" t="s">
        <v>63</v>
      </c>
      <c r="D83" s="170">
        <v>1</v>
      </c>
      <c r="E83" s="170">
        <f t="shared" si="4"/>
        <v>1370420.1680672269</v>
      </c>
      <c r="F83" s="161">
        <v>0.19</v>
      </c>
      <c r="G83" s="50">
        <f>'Analisis de cotizaciones'!AA83</f>
        <v>1630800</v>
      </c>
      <c r="H83" s="50">
        <f t="shared" si="5"/>
        <v>1630800</v>
      </c>
      <c r="I83" s="159" t="s">
        <v>309</v>
      </c>
    </row>
    <row r="84" spans="1:9" ht="68.25" customHeight="1" x14ac:dyDescent="0.25">
      <c r="A84" s="77">
        <v>82</v>
      </c>
      <c r="B84" s="36" t="s">
        <v>303</v>
      </c>
      <c r="C84" s="166" t="s">
        <v>63</v>
      </c>
      <c r="D84" s="170">
        <v>1</v>
      </c>
      <c r="E84" s="170">
        <f t="shared" si="4"/>
        <v>1548151.2605042018</v>
      </c>
      <c r="F84" s="161">
        <v>0.19</v>
      </c>
      <c r="G84" s="50">
        <f>'Analisis de cotizaciones'!AA84</f>
        <v>1842300</v>
      </c>
      <c r="H84" s="50">
        <f t="shared" si="5"/>
        <v>1842300</v>
      </c>
      <c r="I84" s="159" t="s">
        <v>309</v>
      </c>
    </row>
    <row r="85" spans="1:9" ht="51" x14ac:dyDescent="0.25">
      <c r="A85" s="77">
        <v>83</v>
      </c>
      <c r="B85" s="52" t="s">
        <v>510</v>
      </c>
      <c r="C85" s="167" t="s">
        <v>304</v>
      </c>
      <c r="D85" s="170">
        <v>1</v>
      </c>
      <c r="E85" s="170">
        <f t="shared" si="4"/>
        <v>598570.5882352941</v>
      </c>
      <c r="F85" s="161">
        <v>0.19</v>
      </c>
      <c r="G85" s="50">
        <f>'Analisis de cotizaciones'!AA85</f>
        <v>712299</v>
      </c>
      <c r="H85" s="50">
        <f t="shared" si="5"/>
        <v>712299</v>
      </c>
      <c r="I85" s="159" t="s">
        <v>309</v>
      </c>
    </row>
    <row r="86" spans="1:9" ht="51.75" customHeight="1" x14ac:dyDescent="0.25">
      <c r="A86" s="77">
        <v>84</v>
      </c>
      <c r="B86" s="36" t="s">
        <v>155</v>
      </c>
      <c r="C86" s="166" t="s">
        <v>63</v>
      </c>
      <c r="D86" s="170">
        <v>17</v>
      </c>
      <c r="E86" s="170">
        <f t="shared" si="4"/>
        <v>30224.36974789916</v>
      </c>
      <c r="F86" s="161">
        <v>0.19</v>
      </c>
      <c r="G86" s="50">
        <f>'Analisis de cotizaciones'!AA86</f>
        <v>35967</v>
      </c>
      <c r="H86" s="50">
        <f t="shared" si="5"/>
        <v>611439</v>
      </c>
      <c r="I86" s="159" t="s">
        <v>309</v>
      </c>
    </row>
    <row r="87" spans="1:9" ht="55.5" customHeight="1" x14ac:dyDescent="0.25">
      <c r="A87" s="77">
        <v>85</v>
      </c>
      <c r="B87" s="36" t="s">
        <v>266</v>
      </c>
      <c r="C87" s="166" t="s">
        <v>63</v>
      </c>
      <c r="D87" s="170">
        <v>269</v>
      </c>
      <c r="E87" s="170">
        <f t="shared" si="4"/>
        <v>6250.4201680672268</v>
      </c>
      <c r="F87" s="161">
        <v>0.19</v>
      </c>
      <c r="G87" s="50">
        <f>'Analisis de cotizaciones'!AA87</f>
        <v>7438</v>
      </c>
      <c r="H87" s="50">
        <f t="shared" si="5"/>
        <v>2000822</v>
      </c>
      <c r="I87" s="159" t="s">
        <v>309</v>
      </c>
    </row>
    <row r="88" spans="1:9" ht="84" customHeight="1" x14ac:dyDescent="0.25">
      <c r="A88" s="77">
        <v>86</v>
      </c>
      <c r="B88" s="36" t="s">
        <v>267</v>
      </c>
      <c r="C88" s="166" t="s">
        <v>63</v>
      </c>
      <c r="D88" s="170">
        <v>2</v>
      </c>
      <c r="E88" s="170">
        <f t="shared" si="4"/>
        <v>1680088.2352941178</v>
      </c>
      <c r="F88" s="161">
        <v>0.19</v>
      </c>
      <c r="G88" s="50">
        <f>'Analisis de cotizaciones'!AA88</f>
        <v>1999305</v>
      </c>
      <c r="H88" s="50">
        <f t="shared" si="5"/>
        <v>3998610</v>
      </c>
      <c r="I88" s="159" t="s">
        <v>309</v>
      </c>
    </row>
    <row r="89" spans="1:9" ht="51" x14ac:dyDescent="0.25">
      <c r="A89" s="77">
        <v>87</v>
      </c>
      <c r="B89" s="36" t="s">
        <v>181</v>
      </c>
      <c r="C89" s="166" t="s">
        <v>63</v>
      </c>
      <c r="D89" s="170">
        <v>1</v>
      </c>
      <c r="E89" s="170">
        <f t="shared" si="4"/>
        <v>1641121.0084033613</v>
      </c>
      <c r="F89" s="161">
        <v>0.19</v>
      </c>
      <c r="G89" s="50">
        <f>'Analisis de cotizaciones'!AA89</f>
        <v>1952934</v>
      </c>
      <c r="H89" s="50">
        <f t="shared" si="5"/>
        <v>1952934</v>
      </c>
      <c r="I89" s="159" t="s">
        <v>309</v>
      </c>
    </row>
    <row r="90" spans="1:9" ht="111" customHeight="1" x14ac:dyDescent="0.25">
      <c r="A90" s="77">
        <v>88</v>
      </c>
      <c r="B90" s="36" t="s">
        <v>170</v>
      </c>
      <c r="C90" s="166" t="s">
        <v>63</v>
      </c>
      <c r="D90" s="170">
        <v>2</v>
      </c>
      <c r="E90" s="170">
        <f t="shared" si="4"/>
        <v>370242</v>
      </c>
      <c r="F90" s="161">
        <v>0</v>
      </c>
      <c r="G90" s="50">
        <f>'Analisis de cotizaciones'!AA90</f>
        <v>370242</v>
      </c>
      <c r="H90" s="50">
        <f t="shared" si="5"/>
        <v>740484</v>
      </c>
      <c r="I90" s="159" t="s">
        <v>309</v>
      </c>
    </row>
    <row r="91" spans="1:9" ht="44.25" customHeight="1" x14ac:dyDescent="0.25">
      <c r="A91" s="77">
        <v>89</v>
      </c>
      <c r="B91" s="36" t="s">
        <v>58</v>
      </c>
      <c r="C91" s="166" t="s">
        <v>63</v>
      </c>
      <c r="D91" s="170">
        <v>2</v>
      </c>
      <c r="E91" s="170">
        <f t="shared" si="4"/>
        <v>135000</v>
      </c>
      <c r="F91" s="161">
        <v>0.05</v>
      </c>
      <c r="G91" s="50">
        <f>'Analisis de cotizaciones'!AA91</f>
        <v>141750</v>
      </c>
      <c r="H91" s="50">
        <f t="shared" si="5"/>
        <v>283500</v>
      </c>
      <c r="I91" s="159" t="s">
        <v>309</v>
      </c>
    </row>
    <row r="92" spans="1:9" ht="51" x14ac:dyDescent="0.25">
      <c r="A92" s="77">
        <v>90</v>
      </c>
      <c r="B92" s="36" t="s">
        <v>73</v>
      </c>
      <c r="C92" s="166" t="s">
        <v>63</v>
      </c>
      <c r="D92" s="170">
        <v>12</v>
      </c>
      <c r="E92" s="170">
        <f t="shared" si="4"/>
        <v>71514.28571428571</v>
      </c>
      <c r="F92" s="161">
        <v>0.05</v>
      </c>
      <c r="G92" s="50">
        <f>'Analisis de cotizaciones'!AA92</f>
        <v>75090</v>
      </c>
      <c r="H92" s="50">
        <f t="shared" si="5"/>
        <v>901080</v>
      </c>
      <c r="I92" s="159" t="s">
        <v>309</v>
      </c>
    </row>
    <row r="93" spans="1:9" ht="51" x14ac:dyDescent="0.25">
      <c r="A93" s="77">
        <v>91</v>
      </c>
      <c r="B93" s="36" t="s">
        <v>89</v>
      </c>
      <c r="C93" s="166" t="s">
        <v>63</v>
      </c>
      <c r="D93" s="170">
        <v>15</v>
      </c>
      <c r="E93" s="170">
        <f t="shared" si="4"/>
        <v>62462.857142857138</v>
      </c>
      <c r="F93" s="161">
        <v>0.05</v>
      </c>
      <c r="G93" s="50">
        <f>'Analisis de cotizaciones'!AA93</f>
        <v>65586</v>
      </c>
      <c r="H93" s="50">
        <f t="shared" si="5"/>
        <v>983790</v>
      </c>
      <c r="I93" s="159" t="s">
        <v>309</v>
      </c>
    </row>
    <row r="94" spans="1:9" ht="51" x14ac:dyDescent="0.25">
      <c r="A94" s="77">
        <v>92</v>
      </c>
      <c r="B94" s="36" t="s">
        <v>171</v>
      </c>
      <c r="C94" s="166" t="s">
        <v>280</v>
      </c>
      <c r="D94" s="170">
        <v>2</v>
      </c>
      <c r="E94" s="170">
        <f t="shared" si="4"/>
        <v>88858</v>
      </c>
      <c r="F94" s="161">
        <v>0</v>
      </c>
      <c r="G94" s="50">
        <f>'Analisis de cotizaciones'!AA94</f>
        <v>88858</v>
      </c>
      <c r="H94" s="50">
        <f t="shared" si="5"/>
        <v>177716</v>
      </c>
      <c r="I94" s="159" t="s">
        <v>309</v>
      </c>
    </row>
    <row r="95" spans="1:9" ht="51" x14ac:dyDescent="0.25">
      <c r="A95" s="77">
        <v>93</v>
      </c>
      <c r="B95" s="36" t="s">
        <v>190</v>
      </c>
      <c r="C95" s="166" t="s">
        <v>63</v>
      </c>
      <c r="D95" s="170">
        <v>2</v>
      </c>
      <c r="E95" s="170">
        <f t="shared" si="4"/>
        <v>164112.6050420168</v>
      </c>
      <c r="F95" s="161">
        <v>0.19</v>
      </c>
      <c r="G95" s="50">
        <f>'Analisis de cotizaciones'!AA95</f>
        <v>195294</v>
      </c>
      <c r="H95" s="50">
        <f t="shared" si="5"/>
        <v>390588</v>
      </c>
      <c r="I95" s="159" t="s">
        <v>309</v>
      </c>
    </row>
    <row r="96" spans="1:9" ht="51" x14ac:dyDescent="0.25">
      <c r="A96" s="77">
        <v>94</v>
      </c>
      <c r="B96" s="36" t="s">
        <v>314</v>
      </c>
      <c r="C96" s="166" t="s">
        <v>63</v>
      </c>
      <c r="D96" s="170">
        <v>2</v>
      </c>
      <c r="E96" s="170">
        <f t="shared" si="4"/>
        <v>199054.62184873951</v>
      </c>
      <c r="F96" s="161">
        <v>0.19</v>
      </c>
      <c r="G96" s="50">
        <f>'Analisis de cotizaciones'!AA96</f>
        <v>236875</v>
      </c>
      <c r="H96" s="50">
        <f t="shared" si="5"/>
        <v>473750</v>
      </c>
      <c r="I96" s="159" t="s">
        <v>309</v>
      </c>
    </row>
    <row r="97" spans="1:9" ht="51" x14ac:dyDescent="0.25">
      <c r="A97" s="77">
        <v>95</v>
      </c>
      <c r="B97" s="36" t="s">
        <v>74</v>
      </c>
      <c r="C97" s="166" t="s">
        <v>63</v>
      </c>
      <c r="D97" s="170">
        <v>6</v>
      </c>
      <c r="E97" s="170">
        <f t="shared" si="4"/>
        <v>59440.952380952382</v>
      </c>
      <c r="F97" s="161">
        <v>0.05</v>
      </c>
      <c r="G97" s="50">
        <f>'Analisis de cotizaciones'!AA97</f>
        <v>62413</v>
      </c>
      <c r="H97" s="50">
        <f t="shared" si="5"/>
        <v>374478</v>
      </c>
      <c r="I97" s="159" t="s">
        <v>309</v>
      </c>
    </row>
    <row r="98" spans="1:9" ht="56.25" customHeight="1" x14ac:dyDescent="0.25">
      <c r="A98" s="77">
        <v>96</v>
      </c>
      <c r="B98" s="36" t="s">
        <v>526</v>
      </c>
      <c r="C98" s="166" t="s">
        <v>63</v>
      </c>
      <c r="D98" s="170">
        <v>3</v>
      </c>
      <c r="E98" s="170">
        <f t="shared" si="4"/>
        <v>262236.13445378153</v>
      </c>
      <c r="F98" s="161">
        <v>0.19</v>
      </c>
      <c r="G98" s="50">
        <f>'Analisis de cotizaciones'!AA98</f>
        <v>312061</v>
      </c>
      <c r="H98" s="50">
        <f t="shared" si="5"/>
        <v>936183</v>
      </c>
      <c r="I98" s="159" t="s">
        <v>309</v>
      </c>
    </row>
    <row r="99" spans="1:9" ht="51" x14ac:dyDescent="0.25">
      <c r="A99" s="77">
        <v>97</v>
      </c>
      <c r="B99" s="36" t="s">
        <v>501</v>
      </c>
      <c r="C99" s="166" t="s">
        <v>63</v>
      </c>
      <c r="D99" s="170">
        <v>4</v>
      </c>
      <c r="E99" s="170">
        <f t="shared" ref="E99:E109" si="6">G99/(1+F99)</f>
        <v>326511.76470588235</v>
      </c>
      <c r="F99" s="161">
        <v>0.19</v>
      </c>
      <c r="G99" s="50">
        <f>'Analisis de cotizaciones'!AA99</f>
        <v>388549</v>
      </c>
      <c r="H99" s="50">
        <f t="shared" ref="H99:H109" si="7">D99*G99</f>
        <v>1554196</v>
      </c>
      <c r="I99" s="159" t="s">
        <v>309</v>
      </c>
    </row>
    <row r="100" spans="1:9" ht="51" x14ac:dyDescent="0.25">
      <c r="A100" s="77">
        <v>98</v>
      </c>
      <c r="B100" s="36" t="s">
        <v>160</v>
      </c>
      <c r="C100" s="166" t="s">
        <v>63</v>
      </c>
      <c r="D100" s="170">
        <v>1</v>
      </c>
      <c r="E100" s="170">
        <f t="shared" si="6"/>
        <v>109243.6974789916</v>
      </c>
      <c r="F100" s="161">
        <v>0.19</v>
      </c>
      <c r="G100" s="50">
        <f>'Analisis de cotizaciones'!AA100</f>
        <v>130000</v>
      </c>
      <c r="H100" s="50">
        <f t="shared" si="7"/>
        <v>130000</v>
      </c>
      <c r="I100" s="159" t="s">
        <v>309</v>
      </c>
    </row>
    <row r="101" spans="1:9" ht="25.5" x14ac:dyDescent="0.25">
      <c r="A101" s="77">
        <v>99</v>
      </c>
      <c r="B101" s="36" t="s">
        <v>206</v>
      </c>
      <c r="C101" s="166" t="s">
        <v>63</v>
      </c>
      <c r="D101" s="170">
        <v>16</v>
      </c>
      <c r="E101" s="170">
        <f t="shared" si="6"/>
        <v>101552</v>
      </c>
      <c r="F101" s="161">
        <v>0</v>
      </c>
      <c r="G101" s="50">
        <f>'Analisis de cotizaciones'!AA101</f>
        <v>101552</v>
      </c>
      <c r="H101" s="50">
        <f t="shared" si="7"/>
        <v>1624832</v>
      </c>
      <c r="I101" s="159" t="s">
        <v>265</v>
      </c>
    </row>
    <row r="102" spans="1:9" ht="51" x14ac:dyDescent="0.25">
      <c r="A102" s="77">
        <v>100</v>
      </c>
      <c r="B102" s="36" t="s">
        <v>202</v>
      </c>
      <c r="C102" s="166" t="s">
        <v>63</v>
      </c>
      <c r="D102" s="170">
        <v>15</v>
      </c>
      <c r="E102" s="170">
        <f t="shared" si="6"/>
        <v>163564.70588235295</v>
      </c>
      <c r="F102" s="161">
        <v>0.19</v>
      </c>
      <c r="G102" s="50">
        <f>'Analisis de cotizaciones'!AA102</f>
        <v>194642</v>
      </c>
      <c r="H102" s="50">
        <f t="shared" si="7"/>
        <v>2919630</v>
      </c>
      <c r="I102" s="159" t="s">
        <v>309</v>
      </c>
    </row>
    <row r="103" spans="1:9" ht="58.5" customHeight="1" x14ac:dyDescent="0.25">
      <c r="A103" s="77">
        <v>101</v>
      </c>
      <c r="B103" s="36" t="s">
        <v>69</v>
      </c>
      <c r="C103" s="166" t="s">
        <v>63</v>
      </c>
      <c r="D103" s="170">
        <v>8</v>
      </c>
      <c r="E103" s="170">
        <f t="shared" si="6"/>
        <v>64003.361344537821</v>
      </c>
      <c r="F103" s="161">
        <v>0.19</v>
      </c>
      <c r="G103" s="50">
        <f>'Analisis de cotizaciones'!AA103</f>
        <v>76164</v>
      </c>
      <c r="H103" s="50">
        <f t="shared" si="7"/>
        <v>609312</v>
      </c>
      <c r="I103" s="159" t="s">
        <v>309</v>
      </c>
    </row>
    <row r="104" spans="1:9" ht="36" customHeight="1" x14ac:dyDescent="0.25">
      <c r="A104" s="77">
        <v>102</v>
      </c>
      <c r="B104" s="36" t="s">
        <v>502</v>
      </c>
      <c r="C104" s="166" t="s">
        <v>63</v>
      </c>
      <c r="D104" s="170">
        <v>1</v>
      </c>
      <c r="E104" s="170">
        <f t="shared" si="6"/>
        <v>33981.512605042015</v>
      </c>
      <c r="F104" s="161">
        <v>0.19</v>
      </c>
      <c r="G104" s="50">
        <f>'Analisis de cotizaciones'!AA104</f>
        <v>40438</v>
      </c>
      <c r="H104" s="50">
        <f t="shared" si="7"/>
        <v>40438</v>
      </c>
      <c r="I104" s="159" t="s">
        <v>309</v>
      </c>
    </row>
    <row r="105" spans="1:9" ht="51" x14ac:dyDescent="0.25">
      <c r="A105" s="77">
        <v>103</v>
      </c>
      <c r="B105" s="36" t="s">
        <v>185</v>
      </c>
      <c r="C105" s="166" t="s">
        <v>63</v>
      </c>
      <c r="D105" s="170">
        <v>1</v>
      </c>
      <c r="E105" s="170">
        <f t="shared" si="6"/>
        <v>263747.0588235294</v>
      </c>
      <c r="F105" s="161">
        <v>0.19</v>
      </c>
      <c r="G105" s="50">
        <f>'Analisis de cotizaciones'!AA105</f>
        <v>313859</v>
      </c>
      <c r="H105" s="50">
        <f t="shared" si="7"/>
        <v>313859</v>
      </c>
      <c r="I105" s="159" t="s">
        <v>309</v>
      </c>
    </row>
    <row r="106" spans="1:9" ht="51" x14ac:dyDescent="0.25">
      <c r="A106" s="77">
        <v>104</v>
      </c>
      <c r="B106" s="36" t="s">
        <v>297</v>
      </c>
      <c r="C106" s="166" t="s">
        <v>63</v>
      </c>
      <c r="D106" s="170">
        <v>12</v>
      </c>
      <c r="E106" s="170">
        <f t="shared" si="6"/>
        <v>79488.57142857142</v>
      </c>
      <c r="F106" s="161">
        <v>0.05</v>
      </c>
      <c r="G106" s="50">
        <f>'Analisis de cotizaciones'!AA106</f>
        <v>83463</v>
      </c>
      <c r="H106" s="50">
        <f t="shared" si="7"/>
        <v>1001556</v>
      </c>
      <c r="I106" s="159" t="s">
        <v>309</v>
      </c>
    </row>
    <row r="107" spans="1:9" ht="51" customHeight="1" x14ac:dyDescent="0.25">
      <c r="A107" s="31">
        <v>105</v>
      </c>
      <c r="B107" s="36" t="s">
        <v>311</v>
      </c>
      <c r="C107" s="165" t="s">
        <v>63</v>
      </c>
      <c r="D107" s="45">
        <v>1</v>
      </c>
      <c r="E107" s="45">
        <f t="shared" si="6"/>
        <v>1680672.2689075631</v>
      </c>
      <c r="F107" s="160">
        <v>0.19</v>
      </c>
      <c r="G107" s="34">
        <f>'Analisis de cotizaciones'!AA107</f>
        <v>2000000</v>
      </c>
      <c r="H107" s="34">
        <f t="shared" si="7"/>
        <v>2000000</v>
      </c>
      <c r="I107" s="159" t="s">
        <v>309</v>
      </c>
    </row>
    <row r="108" spans="1:9" ht="51" x14ac:dyDescent="0.25">
      <c r="A108" s="31">
        <v>106</v>
      </c>
      <c r="B108" s="32" t="s">
        <v>159</v>
      </c>
      <c r="C108" s="165" t="s">
        <v>63</v>
      </c>
      <c r="D108" s="45">
        <v>1</v>
      </c>
      <c r="E108" s="45">
        <f t="shared" si="6"/>
        <v>617894.95798319334</v>
      </c>
      <c r="F108" s="160">
        <v>0.19</v>
      </c>
      <c r="G108" s="34">
        <f>'Analisis de cotizaciones'!AA108</f>
        <v>735295</v>
      </c>
      <c r="H108" s="34">
        <f t="shared" si="7"/>
        <v>735295</v>
      </c>
      <c r="I108" s="159" t="s">
        <v>309</v>
      </c>
    </row>
    <row r="109" spans="1:9" ht="51" x14ac:dyDescent="0.25">
      <c r="A109" s="31">
        <v>107</v>
      </c>
      <c r="B109" s="36" t="s">
        <v>440</v>
      </c>
      <c r="C109" s="166" t="s">
        <v>63</v>
      </c>
      <c r="D109" s="45">
        <v>1</v>
      </c>
      <c r="E109" s="45">
        <f t="shared" si="6"/>
        <v>1267003.3613445379</v>
      </c>
      <c r="F109" s="161">
        <v>0.19</v>
      </c>
      <c r="G109" s="34">
        <f>'Analisis de cotizaciones'!AA109</f>
        <v>1507734</v>
      </c>
      <c r="H109" s="34">
        <f t="shared" si="7"/>
        <v>1507734</v>
      </c>
      <c r="I109" s="159" t="s">
        <v>309</v>
      </c>
    </row>
    <row r="110" spans="1:9" x14ac:dyDescent="0.25">
      <c r="A110" s="38"/>
      <c r="B110" s="39"/>
      <c r="C110" s="29"/>
      <c r="D110" s="47">
        <f>SUM(D3:D109)</f>
        <v>1499</v>
      </c>
      <c r="E110" s="47"/>
      <c r="F110" s="162"/>
      <c r="G110" s="33"/>
      <c r="H110" s="48">
        <f>SUM(H3:H109)</f>
        <v>100000000</v>
      </c>
      <c r="I110" s="33"/>
    </row>
    <row r="111" spans="1:9" x14ac:dyDescent="0.25">
      <c r="A111" s="38"/>
      <c r="B111" s="39"/>
      <c r="C111" s="29"/>
      <c r="D111" s="45"/>
      <c r="E111" s="45"/>
      <c r="F111" s="163"/>
      <c r="G111" s="34"/>
      <c r="H111" s="35"/>
      <c r="I111" s="35"/>
    </row>
    <row r="112" spans="1:9" x14ac:dyDescent="0.25">
      <c r="A112" s="38"/>
      <c r="B112" s="39"/>
      <c r="C112" s="29"/>
      <c r="D112" s="45"/>
      <c r="E112" s="45"/>
      <c r="F112" s="163"/>
      <c r="G112" s="34"/>
      <c r="H112" s="35"/>
      <c r="I112" s="35"/>
    </row>
    <row r="113" spans="1:9" x14ac:dyDescent="0.25">
      <c r="A113" s="38"/>
      <c r="B113" s="39"/>
      <c r="C113" s="29"/>
      <c r="D113" s="45"/>
      <c r="E113" s="45"/>
      <c r="F113" s="163"/>
      <c r="G113" s="34"/>
      <c r="H113" s="35"/>
      <c r="I113" s="35"/>
    </row>
    <row r="114" spans="1:9" x14ac:dyDescent="0.25">
      <c r="A114" s="38"/>
      <c r="B114" s="39"/>
      <c r="C114" s="29"/>
      <c r="D114" s="45"/>
      <c r="E114" s="45"/>
      <c r="F114" s="163"/>
      <c r="G114" s="34"/>
      <c r="H114" s="35"/>
      <c r="I114" s="35"/>
    </row>
    <row r="115" spans="1:9" x14ac:dyDescent="0.25">
      <c r="A115" s="38"/>
      <c r="B115" s="39"/>
      <c r="C115" s="29"/>
      <c r="D115" s="45"/>
      <c r="E115" s="45"/>
      <c r="F115" s="163"/>
      <c r="G115" s="34"/>
      <c r="H115" s="35"/>
      <c r="I115" s="35"/>
    </row>
    <row r="116" spans="1:9" x14ac:dyDescent="0.25">
      <c r="A116" s="38"/>
      <c r="B116" s="39"/>
      <c r="C116" s="29"/>
      <c r="D116" s="45"/>
      <c r="E116" s="45"/>
      <c r="F116" s="163"/>
      <c r="G116" s="34"/>
      <c r="H116" s="35"/>
      <c r="I116" s="35"/>
    </row>
    <row r="117" spans="1:9" x14ac:dyDescent="0.25">
      <c r="A117" s="38"/>
      <c r="B117" s="39"/>
      <c r="C117" s="29"/>
      <c r="D117" s="45"/>
      <c r="E117" s="45"/>
      <c r="F117" s="163"/>
      <c r="G117" s="34"/>
      <c r="H117" s="35"/>
      <c r="I117" s="35"/>
    </row>
    <row r="118" spans="1:9" x14ac:dyDescent="0.25">
      <c r="A118" s="38"/>
      <c r="B118" s="39"/>
      <c r="C118" s="29"/>
      <c r="D118" s="45"/>
      <c r="E118" s="45"/>
      <c r="F118" s="163"/>
      <c r="G118" s="34"/>
      <c r="H118" s="35"/>
      <c r="I118" s="35"/>
    </row>
    <row r="119" spans="1:9" x14ac:dyDescent="0.25">
      <c r="A119" s="38"/>
      <c r="B119" s="39"/>
      <c r="C119" s="29"/>
      <c r="D119" s="45"/>
      <c r="E119" s="45"/>
      <c r="F119" s="163"/>
      <c r="G119" s="34"/>
      <c r="H119" s="35"/>
      <c r="I119" s="35"/>
    </row>
    <row r="120" spans="1:9" x14ac:dyDescent="0.25">
      <c r="A120" s="38"/>
      <c r="B120" s="39"/>
      <c r="C120" s="29"/>
      <c r="D120" s="45"/>
      <c r="E120" s="45"/>
      <c r="F120" s="163"/>
      <c r="G120" s="34"/>
      <c r="H120" s="35"/>
      <c r="I120" s="35"/>
    </row>
    <row r="121" spans="1:9" x14ac:dyDescent="0.25">
      <c r="A121" s="38"/>
      <c r="B121" s="39"/>
      <c r="C121" s="29"/>
      <c r="D121" s="45"/>
      <c r="E121" s="45"/>
      <c r="F121" s="163"/>
      <c r="G121" s="34"/>
      <c r="H121" s="35"/>
      <c r="I121" s="35"/>
    </row>
    <row r="122" spans="1:9" x14ac:dyDescent="0.25">
      <c r="A122" s="38"/>
      <c r="B122" s="39"/>
      <c r="C122" s="29"/>
      <c r="D122" s="45"/>
      <c r="E122" s="45"/>
      <c r="F122" s="163"/>
      <c r="G122" s="34"/>
      <c r="H122" s="35"/>
      <c r="I122" s="35"/>
    </row>
    <row r="123" spans="1:9" x14ac:dyDescent="0.25">
      <c r="A123" s="38"/>
      <c r="B123" s="39"/>
      <c r="C123" s="29"/>
      <c r="D123" s="45"/>
      <c r="E123" s="45"/>
      <c r="F123" s="163"/>
      <c r="G123" s="34"/>
      <c r="H123" s="35"/>
      <c r="I123" s="35"/>
    </row>
    <row r="124" spans="1:9" x14ac:dyDescent="0.25">
      <c r="A124" s="38"/>
      <c r="B124" s="39"/>
      <c r="C124" s="29"/>
      <c r="D124" s="45"/>
      <c r="E124" s="45"/>
      <c r="F124" s="163"/>
      <c r="G124" s="34"/>
      <c r="H124" s="35"/>
      <c r="I124" s="35"/>
    </row>
    <row r="125" spans="1:9" x14ac:dyDescent="0.25">
      <c r="A125" s="38"/>
      <c r="B125" s="39"/>
      <c r="C125" s="29"/>
      <c r="D125" s="45"/>
      <c r="E125" s="45"/>
      <c r="F125" s="163"/>
      <c r="G125" s="34"/>
      <c r="H125" s="35"/>
      <c r="I125" s="35"/>
    </row>
    <row r="126" spans="1:9" x14ac:dyDescent="0.25">
      <c r="A126" s="38"/>
      <c r="B126" s="39"/>
      <c r="C126" s="29"/>
      <c r="D126" s="45"/>
      <c r="E126" s="45"/>
      <c r="F126" s="163"/>
      <c r="G126" s="34"/>
      <c r="H126" s="35"/>
      <c r="I126" s="35"/>
    </row>
    <row r="127" spans="1:9" x14ac:dyDescent="0.25">
      <c r="A127" s="38"/>
      <c r="B127" s="39"/>
      <c r="C127" s="29"/>
      <c r="D127" s="45"/>
      <c r="E127" s="45"/>
      <c r="F127" s="163"/>
      <c r="G127" s="34"/>
      <c r="H127" s="35"/>
      <c r="I127" s="35"/>
    </row>
    <row r="128" spans="1:9" x14ac:dyDescent="0.25">
      <c r="A128" s="38"/>
      <c r="B128" s="39"/>
      <c r="C128" s="29"/>
      <c r="D128" s="45"/>
      <c r="E128" s="45"/>
      <c r="F128" s="163"/>
      <c r="G128" s="34"/>
      <c r="H128" s="35"/>
      <c r="I128" s="35"/>
    </row>
    <row r="129" spans="1:9" x14ac:dyDescent="0.25">
      <c r="A129" s="38"/>
      <c r="B129" s="39"/>
      <c r="C129" s="29"/>
      <c r="D129" s="45"/>
      <c r="E129" s="45"/>
      <c r="F129" s="163"/>
      <c r="G129" s="34"/>
      <c r="H129" s="35"/>
      <c r="I129" s="35"/>
    </row>
    <row r="130" spans="1:9" x14ac:dyDescent="0.25">
      <c r="A130" s="38"/>
      <c r="B130" s="39"/>
      <c r="C130" s="29"/>
      <c r="D130" s="45"/>
      <c r="E130" s="45"/>
      <c r="F130" s="163"/>
      <c r="G130" s="34"/>
      <c r="H130" s="35"/>
      <c r="I130" s="35"/>
    </row>
    <row r="131" spans="1:9" x14ac:dyDescent="0.25">
      <c r="A131" s="38"/>
      <c r="B131" s="39"/>
      <c r="C131" s="29"/>
      <c r="D131" s="45"/>
      <c r="E131" s="45"/>
      <c r="F131" s="163"/>
      <c r="G131" s="34"/>
      <c r="H131" s="35"/>
      <c r="I131" s="35"/>
    </row>
    <row r="132" spans="1:9" x14ac:dyDescent="0.25">
      <c r="A132" s="38"/>
      <c r="B132" s="39"/>
      <c r="C132" s="29"/>
      <c r="D132" s="45"/>
      <c r="E132" s="45"/>
      <c r="F132" s="163"/>
      <c r="G132" s="34"/>
      <c r="H132" s="35"/>
      <c r="I132" s="35"/>
    </row>
    <row r="133" spans="1:9" x14ac:dyDescent="0.25">
      <c r="A133" s="38"/>
      <c r="B133" s="39"/>
      <c r="C133" s="29"/>
      <c r="D133" s="45"/>
      <c r="E133" s="45"/>
      <c r="F133" s="163"/>
      <c r="G133" s="34"/>
      <c r="H133" s="35"/>
      <c r="I133" s="35"/>
    </row>
    <row r="134" spans="1:9" x14ac:dyDescent="0.25">
      <c r="A134" s="38"/>
      <c r="B134" s="39"/>
      <c r="C134" s="29"/>
      <c r="D134" s="45"/>
      <c r="E134" s="45"/>
      <c r="F134" s="163"/>
      <c r="G134" s="34"/>
      <c r="H134" s="35"/>
      <c r="I134" s="35"/>
    </row>
    <row r="135" spans="1:9" x14ac:dyDescent="0.25">
      <c r="A135" s="38"/>
      <c r="B135" s="39"/>
      <c r="C135" s="29"/>
      <c r="D135" s="45"/>
      <c r="E135" s="45"/>
      <c r="F135" s="163"/>
      <c r="G135" s="34"/>
      <c r="H135" s="35"/>
      <c r="I135" s="35"/>
    </row>
    <row r="136" spans="1:9" x14ac:dyDescent="0.25">
      <c r="A136" s="38"/>
      <c r="B136" s="39"/>
      <c r="C136" s="29"/>
      <c r="D136" s="45"/>
      <c r="E136" s="45"/>
      <c r="F136" s="163"/>
      <c r="G136" s="34"/>
      <c r="H136" s="35"/>
      <c r="I136" s="35"/>
    </row>
    <row r="137" spans="1:9" x14ac:dyDescent="0.25">
      <c r="A137" s="38"/>
      <c r="B137" s="39"/>
      <c r="C137" s="29"/>
      <c r="D137" s="45"/>
      <c r="E137" s="45"/>
      <c r="F137" s="163"/>
      <c r="G137" s="34"/>
      <c r="H137" s="35"/>
      <c r="I137" s="35"/>
    </row>
    <row r="138" spans="1:9" x14ac:dyDescent="0.25">
      <c r="A138" s="38"/>
      <c r="B138" s="39"/>
      <c r="C138" s="29"/>
      <c r="D138" s="45"/>
      <c r="E138" s="45"/>
      <c r="F138" s="163"/>
      <c r="G138" s="34"/>
      <c r="H138" s="35"/>
      <c r="I138" s="35"/>
    </row>
    <row r="139" spans="1:9" x14ac:dyDescent="0.25">
      <c r="A139" s="38"/>
      <c r="B139" s="39"/>
      <c r="C139" s="29"/>
      <c r="D139" s="45"/>
      <c r="E139" s="45"/>
      <c r="F139" s="163"/>
      <c r="G139" s="34"/>
      <c r="H139" s="35"/>
      <c r="I139" s="35"/>
    </row>
    <row r="140" spans="1:9" x14ac:dyDescent="0.25">
      <c r="A140" s="38"/>
      <c r="B140" s="39"/>
      <c r="C140" s="29"/>
      <c r="D140" s="45"/>
      <c r="E140" s="45"/>
      <c r="F140" s="163"/>
      <c r="G140" s="34"/>
      <c r="H140" s="35"/>
      <c r="I140" s="35"/>
    </row>
    <row r="141" spans="1:9" x14ac:dyDescent="0.25">
      <c r="A141" s="38"/>
      <c r="B141" s="39"/>
      <c r="C141" s="29"/>
      <c r="D141" s="45"/>
      <c r="E141" s="45"/>
      <c r="F141" s="163"/>
      <c r="G141" s="34"/>
      <c r="H141" s="35"/>
      <c r="I141" s="35"/>
    </row>
    <row r="142" spans="1:9" x14ac:dyDescent="0.25">
      <c r="A142" s="38"/>
      <c r="B142" s="39"/>
      <c r="C142" s="29"/>
      <c r="D142" s="45"/>
      <c r="E142" s="45"/>
      <c r="F142" s="163"/>
      <c r="G142" s="34"/>
      <c r="H142" s="35"/>
      <c r="I142" s="35"/>
    </row>
    <row r="143" spans="1:9" x14ac:dyDescent="0.25">
      <c r="A143" s="38"/>
      <c r="B143" s="39"/>
      <c r="C143" s="29"/>
      <c r="D143" s="45"/>
      <c r="E143" s="45"/>
      <c r="F143" s="163"/>
      <c r="G143" s="34"/>
      <c r="H143" s="35"/>
      <c r="I143" s="35"/>
    </row>
    <row r="144" spans="1:9" x14ac:dyDescent="0.25">
      <c r="A144" s="38"/>
      <c r="B144" s="39"/>
      <c r="C144" s="29"/>
      <c r="D144" s="45"/>
      <c r="E144" s="45"/>
      <c r="F144" s="163"/>
      <c r="G144" s="34"/>
      <c r="H144" s="35"/>
      <c r="I144" s="35"/>
    </row>
    <row r="145" spans="1:9" x14ac:dyDescent="0.25">
      <c r="A145" s="38"/>
      <c r="B145" s="39"/>
      <c r="C145" s="29"/>
      <c r="D145" s="45"/>
      <c r="E145" s="45"/>
      <c r="F145" s="163"/>
      <c r="G145" s="34"/>
      <c r="H145" s="35"/>
      <c r="I145" s="35"/>
    </row>
    <row r="146" spans="1:9" x14ac:dyDescent="0.25">
      <c r="A146" s="38"/>
      <c r="B146" s="39"/>
      <c r="C146" s="29"/>
      <c r="D146" s="45"/>
      <c r="E146" s="45"/>
      <c r="F146" s="163"/>
      <c r="G146" s="34"/>
      <c r="H146" s="35"/>
      <c r="I146" s="35"/>
    </row>
    <row r="147" spans="1:9" x14ac:dyDescent="0.25">
      <c r="A147" s="38"/>
      <c r="B147" s="39"/>
      <c r="C147" s="29"/>
      <c r="D147" s="45"/>
      <c r="E147" s="45"/>
      <c r="F147" s="163"/>
      <c r="G147" s="34"/>
      <c r="H147" s="35"/>
      <c r="I147" s="35"/>
    </row>
    <row r="148" spans="1:9" x14ac:dyDescent="0.25">
      <c r="A148" s="38"/>
      <c r="B148" s="39"/>
      <c r="C148" s="29"/>
      <c r="D148" s="45"/>
      <c r="E148" s="45"/>
      <c r="F148" s="163"/>
      <c r="G148" s="34"/>
      <c r="H148" s="35"/>
      <c r="I148" s="35"/>
    </row>
    <row r="149" spans="1:9" x14ac:dyDescent="0.25">
      <c r="A149" s="38"/>
      <c r="B149" s="39"/>
      <c r="C149" s="29"/>
      <c r="D149" s="45"/>
      <c r="E149" s="45"/>
      <c r="F149" s="163"/>
      <c r="G149" s="34"/>
      <c r="H149" s="35"/>
      <c r="I149" s="35"/>
    </row>
    <row r="150" spans="1:9" x14ac:dyDescent="0.25">
      <c r="A150" s="38"/>
      <c r="B150" s="39"/>
      <c r="C150" s="29"/>
      <c r="D150" s="45"/>
      <c r="E150" s="45"/>
      <c r="F150" s="163"/>
      <c r="G150" s="34"/>
      <c r="H150" s="35"/>
      <c r="I150" s="35"/>
    </row>
    <row r="151" spans="1:9" x14ac:dyDescent="0.25">
      <c r="A151" s="38"/>
      <c r="B151" s="39"/>
      <c r="C151" s="29"/>
      <c r="D151" s="45"/>
      <c r="E151" s="45"/>
      <c r="F151" s="163"/>
      <c r="G151" s="34"/>
      <c r="H151" s="35"/>
      <c r="I151" s="35"/>
    </row>
    <row r="152" spans="1:9" x14ac:dyDescent="0.25">
      <c r="A152" s="38"/>
      <c r="B152" s="39"/>
      <c r="C152" s="29"/>
      <c r="D152" s="45"/>
      <c r="E152" s="45"/>
      <c r="F152" s="163"/>
      <c r="G152" s="34"/>
      <c r="H152" s="35"/>
      <c r="I152" s="35"/>
    </row>
    <row r="153" spans="1:9" x14ac:dyDescent="0.25">
      <c r="A153" s="38"/>
      <c r="B153" s="39"/>
      <c r="C153" s="29"/>
      <c r="D153" s="45"/>
      <c r="E153" s="45"/>
      <c r="F153" s="163"/>
      <c r="G153" s="34"/>
      <c r="H153" s="35"/>
      <c r="I153" s="35"/>
    </row>
    <row r="154" spans="1:9" x14ac:dyDescent="0.25">
      <c r="A154" s="38"/>
      <c r="B154" s="39"/>
      <c r="C154" s="29"/>
      <c r="D154" s="45"/>
      <c r="E154" s="45"/>
      <c r="F154" s="163"/>
      <c r="G154" s="34"/>
      <c r="H154" s="35"/>
      <c r="I154" s="35"/>
    </row>
    <row r="155" spans="1:9" x14ac:dyDescent="0.25">
      <c r="A155" s="38"/>
      <c r="B155" s="39"/>
      <c r="C155" s="29"/>
      <c r="D155" s="45"/>
      <c r="E155" s="45"/>
      <c r="F155" s="163"/>
      <c r="G155" s="34"/>
      <c r="H155" s="35"/>
      <c r="I155" s="35"/>
    </row>
    <row r="156" spans="1:9" x14ac:dyDescent="0.25">
      <c r="A156" s="38"/>
      <c r="B156" s="39"/>
      <c r="C156" s="29"/>
      <c r="D156" s="45"/>
      <c r="E156" s="45"/>
      <c r="F156" s="163"/>
      <c r="G156" s="34"/>
      <c r="H156" s="35"/>
      <c r="I156" s="35"/>
    </row>
    <row r="157" spans="1:9" x14ac:dyDescent="0.25">
      <c r="A157" s="38"/>
      <c r="B157" s="39"/>
      <c r="C157" s="29"/>
      <c r="D157" s="45"/>
      <c r="E157" s="45"/>
      <c r="F157" s="163"/>
      <c r="G157" s="34"/>
      <c r="H157" s="35"/>
      <c r="I157" s="35"/>
    </row>
    <row r="158" spans="1:9" x14ac:dyDescent="0.25">
      <c r="A158" s="38"/>
      <c r="B158" s="39"/>
      <c r="C158" s="29"/>
      <c r="D158" s="45"/>
      <c r="E158" s="45"/>
      <c r="F158" s="163"/>
      <c r="G158" s="34"/>
      <c r="H158" s="35"/>
      <c r="I158" s="35"/>
    </row>
    <row r="159" spans="1:9" x14ac:dyDescent="0.25">
      <c r="A159" s="38"/>
      <c r="B159" s="39"/>
      <c r="C159" s="29"/>
      <c r="D159" s="45"/>
      <c r="E159" s="45"/>
      <c r="F159" s="163"/>
      <c r="G159" s="34"/>
      <c r="H159" s="35"/>
      <c r="I159" s="35"/>
    </row>
    <row r="160" spans="1:9" x14ac:dyDescent="0.25">
      <c r="A160" s="38"/>
      <c r="B160" s="39"/>
      <c r="C160" s="29"/>
      <c r="D160" s="45"/>
      <c r="E160" s="45"/>
      <c r="F160" s="163"/>
      <c r="G160" s="34"/>
      <c r="H160" s="35"/>
      <c r="I160" s="35"/>
    </row>
    <row r="161" spans="1:9" x14ac:dyDescent="0.25">
      <c r="A161" s="38"/>
      <c r="B161" s="39"/>
      <c r="C161" s="29"/>
      <c r="D161" s="45"/>
      <c r="E161" s="45"/>
      <c r="F161" s="163"/>
      <c r="G161" s="34"/>
      <c r="H161" s="35"/>
      <c r="I161" s="35"/>
    </row>
    <row r="162" spans="1:9" x14ac:dyDescent="0.25">
      <c r="A162" s="38"/>
      <c r="B162" s="39"/>
      <c r="C162" s="29"/>
      <c r="D162" s="45"/>
      <c r="E162" s="45"/>
      <c r="F162" s="163"/>
      <c r="G162" s="34"/>
      <c r="H162" s="35"/>
      <c r="I162" s="35"/>
    </row>
    <row r="163" spans="1:9" x14ac:dyDescent="0.25">
      <c r="A163" s="38"/>
      <c r="B163" s="39"/>
      <c r="C163" s="29"/>
      <c r="D163" s="45"/>
      <c r="E163" s="45"/>
      <c r="F163" s="163"/>
      <c r="G163" s="34"/>
      <c r="H163" s="35"/>
      <c r="I163" s="35"/>
    </row>
    <row r="164" spans="1:9" x14ac:dyDescent="0.25">
      <c r="A164" s="38"/>
      <c r="B164" s="39"/>
      <c r="C164" s="29"/>
      <c r="D164" s="45"/>
      <c r="E164" s="45"/>
      <c r="F164" s="163"/>
      <c r="G164" s="34"/>
      <c r="H164" s="35"/>
      <c r="I164" s="35"/>
    </row>
    <row r="165" spans="1:9" x14ac:dyDescent="0.25">
      <c r="A165" s="38"/>
      <c r="B165" s="39"/>
      <c r="C165" s="29"/>
      <c r="D165" s="45"/>
      <c r="E165" s="45"/>
      <c r="F165" s="163"/>
      <c r="G165" s="34"/>
      <c r="H165" s="35"/>
      <c r="I165" s="35"/>
    </row>
    <row r="166" spans="1:9" x14ac:dyDescent="0.25">
      <c r="A166" s="38"/>
      <c r="B166" s="39"/>
      <c r="C166" s="29"/>
      <c r="D166" s="45"/>
      <c r="E166" s="45"/>
      <c r="F166" s="163"/>
      <c r="G166" s="34"/>
      <c r="H166" s="35"/>
      <c r="I166" s="35"/>
    </row>
    <row r="167" spans="1:9" x14ac:dyDescent="0.25">
      <c r="A167" s="38"/>
      <c r="B167" s="39"/>
      <c r="C167" s="29"/>
      <c r="D167" s="45"/>
      <c r="E167" s="45"/>
      <c r="F167" s="163"/>
      <c r="G167" s="34"/>
      <c r="H167" s="35"/>
      <c r="I167" s="35"/>
    </row>
    <row r="168" spans="1:9" x14ac:dyDescent="0.25">
      <c r="A168" s="38"/>
      <c r="B168" s="39"/>
      <c r="C168" s="29"/>
      <c r="D168" s="45"/>
      <c r="E168" s="45"/>
      <c r="F168" s="163"/>
      <c r="G168" s="34"/>
      <c r="H168" s="35"/>
      <c r="I168" s="35"/>
    </row>
    <row r="169" spans="1:9" x14ac:dyDescent="0.25">
      <c r="A169" s="38"/>
      <c r="B169" s="39"/>
      <c r="C169" s="29"/>
      <c r="D169" s="45"/>
      <c r="E169" s="45"/>
      <c r="F169" s="163"/>
      <c r="G169" s="34"/>
      <c r="H169" s="35"/>
      <c r="I169" s="35"/>
    </row>
    <row r="170" spans="1:9" x14ac:dyDescent="0.25">
      <c r="A170" s="38"/>
      <c r="B170" s="39"/>
      <c r="C170" s="29"/>
      <c r="D170" s="45"/>
      <c r="E170" s="45"/>
      <c r="F170" s="163"/>
      <c r="G170" s="34"/>
      <c r="H170" s="35"/>
      <c r="I170" s="35"/>
    </row>
    <row r="171" spans="1:9" x14ac:dyDescent="0.25">
      <c r="A171" s="38"/>
      <c r="B171" s="39"/>
      <c r="C171" s="29"/>
      <c r="D171" s="45"/>
      <c r="E171" s="45"/>
      <c r="F171" s="163"/>
      <c r="G171" s="34"/>
      <c r="H171" s="35"/>
      <c r="I171" s="35"/>
    </row>
    <row r="172" spans="1:9" x14ac:dyDescent="0.25">
      <c r="A172" s="38"/>
      <c r="B172" s="39"/>
      <c r="C172" s="29"/>
      <c r="D172" s="45"/>
      <c r="E172" s="45"/>
      <c r="F172" s="163"/>
      <c r="G172" s="34"/>
      <c r="H172" s="35"/>
      <c r="I172" s="35"/>
    </row>
    <row r="173" spans="1:9" x14ac:dyDescent="0.25">
      <c r="A173" s="38"/>
      <c r="B173" s="39"/>
      <c r="C173" s="29"/>
      <c r="D173" s="45"/>
      <c r="E173" s="45"/>
      <c r="F173" s="163"/>
      <c r="G173" s="34"/>
      <c r="H173" s="35"/>
      <c r="I173" s="35"/>
    </row>
    <row r="174" spans="1:9" x14ac:dyDescent="0.25">
      <c r="A174" s="38"/>
      <c r="B174" s="39"/>
      <c r="C174" s="29"/>
      <c r="D174" s="45"/>
      <c r="E174" s="45"/>
      <c r="F174" s="163"/>
      <c r="G174" s="34"/>
      <c r="H174" s="35"/>
      <c r="I174" s="35"/>
    </row>
    <row r="175" spans="1:9" x14ac:dyDescent="0.25">
      <c r="A175" s="38"/>
      <c r="B175" s="39"/>
      <c r="C175" s="29"/>
      <c r="D175" s="45"/>
      <c r="E175" s="45"/>
      <c r="F175" s="163"/>
      <c r="G175" s="34"/>
      <c r="H175" s="35"/>
      <c r="I175" s="35"/>
    </row>
    <row r="176" spans="1:9" x14ac:dyDescent="0.25">
      <c r="A176" s="38"/>
      <c r="B176" s="39"/>
      <c r="C176" s="29"/>
      <c r="D176" s="45"/>
      <c r="E176" s="45"/>
      <c r="F176" s="163"/>
      <c r="G176" s="34"/>
      <c r="H176" s="35"/>
      <c r="I176" s="35"/>
    </row>
    <row r="177" spans="1:9" x14ac:dyDescent="0.25">
      <c r="A177" s="38"/>
      <c r="B177" s="39"/>
      <c r="C177" s="29"/>
      <c r="D177" s="45"/>
      <c r="E177" s="45"/>
      <c r="F177" s="163"/>
      <c r="G177" s="34"/>
      <c r="H177" s="35"/>
      <c r="I177" s="35"/>
    </row>
    <row r="178" spans="1:9" x14ac:dyDescent="0.25">
      <c r="A178" s="38"/>
      <c r="B178" s="39"/>
      <c r="C178" s="29"/>
      <c r="D178" s="45"/>
      <c r="E178" s="45"/>
      <c r="F178" s="163"/>
      <c r="G178" s="34"/>
      <c r="H178" s="35"/>
      <c r="I178" s="35"/>
    </row>
    <row r="179" spans="1:9" x14ac:dyDescent="0.25">
      <c r="A179" s="38"/>
      <c r="B179" s="39"/>
      <c r="C179" s="29"/>
      <c r="D179" s="45"/>
      <c r="E179" s="45"/>
      <c r="F179" s="163"/>
      <c r="G179" s="34"/>
      <c r="H179" s="35"/>
      <c r="I179" s="35"/>
    </row>
    <row r="180" spans="1:9" x14ac:dyDescent="0.25">
      <c r="A180" s="38"/>
      <c r="B180" s="39"/>
      <c r="C180" s="29"/>
      <c r="D180" s="45"/>
      <c r="E180" s="45"/>
      <c r="F180" s="163"/>
      <c r="G180" s="34"/>
      <c r="H180" s="35"/>
      <c r="I180" s="35"/>
    </row>
    <row r="181" spans="1:9" x14ac:dyDescent="0.25">
      <c r="A181" s="38"/>
      <c r="B181" s="39"/>
      <c r="C181" s="29"/>
      <c r="D181" s="45"/>
      <c r="E181" s="45"/>
      <c r="F181" s="163"/>
      <c r="G181" s="34"/>
      <c r="H181" s="35"/>
      <c r="I181" s="35"/>
    </row>
    <row r="182" spans="1:9" x14ac:dyDescent="0.25">
      <c r="A182" s="38"/>
      <c r="B182" s="39"/>
      <c r="C182" s="29"/>
      <c r="D182" s="45"/>
      <c r="E182" s="45"/>
      <c r="F182" s="163"/>
      <c r="G182" s="34"/>
      <c r="H182" s="35"/>
      <c r="I182" s="35"/>
    </row>
    <row r="183" spans="1:9" x14ac:dyDescent="0.25">
      <c r="A183" s="38"/>
      <c r="B183" s="39"/>
      <c r="C183" s="29"/>
      <c r="D183" s="45"/>
      <c r="E183" s="45"/>
      <c r="F183" s="163"/>
      <c r="G183" s="34"/>
      <c r="H183" s="35"/>
      <c r="I183" s="35"/>
    </row>
    <row r="184" spans="1:9" x14ac:dyDescent="0.25">
      <c r="A184" s="38"/>
      <c r="B184" s="39"/>
      <c r="C184" s="29"/>
      <c r="D184" s="45"/>
      <c r="E184" s="45"/>
      <c r="F184" s="163"/>
      <c r="G184" s="34"/>
      <c r="H184" s="35"/>
      <c r="I184" s="35"/>
    </row>
    <row r="185" spans="1:9" x14ac:dyDescent="0.25">
      <c r="A185" s="38"/>
      <c r="B185" s="39"/>
      <c r="C185" s="29"/>
      <c r="D185" s="45"/>
      <c r="E185" s="45"/>
      <c r="F185" s="163"/>
      <c r="G185" s="34"/>
      <c r="H185" s="35"/>
      <c r="I185" s="35"/>
    </row>
    <row r="186" spans="1:9" x14ac:dyDescent="0.25">
      <c r="A186" s="38"/>
      <c r="B186" s="39"/>
      <c r="C186" s="29"/>
      <c r="D186" s="45"/>
      <c r="E186" s="45"/>
      <c r="F186" s="163"/>
      <c r="G186" s="34"/>
      <c r="H186" s="35"/>
      <c r="I186" s="35"/>
    </row>
    <row r="187" spans="1:9" x14ac:dyDescent="0.25">
      <c r="A187" s="38"/>
      <c r="B187" s="39"/>
      <c r="C187" s="29"/>
      <c r="D187" s="45"/>
      <c r="E187" s="45"/>
      <c r="F187" s="163"/>
      <c r="G187" s="34"/>
      <c r="H187" s="35"/>
      <c r="I187" s="35"/>
    </row>
    <row r="188" spans="1:9" x14ac:dyDescent="0.25">
      <c r="A188" s="38"/>
      <c r="B188" s="39"/>
      <c r="C188" s="29"/>
      <c r="D188" s="45"/>
      <c r="E188" s="45"/>
      <c r="F188" s="163"/>
      <c r="G188" s="34"/>
      <c r="H188" s="35"/>
      <c r="I188" s="35"/>
    </row>
    <row r="189" spans="1:9" x14ac:dyDescent="0.25">
      <c r="A189" s="38"/>
      <c r="B189" s="39"/>
      <c r="C189" s="29"/>
      <c r="D189" s="45"/>
      <c r="E189" s="45"/>
      <c r="F189" s="163"/>
      <c r="G189" s="34"/>
      <c r="H189" s="35"/>
      <c r="I189" s="35"/>
    </row>
    <row r="190" spans="1:9" x14ac:dyDescent="0.25">
      <c r="A190" s="38"/>
      <c r="B190" s="39"/>
      <c r="C190" s="29"/>
      <c r="D190" s="45"/>
      <c r="E190" s="45"/>
      <c r="F190" s="163"/>
      <c r="G190" s="34"/>
      <c r="H190" s="35"/>
      <c r="I190" s="35"/>
    </row>
    <row r="191" spans="1:9" x14ac:dyDescent="0.25">
      <c r="A191" s="38"/>
      <c r="B191" s="39"/>
      <c r="C191" s="29"/>
      <c r="D191" s="45"/>
      <c r="E191" s="45"/>
      <c r="F191" s="163"/>
      <c r="G191" s="34"/>
      <c r="H191" s="35"/>
      <c r="I191" s="35"/>
    </row>
    <row r="192" spans="1:9" x14ac:dyDescent="0.25">
      <c r="A192" s="38"/>
      <c r="B192" s="39"/>
      <c r="C192" s="29"/>
      <c r="D192" s="45"/>
      <c r="E192" s="45"/>
      <c r="F192" s="163"/>
      <c r="G192" s="34"/>
      <c r="H192" s="35"/>
      <c r="I192" s="35"/>
    </row>
    <row r="193" spans="1:9" x14ac:dyDescent="0.25">
      <c r="A193" s="38"/>
      <c r="B193" s="39"/>
      <c r="C193" s="29"/>
      <c r="D193" s="45"/>
      <c r="E193" s="45"/>
      <c r="F193" s="163"/>
      <c r="G193" s="34"/>
      <c r="H193" s="35"/>
      <c r="I193" s="35"/>
    </row>
    <row r="194" spans="1:9" x14ac:dyDescent="0.25">
      <c r="A194" s="38"/>
      <c r="B194" s="39"/>
      <c r="C194" s="29"/>
      <c r="D194" s="45"/>
      <c r="E194" s="45"/>
      <c r="F194" s="163"/>
      <c r="G194" s="34"/>
      <c r="H194" s="35"/>
      <c r="I194" s="35"/>
    </row>
    <row r="195" spans="1:9" x14ac:dyDescent="0.25">
      <c r="A195" s="38"/>
      <c r="B195" s="39"/>
      <c r="C195" s="29"/>
      <c r="D195" s="45"/>
      <c r="E195" s="45"/>
      <c r="F195" s="163"/>
      <c r="G195" s="34"/>
      <c r="H195" s="35"/>
      <c r="I195" s="35"/>
    </row>
    <row r="196" spans="1:9" x14ac:dyDescent="0.25">
      <c r="A196" s="38"/>
      <c r="B196" s="39"/>
      <c r="C196" s="29"/>
      <c r="D196" s="45"/>
      <c r="E196" s="45"/>
      <c r="F196" s="163"/>
      <c r="G196" s="34"/>
      <c r="H196" s="35"/>
      <c r="I196" s="35"/>
    </row>
    <row r="197" spans="1:9" x14ac:dyDescent="0.25">
      <c r="A197" s="38"/>
      <c r="B197" s="39"/>
      <c r="C197" s="29"/>
      <c r="D197" s="45"/>
      <c r="E197" s="45"/>
      <c r="F197" s="163"/>
      <c r="G197" s="34"/>
      <c r="H197" s="35"/>
      <c r="I197" s="35"/>
    </row>
    <row r="198" spans="1:9" x14ac:dyDescent="0.25">
      <c r="A198" s="38"/>
      <c r="B198" s="39"/>
      <c r="C198" s="29"/>
      <c r="D198" s="45"/>
      <c r="E198" s="45"/>
      <c r="F198" s="163"/>
      <c r="G198" s="34"/>
      <c r="H198" s="35"/>
      <c r="I198" s="35"/>
    </row>
    <row r="199" spans="1:9" x14ac:dyDescent="0.2">
      <c r="A199" s="245" t="s">
        <v>31</v>
      </c>
      <c r="B199" s="246"/>
      <c r="C199" s="246"/>
      <c r="D199" s="246"/>
      <c r="E199" s="246"/>
      <c r="F199" s="246"/>
      <c r="G199" s="247"/>
      <c r="H199" s="40"/>
      <c r="I199" s="40" t="e">
        <f>SUM(#REF!)</f>
        <v>#REF!</v>
      </c>
    </row>
    <row r="200" spans="1:9" x14ac:dyDescent="0.25">
      <c r="H200" s="41"/>
    </row>
    <row r="202" spans="1:9" x14ac:dyDescent="0.25">
      <c r="H202" s="41"/>
    </row>
    <row r="204" spans="1:9" x14ac:dyDescent="0.25">
      <c r="G204" s="42"/>
    </row>
    <row r="205" spans="1:9" x14ac:dyDescent="0.25">
      <c r="G205" s="43"/>
    </row>
    <row r="206" spans="1:9" x14ac:dyDescent="0.25">
      <c r="G206" s="41"/>
    </row>
    <row r="208" spans="1:9" x14ac:dyDescent="0.25">
      <c r="G208" s="41"/>
      <c r="H208" s="44"/>
    </row>
    <row r="214" spans="7:7" x14ac:dyDescent="0.25">
      <c r="G214" s="44"/>
    </row>
  </sheetData>
  <autoFilter ref="A1:I111"/>
  <mergeCells count="8">
    <mergeCell ref="I1:I2"/>
    <mergeCell ref="H1:H2"/>
    <mergeCell ref="A199:G199"/>
    <mergeCell ref="A1:A2"/>
    <mergeCell ref="B1:B2"/>
    <mergeCell ref="C1:C2"/>
    <mergeCell ref="D1:D2"/>
    <mergeCell ref="G1:G2"/>
  </mergeCells>
  <pageMargins left="0.25" right="0.25" top="0.75" bottom="0.75" header="0.3" footer="0.3"/>
  <pageSetup scale="89" fitToHeight="0" orientation="landscape" horizontalDpi="4294967295" verticalDpi="4294967295"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2"/>
  <sheetViews>
    <sheetView zoomScale="120" zoomScaleNormal="120" workbookViewId="0">
      <selection activeCell="G2" sqref="G2"/>
    </sheetView>
  </sheetViews>
  <sheetFormatPr baseColWidth="10" defaultRowHeight="12.75" x14ac:dyDescent="0.25"/>
  <cols>
    <col min="1" max="1" width="5" style="88" customWidth="1"/>
    <col min="2" max="2" width="42.85546875" style="153" customWidth="1"/>
    <col min="3" max="3" width="9.42578125" style="154" customWidth="1"/>
    <col min="4" max="4" width="7.28515625" style="154" customWidth="1"/>
    <col min="5" max="5" width="13" style="88" customWidth="1"/>
    <col min="6" max="6" width="7.42578125" style="88" customWidth="1"/>
    <col min="7" max="7" width="10.5703125" style="147" customWidth="1"/>
    <col min="8" max="8" width="11" style="88" customWidth="1"/>
    <col min="9" max="9" width="10" style="88" customWidth="1"/>
    <col min="10" max="10" width="9.42578125" style="155" customWidth="1"/>
    <col min="11" max="11" width="10.7109375" style="155" customWidth="1"/>
    <col min="12" max="12" width="7.7109375" style="155" customWidth="1"/>
    <col min="13" max="13" width="15.28515625" style="156" customWidth="1"/>
    <col min="14" max="16" width="11.42578125" style="88" customWidth="1"/>
    <col min="17" max="17" width="11.42578125" style="155" customWidth="1"/>
    <col min="18" max="18" width="17.5703125" style="88" customWidth="1"/>
    <col min="19" max="16384" width="11.42578125" style="88"/>
  </cols>
  <sheetData>
    <row r="1" spans="1:18" ht="35.25" customHeight="1" x14ac:dyDescent="0.25">
      <c r="A1" s="131" t="s">
        <v>6</v>
      </c>
      <c r="B1" s="132" t="s">
        <v>277</v>
      </c>
      <c r="C1" s="131" t="s">
        <v>35</v>
      </c>
      <c r="D1" s="131" t="s">
        <v>36</v>
      </c>
      <c r="E1" s="131" t="s">
        <v>53</v>
      </c>
      <c r="F1" s="131" t="s">
        <v>43</v>
      </c>
      <c r="G1" s="133" t="s">
        <v>54</v>
      </c>
      <c r="H1" s="131" t="s">
        <v>44</v>
      </c>
      <c r="I1" s="131" t="s">
        <v>45</v>
      </c>
      <c r="J1" s="131" t="s">
        <v>46</v>
      </c>
      <c r="K1" s="131" t="s">
        <v>271</v>
      </c>
      <c r="L1" s="131" t="s">
        <v>47</v>
      </c>
      <c r="M1" s="134" t="s">
        <v>48</v>
      </c>
      <c r="N1" s="131" t="s">
        <v>49</v>
      </c>
      <c r="O1" s="131" t="s">
        <v>50</v>
      </c>
      <c r="P1" s="131" t="s">
        <v>51</v>
      </c>
      <c r="Q1" s="131" t="s">
        <v>52</v>
      </c>
      <c r="R1" s="131" t="s">
        <v>264</v>
      </c>
    </row>
    <row r="2" spans="1:18" ht="21" customHeight="1" x14ac:dyDescent="0.25">
      <c r="A2" s="188">
        <v>1</v>
      </c>
      <c r="B2" s="95" t="s">
        <v>292</v>
      </c>
      <c r="C2" s="77" t="s">
        <v>63</v>
      </c>
      <c r="D2" s="115">
        <v>6</v>
      </c>
      <c r="E2" s="62">
        <f>G2/(1+F2)</f>
        <v>34921.008403361346</v>
      </c>
      <c r="F2" s="63">
        <v>0.19</v>
      </c>
      <c r="G2" s="62">
        <f>'PRESUPUESTO MATRIZ DE INVERSIÓN'!G29</f>
        <v>41556</v>
      </c>
      <c r="H2" s="64">
        <f>D2*G2</f>
        <v>249336</v>
      </c>
      <c r="I2" s="61" t="s">
        <v>68</v>
      </c>
      <c r="J2" s="61" t="s">
        <v>80</v>
      </c>
      <c r="K2" s="78" t="s">
        <v>116</v>
      </c>
      <c r="L2" s="79" t="s">
        <v>319</v>
      </c>
      <c r="M2" s="76" t="s">
        <v>407</v>
      </c>
      <c r="N2" s="85" t="s">
        <v>578</v>
      </c>
      <c r="O2" s="78" t="s">
        <v>120</v>
      </c>
      <c r="P2" s="81">
        <v>3127988420</v>
      </c>
      <c r="Q2" s="135" t="s">
        <v>250</v>
      </c>
      <c r="R2" s="82" t="s">
        <v>309</v>
      </c>
    </row>
    <row r="3" spans="1:18" ht="21.75" customHeight="1" x14ac:dyDescent="0.25">
      <c r="A3" s="188">
        <v>2</v>
      </c>
      <c r="B3" s="76" t="s">
        <v>55</v>
      </c>
      <c r="C3" s="77" t="s">
        <v>64</v>
      </c>
      <c r="D3" s="115">
        <v>1</v>
      </c>
      <c r="E3" s="62">
        <f t="shared" ref="E3:E68" si="0">G3/(1+F3)</f>
        <v>119536</v>
      </c>
      <c r="F3" s="63">
        <v>0</v>
      </c>
      <c r="G3" s="62">
        <f>'PRESUPUESTO MATRIZ DE INVERSIÓN'!G65</f>
        <v>119536</v>
      </c>
      <c r="H3" s="64">
        <f t="shared" ref="H3:H68" si="1">D3*G3</f>
        <v>119536</v>
      </c>
      <c r="I3" s="61" t="s">
        <v>68</v>
      </c>
      <c r="J3" s="79" t="s">
        <v>80</v>
      </c>
      <c r="K3" s="78" t="s">
        <v>116</v>
      </c>
      <c r="L3" s="79" t="s">
        <v>319</v>
      </c>
      <c r="M3" s="76" t="s">
        <v>407</v>
      </c>
      <c r="N3" s="85" t="s">
        <v>578</v>
      </c>
      <c r="O3" s="78" t="s">
        <v>120</v>
      </c>
      <c r="P3" s="81">
        <v>3127988420</v>
      </c>
      <c r="Q3" s="135" t="s">
        <v>250</v>
      </c>
      <c r="R3" s="82" t="s">
        <v>265</v>
      </c>
    </row>
    <row r="4" spans="1:18" ht="12.75" customHeight="1" x14ac:dyDescent="0.25">
      <c r="A4" s="188">
        <v>3</v>
      </c>
      <c r="B4" s="76" t="s">
        <v>153</v>
      </c>
      <c r="C4" s="77" t="s">
        <v>64</v>
      </c>
      <c r="D4" s="115">
        <v>2</v>
      </c>
      <c r="E4" s="62">
        <f t="shared" si="0"/>
        <v>94148</v>
      </c>
      <c r="F4" s="63">
        <v>0</v>
      </c>
      <c r="G4" s="62">
        <f>'PRESUPUESTO MATRIZ DE INVERSIÓN'!G52</f>
        <v>94148</v>
      </c>
      <c r="H4" s="64">
        <f t="shared" si="1"/>
        <v>188296</v>
      </c>
      <c r="I4" s="61" t="s">
        <v>68</v>
      </c>
      <c r="J4" s="79" t="s">
        <v>80</v>
      </c>
      <c r="K4" s="78" t="s">
        <v>116</v>
      </c>
      <c r="L4" s="79" t="s">
        <v>319</v>
      </c>
      <c r="M4" s="76" t="s">
        <v>407</v>
      </c>
      <c r="N4" s="85" t="s">
        <v>578</v>
      </c>
      <c r="O4" s="78" t="s">
        <v>120</v>
      </c>
      <c r="P4" s="81">
        <v>3127988420</v>
      </c>
      <c r="Q4" s="135" t="s">
        <v>250</v>
      </c>
      <c r="R4" s="82" t="s">
        <v>265</v>
      </c>
    </row>
    <row r="5" spans="1:18" ht="12.75" customHeight="1" x14ac:dyDescent="0.25">
      <c r="A5" s="188">
        <v>4</v>
      </c>
      <c r="B5" s="95" t="s">
        <v>56</v>
      </c>
      <c r="C5" s="77" t="s">
        <v>154</v>
      </c>
      <c r="D5" s="115">
        <v>2</v>
      </c>
      <c r="E5" s="62">
        <f t="shared" si="0"/>
        <v>18668.067226890758</v>
      </c>
      <c r="F5" s="63">
        <v>0.19</v>
      </c>
      <c r="G5" s="62">
        <f>'PRESUPUESTO MATRIZ DE INVERSIÓN'!G61</f>
        <v>22215</v>
      </c>
      <c r="H5" s="64">
        <f t="shared" si="1"/>
        <v>44430</v>
      </c>
      <c r="I5" s="61" t="s">
        <v>68</v>
      </c>
      <c r="J5" s="61" t="s">
        <v>80</v>
      </c>
      <c r="K5" s="78" t="s">
        <v>116</v>
      </c>
      <c r="L5" s="79" t="s">
        <v>319</v>
      </c>
      <c r="M5" s="76" t="s">
        <v>407</v>
      </c>
      <c r="N5" s="85" t="s">
        <v>578</v>
      </c>
      <c r="O5" s="78" t="s">
        <v>120</v>
      </c>
      <c r="P5" s="81">
        <v>3127988420</v>
      </c>
      <c r="Q5" s="135" t="s">
        <v>250</v>
      </c>
      <c r="R5" s="82" t="s">
        <v>309</v>
      </c>
    </row>
    <row r="6" spans="1:18" ht="12.75" customHeight="1" x14ac:dyDescent="0.25">
      <c r="A6" s="188">
        <v>5</v>
      </c>
      <c r="B6" s="95" t="s">
        <v>57</v>
      </c>
      <c r="C6" s="77" t="s">
        <v>63</v>
      </c>
      <c r="D6" s="115">
        <v>2</v>
      </c>
      <c r="E6" s="62">
        <f t="shared" si="0"/>
        <v>47357.142857142855</v>
      </c>
      <c r="F6" s="63">
        <v>0.05</v>
      </c>
      <c r="G6" s="62">
        <f>'PRESUPUESTO MATRIZ DE INVERSIÓN'!G80</f>
        <v>49725</v>
      </c>
      <c r="H6" s="64">
        <f t="shared" si="1"/>
        <v>99450</v>
      </c>
      <c r="I6" s="61" t="s">
        <v>68</v>
      </c>
      <c r="J6" s="61" t="s">
        <v>80</v>
      </c>
      <c r="K6" s="78" t="s">
        <v>116</v>
      </c>
      <c r="L6" s="79" t="s">
        <v>319</v>
      </c>
      <c r="M6" s="76" t="s">
        <v>407</v>
      </c>
      <c r="N6" s="85" t="s">
        <v>578</v>
      </c>
      <c r="O6" s="78" t="s">
        <v>120</v>
      </c>
      <c r="P6" s="81">
        <v>3127988420</v>
      </c>
      <c r="Q6" s="135" t="s">
        <v>250</v>
      </c>
      <c r="R6" s="82" t="s">
        <v>309</v>
      </c>
    </row>
    <row r="7" spans="1:18" ht="12.75" customHeight="1" x14ac:dyDescent="0.25">
      <c r="A7" s="188">
        <v>6</v>
      </c>
      <c r="B7" s="95" t="s">
        <v>58</v>
      </c>
      <c r="C7" s="77" t="s">
        <v>63</v>
      </c>
      <c r="D7" s="115">
        <v>2</v>
      </c>
      <c r="E7" s="62">
        <f t="shared" si="0"/>
        <v>135000</v>
      </c>
      <c r="F7" s="63">
        <v>0.05</v>
      </c>
      <c r="G7" s="62">
        <f>'PRESUPUESTO MATRIZ DE INVERSIÓN'!G91</f>
        <v>141750</v>
      </c>
      <c r="H7" s="64">
        <f t="shared" si="1"/>
        <v>283500</v>
      </c>
      <c r="I7" s="61" t="s">
        <v>68</v>
      </c>
      <c r="J7" s="61" t="s">
        <v>80</v>
      </c>
      <c r="K7" s="78" t="s">
        <v>116</v>
      </c>
      <c r="L7" s="79" t="s">
        <v>319</v>
      </c>
      <c r="M7" s="76" t="s">
        <v>407</v>
      </c>
      <c r="N7" s="85" t="s">
        <v>578</v>
      </c>
      <c r="O7" s="78" t="s">
        <v>120</v>
      </c>
      <c r="P7" s="81">
        <v>3127988420</v>
      </c>
      <c r="Q7" s="135" t="s">
        <v>250</v>
      </c>
      <c r="R7" s="82" t="s">
        <v>309</v>
      </c>
    </row>
    <row r="8" spans="1:18" ht="18.75" customHeight="1" x14ac:dyDescent="0.25">
      <c r="A8" s="188">
        <v>7</v>
      </c>
      <c r="B8" s="95" t="s">
        <v>59</v>
      </c>
      <c r="C8" s="77" t="s">
        <v>63</v>
      </c>
      <c r="D8" s="115">
        <v>1</v>
      </c>
      <c r="E8" s="62">
        <f t="shared" si="0"/>
        <v>58433.333333333328</v>
      </c>
      <c r="F8" s="63">
        <v>0.05</v>
      </c>
      <c r="G8" s="62">
        <f>'PRESUPUESTO MATRIZ DE INVERSIÓN'!G78</f>
        <v>61355</v>
      </c>
      <c r="H8" s="64">
        <f t="shared" si="1"/>
        <v>61355</v>
      </c>
      <c r="I8" s="61" t="s">
        <v>68</v>
      </c>
      <c r="J8" s="61" t="s">
        <v>80</v>
      </c>
      <c r="K8" s="78" t="s">
        <v>116</v>
      </c>
      <c r="L8" s="79" t="s">
        <v>319</v>
      </c>
      <c r="M8" s="76" t="s">
        <v>407</v>
      </c>
      <c r="N8" s="85" t="s">
        <v>578</v>
      </c>
      <c r="O8" s="78" t="s">
        <v>120</v>
      </c>
      <c r="P8" s="81">
        <v>3127988420</v>
      </c>
      <c r="Q8" s="135" t="s">
        <v>250</v>
      </c>
      <c r="R8" s="82" t="s">
        <v>309</v>
      </c>
    </row>
    <row r="9" spans="1:18" ht="12.75" customHeight="1" x14ac:dyDescent="0.25">
      <c r="A9" s="188">
        <v>8</v>
      </c>
      <c r="B9" s="76" t="s">
        <v>59</v>
      </c>
      <c r="C9" s="77" t="s">
        <v>63</v>
      </c>
      <c r="D9" s="115">
        <v>2</v>
      </c>
      <c r="E9" s="62">
        <f t="shared" si="0"/>
        <v>51558.823529411769</v>
      </c>
      <c r="F9" s="63">
        <v>0.19</v>
      </c>
      <c r="G9" s="62">
        <f>'PRESUPUESTO MATRIZ DE INVERSIÓN'!G78</f>
        <v>61355</v>
      </c>
      <c r="H9" s="64">
        <f t="shared" si="1"/>
        <v>122710</v>
      </c>
      <c r="I9" s="61" t="s">
        <v>68</v>
      </c>
      <c r="J9" s="61" t="s">
        <v>80</v>
      </c>
      <c r="K9" s="78" t="s">
        <v>116</v>
      </c>
      <c r="L9" s="79" t="s">
        <v>319</v>
      </c>
      <c r="M9" s="76" t="s">
        <v>407</v>
      </c>
      <c r="N9" s="85" t="s">
        <v>578</v>
      </c>
      <c r="O9" s="78" t="s">
        <v>120</v>
      </c>
      <c r="P9" s="81">
        <v>3127988420</v>
      </c>
      <c r="Q9" s="135" t="s">
        <v>250</v>
      </c>
      <c r="R9" s="82" t="s">
        <v>309</v>
      </c>
    </row>
    <row r="10" spans="1:18" ht="13.5" customHeight="1" x14ac:dyDescent="0.25">
      <c r="A10" s="188">
        <v>9</v>
      </c>
      <c r="B10" s="95" t="s">
        <v>60</v>
      </c>
      <c r="C10" s="77" t="s">
        <v>278</v>
      </c>
      <c r="D10" s="115">
        <v>1</v>
      </c>
      <c r="E10" s="62">
        <f t="shared" si="0"/>
        <v>557363.02521008404</v>
      </c>
      <c r="F10" s="63">
        <v>0.19</v>
      </c>
      <c r="G10" s="62">
        <f>'PRESUPUESTO MATRIZ DE INVERSIÓN'!G4</f>
        <v>663262</v>
      </c>
      <c r="H10" s="64">
        <f t="shared" si="1"/>
        <v>663262</v>
      </c>
      <c r="I10" s="61" t="s">
        <v>68</v>
      </c>
      <c r="J10" s="61" t="s">
        <v>80</v>
      </c>
      <c r="K10" s="78" t="s">
        <v>116</v>
      </c>
      <c r="L10" s="79" t="s">
        <v>319</v>
      </c>
      <c r="M10" s="76" t="s">
        <v>407</v>
      </c>
      <c r="N10" s="85" t="s">
        <v>578</v>
      </c>
      <c r="O10" s="78" t="s">
        <v>120</v>
      </c>
      <c r="P10" s="81">
        <v>3127988420</v>
      </c>
      <c r="Q10" s="135" t="s">
        <v>250</v>
      </c>
      <c r="R10" s="82" t="s">
        <v>309</v>
      </c>
    </row>
    <row r="11" spans="1:18" ht="24" customHeight="1" x14ac:dyDescent="0.25">
      <c r="A11" s="188">
        <v>10</v>
      </c>
      <c r="B11" s="76" t="s">
        <v>61</v>
      </c>
      <c r="C11" s="83" t="s">
        <v>85</v>
      </c>
      <c r="D11" s="115">
        <v>17</v>
      </c>
      <c r="E11" s="62">
        <f t="shared" si="0"/>
        <v>4533.6134453781515</v>
      </c>
      <c r="F11" s="63">
        <v>0.19</v>
      </c>
      <c r="G11" s="62">
        <f>'PRESUPUESTO MATRIZ DE INVERSIÓN'!G16</f>
        <v>5395</v>
      </c>
      <c r="H11" s="64">
        <f t="shared" si="1"/>
        <v>91715</v>
      </c>
      <c r="I11" s="61" t="s">
        <v>68</v>
      </c>
      <c r="J11" s="61" t="s">
        <v>80</v>
      </c>
      <c r="K11" s="78" t="s">
        <v>116</v>
      </c>
      <c r="L11" s="79" t="s">
        <v>319</v>
      </c>
      <c r="M11" s="76" t="s">
        <v>407</v>
      </c>
      <c r="N11" s="85" t="s">
        <v>578</v>
      </c>
      <c r="O11" s="78" t="s">
        <v>120</v>
      </c>
      <c r="P11" s="81">
        <v>3127988420</v>
      </c>
      <c r="Q11" s="135" t="s">
        <v>250</v>
      </c>
      <c r="R11" s="82" t="s">
        <v>309</v>
      </c>
    </row>
    <row r="12" spans="1:18" ht="30" customHeight="1" x14ac:dyDescent="0.25">
      <c r="A12" s="188">
        <v>11</v>
      </c>
      <c r="B12" s="76" t="s">
        <v>62</v>
      </c>
      <c r="C12" s="90" t="s">
        <v>67</v>
      </c>
      <c r="D12" s="115">
        <v>1</v>
      </c>
      <c r="E12" s="62">
        <f t="shared" si="0"/>
        <v>64892.436974789918</v>
      </c>
      <c r="F12" s="63">
        <v>0.19</v>
      </c>
      <c r="G12" s="62">
        <f>'PRESUPUESTO MATRIZ DE INVERSIÓN'!G39</f>
        <v>77222</v>
      </c>
      <c r="H12" s="64">
        <f t="shared" si="1"/>
        <v>77222</v>
      </c>
      <c r="I12" s="61" t="s">
        <v>68</v>
      </c>
      <c r="J12" s="61" t="s">
        <v>80</v>
      </c>
      <c r="K12" s="78" t="s">
        <v>116</v>
      </c>
      <c r="L12" s="79" t="s">
        <v>319</v>
      </c>
      <c r="M12" s="76" t="s">
        <v>407</v>
      </c>
      <c r="N12" s="85" t="s">
        <v>578</v>
      </c>
      <c r="O12" s="78" t="s">
        <v>120</v>
      </c>
      <c r="P12" s="81">
        <v>3127988420</v>
      </c>
      <c r="Q12" s="135" t="s">
        <v>250</v>
      </c>
      <c r="R12" s="82" t="s">
        <v>309</v>
      </c>
    </row>
    <row r="13" spans="1:18" ht="52.5" customHeight="1" x14ac:dyDescent="0.25">
      <c r="A13" s="188">
        <v>12</v>
      </c>
      <c r="B13" s="76" t="s">
        <v>69</v>
      </c>
      <c r="C13" s="77" t="s">
        <v>63</v>
      </c>
      <c r="D13" s="115">
        <v>4</v>
      </c>
      <c r="E13" s="62">
        <f t="shared" si="0"/>
        <v>64003.361344537821</v>
      </c>
      <c r="F13" s="63">
        <v>0.19</v>
      </c>
      <c r="G13" s="62">
        <f>'PRESUPUESTO MATRIZ DE INVERSIÓN'!G103</f>
        <v>76164</v>
      </c>
      <c r="H13" s="64">
        <f>D13*G13</f>
        <v>304656</v>
      </c>
      <c r="I13" s="61" t="s">
        <v>68</v>
      </c>
      <c r="J13" s="61" t="s">
        <v>117</v>
      </c>
      <c r="K13" s="78" t="s">
        <v>118</v>
      </c>
      <c r="L13" s="79" t="s">
        <v>326</v>
      </c>
      <c r="M13" s="76" t="s">
        <v>415</v>
      </c>
      <c r="N13" s="80" t="s">
        <v>121</v>
      </c>
      <c r="O13" s="78" t="s">
        <v>122</v>
      </c>
      <c r="P13" s="81">
        <v>3209835981</v>
      </c>
      <c r="Q13" s="78" t="s">
        <v>123</v>
      </c>
      <c r="R13" s="82" t="s">
        <v>309</v>
      </c>
    </row>
    <row r="14" spans="1:18" ht="48" customHeight="1" x14ac:dyDescent="0.25">
      <c r="A14" s="188">
        <v>13</v>
      </c>
      <c r="B14" s="76" t="s">
        <v>70</v>
      </c>
      <c r="C14" s="77" t="s">
        <v>279</v>
      </c>
      <c r="D14" s="115">
        <v>1</v>
      </c>
      <c r="E14" s="62">
        <f t="shared" si="0"/>
        <v>497804.2016806723</v>
      </c>
      <c r="F14" s="63">
        <v>0.19</v>
      </c>
      <c r="G14" s="62">
        <f>'PRESUPUESTO MATRIZ DE INVERSIÓN'!G66</f>
        <v>592387</v>
      </c>
      <c r="H14" s="64">
        <f t="shared" si="1"/>
        <v>592387</v>
      </c>
      <c r="I14" s="61" t="s">
        <v>68</v>
      </c>
      <c r="J14" s="61" t="s">
        <v>117</v>
      </c>
      <c r="K14" s="78" t="s">
        <v>118</v>
      </c>
      <c r="L14" s="79" t="s">
        <v>326</v>
      </c>
      <c r="M14" s="76" t="s">
        <v>415</v>
      </c>
      <c r="N14" s="80" t="s">
        <v>121</v>
      </c>
      <c r="O14" s="78" t="s">
        <v>122</v>
      </c>
      <c r="P14" s="81">
        <v>3209835981</v>
      </c>
      <c r="Q14" s="78" t="s">
        <v>123</v>
      </c>
      <c r="R14" s="82" t="s">
        <v>309</v>
      </c>
    </row>
    <row r="15" spans="1:18" ht="54" customHeight="1" x14ac:dyDescent="0.25">
      <c r="A15" s="188">
        <v>14</v>
      </c>
      <c r="B15" s="76" t="s">
        <v>255</v>
      </c>
      <c r="C15" s="77" t="s">
        <v>63</v>
      </c>
      <c r="D15" s="115">
        <v>1</v>
      </c>
      <c r="E15" s="62">
        <f t="shared" si="0"/>
        <v>328906.72268907563</v>
      </c>
      <c r="F15" s="63">
        <v>0.19</v>
      </c>
      <c r="G15" s="62">
        <f>'PRESUPUESTO MATRIZ DE INVERSIÓN'!G15</f>
        <v>391399</v>
      </c>
      <c r="H15" s="64">
        <f t="shared" si="1"/>
        <v>391399</v>
      </c>
      <c r="I15" s="61" t="s">
        <v>68</v>
      </c>
      <c r="J15" s="61" t="s">
        <v>117</v>
      </c>
      <c r="K15" s="78" t="s">
        <v>118</v>
      </c>
      <c r="L15" s="79" t="s">
        <v>326</v>
      </c>
      <c r="M15" s="76" t="s">
        <v>415</v>
      </c>
      <c r="N15" s="80" t="s">
        <v>121</v>
      </c>
      <c r="O15" s="78" t="s">
        <v>122</v>
      </c>
      <c r="P15" s="81">
        <v>3209835981</v>
      </c>
      <c r="Q15" s="78" t="s">
        <v>123</v>
      </c>
      <c r="R15" s="82" t="s">
        <v>309</v>
      </c>
    </row>
    <row r="16" spans="1:18" ht="27.75" customHeight="1" x14ac:dyDescent="0.25">
      <c r="A16" s="188">
        <v>15</v>
      </c>
      <c r="B16" s="76" t="s">
        <v>147</v>
      </c>
      <c r="C16" s="77" t="s">
        <v>63</v>
      </c>
      <c r="D16" s="115">
        <v>2</v>
      </c>
      <c r="E16" s="62">
        <f t="shared" si="0"/>
        <v>247268.90756302522</v>
      </c>
      <c r="F16" s="63">
        <v>0.19</v>
      </c>
      <c r="G16" s="62">
        <f>'PRESUPUESTO MATRIZ DE INVERSIÓN'!G27</f>
        <v>294250</v>
      </c>
      <c r="H16" s="64">
        <f t="shared" si="1"/>
        <v>588500</v>
      </c>
      <c r="I16" s="61" t="s">
        <v>68</v>
      </c>
      <c r="J16" s="61" t="s">
        <v>117</v>
      </c>
      <c r="K16" s="78" t="s">
        <v>118</v>
      </c>
      <c r="L16" s="79" t="s">
        <v>326</v>
      </c>
      <c r="M16" s="76" t="s">
        <v>415</v>
      </c>
      <c r="N16" s="80" t="s">
        <v>121</v>
      </c>
      <c r="O16" s="78" t="s">
        <v>122</v>
      </c>
      <c r="P16" s="81">
        <v>3209835981</v>
      </c>
      <c r="Q16" s="78" t="s">
        <v>123</v>
      </c>
      <c r="R16" s="82" t="s">
        <v>309</v>
      </c>
    </row>
    <row r="17" spans="1:18" ht="61.5" customHeight="1" x14ac:dyDescent="0.25">
      <c r="A17" s="188">
        <v>16</v>
      </c>
      <c r="B17" s="76" t="s">
        <v>283</v>
      </c>
      <c r="C17" s="77" t="s">
        <v>63</v>
      </c>
      <c r="D17" s="86">
        <v>2</v>
      </c>
      <c r="E17" s="62">
        <f t="shared" si="0"/>
        <v>53060.504201680676</v>
      </c>
      <c r="F17" s="63">
        <v>0.19</v>
      </c>
      <c r="G17" s="62">
        <f>'PRESUPUESTO MATRIZ DE INVERSIÓN'!G74</f>
        <v>63142</v>
      </c>
      <c r="H17" s="64">
        <f t="shared" si="1"/>
        <v>126284</v>
      </c>
      <c r="I17" s="61" t="s">
        <v>68</v>
      </c>
      <c r="J17" s="61" t="s">
        <v>117</v>
      </c>
      <c r="K17" s="78" t="s">
        <v>118</v>
      </c>
      <c r="L17" s="79" t="s">
        <v>326</v>
      </c>
      <c r="M17" s="76" t="s">
        <v>415</v>
      </c>
      <c r="N17" s="80" t="s">
        <v>121</v>
      </c>
      <c r="O17" s="78" t="s">
        <v>122</v>
      </c>
      <c r="P17" s="81">
        <v>3209835981</v>
      </c>
      <c r="Q17" s="78" t="s">
        <v>123</v>
      </c>
      <c r="R17" s="82" t="s">
        <v>309</v>
      </c>
    </row>
    <row r="18" spans="1:18" ht="50.25" customHeight="1" x14ac:dyDescent="0.25">
      <c r="A18" s="188">
        <v>17</v>
      </c>
      <c r="B18" s="76" t="s">
        <v>69</v>
      </c>
      <c r="C18" s="77" t="s">
        <v>63</v>
      </c>
      <c r="D18" s="115">
        <v>4</v>
      </c>
      <c r="E18" s="62">
        <f t="shared" si="0"/>
        <v>64003.361344537821</v>
      </c>
      <c r="F18" s="63">
        <v>0.19</v>
      </c>
      <c r="G18" s="62">
        <f>'PRESUPUESTO MATRIZ DE INVERSIÓN'!G103</f>
        <v>76164</v>
      </c>
      <c r="H18" s="64">
        <f t="shared" si="1"/>
        <v>304656</v>
      </c>
      <c r="I18" s="61" t="s">
        <v>68</v>
      </c>
      <c r="J18" s="61" t="s">
        <v>119</v>
      </c>
      <c r="K18" s="61"/>
      <c r="L18" s="79" t="s">
        <v>326</v>
      </c>
      <c r="M18" s="76" t="s">
        <v>71</v>
      </c>
      <c r="N18" s="85" t="s">
        <v>330</v>
      </c>
      <c r="O18" s="78" t="s">
        <v>124</v>
      </c>
      <c r="P18" s="81">
        <v>3137441349</v>
      </c>
      <c r="Q18" s="79"/>
      <c r="R18" s="82" t="s">
        <v>309</v>
      </c>
    </row>
    <row r="19" spans="1:18" ht="40.5" customHeight="1" x14ac:dyDescent="0.25">
      <c r="A19" s="188">
        <v>18</v>
      </c>
      <c r="B19" s="76" t="s">
        <v>70</v>
      </c>
      <c r="C19" s="77" t="s">
        <v>279</v>
      </c>
      <c r="D19" s="115">
        <v>1</v>
      </c>
      <c r="E19" s="62">
        <f t="shared" si="0"/>
        <v>497804.2016806723</v>
      </c>
      <c r="F19" s="63">
        <v>0.19</v>
      </c>
      <c r="G19" s="62">
        <f>'PRESUPUESTO MATRIZ DE INVERSIÓN'!G66</f>
        <v>592387</v>
      </c>
      <c r="H19" s="64">
        <f t="shared" si="1"/>
        <v>592387</v>
      </c>
      <c r="I19" s="61" t="s">
        <v>68</v>
      </c>
      <c r="J19" s="61" t="s">
        <v>119</v>
      </c>
      <c r="K19" s="61"/>
      <c r="L19" s="79" t="s">
        <v>326</v>
      </c>
      <c r="M19" s="76" t="s">
        <v>71</v>
      </c>
      <c r="N19" s="85" t="s">
        <v>330</v>
      </c>
      <c r="O19" s="78" t="s">
        <v>124</v>
      </c>
      <c r="P19" s="81">
        <v>3137441349</v>
      </c>
      <c r="Q19" s="79"/>
      <c r="R19" s="82" t="s">
        <v>309</v>
      </c>
    </row>
    <row r="20" spans="1:18" ht="38.25" customHeight="1" x14ac:dyDescent="0.25">
      <c r="A20" s="188">
        <v>19</v>
      </c>
      <c r="B20" s="76" t="s">
        <v>255</v>
      </c>
      <c r="C20" s="77" t="s">
        <v>63</v>
      </c>
      <c r="D20" s="115">
        <v>1</v>
      </c>
      <c r="E20" s="62">
        <f t="shared" si="0"/>
        <v>328906.72268907563</v>
      </c>
      <c r="F20" s="63">
        <v>0.19</v>
      </c>
      <c r="G20" s="62">
        <f>'PRESUPUESTO MATRIZ DE INVERSIÓN'!G15</f>
        <v>391399</v>
      </c>
      <c r="H20" s="64">
        <f t="shared" si="1"/>
        <v>391399</v>
      </c>
      <c r="I20" s="61" t="s">
        <v>68</v>
      </c>
      <c r="J20" s="61" t="s">
        <v>119</v>
      </c>
      <c r="K20" s="61"/>
      <c r="L20" s="79" t="s">
        <v>326</v>
      </c>
      <c r="M20" s="76" t="s">
        <v>71</v>
      </c>
      <c r="N20" s="85" t="s">
        <v>330</v>
      </c>
      <c r="O20" s="78" t="s">
        <v>124</v>
      </c>
      <c r="P20" s="81">
        <v>3137441349</v>
      </c>
      <c r="Q20" s="79"/>
      <c r="R20" s="82" t="s">
        <v>309</v>
      </c>
    </row>
    <row r="21" spans="1:18" ht="49.5" customHeight="1" x14ac:dyDescent="0.25">
      <c r="A21" s="188">
        <v>20</v>
      </c>
      <c r="B21" s="76" t="s">
        <v>147</v>
      </c>
      <c r="C21" s="77" t="s">
        <v>63</v>
      </c>
      <c r="D21" s="115">
        <v>2</v>
      </c>
      <c r="E21" s="62">
        <f t="shared" si="0"/>
        <v>247268.90756302522</v>
      </c>
      <c r="F21" s="63">
        <v>0.19</v>
      </c>
      <c r="G21" s="62">
        <f>'PRESUPUESTO MATRIZ DE INVERSIÓN'!G27</f>
        <v>294250</v>
      </c>
      <c r="H21" s="64">
        <f t="shared" si="1"/>
        <v>588500</v>
      </c>
      <c r="I21" s="61" t="s">
        <v>68</v>
      </c>
      <c r="J21" s="61" t="s">
        <v>119</v>
      </c>
      <c r="K21" s="61"/>
      <c r="L21" s="79" t="s">
        <v>326</v>
      </c>
      <c r="M21" s="76" t="s">
        <v>71</v>
      </c>
      <c r="N21" s="85" t="s">
        <v>330</v>
      </c>
      <c r="O21" s="78" t="s">
        <v>124</v>
      </c>
      <c r="P21" s="81">
        <v>3137441349</v>
      </c>
      <c r="Q21" s="79"/>
      <c r="R21" s="82" t="s">
        <v>309</v>
      </c>
    </row>
    <row r="22" spans="1:18" ht="38.25" customHeight="1" x14ac:dyDescent="0.25">
      <c r="A22" s="188">
        <v>21</v>
      </c>
      <c r="B22" s="76" t="s">
        <v>283</v>
      </c>
      <c r="C22" s="77" t="s">
        <v>63</v>
      </c>
      <c r="D22" s="86">
        <v>1</v>
      </c>
      <c r="E22" s="62">
        <f t="shared" ref="E22" si="2">G22/(1+F22)</f>
        <v>53060.504201680676</v>
      </c>
      <c r="F22" s="63">
        <v>0.19</v>
      </c>
      <c r="G22" s="62">
        <f>'PRESUPUESTO MATRIZ DE INVERSIÓN'!G74</f>
        <v>63142</v>
      </c>
      <c r="H22" s="64">
        <f t="shared" ref="H22" si="3">D22*G22</f>
        <v>63142</v>
      </c>
      <c r="I22" s="61" t="s">
        <v>68</v>
      </c>
      <c r="J22" s="61" t="s">
        <v>119</v>
      </c>
      <c r="K22" s="61"/>
      <c r="L22" s="79" t="s">
        <v>326</v>
      </c>
      <c r="M22" s="76" t="s">
        <v>71</v>
      </c>
      <c r="N22" s="85" t="s">
        <v>330</v>
      </c>
      <c r="O22" s="78" t="s">
        <v>124</v>
      </c>
      <c r="P22" s="81">
        <v>3137441349</v>
      </c>
      <c r="Q22" s="79"/>
      <c r="R22" s="82" t="s">
        <v>309</v>
      </c>
    </row>
    <row r="23" spans="1:18" ht="16.5" customHeight="1" x14ac:dyDescent="0.25">
      <c r="A23" s="188">
        <v>22</v>
      </c>
      <c r="B23" s="84" t="s">
        <v>72</v>
      </c>
      <c r="C23" s="77" t="s">
        <v>63</v>
      </c>
      <c r="D23" s="116">
        <v>1</v>
      </c>
      <c r="E23" s="62">
        <f t="shared" si="0"/>
        <v>328906.72268907563</v>
      </c>
      <c r="F23" s="63">
        <v>0.19</v>
      </c>
      <c r="G23" s="62">
        <f>'PRESUPUESTO MATRIZ DE INVERSIÓN'!G37</f>
        <v>391399</v>
      </c>
      <c r="H23" s="64">
        <f t="shared" si="1"/>
        <v>391399</v>
      </c>
      <c r="I23" s="61" t="s">
        <v>68</v>
      </c>
      <c r="J23" s="61" t="s">
        <v>79</v>
      </c>
      <c r="K23" s="79"/>
      <c r="L23" s="79" t="s">
        <v>319</v>
      </c>
      <c r="M23" s="76" t="s">
        <v>78</v>
      </c>
      <c r="N23" s="85" t="s">
        <v>331</v>
      </c>
      <c r="O23" s="78" t="s">
        <v>125</v>
      </c>
      <c r="P23" s="81">
        <v>3225280876</v>
      </c>
      <c r="Q23" s="79"/>
      <c r="R23" s="82" t="s">
        <v>309</v>
      </c>
    </row>
    <row r="24" spans="1:18" ht="51" x14ac:dyDescent="0.25">
      <c r="A24" s="188">
        <v>23</v>
      </c>
      <c r="B24" s="76" t="s">
        <v>150</v>
      </c>
      <c r="C24" s="77" t="s">
        <v>63</v>
      </c>
      <c r="D24" s="117">
        <v>1</v>
      </c>
      <c r="E24" s="62">
        <f t="shared" si="0"/>
        <v>295186.66666666663</v>
      </c>
      <c r="F24" s="63">
        <v>0.05</v>
      </c>
      <c r="G24" s="62">
        <f>'PRESUPUESTO MATRIZ DE INVERSIÓN'!G56</f>
        <v>309946</v>
      </c>
      <c r="H24" s="64">
        <f t="shared" si="1"/>
        <v>309946</v>
      </c>
      <c r="I24" s="61" t="s">
        <v>68</v>
      </c>
      <c r="J24" s="61" t="s">
        <v>79</v>
      </c>
      <c r="K24" s="79"/>
      <c r="L24" s="79" t="s">
        <v>319</v>
      </c>
      <c r="M24" s="76" t="s">
        <v>78</v>
      </c>
      <c r="N24" s="85" t="s">
        <v>331</v>
      </c>
      <c r="O24" s="78" t="s">
        <v>125</v>
      </c>
      <c r="P24" s="81">
        <v>3225280876</v>
      </c>
      <c r="Q24" s="79"/>
      <c r="R24" s="82" t="s">
        <v>309</v>
      </c>
    </row>
    <row r="25" spans="1:18" ht="27" customHeight="1" x14ac:dyDescent="0.25">
      <c r="A25" s="188">
        <v>24</v>
      </c>
      <c r="B25" s="82" t="s">
        <v>73</v>
      </c>
      <c r="C25" s="77" t="s">
        <v>63</v>
      </c>
      <c r="D25" s="118">
        <v>2</v>
      </c>
      <c r="E25" s="62">
        <f t="shared" si="0"/>
        <v>71514.28571428571</v>
      </c>
      <c r="F25" s="63">
        <v>0.05</v>
      </c>
      <c r="G25" s="62">
        <f>'PRESUPUESTO MATRIZ DE INVERSIÓN'!G92</f>
        <v>75090</v>
      </c>
      <c r="H25" s="64">
        <f t="shared" si="1"/>
        <v>150180</v>
      </c>
      <c r="I25" s="61" t="s">
        <v>68</v>
      </c>
      <c r="J25" s="61" t="s">
        <v>79</v>
      </c>
      <c r="K25" s="79"/>
      <c r="L25" s="79" t="s">
        <v>319</v>
      </c>
      <c r="M25" s="76" t="s">
        <v>78</v>
      </c>
      <c r="N25" s="85" t="s">
        <v>331</v>
      </c>
      <c r="O25" s="78" t="s">
        <v>125</v>
      </c>
      <c r="P25" s="81">
        <v>3225280876</v>
      </c>
      <c r="Q25" s="79"/>
      <c r="R25" s="82" t="s">
        <v>309</v>
      </c>
    </row>
    <row r="26" spans="1:18" ht="26.25" customHeight="1" x14ac:dyDescent="0.25">
      <c r="A26" s="188">
        <v>25</v>
      </c>
      <c r="B26" s="82" t="s">
        <v>84</v>
      </c>
      <c r="C26" s="77" t="s">
        <v>63</v>
      </c>
      <c r="D26" s="118">
        <v>3</v>
      </c>
      <c r="E26" s="62">
        <f t="shared" si="0"/>
        <v>29335.294117647059</v>
      </c>
      <c r="F26" s="63">
        <v>0.19</v>
      </c>
      <c r="G26" s="62">
        <f>'PRESUPUESTO MATRIZ DE INVERSIÓN'!G28</f>
        <v>34909</v>
      </c>
      <c r="H26" s="64">
        <f t="shared" si="1"/>
        <v>104727</v>
      </c>
      <c r="I26" s="61" t="s">
        <v>68</v>
      </c>
      <c r="J26" s="61" t="s">
        <v>79</v>
      </c>
      <c r="K26" s="79"/>
      <c r="L26" s="79" t="s">
        <v>319</v>
      </c>
      <c r="M26" s="76" t="s">
        <v>78</v>
      </c>
      <c r="N26" s="85" t="s">
        <v>331</v>
      </c>
      <c r="O26" s="78" t="s">
        <v>125</v>
      </c>
      <c r="P26" s="81">
        <v>3225280876</v>
      </c>
      <c r="Q26" s="79"/>
      <c r="R26" s="82" t="s">
        <v>309</v>
      </c>
    </row>
    <row r="27" spans="1:18" ht="16.5" customHeight="1" x14ac:dyDescent="0.25">
      <c r="A27" s="188">
        <v>26</v>
      </c>
      <c r="B27" s="82" t="s">
        <v>74</v>
      </c>
      <c r="C27" s="77" t="s">
        <v>63</v>
      </c>
      <c r="D27" s="118">
        <v>2</v>
      </c>
      <c r="E27" s="62">
        <f t="shared" si="0"/>
        <v>59440.952380952382</v>
      </c>
      <c r="F27" s="63">
        <v>0.05</v>
      </c>
      <c r="G27" s="62">
        <f>'PRESUPUESTO MATRIZ DE INVERSIÓN'!G97</f>
        <v>62413</v>
      </c>
      <c r="H27" s="64">
        <f t="shared" si="1"/>
        <v>124826</v>
      </c>
      <c r="I27" s="61" t="s">
        <v>68</v>
      </c>
      <c r="J27" s="61" t="s">
        <v>79</v>
      </c>
      <c r="K27" s="79"/>
      <c r="L27" s="79" t="s">
        <v>319</v>
      </c>
      <c r="M27" s="76" t="s">
        <v>78</v>
      </c>
      <c r="N27" s="85" t="s">
        <v>331</v>
      </c>
      <c r="O27" s="78" t="s">
        <v>125</v>
      </c>
      <c r="P27" s="81">
        <v>3225280876</v>
      </c>
      <c r="Q27" s="79"/>
      <c r="R27" s="82" t="s">
        <v>309</v>
      </c>
    </row>
    <row r="28" spans="1:18" ht="17.25" customHeight="1" x14ac:dyDescent="0.25">
      <c r="A28" s="188">
        <v>27</v>
      </c>
      <c r="B28" s="82" t="s">
        <v>75</v>
      </c>
      <c r="C28" s="77" t="s">
        <v>63</v>
      </c>
      <c r="D28" s="118">
        <v>2</v>
      </c>
      <c r="E28" s="62">
        <f t="shared" si="0"/>
        <v>64478.095238095237</v>
      </c>
      <c r="F28" s="63">
        <v>0.05</v>
      </c>
      <c r="G28" s="62">
        <f>'PRESUPUESTO MATRIZ DE INVERSIÓN'!G11</f>
        <v>67702</v>
      </c>
      <c r="H28" s="64">
        <f t="shared" si="1"/>
        <v>135404</v>
      </c>
      <c r="I28" s="61" t="s">
        <v>68</v>
      </c>
      <c r="J28" s="61" t="s">
        <v>79</v>
      </c>
      <c r="K28" s="79"/>
      <c r="L28" s="79" t="s">
        <v>319</v>
      </c>
      <c r="M28" s="76" t="s">
        <v>78</v>
      </c>
      <c r="N28" s="85" t="s">
        <v>331</v>
      </c>
      <c r="O28" s="78" t="s">
        <v>125</v>
      </c>
      <c r="P28" s="81">
        <v>3225280876</v>
      </c>
      <c r="Q28" s="79"/>
      <c r="R28" s="82" t="s">
        <v>309</v>
      </c>
    </row>
    <row r="29" spans="1:18" ht="24.75" customHeight="1" x14ac:dyDescent="0.25">
      <c r="A29" s="188">
        <v>28</v>
      </c>
      <c r="B29" s="86" t="s">
        <v>77</v>
      </c>
      <c r="C29" s="83" t="s">
        <v>85</v>
      </c>
      <c r="D29" s="119">
        <v>146</v>
      </c>
      <c r="E29" s="62">
        <f t="shared" si="0"/>
        <v>4533.6134453781515</v>
      </c>
      <c r="F29" s="63">
        <v>0.19</v>
      </c>
      <c r="G29" s="62">
        <f>'PRESUPUESTO MATRIZ DE INVERSIÓN'!G17</f>
        <v>5395</v>
      </c>
      <c r="H29" s="64">
        <f t="shared" si="1"/>
        <v>787670</v>
      </c>
      <c r="I29" s="61" t="s">
        <v>68</v>
      </c>
      <c r="J29" s="61" t="s">
        <v>79</v>
      </c>
      <c r="K29" s="79"/>
      <c r="L29" s="79" t="s">
        <v>319</v>
      </c>
      <c r="M29" s="76" t="s">
        <v>78</v>
      </c>
      <c r="N29" s="85" t="s">
        <v>331</v>
      </c>
      <c r="O29" s="78" t="s">
        <v>125</v>
      </c>
      <c r="P29" s="81">
        <v>3225280876</v>
      </c>
      <c r="Q29" s="79"/>
      <c r="R29" s="82" t="s">
        <v>309</v>
      </c>
    </row>
    <row r="30" spans="1:18" ht="52.5" customHeight="1" x14ac:dyDescent="0.25">
      <c r="A30" s="188">
        <v>29</v>
      </c>
      <c r="B30" s="76" t="s">
        <v>149</v>
      </c>
      <c r="C30" s="77" t="s">
        <v>63</v>
      </c>
      <c r="D30" s="116">
        <v>1</v>
      </c>
      <c r="E30" s="62">
        <f t="shared" si="0"/>
        <v>473506.66666666663</v>
      </c>
      <c r="F30" s="63">
        <v>0.05</v>
      </c>
      <c r="G30" s="62">
        <f>'PRESUPUESTO MATRIZ DE INVERSIÓN'!G57</f>
        <v>497182</v>
      </c>
      <c r="H30" s="64">
        <f t="shared" si="1"/>
        <v>497182</v>
      </c>
      <c r="I30" s="61" t="s">
        <v>68</v>
      </c>
      <c r="J30" s="61" t="s">
        <v>80</v>
      </c>
      <c r="K30" s="79"/>
      <c r="L30" s="79" t="s">
        <v>319</v>
      </c>
      <c r="M30" s="76" t="s">
        <v>81</v>
      </c>
      <c r="N30" s="85" t="s">
        <v>327</v>
      </c>
      <c r="O30" s="78" t="s">
        <v>126</v>
      </c>
      <c r="P30" s="81">
        <v>3122290329</v>
      </c>
      <c r="Q30" s="79"/>
      <c r="R30" s="82" t="s">
        <v>309</v>
      </c>
    </row>
    <row r="31" spans="1:18" ht="29.25" customHeight="1" x14ac:dyDescent="0.25">
      <c r="A31" s="188">
        <v>30</v>
      </c>
      <c r="B31" s="82" t="s">
        <v>84</v>
      </c>
      <c r="C31" s="77" t="s">
        <v>63</v>
      </c>
      <c r="D31" s="117">
        <v>5</v>
      </c>
      <c r="E31" s="62">
        <f t="shared" si="0"/>
        <v>29335.294117647059</v>
      </c>
      <c r="F31" s="63">
        <v>0.19</v>
      </c>
      <c r="G31" s="62">
        <f>'PRESUPUESTO MATRIZ DE INVERSIÓN'!G28</f>
        <v>34909</v>
      </c>
      <c r="H31" s="64">
        <f t="shared" si="1"/>
        <v>174545</v>
      </c>
      <c r="I31" s="61" t="s">
        <v>68</v>
      </c>
      <c r="J31" s="61" t="s">
        <v>80</v>
      </c>
      <c r="K31" s="79"/>
      <c r="L31" s="79" t="s">
        <v>319</v>
      </c>
      <c r="M31" s="76" t="s">
        <v>81</v>
      </c>
      <c r="N31" s="85" t="s">
        <v>327</v>
      </c>
      <c r="O31" s="78" t="s">
        <v>126</v>
      </c>
      <c r="P31" s="81">
        <v>3122290329</v>
      </c>
      <c r="Q31" s="79"/>
      <c r="R31" s="82" t="s">
        <v>309</v>
      </c>
    </row>
    <row r="32" spans="1:18" ht="21" customHeight="1" x14ac:dyDescent="0.25">
      <c r="A32" s="188">
        <v>31</v>
      </c>
      <c r="B32" s="82" t="s">
        <v>73</v>
      </c>
      <c r="C32" s="77" t="s">
        <v>63</v>
      </c>
      <c r="D32" s="117">
        <v>4</v>
      </c>
      <c r="E32" s="62">
        <f t="shared" si="0"/>
        <v>71514.28571428571</v>
      </c>
      <c r="F32" s="63">
        <v>0.05</v>
      </c>
      <c r="G32" s="62">
        <f>'PRESUPUESTO MATRIZ DE INVERSIÓN'!G92</f>
        <v>75090</v>
      </c>
      <c r="H32" s="64">
        <f t="shared" si="1"/>
        <v>300360</v>
      </c>
      <c r="I32" s="61" t="s">
        <v>68</v>
      </c>
      <c r="J32" s="61" t="s">
        <v>80</v>
      </c>
      <c r="K32" s="79"/>
      <c r="L32" s="79" t="s">
        <v>319</v>
      </c>
      <c r="M32" s="76" t="s">
        <v>81</v>
      </c>
      <c r="N32" s="85" t="s">
        <v>327</v>
      </c>
      <c r="O32" s="78" t="s">
        <v>126</v>
      </c>
      <c r="P32" s="81">
        <v>3122290329</v>
      </c>
      <c r="Q32" s="79"/>
      <c r="R32" s="82" t="s">
        <v>309</v>
      </c>
    </row>
    <row r="33" spans="1:18" ht="18.75" customHeight="1" x14ac:dyDescent="0.25">
      <c r="A33" s="188">
        <v>32</v>
      </c>
      <c r="B33" s="82" t="s">
        <v>82</v>
      </c>
      <c r="C33" s="77" t="s">
        <v>63</v>
      </c>
      <c r="D33" s="117">
        <v>1</v>
      </c>
      <c r="E33" s="62">
        <f t="shared" si="0"/>
        <v>96716.190476190473</v>
      </c>
      <c r="F33" s="63">
        <v>0.05</v>
      </c>
      <c r="G33" s="62">
        <f>'PRESUPUESTO MATRIZ DE INVERSIÓN'!G6</f>
        <v>101552</v>
      </c>
      <c r="H33" s="64">
        <f t="shared" si="1"/>
        <v>101552</v>
      </c>
      <c r="I33" s="61" t="s">
        <v>68</v>
      </c>
      <c r="J33" s="61" t="s">
        <v>80</v>
      </c>
      <c r="K33" s="79"/>
      <c r="L33" s="79" t="s">
        <v>319</v>
      </c>
      <c r="M33" s="76" t="s">
        <v>81</v>
      </c>
      <c r="N33" s="85" t="s">
        <v>327</v>
      </c>
      <c r="O33" s="78" t="s">
        <v>126</v>
      </c>
      <c r="P33" s="81">
        <v>3122290329</v>
      </c>
      <c r="Q33" s="79"/>
      <c r="R33" s="82" t="s">
        <v>309</v>
      </c>
    </row>
    <row r="34" spans="1:18" ht="27.75" customHeight="1" x14ac:dyDescent="0.25">
      <c r="A34" s="188">
        <v>33</v>
      </c>
      <c r="B34" s="86" t="s">
        <v>77</v>
      </c>
      <c r="C34" s="85" t="s">
        <v>66</v>
      </c>
      <c r="D34" s="117">
        <v>100</v>
      </c>
      <c r="E34" s="62">
        <f t="shared" si="0"/>
        <v>4533.6134453781515</v>
      </c>
      <c r="F34" s="63">
        <v>0.19</v>
      </c>
      <c r="G34" s="62">
        <f>'PRESUPUESTO MATRIZ DE INVERSIÓN'!G17</f>
        <v>5395</v>
      </c>
      <c r="H34" s="64">
        <f t="shared" si="1"/>
        <v>539500</v>
      </c>
      <c r="I34" s="61" t="s">
        <v>68</v>
      </c>
      <c r="J34" s="61" t="s">
        <v>80</v>
      </c>
      <c r="K34" s="79"/>
      <c r="L34" s="79" t="s">
        <v>319</v>
      </c>
      <c r="M34" s="76" t="s">
        <v>81</v>
      </c>
      <c r="N34" s="85" t="s">
        <v>327</v>
      </c>
      <c r="O34" s="78" t="s">
        <v>126</v>
      </c>
      <c r="P34" s="81">
        <v>3122290329</v>
      </c>
      <c r="Q34" s="79"/>
      <c r="R34" s="82" t="s">
        <v>309</v>
      </c>
    </row>
    <row r="35" spans="1:18" ht="21.75" customHeight="1" x14ac:dyDescent="0.25">
      <c r="A35" s="188">
        <v>34</v>
      </c>
      <c r="B35" s="82" t="s">
        <v>83</v>
      </c>
      <c r="C35" s="77" t="s">
        <v>67</v>
      </c>
      <c r="D35" s="117">
        <v>1</v>
      </c>
      <c r="E35" s="62">
        <f t="shared" si="0"/>
        <v>156452.9411764706</v>
      </c>
      <c r="F35" s="63">
        <v>0.19</v>
      </c>
      <c r="G35" s="62">
        <f>'PRESUPUESTO MATRIZ DE INVERSIÓN'!G79</f>
        <v>186179</v>
      </c>
      <c r="H35" s="64">
        <f t="shared" si="1"/>
        <v>186179</v>
      </c>
      <c r="I35" s="61" t="s">
        <v>68</v>
      </c>
      <c r="J35" s="61" t="s">
        <v>80</v>
      </c>
      <c r="K35" s="79"/>
      <c r="L35" s="79" t="s">
        <v>319</v>
      </c>
      <c r="M35" s="76" t="s">
        <v>81</v>
      </c>
      <c r="N35" s="85" t="s">
        <v>327</v>
      </c>
      <c r="O35" s="78" t="s">
        <v>126</v>
      </c>
      <c r="P35" s="81">
        <v>3122290329</v>
      </c>
      <c r="Q35" s="79"/>
      <c r="R35" s="82" t="s">
        <v>309</v>
      </c>
    </row>
    <row r="36" spans="1:18" ht="24.75" customHeight="1" x14ac:dyDescent="0.25">
      <c r="A36" s="188">
        <v>35</v>
      </c>
      <c r="B36" s="86" t="s">
        <v>75</v>
      </c>
      <c r="C36" s="77" t="s">
        <v>63</v>
      </c>
      <c r="D36" s="119">
        <v>3</v>
      </c>
      <c r="E36" s="62">
        <f t="shared" si="0"/>
        <v>64478.095238095237</v>
      </c>
      <c r="F36" s="63">
        <v>0.05</v>
      </c>
      <c r="G36" s="62">
        <f>'PRESUPUESTO MATRIZ DE INVERSIÓN'!G11</f>
        <v>67702</v>
      </c>
      <c r="H36" s="64">
        <f t="shared" si="1"/>
        <v>203106</v>
      </c>
      <c r="I36" s="61" t="s">
        <v>68</v>
      </c>
      <c r="J36" s="61" t="s">
        <v>80</v>
      </c>
      <c r="K36" s="79"/>
      <c r="L36" s="79" t="s">
        <v>319</v>
      </c>
      <c r="M36" s="76" t="s">
        <v>81</v>
      </c>
      <c r="N36" s="85" t="s">
        <v>327</v>
      </c>
      <c r="O36" s="78" t="s">
        <v>126</v>
      </c>
      <c r="P36" s="81">
        <v>3122290329</v>
      </c>
      <c r="Q36" s="79"/>
      <c r="R36" s="82" t="s">
        <v>309</v>
      </c>
    </row>
    <row r="37" spans="1:18" ht="21" customHeight="1" x14ac:dyDescent="0.25">
      <c r="A37" s="188">
        <v>36</v>
      </c>
      <c r="B37" s="84" t="s">
        <v>72</v>
      </c>
      <c r="C37" s="87" t="s">
        <v>63</v>
      </c>
      <c r="D37" s="116">
        <v>1</v>
      </c>
      <c r="E37" s="62">
        <f t="shared" si="0"/>
        <v>328906.72268907563</v>
      </c>
      <c r="F37" s="63">
        <v>0.19</v>
      </c>
      <c r="G37" s="62">
        <f>'PRESUPUESTO MATRIZ DE INVERSIÓN'!G37</f>
        <v>391399</v>
      </c>
      <c r="H37" s="64">
        <f t="shared" si="1"/>
        <v>391399</v>
      </c>
      <c r="I37" s="61" t="s">
        <v>68</v>
      </c>
      <c r="J37" s="61" t="s">
        <v>117</v>
      </c>
      <c r="K37" s="79"/>
      <c r="L37" s="79" t="s">
        <v>319</v>
      </c>
      <c r="M37" s="76" t="s">
        <v>86</v>
      </c>
      <c r="N37" s="85" t="s">
        <v>325</v>
      </c>
      <c r="O37" s="78" t="s">
        <v>127</v>
      </c>
      <c r="P37" s="81">
        <v>3232856282</v>
      </c>
      <c r="Q37" s="79"/>
      <c r="R37" s="82" t="s">
        <v>309</v>
      </c>
    </row>
    <row r="38" spans="1:18" ht="35.25" customHeight="1" x14ac:dyDescent="0.25">
      <c r="A38" s="188">
        <v>37</v>
      </c>
      <c r="B38" s="76" t="s">
        <v>150</v>
      </c>
      <c r="C38" s="87" t="s">
        <v>63</v>
      </c>
      <c r="D38" s="117">
        <v>1</v>
      </c>
      <c r="E38" s="62">
        <f t="shared" si="0"/>
        <v>295186.66666666663</v>
      </c>
      <c r="F38" s="63">
        <v>0.05</v>
      </c>
      <c r="G38" s="62">
        <f>'PRESUPUESTO MATRIZ DE INVERSIÓN'!G56</f>
        <v>309946</v>
      </c>
      <c r="H38" s="64">
        <f t="shared" si="1"/>
        <v>309946</v>
      </c>
      <c r="I38" s="61" t="s">
        <v>68</v>
      </c>
      <c r="J38" s="61" t="s">
        <v>117</v>
      </c>
      <c r="K38" s="79"/>
      <c r="L38" s="79" t="s">
        <v>319</v>
      </c>
      <c r="M38" s="76" t="s">
        <v>86</v>
      </c>
      <c r="N38" s="85" t="s">
        <v>325</v>
      </c>
      <c r="O38" s="78" t="s">
        <v>127</v>
      </c>
      <c r="P38" s="81">
        <v>3232856282</v>
      </c>
      <c r="Q38" s="79"/>
      <c r="R38" s="82" t="s">
        <v>309</v>
      </c>
    </row>
    <row r="39" spans="1:18" ht="22.5" customHeight="1" x14ac:dyDescent="0.25">
      <c r="A39" s="188">
        <v>38</v>
      </c>
      <c r="B39" s="82" t="s">
        <v>73</v>
      </c>
      <c r="C39" s="87" t="s">
        <v>63</v>
      </c>
      <c r="D39" s="117">
        <v>3</v>
      </c>
      <c r="E39" s="62">
        <f t="shared" si="0"/>
        <v>71514.28571428571</v>
      </c>
      <c r="F39" s="63">
        <v>0.05</v>
      </c>
      <c r="G39" s="62">
        <f>'PRESUPUESTO MATRIZ DE INVERSIÓN'!G92</f>
        <v>75090</v>
      </c>
      <c r="H39" s="64">
        <f t="shared" si="1"/>
        <v>225270</v>
      </c>
      <c r="I39" s="61" t="s">
        <v>68</v>
      </c>
      <c r="J39" s="61" t="s">
        <v>117</v>
      </c>
      <c r="K39" s="79"/>
      <c r="L39" s="79" t="s">
        <v>319</v>
      </c>
      <c r="M39" s="76" t="s">
        <v>86</v>
      </c>
      <c r="N39" s="85" t="s">
        <v>325</v>
      </c>
      <c r="O39" s="78" t="s">
        <v>127</v>
      </c>
      <c r="P39" s="81">
        <v>3232856282</v>
      </c>
      <c r="Q39" s="79"/>
      <c r="R39" s="82" t="s">
        <v>309</v>
      </c>
    </row>
    <row r="40" spans="1:18" ht="27" customHeight="1" x14ac:dyDescent="0.25">
      <c r="A40" s="188">
        <v>39</v>
      </c>
      <c r="B40" s="82" t="s">
        <v>84</v>
      </c>
      <c r="C40" s="87" t="s">
        <v>63</v>
      </c>
      <c r="D40" s="117">
        <v>2</v>
      </c>
      <c r="E40" s="62">
        <f t="shared" si="0"/>
        <v>29335.294117647059</v>
      </c>
      <c r="F40" s="63">
        <v>0.19</v>
      </c>
      <c r="G40" s="62">
        <f>'PRESUPUESTO MATRIZ DE INVERSIÓN'!G28</f>
        <v>34909</v>
      </c>
      <c r="H40" s="64">
        <f t="shared" si="1"/>
        <v>69818</v>
      </c>
      <c r="I40" s="61" t="s">
        <v>68</v>
      </c>
      <c r="J40" s="61" t="s">
        <v>117</v>
      </c>
      <c r="K40" s="79"/>
      <c r="L40" s="79" t="s">
        <v>319</v>
      </c>
      <c r="M40" s="76" t="s">
        <v>86</v>
      </c>
      <c r="N40" s="85" t="s">
        <v>325</v>
      </c>
      <c r="O40" s="78" t="s">
        <v>127</v>
      </c>
      <c r="P40" s="81">
        <v>3232856282</v>
      </c>
      <c r="Q40" s="79"/>
      <c r="R40" s="82" t="s">
        <v>309</v>
      </c>
    </row>
    <row r="41" spans="1:18" ht="21.75" customHeight="1" x14ac:dyDescent="0.25">
      <c r="A41" s="188">
        <v>40</v>
      </c>
      <c r="B41" s="82" t="s">
        <v>74</v>
      </c>
      <c r="C41" s="87" t="s">
        <v>63</v>
      </c>
      <c r="D41" s="117">
        <v>2</v>
      </c>
      <c r="E41" s="62">
        <f t="shared" si="0"/>
        <v>59440.952380952382</v>
      </c>
      <c r="F41" s="63">
        <v>0.05</v>
      </c>
      <c r="G41" s="62">
        <f>'PRESUPUESTO MATRIZ DE INVERSIÓN'!G97</f>
        <v>62413</v>
      </c>
      <c r="H41" s="64">
        <f t="shared" si="1"/>
        <v>124826</v>
      </c>
      <c r="I41" s="61" t="s">
        <v>68</v>
      </c>
      <c r="J41" s="61" t="s">
        <v>117</v>
      </c>
      <c r="K41" s="79"/>
      <c r="L41" s="79" t="s">
        <v>319</v>
      </c>
      <c r="M41" s="76" t="s">
        <v>86</v>
      </c>
      <c r="N41" s="85" t="s">
        <v>325</v>
      </c>
      <c r="O41" s="78" t="s">
        <v>127</v>
      </c>
      <c r="P41" s="81">
        <v>3232856282</v>
      </c>
      <c r="Q41" s="79"/>
      <c r="R41" s="82" t="s">
        <v>309</v>
      </c>
    </row>
    <row r="42" spans="1:18" ht="18" customHeight="1" x14ac:dyDescent="0.25">
      <c r="A42" s="188">
        <v>41</v>
      </c>
      <c r="B42" s="82" t="s">
        <v>75</v>
      </c>
      <c r="C42" s="87" t="s">
        <v>63</v>
      </c>
      <c r="D42" s="117">
        <v>2</v>
      </c>
      <c r="E42" s="62">
        <f t="shared" si="0"/>
        <v>64478.095238095237</v>
      </c>
      <c r="F42" s="63">
        <v>0.05</v>
      </c>
      <c r="G42" s="62">
        <f>'PRESUPUESTO MATRIZ DE INVERSIÓN'!G11</f>
        <v>67702</v>
      </c>
      <c r="H42" s="64">
        <f t="shared" si="1"/>
        <v>135404</v>
      </c>
      <c r="I42" s="61" t="s">
        <v>68</v>
      </c>
      <c r="J42" s="61" t="s">
        <v>117</v>
      </c>
      <c r="K42" s="79"/>
      <c r="L42" s="79" t="s">
        <v>319</v>
      </c>
      <c r="M42" s="76" t="s">
        <v>86</v>
      </c>
      <c r="N42" s="85" t="s">
        <v>325</v>
      </c>
      <c r="O42" s="78" t="s">
        <v>127</v>
      </c>
      <c r="P42" s="81">
        <v>3232856282</v>
      </c>
      <c r="Q42" s="79"/>
      <c r="R42" s="82" t="s">
        <v>309</v>
      </c>
    </row>
    <row r="43" spans="1:18" ht="29.25" customHeight="1" x14ac:dyDescent="0.25">
      <c r="A43" s="188">
        <v>42</v>
      </c>
      <c r="B43" s="86" t="s">
        <v>77</v>
      </c>
      <c r="C43" s="83" t="s">
        <v>85</v>
      </c>
      <c r="D43" s="119">
        <v>138</v>
      </c>
      <c r="E43" s="62">
        <f t="shared" ref="E43:E50" si="4">G43/(1+F43)</f>
        <v>4533.6134453781515</v>
      </c>
      <c r="F43" s="63">
        <v>0.19</v>
      </c>
      <c r="G43" s="62">
        <f>'PRESUPUESTO MATRIZ DE INVERSIÓN'!G17</f>
        <v>5395</v>
      </c>
      <c r="H43" s="64">
        <f t="shared" ref="H43:H50" si="5">D43*G43</f>
        <v>744510</v>
      </c>
      <c r="I43" s="61" t="s">
        <v>68</v>
      </c>
      <c r="J43" s="61" t="s">
        <v>117</v>
      </c>
      <c r="K43" s="79"/>
      <c r="L43" s="79" t="s">
        <v>319</v>
      </c>
      <c r="M43" s="76" t="s">
        <v>86</v>
      </c>
      <c r="N43" s="85" t="s">
        <v>325</v>
      </c>
      <c r="O43" s="78" t="s">
        <v>127</v>
      </c>
      <c r="P43" s="81">
        <v>3232856282</v>
      </c>
      <c r="Q43" s="79"/>
      <c r="R43" s="82" t="s">
        <v>309</v>
      </c>
    </row>
    <row r="44" spans="1:18" ht="14.25" customHeight="1" x14ac:dyDescent="0.25">
      <c r="A44" s="188">
        <v>43</v>
      </c>
      <c r="B44" s="84" t="s">
        <v>72</v>
      </c>
      <c r="C44" s="87" t="s">
        <v>63</v>
      </c>
      <c r="D44" s="116">
        <v>1</v>
      </c>
      <c r="E44" s="62">
        <f t="shared" si="4"/>
        <v>328906.72268907563</v>
      </c>
      <c r="F44" s="63">
        <v>0.19</v>
      </c>
      <c r="G44" s="62">
        <f>'PRESUPUESTO MATRIZ DE INVERSIÓN'!G37</f>
        <v>391399</v>
      </c>
      <c r="H44" s="64">
        <f t="shared" si="5"/>
        <v>391399</v>
      </c>
      <c r="I44" s="61" t="s">
        <v>68</v>
      </c>
      <c r="J44" s="61" t="s">
        <v>80</v>
      </c>
      <c r="K44" s="79" t="s">
        <v>318</v>
      </c>
      <c r="L44" s="85" t="s">
        <v>329</v>
      </c>
      <c r="M44" s="76" t="s">
        <v>317</v>
      </c>
      <c r="N44" s="85" t="s">
        <v>328</v>
      </c>
      <c r="O44" s="85" t="s">
        <v>351</v>
      </c>
      <c r="P44" s="85">
        <v>3126935871</v>
      </c>
      <c r="Q44" s="79"/>
      <c r="R44" s="82" t="s">
        <v>309</v>
      </c>
    </row>
    <row r="45" spans="1:18" ht="33.75" customHeight="1" x14ac:dyDescent="0.25">
      <c r="A45" s="188">
        <v>44</v>
      </c>
      <c r="B45" s="76" t="s">
        <v>150</v>
      </c>
      <c r="C45" s="87" t="s">
        <v>63</v>
      </c>
      <c r="D45" s="117">
        <v>1</v>
      </c>
      <c r="E45" s="62">
        <f t="shared" si="4"/>
        <v>295186.66666666663</v>
      </c>
      <c r="F45" s="63">
        <v>0.05</v>
      </c>
      <c r="G45" s="62">
        <f>'PRESUPUESTO MATRIZ DE INVERSIÓN'!G56</f>
        <v>309946</v>
      </c>
      <c r="H45" s="64">
        <f t="shared" si="5"/>
        <v>309946</v>
      </c>
      <c r="I45" s="61" t="s">
        <v>68</v>
      </c>
      <c r="J45" s="61" t="s">
        <v>80</v>
      </c>
      <c r="K45" s="79" t="s">
        <v>318</v>
      </c>
      <c r="L45" s="85" t="s">
        <v>329</v>
      </c>
      <c r="M45" s="76" t="s">
        <v>317</v>
      </c>
      <c r="N45" s="85" t="s">
        <v>328</v>
      </c>
      <c r="O45" s="85" t="s">
        <v>351</v>
      </c>
      <c r="P45" s="85">
        <v>3126935871</v>
      </c>
      <c r="Q45" s="79"/>
      <c r="R45" s="82" t="s">
        <v>309</v>
      </c>
    </row>
    <row r="46" spans="1:18" ht="24" customHeight="1" x14ac:dyDescent="0.25">
      <c r="A46" s="188">
        <v>45</v>
      </c>
      <c r="B46" s="136" t="s">
        <v>73</v>
      </c>
      <c r="C46" s="87" t="s">
        <v>63</v>
      </c>
      <c r="D46" s="117">
        <v>3</v>
      </c>
      <c r="E46" s="62">
        <f t="shared" si="4"/>
        <v>71514.28571428571</v>
      </c>
      <c r="F46" s="63">
        <v>0.05</v>
      </c>
      <c r="G46" s="62">
        <f>'PRESUPUESTO MATRIZ DE INVERSIÓN'!G92</f>
        <v>75090</v>
      </c>
      <c r="H46" s="64">
        <f t="shared" si="5"/>
        <v>225270</v>
      </c>
      <c r="I46" s="61" t="s">
        <v>68</v>
      </c>
      <c r="J46" s="61" t="s">
        <v>80</v>
      </c>
      <c r="K46" s="79" t="s">
        <v>318</v>
      </c>
      <c r="L46" s="85" t="s">
        <v>329</v>
      </c>
      <c r="M46" s="76" t="s">
        <v>317</v>
      </c>
      <c r="N46" s="85" t="s">
        <v>328</v>
      </c>
      <c r="O46" s="85" t="s">
        <v>351</v>
      </c>
      <c r="P46" s="85">
        <v>3126935871</v>
      </c>
      <c r="Q46" s="79"/>
      <c r="R46" s="82" t="s">
        <v>309</v>
      </c>
    </row>
    <row r="47" spans="1:18" ht="24.75" customHeight="1" x14ac:dyDescent="0.25">
      <c r="A47" s="188">
        <v>46</v>
      </c>
      <c r="B47" s="82" t="s">
        <v>84</v>
      </c>
      <c r="C47" s="87" t="s">
        <v>63</v>
      </c>
      <c r="D47" s="117">
        <v>3</v>
      </c>
      <c r="E47" s="62">
        <f t="shared" si="4"/>
        <v>29335.294117647059</v>
      </c>
      <c r="F47" s="63">
        <v>0.19</v>
      </c>
      <c r="G47" s="62">
        <f>'PRESUPUESTO MATRIZ DE INVERSIÓN'!G28</f>
        <v>34909</v>
      </c>
      <c r="H47" s="64">
        <f t="shared" si="5"/>
        <v>104727</v>
      </c>
      <c r="I47" s="61" t="s">
        <v>68</v>
      </c>
      <c r="J47" s="61" t="s">
        <v>80</v>
      </c>
      <c r="K47" s="79" t="s">
        <v>318</v>
      </c>
      <c r="L47" s="85" t="s">
        <v>329</v>
      </c>
      <c r="M47" s="76" t="s">
        <v>317</v>
      </c>
      <c r="N47" s="85" t="s">
        <v>328</v>
      </c>
      <c r="O47" s="85" t="s">
        <v>351</v>
      </c>
      <c r="P47" s="85">
        <v>3126935871</v>
      </c>
      <c r="Q47" s="79"/>
      <c r="R47" s="82" t="s">
        <v>309</v>
      </c>
    </row>
    <row r="48" spans="1:18" ht="24" customHeight="1" x14ac:dyDescent="0.25">
      <c r="A48" s="188">
        <v>47</v>
      </c>
      <c r="B48" s="136" t="s">
        <v>74</v>
      </c>
      <c r="C48" s="87" t="s">
        <v>63</v>
      </c>
      <c r="D48" s="117">
        <v>2</v>
      </c>
      <c r="E48" s="62">
        <f t="shared" si="4"/>
        <v>59440.952380952382</v>
      </c>
      <c r="F48" s="63">
        <v>0.05</v>
      </c>
      <c r="G48" s="62">
        <f>'PRESUPUESTO MATRIZ DE INVERSIÓN'!G97</f>
        <v>62413</v>
      </c>
      <c r="H48" s="64">
        <f t="shared" si="5"/>
        <v>124826</v>
      </c>
      <c r="I48" s="61" t="s">
        <v>68</v>
      </c>
      <c r="J48" s="61" t="s">
        <v>80</v>
      </c>
      <c r="K48" s="79" t="s">
        <v>318</v>
      </c>
      <c r="L48" s="85" t="s">
        <v>329</v>
      </c>
      <c r="M48" s="76" t="s">
        <v>317</v>
      </c>
      <c r="N48" s="85" t="s">
        <v>328</v>
      </c>
      <c r="O48" s="85" t="s">
        <v>351</v>
      </c>
      <c r="P48" s="85">
        <v>3126935871</v>
      </c>
      <c r="Q48" s="79"/>
      <c r="R48" s="82" t="s">
        <v>309</v>
      </c>
    </row>
    <row r="49" spans="1:18" ht="33.75" customHeight="1" x14ac:dyDescent="0.25">
      <c r="A49" s="188">
        <v>48</v>
      </c>
      <c r="B49" s="136" t="s">
        <v>75</v>
      </c>
      <c r="C49" s="87" t="s">
        <v>63</v>
      </c>
      <c r="D49" s="117">
        <v>2</v>
      </c>
      <c r="E49" s="62">
        <f t="shared" si="4"/>
        <v>64478.095238095237</v>
      </c>
      <c r="F49" s="63">
        <v>0.05</v>
      </c>
      <c r="G49" s="62">
        <f>'PRESUPUESTO MATRIZ DE INVERSIÓN'!G11</f>
        <v>67702</v>
      </c>
      <c r="H49" s="64">
        <f t="shared" si="5"/>
        <v>135404</v>
      </c>
      <c r="I49" s="61" t="s">
        <v>68</v>
      </c>
      <c r="J49" s="61" t="s">
        <v>80</v>
      </c>
      <c r="K49" s="79" t="s">
        <v>318</v>
      </c>
      <c r="L49" s="85" t="s">
        <v>329</v>
      </c>
      <c r="M49" s="76" t="s">
        <v>317</v>
      </c>
      <c r="N49" s="85" t="s">
        <v>328</v>
      </c>
      <c r="O49" s="85" t="s">
        <v>351</v>
      </c>
      <c r="P49" s="85">
        <v>3126935871</v>
      </c>
      <c r="Q49" s="79"/>
      <c r="R49" s="82" t="s">
        <v>309</v>
      </c>
    </row>
    <row r="50" spans="1:18" ht="25.5" customHeight="1" x14ac:dyDescent="0.25">
      <c r="A50" s="188">
        <v>49</v>
      </c>
      <c r="B50" s="76" t="s">
        <v>59</v>
      </c>
      <c r="C50" s="87" t="s">
        <v>63</v>
      </c>
      <c r="D50" s="117">
        <v>11</v>
      </c>
      <c r="E50" s="62">
        <f t="shared" si="4"/>
        <v>51558.823529411769</v>
      </c>
      <c r="F50" s="63">
        <v>0.19</v>
      </c>
      <c r="G50" s="62">
        <f>'PRESUPUESTO MATRIZ DE INVERSIÓN'!G78</f>
        <v>61355</v>
      </c>
      <c r="H50" s="64">
        <f t="shared" si="5"/>
        <v>674905</v>
      </c>
      <c r="I50" s="61" t="s">
        <v>68</v>
      </c>
      <c r="J50" s="61" t="s">
        <v>80</v>
      </c>
      <c r="K50" s="79" t="s">
        <v>318</v>
      </c>
      <c r="L50" s="85" t="s">
        <v>329</v>
      </c>
      <c r="M50" s="76" t="s">
        <v>317</v>
      </c>
      <c r="N50" s="85" t="s">
        <v>328</v>
      </c>
      <c r="O50" s="85" t="s">
        <v>351</v>
      </c>
      <c r="P50" s="85">
        <v>3126935871</v>
      </c>
      <c r="Q50" s="79"/>
      <c r="R50" s="82" t="s">
        <v>309</v>
      </c>
    </row>
    <row r="51" spans="1:18" ht="17.25" customHeight="1" x14ac:dyDescent="0.25">
      <c r="A51" s="188">
        <v>50</v>
      </c>
      <c r="B51" s="76" t="s">
        <v>152</v>
      </c>
      <c r="C51" s="90" t="s">
        <v>63</v>
      </c>
      <c r="D51" s="95">
        <v>1</v>
      </c>
      <c r="E51" s="62">
        <f t="shared" si="0"/>
        <v>1799537.1428571427</v>
      </c>
      <c r="F51" s="63">
        <v>0.05</v>
      </c>
      <c r="G51" s="62">
        <f>'PRESUPUESTO MATRIZ DE INVERSIÓN'!G55</f>
        <v>1889514</v>
      </c>
      <c r="H51" s="64">
        <f t="shared" si="1"/>
        <v>1889514</v>
      </c>
      <c r="I51" s="61" t="s">
        <v>87</v>
      </c>
      <c r="J51" s="61" t="s">
        <v>88</v>
      </c>
      <c r="K51" s="79"/>
      <c r="L51" s="79" t="s">
        <v>145</v>
      </c>
      <c r="M51" s="76" t="s">
        <v>394</v>
      </c>
      <c r="N51" s="85">
        <v>9012650418</v>
      </c>
      <c r="O51" s="91" t="s">
        <v>128</v>
      </c>
      <c r="P51" s="92">
        <v>3116072601</v>
      </c>
      <c r="Q51" s="79"/>
      <c r="R51" s="82" t="s">
        <v>309</v>
      </c>
    </row>
    <row r="52" spans="1:18" ht="38.25" x14ac:dyDescent="0.25">
      <c r="A52" s="188">
        <v>51</v>
      </c>
      <c r="B52" s="76" t="s">
        <v>151</v>
      </c>
      <c r="C52" s="90" t="s">
        <v>63</v>
      </c>
      <c r="D52" s="120">
        <v>15</v>
      </c>
      <c r="E52" s="62">
        <f t="shared" si="0"/>
        <v>47351.428571428572</v>
      </c>
      <c r="F52" s="63">
        <v>0.05</v>
      </c>
      <c r="G52" s="62">
        <f>'PRESUPUESTO MATRIZ DE INVERSIÓN'!G58</f>
        <v>49719</v>
      </c>
      <c r="H52" s="64">
        <f t="shared" si="1"/>
        <v>745785</v>
      </c>
      <c r="I52" s="61" t="s">
        <v>87</v>
      </c>
      <c r="J52" s="61" t="s">
        <v>113</v>
      </c>
      <c r="K52" s="79" t="s">
        <v>93</v>
      </c>
      <c r="L52" s="79" t="s">
        <v>110</v>
      </c>
      <c r="M52" s="76" t="s">
        <v>402</v>
      </c>
      <c r="N52" s="85">
        <v>9005583338</v>
      </c>
      <c r="O52" s="85" t="s">
        <v>129</v>
      </c>
      <c r="P52" s="85">
        <v>3146256912</v>
      </c>
      <c r="Q52" s="79"/>
      <c r="R52" s="82" t="s">
        <v>309</v>
      </c>
    </row>
    <row r="53" spans="1:18" ht="18" customHeight="1" x14ac:dyDescent="0.25">
      <c r="A53" s="188">
        <v>52</v>
      </c>
      <c r="B53" s="93" t="s">
        <v>89</v>
      </c>
      <c r="C53" s="90" t="s">
        <v>63</v>
      </c>
      <c r="D53" s="120">
        <v>15</v>
      </c>
      <c r="E53" s="62">
        <f t="shared" si="0"/>
        <v>62462.857142857138</v>
      </c>
      <c r="F53" s="63">
        <v>0.05</v>
      </c>
      <c r="G53" s="62">
        <f>'PRESUPUESTO MATRIZ DE INVERSIÓN'!G93</f>
        <v>65586</v>
      </c>
      <c r="H53" s="64">
        <f t="shared" si="1"/>
        <v>983790</v>
      </c>
      <c r="I53" s="61" t="s">
        <v>87</v>
      </c>
      <c r="J53" s="61" t="s">
        <v>113</v>
      </c>
      <c r="K53" s="79" t="s">
        <v>93</v>
      </c>
      <c r="L53" s="79" t="s">
        <v>110</v>
      </c>
      <c r="M53" s="76" t="s">
        <v>402</v>
      </c>
      <c r="N53" s="85">
        <v>9005583338</v>
      </c>
      <c r="O53" s="85" t="s">
        <v>129</v>
      </c>
      <c r="P53" s="85">
        <v>3146256912</v>
      </c>
      <c r="Q53" s="79"/>
      <c r="R53" s="82" t="s">
        <v>309</v>
      </c>
    </row>
    <row r="54" spans="1:18" ht="13.5" customHeight="1" x14ac:dyDescent="0.25">
      <c r="A54" s="188">
        <v>53</v>
      </c>
      <c r="B54" s="94" t="s">
        <v>91</v>
      </c>
      <c r="C54" s="90" t="s">
        <v>63</v>
      </c>
      <c r="D54" s="120">
        <v>6</v>
      </c>
      <c r="E54" s="62">
        <f t="shared" si="0"/>
        <v>46847.619047619046</v>
      </c>
      <c r="F54" s="63">
        <v>0.05</v>
      </c>
      <c r="G54" s="62">
        <f>'PRESUPUESTO MATRIZ DE INVERSIÓN'!G45</f>
        <v>49190</v>
      </c>
      <c r="H54" s="64">
        <f t="shared" si="1"/>
        <v>295140</v>
      </c>
      <c r="I54" s="61" t="s">
        <v>87</v>
      </c>
      <c r="J54" s="61" t="s">
        <v>113</v>
      </c>
      <c r="K54" s="79" t="s">
        <v>93</v>
      </c>
      <c r="L54" s="79" t="s">
        <v>110</v>
      </c>
      <c r="M54" s="76" t="s">
        <v>402</v>
      </c>
      <c r="N54" s="85">
        <v>9005583338</v>
      </c>
      <c r="O54" s="85" t="s">
        <v>129</v>
      </c>
      <c r="P54" s="85">
        <v>3146256912</v>
      </c>
      <c r="Q54" s="79"/>
      <c r="R54" s="82" t="s">
        <v>309</v>
      </c>
    </row>
    <row r="55" spans="1:18" ht="52.5" customHeight="1" x14ac:dyDescent="0.25">
      <c r="A55" s="188">
        <v>54</v>
      </c>
      <c r="B55" s="93" t="s">
        <v>156</v>
      </c>
      <c r="C55" s="90" t="s">
        <v>63</v>
      </c>
      <c r="D55" s="95">
        <v>1</v>
      </c>
      <c r="E55" s="62">
        <f t="shared" si="0"/>
        <v>1405615.9663865548</v>
      </c>
      <c r="F55" s="63">
        <v>0.19</v>
      </c>
      <c r="G55" s="62">
        <f>'PRESUPUESTO MATRIZ DE INVERSIÓN'!G44</f>
        <v>1672683</v>
      </c>
      <c r="H55" s="62">
        <f t="shared" si="1"/>
        <v>1672683</v>
      </c>
      <c r="I55" s="61" t="s">
        <v>87</v>
      </c>
      <c r="J55" s="61" t="s">
        <v>113</v>
      </c>
      <c r="K55" s="79"/>
      <c r="L55" s="79" t="s">
        <v>322</v>
      </c>
      <c r="M55" s="76" t="s">
        <v>403</v>
      </c>
      <c r="N55" s="137" t="s">
        <v>130</v>
      </c>
      <c r="O55" s="91" t="s">
        <v>131</v>
      </c>
      <c r="P55" s="92">
        <v>3127961718</v>
      </c>
      <c r="Q55" s="138" t="s">
        <v>132</v>
      </c>
      <c r="R55" s="82" t="s">
        <v>309</v>
      </c>
    </row>
    <row r="56" spans="1:18" ht="51" customHeight="1" x14ac:dyDescent="0.25">
      <c r="A56" s="188">
        <v>55</v>
      </c>
      <c r="B56" s="76" t="s">
        <v>538</v>
      </c>
      <c r="C56" s="90" t="s">
        <v>63</v>
      </c>
      <c r="D56" s="95">
        <v>1</v>
      </c>
      <c r="E56" s="62">
        <f t="shared" si="0"/>
        <v>262236.13445378153</v>
      </c>
      <c r="F56" s="63">
        <v>0.19</v>
      </c>
      <c r="G56" s="62">
        <f>'PRESUPUESTO MATRIZ DE INVERSIÓN'!G98</f>
        <v>312061</v>
      </c>
      <c r="H56" s="62">
        <f t="shared" si="1"/>
        <v>312061</v>
      </c>
      <c r="I56" s="61" t="s">
        <v>87</v>
      </c>
      <c r="J56" s="61" t="s">
        <v>113</v>
      </c>
      <c r="K56" s="79"/>
      <c r="L56" s="79" t="s">
        <v>322</v>
      </c>
      <c r="M56" s="76" t="s">
        <v>403</v>
      </c>
      <c r="N56" s="137" t="s">
        <v>130</v>
      </c>
      <c r="O56" s="91" t="s">
        <v>131</v>
      </c>
      <c r="P56" s="92">
        <v>3127961718</v>
      </c>
      <c r="Q56" s="138" t="s">
        <v>132</v>
      </c>
      <c r="R56" s="82" t="s">
        <v>309</v>
      </c>
    </row>
    <row r="57" spans="1:18" ht="51.75" customHeight="1" x14ac:dyDescent="0.25">
      <c r="A57" s="188">
        <v>56</v>
      </c>
      <c r="B57" s="76" t="s">
        <v>537</v>
      </c>
      <c r="C57" s="90" t="s">
        <v>63</v>
      </c>
      <c r="D57" s="117">
        <v>1</v>
      </c>
      <c r="E57" s="62">
        <f t="shared" si="0"/>
        <v>33981.512605042015</v>
      </c>
      <c r="F57" s="63">
        <v>0.19</v>
      </c>
      <c r="G57" s="62">
        <f>'PRESUPUESTO MATRIZ DE INVERSIÓN'!G104</f>
        <v>40438</v>
      </c>
      <c r="H57" s="62">
        <f t="shared" si="1"/>
        <v>40438</v>
      </c>
      <c r="I57" s="61" t="s">
        <v>87</v>
      </c>
      <c r="J57" s="61" t="s">
        <v>113</v>
      </c>
      <c r="K57" s="79"/>
      <c r="L57" s="79" t="s">
        <v>322</v>
      </c>
      <c r="M57" s="76" t="s">
        <v>403</v>
      </c>
      <c r="N57" s="137" t="s">
        <v>130</v>
      </c>
      <c r="O57" s="91" t="s">
        <v>131</v>
      </c>
      <c r="P57" s="92">
        <v>3127961718</v>
      </c>
      <c r="Q57" s="138" t="s">
        <v>132</v>
      </c>
      <c r="R57" s="82" t="s">
        <v>309</v>
      </c>
    </row>
    <row r="58" spans="1:18" ht="21" customHeight="1" x14ac:dyDescent="0.25">
      <c r="A58" s="188">
        <v>57</v>
      </c>
      <c r="B58" s="93" t="s">
        <v>157</v>
      </c>
      <c r="C58" s="90" t="s">
        <v>63</v>
      </c>
      <c r="D58" s="95">
        <v>1</v>
      </c>
      <c r="E58" s="62">
        <f t="shared" si="0"/>
        <v>1370420.1680672269</v>
      </c>
      <c r="F58" s="63">
        <v>0.19</v>
      </c>
      <c r="G58" s="62">
        <f>'PRESUPUESTO MATRIZ DE INVERSIÓN'!G83</f>
        <v>1630800</v>
      </c>
      <c r="H58" s="62">
        <f t="shared" si="1"/>
        <v>1630800</v>
      </c>
      <c r="I58" s="61" t="s">
        <v>87</v>
      </c>
      <c r="J58" s="61" t="s">
        <v>115</v>
      </c>
      <c r="K58" s="79"/>
      <c r="L58" s="79" t="s">
        <v>321</v>
      </c>
      <c r="M58" s="76" t="s">
        <v>413</v>
      </c>
      <c r="N58" s="91">
        <v>9011651757</v>
      </c>
      <c r="O58" s="91" t="s">
        <v>133</v>
      </c>
      <c r="P58" s="92">
        <v>3136227916</v>
      </c>
      <c r="Q58" s="139" t="s">
        <v>134</v>
      </c>
      <c r="R58" s="82" t="s">
        <v>309</v>
      </c>
    </row>
    <row r="59" spans="1:18" ht="32.25" customHeight="1" x14ac:dyDescent="0.25">
      <c r="A59" s="188">
        <v>58</v>
      </c>
      <c r="B59" s="76" t="s">
        <v>155</v>
      </c>
      <c r="C59" s="90" t="s">
        <v>63</v>
      </c>
      <c r="D59" s="95">
        <v>10</v>
      </c>
      <c r="E59" s="62">
        <f t="shared" si="0"/>
        <v>30224.36974789916</v>
      </c>
      <c r="F59" s="63">
        <v>0.19</v>
      </c>
      <c r="G59" s="62">
        <f>'PRESUPUESTO MATRIZ DE INVERSIÓN'!G86</f>
        <v>35967</v>
      </c>
      <c r="H59" s="62">
        <f t="shared" si="1"/>
        <v>359670</v>
      </c>
      <c r="I59" s="61" t="s">
        <v>87</v>
      </c>
      <c r="J59" s="61" t="s">
        <v>115</v>
      </c>
      <c r="K59" s="79"/>
      <c r="L59" s="79" t="s">
        <v>321</v>
      </c>
      <c r="M59" s="76" t="s">
        <v>413</v>
      </c>
      <c r="N59" s="91">
        <v>9011651757</v>
      </c>
      <c r="O59" s="91" t="s">
        <v>133</v>
      </c>
      <c r="P59" s="92">
        <v>3136227916</v>
      </c>
      <c r="Q59" s="139" t="s">
        <v>134</v>
      </c>
      <c r="R59" s="82" t="s">
        <v>309</v>
      </c>
    </row>
    <row r="60" spans="1:18" ht="25.5" customHeight="1" x14ac:dyDescent="0.25">
      <c r="A60" s="188">
        <v>59</v>
      </c>
      <c r="B60" s="95" t="s">
        <v>107</v>
      </c>
      <c r="C60" s="90" t="s">
        <v>94</v>
      </c>
      <c r="D60" s="95">
        <v>3</v>
      </c>
      <c r="E60" s="62">
        <f t="shared" si="0"/>
        <v>336391</v>
      </c>
      <c r="F60" s="63">
        <v>0</v>
      </c>
      <c r="G60" s="62">
        <f>'PRESUPUESTO MATRIZ DE INVERSIÓN'!G51</f>
        <v>336391</v>
      </c>
      <c r="H60" s="62">
        <f t="shared" si="1"/>
        <v>1009173</v>
      </c>
      <c r="I60" s="61" t="s">
        <v>87</v>
      </c>
      <c r="J60" s="79" t="s">
        <v>142</v>
      </c>
      <c r="K60" s="79" t="s">
        <v>146</v>
      </c>
      <c r="L60" s="79" t="s">
        <v>95</v>
      </c>
      <c r="M60" s="76" t="s">
        <v>400</v>
      </c>
      <c r="N60" s="61">
        <v>9007725561</v>
      </c>
      <c r="O60" s="85" t="s">
        <v>401</v>
      </c>
      <c r="P60" s="85">
        <v>3244331376</v>
      </c>
      <c r="Q60" s="79"/>
      <c r="R60" s="82" t="s">
        <v>265</v>
      </c>
    </row>
    <row r="61" spans="1:18" ht="22.5" customHeight="1" x14ac:dyDescent="0.25">
      <c r="A61" s="188">
        <v>60</v>
      </c>
      <c r="B61" s="95" t="s">
        <v>260</v>
      </c>
      <c r="C61" s="90" t="s">
        <v>94</v>
      </c>
      <c r="D61" s="95">
        <v>3</v>
      </c>
      <c r="E61" s="62">
        <f t="shared" si="0"/>
        <v>322640</v>
      </c>
      <c r="F61" s="63">
        <v>0</v>
      </c>
      <c r="G61" s="62">
        <f>'PRESUPUESTO MATRIZ DE INVERSIÓN'!G48</f>
        <v>322640</v>
      </c>
      <c r="H61" s="62">
        <f t="shared" si="1"/>
        <v>967920</v>
      </c>
      <c r="I61" s="61" t="s">
        <v>87</v>
      </c>
      <c r="J61" s="79" t="s">
        <v>142</v>
      </c>
      <c r="K61" s="79" t="s">
        <v>146</v>
      </c>
      <c r="L61" s="79" t="s">
        <v>95</v>
      </c>
      <c r="M61" s="76" t="s">
        <v>400</v>
      </c>
      <c r="N61" s="61">
        <v>9007725561</v>
      </c>
      <c r="O61" s="85" t="s">
        <v>401</v>
      </c>
      <c r="P61" s="85">
        <v>3244331376</v>
      </c>
      <c r="Q61" s="79"/>
      <c r="R61" s="82" t="s">
        <v>265</v>
      </c>
    </row>
    <row r="62" spans="1:18" ht="24.75" customHeight="1" x14ac:dyDescent="0.25">
      <c r="A62" s="188">
        <v>61</v>
      </c>
      <c r="B62" s="76" t="s">
        <v>299</v>
      </c>
      <c r="C62" s="90" t="s">
        <v>63</v>
      </c>
      <c r="D62" s="95">
        <v>1</v>
      </c>
      <c r="E62" s="62">
        <f t="shared" si="0"/>
        <v>917647.0588235294</v>
      </c>
      <c r="F62" s="63">
        <v>0.19</v>
      </c>
      <c r="G62" s="62">
        <f>'PRESUPUESTO MATRIZ DE INVERSIÓN'!G64</f>
        <v>1092000</v>
      </c>
      <c r="H62" s="62">
        <f t="shared" si="1"/>
        <v>1092000</v>
      </c>
      <c r="I62" s="61" t="s">
        <v>87</v>
      </c>
      <c r="J62" s="61" t="s">
        <v>88</v>
      </c>
      <c r="K62" s="79"/>
      <c r="L62" s="79" t="s">
        <v>323</v>
      </c>
      <c r="M62" s="85" t="s">
        <v>391</v>
      </c>
      <c r="N62" s="85">
        <v>9012246894</v>
      </c>
      <c r="O62" s="85" t="s">
        <v>135</v>
      </c>
      <c r="P62" s="85">
        <v>3113606499</v>
      </c>
      <c r="Q62" s="139" t="s">
        <v>136</v>
      </c>
      <c r="R62" s="82" t="s">
        <v>309</v>
      </c>
    </row>
    <row r="63" spans="1:18" ht="19.5" customHeight="1" x14ac:dyDescent="0.25">
      <c r="A63" s="188">
        <v>62</v>
      </c>
      <c r="B63" s="76" t="s">
        <v>274</v>
      </c>
      <c r="C63" s="51" t="s">
        <v>557</v>
      </c>
      <c r="D63" s="95">
        <v>1</v>
      </c>
      <c r="E63" s="62">
        <f t="shared" si="0"/>
        <v>595587.39495798317</v>
      </c>
      <c r="F63" s="63">
        <v>0.19</v>
      </c>
      <c r="G63" s="62">
        <f>'PRESUPUESTO MATRIZ DE INVERSIÓN'!G12</f>
        <v>708749</v>
      </c>
      <c r="H63" s="62">
        <f t="shared" si="1"/>
        <v>708749</v>
      </c>
      <c r="I63" s="61" t="s">
        <v>87</v>
      </c>
      <c r="J63" s="61" t="s">
        <v>88</v>
      </c>
      <c r="K63" s="79"/>
      <c r="L63" s="79" t="s">
        <v>323</v>
      </c>
      <c r="M63" s="85" t="s">
        <v>391</v>
      </c>
      <c r="N63" s="85">
        <v>9012246894</v>
      </c>
      <c r="O63" s="85" t="s">
        <v>135</v>
      </c>
      <c r="P63" s="85">
        <v>3113606499</v>
      </c>
      <c r="Q63" s="139" t="s">
        <v>136</v>
      </c>
      <c r="R63" s="82" t="s">
        <v>309</v>
      </c>
    </row>
    <row r="64" spans="1:18" ht="28.5" customHeight="1" x14ac:dyDescent="0.25">
      <c r="A64" s="188">
        <v>63</v>
      </c>
      <c r="B64" s="93" t="s">
        <v>96</v>
      </c>
      <c r="C64" s="90" t="s">
        <v>99</v>
      </c>
      <c r="D64" s="95">
        <v>2</v>
      </c>
      <c r="E64" s="62">
        <f t="shared" si="0"/>
        <v>280074.28571428568</v>
      </c>
      <c r="F64" s="63">
        <v>0.05</v>
      </c>
      <c r="G64" s="62">
        <f>'PRESUPUESTO MATRIZ DE INVERSIÓN'!G10</f>
        <v>294078</v>
      </c>
      <c r="H64" s="62">
        <f t="shared" si="1"/>
        <v>588156</v>
      </c>
      <c r="I64" s="61" t="s">
        <v>87</v>
      </c>
      <c r="J64" s="79" t="s">
        <v>113</v>
      </c>
      <c r="K64" s="79" t="s">
        <v>144</v>
      </c>
      <c r="L64" s="79" t="s">
        <v>100</v>
      </c>
      <c r="M64" s="76" t="s">
        <v>389</v>
      </c>
      <c r="N64" s="61">
        <v>9001503532</v>
      </c>
      <c r="O64" s="85" t="s">
        <v>390</v>
      </c>
      <c r="P64" s="85">
        <v>3122356355</v>
      </c>
      <c r="Q64" s="79"/>
      <c r="R64" s="82" t="s">
        <v>265</v>
      </c>
    </row>
    <row r="65" spans="1:18" ht="32.25" customHeight="1" x14ac:dyDescent="0.25">
      <c r="A65" s="188">
        <v>64</v>
      </c>
      <c r="B65" s="93" t="s">
        <v>97</v>
      </c>
      <c r="C65" s="90" t="s">
        <v>99</v>
      </c>
      <c r="D65" s="95">
        <v>3</v>
      </c>
      <c r="E65" s="62">
        <f t="shared" si="0"/>
        <v>246828.57142857142</v>
      </c>
      <c r="F65" s="63">
        <v>0.05</v>
      </c>
      <c r="G65" s="62">
        <f>'PRESUPUESTO MATRIZ DE INVERSIÓN'!G8</f>
        <v>259170</v>
      </c>
      <c r="H65" s="62">
        <f t="shared" si="1"/>
        <v>777510</v>
      </c>
      <c r="I65" s="61" t="s">
        <v>87</v>
      </c>
      <c r="J65" s="79" t="s">
        <v>113</v>
      </c>
      <c r="K65" s="79" t="s">
        <v>144</v>
      </c>
      <c r="L65" s="79" t="s">
        <v>100</v>
      </c>
      <c r="M65" s="76" t="s">
        <v>389</v>
      </c>
      <c r="N65" s="61">
        <v>9001503532</v>
      </c>
      <c r="O65" s="85" t="s">
        <v>390</v>
      </c>
      <c r="P65" s="85">
        <v>3122356355</v>
      </c>
      <c r="Q65" s="79"/>
      <c r="R65" s="82" t="s">
        <v>265</v>
      </c>
    </row>
    <row r="66" spans="1:18" ht="33" customHeight="1" x14ac:dyDescent="0.25">
      <c r="A66" s="188">
        <v>65</v>
      </c>
      <c r="B66" s="93" t="s">
        <v>98</v>
      </c>
      <c r="C66" s="90" t="s">
        <v>99</v>
      </c>
      <c r="D66" s="95">
        <v>3</v>
      </c>
      <c r="E66" s="62">
        <f t="shared" si="0"/>
        <v>199477.14285714284</v>
      </c>
      <c r="F66" s="63">
        <v>0.05</v>
      </c>
      <c r="G66" s="62">
        <f>'PRESUPUESTO MATRIZ DE INVERSIÓN'!G9</f>
        <v>209451</v>
      </c>
      <c r="H66" s="62">
        <f t="shared" si="1"/>
        <v>628353</v>
      </c>
      <c r="I66" s="61" t="s">
        <v>87</v>
      </c>
      <c r="J66" s="79" t="s">
        <v>113</v>
      </c>
      <c r="K66" s="79" t="s">
        <v>144</v>
      </c>
      <c r="L66" s="79" t="s">
        <v>100</v>
      </c>
      <c r="M66" s="76" t="s">
        <v>389</v>
      </c>
      <c r="N66" s="61">
        <v>9001503532</v>
      </c>
      <c r="O66" s="85" t="s">
        <v>390</v>
      </c>
      <c r="P66" s="85">
        <v>3122356355</v>
      </c>
      <c r="Q66" s="79"/>
      <c r="R66" s="82" t="s">
        <v>265</v>
      </c>
    </row>
    <row r="67" spans="1:18" ht="21.75" customHeight="1" x14ac:dyDescent="0.25">
      <c r="A67" s="188">
        <v>66</v>
      </c>
      <c r="B67" s="95" t="s">
        <v>251</v>
      </c>
      <c r="C67" s="90" t="s">
        <v>94</v>
      </c>
      <c r="D67" s="95">
        <v>2</v>
      </c>
      <c r="E67" s="62">
        <f t="shared" si="0"/>
        <v>250707</v>
      </c>
      <c r="F67" s="63">
        <v>0</v>
      </c>
      <c r="G67" s="62">
        <f>'PRESUPUESTO MATRIZ DE INVERSIÓN'!G54</f>
        <v>250707</v>
      </c>
      <c r="H67" s="62">
        <f t="shared" si="1"/>
        <v>501414</v>
      </c>
      <c r="I67" s="61" t="s">
        <v>87</v>
      </c>
      <c r="J67" s="79" t="s">
        <v>114</v>
      </c>
      <c r="K67" s="79"/>
      <c r="L67" s="79" t="s">
        <v>104</v>
      </c>
      <c r="M67" s="76" t="s">
        <v>388</v>
      </c>
      <c r="N67" s="91" t="s">
        <v>137</v>
      </c>
      <c r="O67" s="91" t="s">
        <v>138</v>
      </c>
      <c r="P67" s="92">
        <v>3226662398</v>
      </c>
      <c r="Q67" s="96" t="s">
        <v>139</v>
      </c>
      <c r="R67" s="82" t="s">
        <v>265</v>
      </c>
    </row>
    <row r="68" spans="1:18" ht="23.25" customHeight="1" x14ac:dyDescent="0.25">
      <c r="A68" s="188">
        <v>67</v>
      </c>
      <c r="B68" s="95" t="s">
        <v>101</v>
      </c>
      <c r="C68" s="90" t="s">
        <v>103</v>
      </c>
      <c r="D68" s="95">
        <v>4</v>
      </c>
      <c r="E68" s="62">
        <f t="shared" si="0"/>
        <v>72537.142857142855</v>
      </c>
      <c r="F68" s="63">
        <v>0.05</v>
      </c>
      <c r="G68" s="62">
        <f>'PRESUPUESTO MATRIZ DE INVERSIÓN'!G81</f>
        <v>76164</v>
      </c>
      <c r="H68" s="62">
        <f t="shared" si="1"/>
        <v>304656</v>
      </c>
      <c r="I68" s="61" t="s">
        <v>87</v>
      </c>
      <c r="J68" s="79" t="s">
        <v>114</v>
      </c>
      <c r="K68" s="79"/>
      <c r="L68" s="79" t="s">
        <v>104</v>
      </c>
      <c r="M68" s="76" t="s">
        <v>388</v>
      </c>
      <c r="N68" s="91" t="s">
        <v>137</v>
      </c>
      <c r="O68" s="91" t="s">
        <v>138</v>
      </c>
      <c r="P68" s="92">
        <v>3226662398</v>
      </c>
      <c r="Q68" s="96" t="s">
        <v>139</v>
      </c>
      <c r="R68" s="82" t="s">
        <v>265</v>
      </c>
    </row>
    <row r="69" spans="1:18" ht="36" customHeight="1" x14ac:dyDescent="0.25">
      <c r="A69" s="188">
        <v>68</v>
      </c>
      <c r="B69" s="76" t="s">
        <v>158</v>
      </c>
      <c r="C69" s="90" t="s">
        <v>102</v>
      </c>
      <c r="D69" s="95">
        <v>4</v>
      </c>
      <c r="E69" s="62">
        <f t="shared" ref="E69:E106" si="6">G69/(1+F69)</f>
        <v>174291.42857142855</v>
      </c>
      <c r="F69" s="63">
        <v>0.05</v>
      </c>
      <c r="G69" s="62">
        <f>'PRESUPUESTO MATRIZ DE INVERSIÓN'!G40</f>
        <v>183006</v>
      </c>
      <c r="H69" s="62">
        <f t="shared" ref="H69:H112" si="7">D69*G69</f>
        <v>732024</v>
      </c>
      <c r="I69" s="61" t="s">
        <v>87</v>
      </c>
      <c r="J69" s="79" t="s">
        <v>114</v>
      </c>
      <c r="K69" s="79"/>
      <c r="L69" s="79" t="s">
        <v>104</v>
      </c>
      <c r="M69" s="76" t="s">
        <v>388</v>
      </c>
      <c r="N69" s="91" t="s">
        <v>137</v>
      </c>
      <c r="O69" s="91" t="s">
        <v>138</v>
      </c>
      <c r="P69" s="92">
        <v>3226662398</v>
      </c>
      <c r="Q69" s="96" t="s">
        <v>139</v>
      </c>
      <c r="R69" s="82" t="s">
        <v>265</v>
      </c>
    </row>
    <row r="70" spans="1:18" ht="72" customHeight="1" x14ac:dyDescent="0.25">
      <c r="A70" s="188">
        <v>69</v>
      </c>
      <c r="B70" s="76" t="s">
        <v>149</v>
      </c>
      <c r="C70" s="90" t="s">
        <v>63</v>
      </c>
      <c r="D70" s="95">
        <v>1</v>
      </c>
      <c r="E70" s="62">
        <f t="shared" si="6"/>
        <v>473506.66666666663</v>
      </c>
      <c r="F70" s="63">
        <v>0.05</v>
      </c>
      <c r="G70" s="62">
        <f>'PRESUPUESTO MATRIZ DE INVERSIÓN'!G57</f>
        <v>497182</v>
      </c>
      <c r="H70" s="62">
        <f t="shared" si="7"/>
        <v>497182</v>
      </c>
      <c r="I70" s="61" t="s">
        <v>87</v>
      </c>
      <c r="J70" s="61" t="s">
        <v>114</v>
      </c>
      <c r="K70" s="79"/>
      <c r="L70" s="79" t="s">
        <v>104</v>
      </c>
      <c r="M70" s="76" t="s">
        <v>388</v>
      </c>
      <c r="N70" s="91" t="s">
        <v>137</v>
      </c>
      <c r="O70" s="91" t="s">
        <v>138</v>
      </c>
      <c r="P70" s="92">
        <v>3226662398</v>
      </c>
      <c r="Q70" s="96" t="s">
        <v>139</v>
      </c>
      <c r="R70" s="82" t="s">
        <v>309</v>
      </c>
    </row>
    <row r="71" spans="1:18" ht="36.75" customHeight="1" x14ac:dyDescent="0.25">
      <c r="A71" s="188">
        <v>70</v>
      </c>
      <c r="B71" s="94" t="s">
        <v>105</v>
      </c>
      <c r="C71" s="90" t="s">
        <v>94</v>
      </c>
      <c r="D71" s="95">
        <v>10</v>
      </c>
      <c r="E71" s="62">
        <f t="shared" si="6"/>
        <v>199931</v>
      </c>
      <c r="F71" s="63">
        <v>0</v>
      </c>
      <c r="G71" s="62">
        <f>'PRESUPUESTO MATRIZ DE INVERSIÓN'!G53</f>
        <v>199931</v>
      </c>
      <c r="H71" s="62">
        <f t="shared" si="7"/>
        <v>1999310</v>
      </c>
      <c r="I71" s="61" t="s">
        <v>87</v>
      </c>
      <c r="J71" s="79" t="s">
        <v>88</v>
      </c>
      <c r="K71" s="79" t="s">
        <v>112</v>
      </c>
      <c r="L71" s="79" t="s">
        <v>145</v>
      </c>
      <c r="M71" s="85" t="s">
        <v>408</v>
      </c>
      <c r="N71" s="85">
        <v>9013049140</v>
      </c>
      <c r="O71" s="91" t="s">
        <v>140</v>
      </c>
      <c r="P71" s="92">
        <v>3207482437</v>
      </c>
      <c r="Q71" s="139" t="s">
        <v>141</v>
      </c>
      <c r="R71" s="82" t="s">
        <v>265</v>
      </c>
    </row>
    <row r="72" spans="1:18" ht="20.25" customHeight="1" x14ac:dyDescent="0.25">
      <c r="A72" s="188">
        <v>71</v>
      </c>
      <c r="B72" s="93" t="s">
        <v>106</v>
      </c>
      <c r="C72" s="90" t="s">
        <v>65</v>
      </c>
      <c r="D72" s="95">
        <v>3</v>
      </c>
      <c r="E72" s="62">
        <f t="shared" si="6"/>
        <v>306683.19327731093</v>
      </c>
      <c r="F72" s="63">
        <v>0.19</v>
      </c>
      <c r="G72" s="62">
        <f>'PRESUPUESTO MATRIZ DE INVERSIÓN'!G5</f>
        <v>364953</v>
      </c>
      <c r="H72" s="62">
        <f t="shared" si="7"/>
        <v>1094859</v>
      </c>
      <c r="I72" s="61" t="s">
        <v>87</v>
      </c>
      <c r="J72" s="61" t="s">
        <v>113</v>
      </c>
      <c r="K72" s="79" t="s">
        <v>109</v>
      </c>
      <c r="L72" s="79" t="s">
        <v>95</v>
      </c>
      <c r="M72" s="76" t="s">
        <v>397</v>
      </c>
      <c r="N72" s="85">
        <v>9008885813</v>
      </c>
      <c r="O72" s="85" t="s">
        <v>398</v>
      </c>
      <c r="P72" s="85" t="s">
        <v>399</v>
      </c>
      <c r="Q72" s="79"/>
      <c r="R72" s="82" t="s">
        <v>309</v>
      </c>
    </row>
    <row r="73" spans="1:18" ht="19.5" customHeight="1" x14ac:dyDescent="0.25">
      <c r="A73" s="188">
        <v>72</v>
      </c>
      <c r="B73" s="94" t="s">
        <v>107</v>
      </c>
      <c r="C73" s="90" t="s">
        <v>94</v>
      </c>
      <c r="D73" s="95">
        <v>1</v>
      </c>
      <c r="E73" s="62">
        <f t="shared" si="6"/>
        <v>336391</v>
      </c>
      <c r="F73" s="63">
        <v>0</v>
      </c>
      <c r="G73" s="62">
        <f>'PRESUPUESTO MATRIZ DE INVERSIÓN'!G51</f>
        <v>336391</v>
      </c>
      <c r="H73" s="62">
        <f t="shared" si="7"/>
        <v>336391</v>
      </c>
      <c r="I73" s="61" t="s">
        <v>87</v>
      </c>
      <c r="J73" s="79" t="s">
        <v>113</v>
      </c>
      <c r="K73" s="79" t="s">
        <v>109</v>
      </c>
      <c r="L73" s="79" t="s">
        <v>95</v>
      </c>
      <c r="M73" s="76" t="s">
        <v>397</v>
      </c>
      <c r="N73" s="85">
        <v>9008885813</v>
      </c>
      <c r="O73" s="85" t="s">
        <v>398</v>
      </c>
      <c r="P73" s="85" t="s">
        <v>399</v>
      </c>
      <c r="Q73" s="79"/>
      <c r="R73" s="82" t="s">
        <v>265</v>
      </c>
    </row>
    <row r="74" spans="1:18" ht="20.25" customHeight="1" x14ac:dyDescent="0.25">
      <c r="A74" s="188">
        <v>73</v>
      </c>
      <c r="B74" s="93" t="s">
        <v>108</v>
      </c>
      <c r="C74" s="89" t="s">
        <v>85</v>
      </c>
      <c r="D74" s="95">
        <v>19</v>
      </c>
      <c r="E74" s="62">
        <f t="shared" si="6"/>
        <v>7378.1512605042017</v>
      </c>
      <c r="F74" s="63">
        <v>0.19</v>
      </c>
      <c r="G74" s="62">
        <f>'PRESUPUESTO MATRIZ DE INVERSIÓN'!G19</f>
        <v>8780</v>
      </c>
      <c r="H74" s="62">
        <f t="shared" si="7"/>
        <v>166820</v>
      </c>
      <c r="I74" s="61" t="s">
        <v>87</v>
      </c>
      <c r="J74" s="61" t="s">
        <v>113</v>
      </c>
      <c r="K74" s="79" t="s">
        <v>109</v>
      </c>
      <c r="L74" s="79" t="s">
        <v>95</v>
      </c>
      <c r="M74" s="76" t="s">
        <v>397</v>
      </c>
      <c r="N74" s="85">
        <v>9008885813</v>
      </c>
      <c r="O74" s="85" t="s">
        <v>398</v>
      </c>
      <c r="P74" s="85" t="s">
        <v>399</v>
      </c>
      <c r="Q74" s="79"/>
      <c r="R74" s="82" t="s">
        <v>309</v>
      </c>
    </row>
    <row r="75" spans="1:18" ht="15.75" customHeight="1" x14ac:dyDescent="0.25">
      <c r="A75" s="188">
        <v>74</v>
      </c>
      <c r="B75" s="94" t="s">
        <v>105</v>
      </c>
      <c r="C75" s="90" t="s">
        <v>94</v>
      </c>
      <c r="D75" s="95">
        <v>2</v>
      </c>
      <c r="E75" s="62">
        <f t="shared" si="6"/>
        <v>199931</v>
      </c>
      <c r="F75" s="63">
        <v>0</v>
      </c>
      <c r="G75" s="62">
        <f>'PRESUPUESTO MATRIZ DE INVERSIÓN'!G53</f>
        <v>199931</v>
      </c>
      <c r="H75" s="62">
        <f t="shared" si="7"/>
        <v>399862</v>
      </c>
      <c r="I75" s="61" t="s">
        <v>87</v>
      </c>
      <c r="J75" s="79" t="s">
        <v>113</v>
      </c>
      <c r="K75" s="79" t="s">
        <v>109</v>
      </c>
      <c r="L75" s="79" t="s">
        <v>95</v>
      </c>
      <c r="M75" s="76" t="s">
        <v>397</v>
      </c>
      <c r="N75" s="85">
        <v>9008885813</v>
      </c>
      <c r="O75" s="85" t="s">
        <v>398</v>
      </c>
      <c r="P75" s="85" t="s">
        <v>399</v>
      </c>
      <c r="Q75" s="79"/>
      <c r="R75" s="82" t="s">
        <v>265</v>
      </c>
    </row>
    <row r="76" spans="1:18" ht="57" customHeight="1" x14ac:dyDescent="0.25">
      <c r="A76" s="188">
        <v>75</v>
      </c>
      <c r="B76" s="76" t="s">
        <v>267</v>
      </c>
      <c r="C76" s="90" t="s">
        <v>63</v>
      </c>
      <c r="D76" s="95">
        <v>1</v>
      </c>
      <c r="E76" s="62">
        <f t="shared" si="6"/>
        <v>1680088.2352941178</v>
      </c>
      <c r="F76" s="63">
        <v>0.19</v>
      </c>
      <c r="G76" s="62">
        <f>'PRESUPUESTO MATRIZ DE INVERSIÓN'!G88</f>
        <v>1999305</v>
      </c>
      <c r="H76" s="62">
        <f t="shared" si="7"/>
        <v>1999305</v>
      </c>
      <c r="I76" s="61" t="s">
        <v>87</v>
      </c>
      <c r="J76" s="61" t="s">
        <v>142</v>
      </c>
      <c r="K76" s="79" t="s">
        <v>143</v>
      </c>
      <c r="L76" s="79" t="s">
        <v>321</v>
      </c>
      <c r="M76" s="76" t="s">
        <v>111</v>
      </c>
      <c r="N76" s="61">
        <v>9001878218</v>
      </c>
      <c r="O76" s="85" t="s">
        <v>396</v>
      </c>
      <c r="P76" s="85">
        <v>3217690814</v>
      </c>
      <c r="Q76" s="79"/>
      <c r="R76" s="82" t="s">
        <v>309</v>
      </c>
    </row>
    <row r="77" spans="1:18" ht="82.5" customHeight="1" x14ac:dyDescent="0.25">
      <c r="A77" s="188">
        <v>76</v>
      </c>
      <c r="B77" s="76" t="s">
        <v>155</v>
      </c>
      <c r="C77" s="90" t="s">
        <v>63</v>
      </c>
      <c r="D77" s="117">
        <v>7</v>
      </c>
      <c r="E77" s="62">
        <f t="shared" si="6"/>
        <v>30224.36974789916</v>
      </c>
      <c r="F77" s="63">
        <v>0.19</v>
      </c>
      <c r="G77" s="62">
        <f>'PRESUPUESTO MATRIZ DE INVERSIÓN'!G86</f>
        <v>35967</v>
      </c>
      <c r="H77" s="62">
        <f t="shared" si="7"/>
        <v>251769</v>
      </c>
      <c r="I77" s="61" t="s">
        <v>87</v>
      </c>
      <c r="J77" s="61" t="s">
        <v>142</v>
      </c>
      <c r="K77" s="79" t="s">
        <v>143</v>
      </c>
      <c r="L77" s="79" t="s">
        <v>321</v>
      </c>
      <c r="M77" s="76" t="s">
        <v>111</v>
      </c>
      <c r="N77" s="61">
        <v>9001878218</v>
      </c>
      <c r="O77" s="85" t="s">
        <v>396</v>
      </c>
      <c r="P77" s="85">
        <v>3217690814</v>
      </c>
      <c r="Q77" s="79"/>
      <c r="R77" s="82" t="s">
        <v>309</v>
      </c>
    </row>
    <row r="78" spans="1:18" ht="27" customHeight="1" x14ac:dyDescent="0.25">
      <c r="A78" s="188">
        <v>77</v>
      </c>
      <c r="B78" s="36" t="s">
        <v>539</v>
      </c>
      <c r="C78" s="90" t="s">
        <v>63</v>
      </c>
      <c r="D78" s="95">
        <v>1</v>
      </c>
      <c r="E78" s="62">
        <f t="shared" si="6"/>
        <v>1687647.0588235294</v>
      </c>
      <c r="F78" s="63">
        <v>0.19</v>
      </c>
      <c r="G78" s="62">
        <f>'PRESUPUESTO MATRIZ DE INVERSIÓN'!G41</f>
        <v>2008300</v>
      </c>
      <c r="H78" s="62">
        <f t="shared" si="7"/>
        <v>2008300</v>
      </c>
      <c r="I78" s="61" t="s">
        <v>87</v>
      </c>
      <c r="J78" s="61" t="s">
        <v>113</v>
      </c>
      <c r="K78" s="79"/>
      <c r="L78" s="79" t="s">
        <v>322</v>
      </c>
      <c r="M78" s="76" t="s">
        <v>406</v>
      </c>
      <c r="N78" s="85" t="s">
        <v>404</v>
      </c>
      <c r="O78" s="85" t="s">
        <v>405</v>
      </c>
      <c r="P78" s="85">
        <v>3008057991</v>
      </c>
      <c r="Q78" s="79"/>
      <c r="R78" s="82" t="s">
        <v>309</v>
      </c>
    </row>
    <row r="79" spans="1:18" ht="76.5" x14ac:dyDescent="0.25">
      <c r="A79" s="188">
        <v>78</v>
      </c>
      <c r="B79" s="140" t="s">
        <v>105</v>
      </c>
      <c r="C79" s="77" t="s">
        <v>94</v>
      </c>
      <c r="D79" s="120">
        <v>10</v>
      </c>
      <c r="E79" s="62">
        <f t="shared" si="6"/>
        <v>199931</v>
      </c>
      <c r="F79" s="63">
        <v>0</v>
      </c>
      <c r="G79" s="62">
        <f>'PRESUPUESTO MATRIZ DE INVERSIÓN'!G53</f>
        <v>199931</v>
      </c>
      <c r="H79" s="62">
        <f t="shared" si="7"/>
        <v>1999310</v>
      </c>
      <c r="I79" s="61" t="s">
        <v>87</v>
      </c>
      <c r="J79" s="79" t="s">
        <v>113</v>
      </c>
      <c r="K79" s="79"/>
      <c r="L79" s="79" t="s">
        <v>110</v>
      </c>
      <c r="M79" s="76" t="s">
        <v>395</v>
      </c>
      <c r="N79" s="85" t="s">
        <v>392</v>
      </c>
      <c r="O79" s="85" t="s">
        <v>393</v>
      </c>
      <c r="P79" s="85">
        <v>3173039731</v>
      </c>
      <c r="Q79" s="79"/>
      <c r="R79" s="82" t="s">
        <v>265</v>
      </c>
    </row>
    <row r="80" spans="1:18" ht="33.75" customHeight="1" x14ac:dyDescent="0.25">
      <c r="A80" s="188">
        <v>79</v>
      </c>
      <c r="B80" s="76" t="s">
        <v>159</v>
      </c>
      <c r="C80" s="100" t="s">
        <v>63</v>
      </c>
      <c r="D80" s="95">
        <v>1</v>
      </c>
      <c r="E80" s="62">
        <f t="shared" si="6"/>
        <v>617894.95798319334</v>
      </c>
      <c r="F80" s="63">
        <v>0.19</v>
      </c>
      <c r="G80" s="62">
        <f>'PRESUPUESTO MATRIZ DE INVERSIÓN'!G108</f>
        <v>735295</v>
      </c>
      <c r="H80" s="62">
        <f>D80*G80</f>
        <v>735295</v>
      </c>
      <c r="I80" s="61" t="s">
        <v>167</v>
      </c>
      <c r="J80" s="61" t="s">
        <v>168</v>
      </c>
      <c r="K80" s="61" t="s">
        <v>270</v>
      </c>
      <c r="L80" s="79" t="s">
        <v>169</v>
      </c>
      <c r="M80" s="76" t="s">
        <v>269</v>
      </c>
      <c r="N80" s="85">
        <v>9009308168</v>
      </c>
      <c r="O80" s="85" t="s">
        <v>353</v>
      </c>
      <c r="P80" s="85">
        <v>3136636913</v>
      </c>
      <c r="Q80" s="79"/>
      <c r="R80" s="82" t="s">
        <v>309</v>
      </c>
    </row>
    <row r="81" spans="1:19" ht="31.5" customHeight="1" x14ac:dyDescent="0.25">
      <c r="A81" s="188">
        <v>80</v>
      </c>
      <c r="B81" s="99" t="s">
        <v>210</v>
      </c>
      <c r="C81" s="100" t="s">
        <v>63</v>
      </c>
      <c r="D81" s="95">
        <v>3</v>
      </c>
      <c r="E81" s="62">
        <f t="shared" si="6"/>
        <v>326511.76470588235</v>
      </c>
      <c r="F81" s="63">
        <v>0.19</v>
      </c>
      <c r="G81" s="62">
        <f>'PRESUPUESTO MATRIZ DE INVERSIÓN'!G99</f>
        <v>388549</v>
      </c>
      <c r="H81" s="62">
        <f t="shared" si="7"/>
        <v>1165647</v>
      </c>
      <c r="I81" s="61" t="s">
        <v>167</v>
      </c>
      <c r="J81" s="61" t="s">
        <v>168</v>
      </c>
      <c r="K81" s="61" t="s">
        <v>270</v>
      </c>
      <c r="L81" s="79" t="s">
        <v>169</v>
      </c>
      <c r="M81" s="76" t="s">
        <v>269</v>
      </c>
      <c r="N81" s="85">
        <v>9009308168</v>
      </c>
      <c r="O81" s="85" t="s">
        <v>353</v>
      </c>
      <c r="P81" s="85">
        <v>3136636913</v>
      </c>
      <c r="Q81" s="79"/>
      <c r="R81" s="82" t="s">
        <v>309</v>
      </c>
    </row>
    <row r="82" spans="1:19" ht="21.75" customHeight="1" x14ac:dyDescent="0.25">
      <c r="A82" s="188">
        <v>81</v>
      </c>
      <c r="B82" s="76" t="s">
        <v>160</v>
      </c>
      <c r="C82" s="100" t="s">
        <v>63</v>
      </c>
      <c r="D82" s="95">
        <v>1</v>
      </c>
      <c r="E82" s="62">
        <f t="shared" si="6"/>
        <v>109243.6974789916</v>
      </c>
      <c r="F82" s="63">
        <v>0.19</v>
      </c>
      <c r="G82" s="62">
        <f>'PRESUPUESTO MATRIZ DE INVERSIÓN'!G100</f>
        <v>130000</v>
      </c>
      <c r="H82" s="62">
        <f t="shared" si="7"/>
        <v>130000</v>
      </c>
      <c r="I82" s="61" t="s">
        <v>167</v>
      </c>
      <c r="J82" s="61" t="s">
        <v>168</v>
      </c>
      <c r="K82" s="61" t="s">
        <v>270</v>
      </c>
      <c r="L82" s="79" t="s">
        <v>169</v>
      </c>
      <c r="M82" s="76" t="s">
        <v>269</v>
      </c>
      <c r="N82" s="85">
        <v>9009308168</v>
      </c>
      <c r="O82" s="85" t="s">
        <v>353</v>
      </c>
      <c r="P82" s="85">
        <v>3136636913</v>
      </c>
      <c r="Q82" s="79"/>
      <c r="R82" s="82" t="s">
        <v>309</v>
      </c>
      <c r="S82" s="88">
        <f>219000/40</f>
        <v>5475</v>
      </c>
    </row>
    <row r="83" spans="1:19" ht="32.25" customHeight="1" x14ac:dyDescent="0.25">
      <c r="A83" s="188">
        <v>82</v>
      </c>
      <c r="B83" s="76" t="s">
        <v>423</v>
      </c>
      <c r="C83" s="97" t="s">
        <v>63</v>
      </c>
      <c r="D83" s="119">
        <v>1</v>
      </c>
      <c r="E83" s="62">
        <f>G83/(1+F83)</f>
        <v>1267003.3613445379</v>
      </c>
      <c r="F83" s="63">
        <v>0.19</v>
      </c>
      <c r="G83" s="62">
        <f>'PRESUPUESTO MATRIZ DE INVERSIÓN'!G109</f>
        <v>1507734</v>
      </c>
      <c r="H83" s="64">
        <f>D83*G83</f>
        <v>1507734</v>
      </c>
      <c r="I83" s="61" t="s">
        <v>167</v>
      </c>
      <c r="J83" s="61" t="s">
        <v>168</v>
      </c>
      <c r="K83" s="79"/>
      <c r="L83" s="79" t="s">
        <v>110</v>
      </c>
      <c r="M83" s="76" t="s">
        <v>316</v>
      </c>
      <c r="N83" s="85">
        <v>8110217371</v>
      </c>
      <c r="O83" s="85" t="s">
        <v>353</v>
      </c>
      <c r="P83" s="85">
        <v>3136636913</v>
      </c>
      <c r="Q83" s="79"/>
      <c r="R83" s="82" t="s">
        <v>309</v>
      </c>
    </row>
    <row r="84" spans="1:19" ht="23.25" customHeight="1" x14ac:dyDescent="0.25">
      <c r="A84" s="188">
        <v>83</v>
      </c>
      <c r="B84" s="89" t="s">
        <v>314</v>
      </c>
      <c r="C84" s="97" t="s">
        <v>63</v>
      </c>
      <c r="D84" s="119">
        <v>2</v>
      </c>
      <c r="E84" s="62">
        <f>G84/(1+F84)</f>
        <v>199054.62184873951</v>
      </c>
      <c r="F84" s="63">
        <v>0.19</v>
      </c>
      <c r="G84" s="62">
        <f>'PRESUPUESTO MATRIZ DE INVERSIÓN'!G96</f>
        <v>236875</v>
      </c>
      <c r="H84" s="64">
        <f>D84*G84</f>
        <v>473750</v>
      </c>
      <c r="I84" s="61" t="s">
        <v>167</v>
      </c>
      <c r="J84" s="61" t="s">
        <v>168</v>
      </c>
      <c r="K84" s="79"/>
      <c r="L84" s="79" t="s">
        <v>110</v>
      </c>
      <c r="M84" s="76" t="s">
        <v>316</v>
      </c>
      <c r="N84" s="85">
        <v>8110217371</v>
      </c>
      <c r="O84" s="85" t="s">
        <v>352</v>
      </c>
      <c r="P84" s="85">
        <v>3122347112</v>
      </c>
      <c r="Q84" s="79"/>
      <c r="R84" s="82" t="s">
        <v>309</v>
      </c>
    </row>
    <row r="85" spans="1:19" ht="33.75" customHeight="1" x14ac:dyDescent="0.25">
      <c r="A85" s="188">
        <v>84</v>
      </c>
      <c r="B85" s="98" t="s">
        <v>170</v>
      </c>
      <c r="C85" s="90" t="s">
        <v>63</v>
      </c>
      <c r="D85" s="121">
        <v>2</v>
      </c>
      <c r="E85" s="62">
        <f t="shared" si="6"/>
        <v>311127.731092437</v>
      </c>
      <c r="F85" s="63">
        <v>0.19</v>
      </c>
      <c r="G85" s="62">
        <f>'PRESUPUESTO MATRIZ DE INVERSIÓN'!G90</f>
        <v>370242</v>
      </c>
      <c r="H85" s="62">
        <f t="shared" si="7"/>
        <v>740484</v>
      </c>
      <c r="I85" s="61" t="s">
        <v>174</v>
      </c>
      <c r="J85" s="61" t="s">
        <v>173</v>
      </c>
      <c r="K85" s="61" t="s">
        <v>175</v>
      </c>
      <c r="L85" s="79" t="s">
        <v>148</v>
      </c>
      <c r="M85" s="76" t="s">
        <v>194</v>
      </c>
      <c r="N85" s="85" t="s">
        <v>357</v>
      </c>
      <c r="O85" s="85" t="s">
        <v>358</v>
      </c>
      <c r="P85" s="85">
        <v>3122540972</v>
      </c>
      <c r="Q85" s="79"/>
      <c r="R85" s="82" t="s">
        <v>309</v>
      </c>
    </row>
    <row r="86" spans="1:19" ht="29.25" customHeight="1" x14ac:dyDescent="0.25">
      <c r="A86" s="188">
        <v>85</v>
      </c>
      <c r="B86" s="98" t="s">
        <v>171</v>
      </c>
      <c r="C86" s="77" t="s">
        <v>280</v>
      </c>
      <c r="D86" s="122">
        <v>2</v>
      </c>
      <c r="E86" s="62">
        <f t="shared" si="6"/>
        <v>88858</v>
      </c>
      <c r="F86" s="63">
        <v>0</v>
      </c>
      <c r="G86" s="62">
        <f>'PRESUPUESTO MATRIZ DE INVERSIÓN'!G94</f>
        <v>88858</v>
      </c>
      <c r="H86" s="62">
        <f t="shared" si="7"/>
        <v>177716</v>
      </c>
      <c r="I86" s="61" t="s">
        <v>174</v>
      </c>
      <c r="J86" s="61" t="s">
        <v>173</v>
      </c>
      <c r="K86" s="61" t="s">
        <v>175</v>
      </c>
      <c r="L86" s="79" t="s">
        <v>148</v>
      </c>
      <c r="M86" s="76" t="s">
        <v>194</v>
      </c>
      <c r="N86" s="85" t="s">
        <v>357</v>
      </c>
      <c r="O86" s="85" t="s">
        <v>358</v>
      </c>
      <c r="P86" s="85">
        <v>3122540972</v>
      </c>
      <c r="Q86" s="79"/>
      <c r="R86" s="82" t="s">
        <v>309</v>
      </c>
    </row>
    <row r="87" spans="1:19" ht="40.5" customHeight="1" x14ac:dyDescent="0.25">
      <c r="A87" s="188">
        <v>86</v>
      </c>
      <c r="B87" s="98" t="s">
        <v>289</v>
      </c>
      <c r="C87" s="90" t="s">
        <v>63</v>
      </c>
      <c r="D87" s="123">
        <v>1</v>
      </c>
      <c r="E87" s="62">
        <f t="shared" si="6"/>
        <v>945378.15126050427</v>
      </c>
      <c r="F87" s="63">
        <v>0.19</v>
      </c>
      <c r="G87" s="62">
        <f>'PRESUPUESTO MATRIZ DE INVERSIÓN'!G38</f>
        <v>1125000</v>
      </c>
      <c r="H87" s="62">
        <f t="shared" si="7"/>
        <v>1125000</v>
      </c>
      <c r="I87" s="61" t="s">
        <v>174</v>
      </c>
      <c r="J87" s="61" t="s">
        <v>173</v>
      </c>
      <c r="K87" s="61" t="s">
        <v>175</v>
      </c>
      <c r="L87" s="79" t="s">
        <v>148</v>
      </c>
      <c r="M87" s="76" t="s">
        <v>194</v>
      </c>
      <c r="N87" s="85" t="s">
        <v>357</v>
      </c>
      <c r="O87" s="85" t="s">
        <v>358</v>
      </c>
      <c r="P87" s="85">
        <v>3122540972</v>
      </c>
      <c r="Q87" s="79"/>
      <c r="R87" s="82" t="s">
        <v>309</v>
      </c>
    </row>
    <row r="88" spans="1:19" ht="27" customHeight="1" x14ac:dyDescent="0.25">
      <c r="A88" s="188">
        <v>87</v>
      </c>
      <c r="B88" s="99" t="s">
        <v>287</v>
      </c>
      <c r="C88" s="90" t="s">
        <v>288</v>
      </c>
      <c r="D88" s="124">
        <v>15</v>
      </c>
      <c r="E88" s="62">
        <f t="shared" si="6"/>
        <v>40891.596638655465</v>
      </c>
      <c r="F88" s="63">
        <v>0.19</v>
      </c>
      <c r="G88" s="62">
        <f>'PRESUPUESTO MATRIZ DE INVERSIÓN'!G21</f>
        <v>48661</v>
      </c>
      <c r="H88" s="62">
        <f t="shared" si="7"/>
        <v>729915</v>
      </c>
      <c r="I88" s="61" t="s">
        <v>174</v>
      </c>
      <c r="J88" s="61" t="s">
        <v>176</v>
      </c>
      <c r="K88" s="61"/>
      <c r="L88" s="79" t="s">
        <v>178</v>
      </c>
      <c r="M88" s="76" t="s">
        <v>360</v>
      </c>
      <c r="N88" s="85">
        <v>9011635213</v>
      </c>
      <c r="O88" s="85" t="s">
        <v>361</v>
      </c>
      <c r="P88" s="85">
        <v>3206862250</v>
      </c>
      <c r="Q88" s="79"/>
      <c r="R88" s="82" t="s">
        <v>309</v>
      </c>
    </row>
    <row r="89" spans="1:19" ht="35.25" customHeight="1" x14ac:dyDescent="0.25">
      <c r="A89" s="188">
        <v>88</v>
      </c>
      <c r="B89" s="98" t="s">
        <v>290</v>
      </c>
      <c r="C89" s="90" t="s">
        <v>63</v>
      </c>
      <c r="D89" s="125">
        <v>16</v>
      </c>
      <c r="E89" s="62">
        <f t="shared" si="6"/>
        <v>48002.521008403361</v>
      </c>
      <c r="F89" s="63">
        <v>0.19</v>
      </c>
      <c r="G89" s="62">
        <f>'PRESUPUESTO MATRIZ DE INVERSIÓN'!G31</f>
        <v>57123</v>
      </c>
      <c r="H89" s="62">
        <f t="shared" si="7"/>
        <v>913968</v>
      </c>
      <c r="I89" s="61" t="s">
        <v>174</v>
      </c>
      <c r="J89" s="61" t="s">
        <v>176</v>
      </c>
      <c r="K89" s="61"/>
      <c r="L89" s="79" t="s">
        <v>178</v>
      </c>
      <c r="M89" s="76" t="s">
        <v>360</v>
      </c>
      <c r="N89" s="85">
        <v>9011635213</v>
      </c>
      <c r="O89" s="85" t="s">
        <v>361</v>
      </c>
      <c r="P89" s="85">
        <v>3206862250</v>
      </c>
      <c r="Q89" s="79"/>
      <c r="R89" s="82" t="s">
        <v>309</v>
      </c>
    </row>
    <row r="90" spans="1:19" ht="42" customHeight="1" x14ac:dyDescent="0.25">
      <c r="A90" s="188">
        <v>89</v>
      </c>
      <c r="B90" s="99" t="s">
        <v>417</v>
      </c>
      <c r="C90" s="90" t="s">
        <v>63</v>
      </c>
      <c r="D90" s="95">
        <v>13</v>
      </c>
      <c r="E90" s="62">
        <f t="shared" si="6"/>
        <v>24001.680672268907</v>
      </c>
      <c r="F90" s="63">
        <v>0.19</v>
      </c>
      <c r="G90" s="62">
        <f>'PRESUPUESTO MATRIZ DE INVERSIÓN'!G76</f>
        <v>28562</v>
      </c>
      <c r="H90" s="62">
        <f t="shared" si="7"/>
        <v>371306</v>
      </c>
      <c r="I90" s="61" t="s">
        <v>174</v>
      </c>
      <c r="J90" s="61" t="s">
        <v>176</v>
      </c>
      <c r="K90" s="61"/>
      <c r="L90" s="79" t="s">
        <v>178</v>
      </c>
      <c r="M90" s="76" t="s">
        <v>360</v>
      </c>
      <c r="N90" s="85">
        <v>9011635213</v>
      </c>
      <c r="O90" s="85" t="s">
        <v>361</v>
      </c>
      <c r="P90" s="85">
        <v>3206862250</v>
      </c>
      <c r="Q90" s="79"/>
      <c r="R90" s="82" t="s">
        <v>309</v>
      </c>
    </row>
    <row r="91" spans="1:19" ht="76.5" x14ac:dyDescent="0.25">
      <c r="A91" s="188">
        <v>90</v>
      </c>
      <c r="B91" s="76" t="s">
        <v>291</v>
      </c>
      <c r="C91" s="90" t="s">
        <v>63</v>
      </c>
      <c r="D91" s="95">
        <v>1</v>
      </c>
      <c r="E91" s="62">
        <f t="shared" si="6"/>
        <v>403221.84873949579</v>
      </c>
      <c r="F91" s="63">
        <v>0.19</v>
      </c>
      <c r="G91" s="62">
        <f>'PRESUPUESTO MATRIZ DE INVERSIÓN'!G13</f>
        <v>479834</v>
      </c>
      <c r="H91" s="62">
        <f t="shared" si="7"/>
        <v>479834</v>
      </c>
      <c r="I91" s="61" t="s">
        <v>174</v>
      </c>
      <c r="J91" s="61" t="s">
        <v>173</v>
      </c>
      <c r="K91" s="61"/>
      <c r="L91" s="79" t="s">
        <v>177</v>
      </c>
      <c r="M91" s="76" t="s">
        <v>411</v>
      </c>
      <c r="N91" s="85">
        <v>901205116</v>
      </c>
      <c r="O91" s="85" t="s">
        <v>366</v>
      </c>
      <c r="P91" s="85">
        <v>3007900260</v>
      </c>
      <c r="Q91" s="79"/>
      <c r="R91" s="82" t="s">
        <v>309</v>
      </c>
    </row>
    <row r="92" spans="1:19" ht="28.5" customHeight="1" x14ac:dyDescent="0.25">
      <c r="A92" s="188">
        <v>91</v>
      </c>
      <c r="B92" s="95" t="s">
        <v>292</v>
      </c>
      <c r="C92" s="90" t="s">
        <v>63</v>
      </c>
      <c r="D92" s="95">
        <v>37</v>
      </c>
      <c r="E92" s="62">
        <f t="shared" si="6"/>
        <v>34921.008403361346</v>
      </c>
      <c r="F92" s="63">
        <v>0.19</v>
      </c>
      <c r="G92" s="62">
        <f>'PRESUPUESTO MATRIZ DE INVERSIÓN'!G29</f>
        <v>41556</v>
      </c>
      <c r="H92" s="62">
        <f t="shared" si="7"/>
        <v>1537572</v>
      </c>
      <c r="I92" s="61" t="s">
        <v>174</v>
      </c>
      <c r="J92" s="61" t="s">
        <v>173</v>
      </c>
      <c r="K92" s="61"/>
      <c r="L92" s="79" t="s">
        <v>177</v>
      </c>
      <c r="M92" s="76" t="s">
        <v>411</v>
      </c>
      <c r="N92" s="85">
        <v>901205116</v>
      </c>
      <c r="O92" s="85" t="s">
        <v>366</v>
      </c>
      <c r="P92" s="85">
        <v>3007900260</v>
      </c>
      <c r="Q92" s="79"/>
      <c r="R92" s="82" t="s">
        <v>309</v>
      </c>
    </row>
    <row r="93" spans="1:19" ht="21" customHeight="1" x14ac:dyDescent="0.25">
      <c r="A93" s="188">
        <v>92</v>
      </c>
      <c r="B93" s="99" t="s">
        <v>179</v>
      </c>
      <c r="C93" s="90" t="s">
        <v>63</v>
      </c>
      <c r="D93" s="95">
        <v>1</v>
      </c>
      <c r="E93" s="62">
        <f t="shared" si="6"/>
        <v>293348.73949579831</v>
      </c>
      <c r="F93" s="63">
        <v>0.19</v>
      </c>
      <c r="G93" s="62">
        <f>'PRESUPUESTO MATRIZ DE INVERSIÓN'!G43</f>
        <v>349085</v>
      </c>
      <c r="H93" s="62">
        <f t="shared" si="7"/>
        <v>349085</v>
      </c>
      <c r="I93" s="61" t="s">
        <v>174</v>
      </c>
      <c r="J93" s="61" t="s">
        <v>180</v>
      </c>
      <c r="K93" s="61"/>
      <c r="L93" s="79" t="s">
        <v>110</v>
      </c>
      <c r="M93" s="76" t="s">
        <v>412</v>
      </c>
      <c r="N93" s="85" t="s">
        <v>364</v>
      </c>
      <c r="O93" s="85" t="s">
        <v>365</v>
      </c>
      <c r="P93" s="85">
        <v>3146788023</v>
      </c>
      <c r="Q93" s="79"/>
      <c r="R93" s="82" t="s">
        <v>309</v>
      </c>
    </row>
    <row r="94" spans="1:19" ht="30.75" customHeight="1" x14ac:dyDescent="0.25">
      <c r="A94" s="188">
        <v>93</v>
      </c>
      <c r="B94" s="98" t="s">
        <v>293</v>
      </c>
      <c r="C94" s="90" t="s">
        <v>63</v>
      </c>
      <c r="D94" s="95">
        <v>2</v>
      </c>
      <c r="E94" s="62">
        <f t="shared" si="6"/>
        <v>40891.596638655465</v>
      </c>
      <c r="F94" s="63">
        <v>0.19</v>
      </c>
      <c r="G94" s="62">
        <f>'PRESUPUESTO MATRIZ DE INVERSIÓN'!G62</f>
        <v>48661</v>
      </c>
      <c r="H94" s="62">
        <f t="shared" si="7"/>
        <v>97322</v>
      </c>
      <c r="I94" s="61" t="s">
        <v>174</v>
      </c>
      <c r="J94" s="61" t="s">
        <v>180</v>
      </c>
      <c r="K94" s="61"/>
      <c r="L94" s="79" t="s">
        <v>110</v>
      </c>
      <c r="M94" s="76" t="s">
        <v>412</v>
      </c>
      <c r="N94" s="85" t="s">
        <v>364</v>
      </c>
      <c r="O94" s="85" t="s">
        <v>365</v>
      </c>
      <c r="P94" s="85">
        <v>3146788023</v>
      </c>
      <c r="Q94" s="79"/>
      <c r="R94" s="82" t="s">
        <v>309</v>
      </c>
    </row>
    <row r="95" spans="1:19" ht="45.75" customHeight="1" x14ac:dyDescent="0.25">
      <c r="A95" s="188">
        <v>94</v>
      </c>
      <c r="B95" s="89" t="s">
        <v>291</v>
      </c>
      <c r="C95" s="90" t="s">
        <v>63</v>
      </c>
      <c r="D95" s="95">
        <v>1</v>
      </c>
      <c r="E95" s="62">
        <f t="shared" si="6"/>
        <v>403221.84873949579</v>
      </c>
      <c r="F95" s="63">
        <v>0.19</v>
      </c>
      <c r="G95" s="62">
        <f>'PRESUPUESTO MATRIZ DE INVERSIÓN'!G13</f>
        <v>479834</v>
      </c>
      <c r="H95" s="62">
        <f t="shared" si="7"/>
        <v>479834</v>
      </c>
      <c r="I95" s="61" t="s">
        <v>174</v>
      </c>
      <c r="J95" s="61" t="s">
        <v>180</v>
      </c>
      <c r="K95" s="61"/>
      <c r="L95" s="79" t="s">
        <v>110</v>
      </c>
      <c r="M95" s="76" t="s">
        <v>412</v>
      </c>
      <c r="N95" s="85" t="s">
        <v>364</v>
      </c>
      <c r="O95" s="85" t="s">
        <v>365</v>
      </c>
      <c r="P95" s="85">
        <v>3146788023</v>
      </c>
      <c r="Q95" s="79"/>
      <c r="R95" s="82" t="s">
        <v>309</v>
      </c>
    </row>
    <row r="96" spans="1:19" ht="26.25" customHeight="1" x14ac:dyDescent="0.25">
      <c r="A96" s="188">
        <v>95</v>
      </c>
      <c r="B96" s="99" t="s">
        <v>294</v>
      </c>
      <c r="C96" s="90" t="s">
        <v>296</v>
      </c>
      <c r="D96" s="95">
        <v>4</v>
      </c>
      <c r="E96" s="62">
        <f t="shared" si="6"/>
        <v>81932.773109243702</v>
      </c>
      <c r="F96" s="63">
        <v>0.19</v>
      </c>
      <c r="G96" s="62">
        <f>'PRESUPUESTO MATRIZ DE INVERSIÓN'!G18</f>
        <v>97500</v>
      </c>
      <c r="H96" s="62">
        <f t="shared" si="7"/>
        <v>390000</v>
      </c>
      <c r="I96" s="61" t="s">
        <v>174</v>
      </c>
      <c r="J96" s="61" t="s">
        <v>180</v>
      </c>
      <c r="K96" s="61"/>
      <c r="L96" s="79" t="s">
        <v>110</v>
      </c>
      <c r="M96" s="76" t="s">
        <v>412</v>
      </c>
      <c r="N96" s="85" t="s">
        <v>364</v>
      </c>
      <c r="O96" s="85" t="s">
        <v>365</v>
      </c>
      <c r="P96" s="85">
        <v>3146788023</v>
      </c>
      <c r="Q96" s="79"/>
      <c r="R96" s="82" t="s">
        <v>309</v>
      </c>
    </row>
    <row r="97" spans="1:18" ht="21" customHeight="1" x14ac:dyDescent="0.25">
      <c r="A97" s="188">
        <v>96</v>
      </c>
      <c r="B97" s="91" t="s">
        <v>295</v>
      </c>
      <c r="C97" s="90" t="s">
        <v>63</v>
      </c>
      <c r="D97" s="95">
        <v>2</v>
      </c>
      <c r="E97" s="62">
        <f t="shared" si="6"/>
        <v>115562.18487394959</v>
      </c>
      <c r="F97" s="63">
        <v>0.19</v>
      </c>
      <c r="G97" s="62">
        <f>'PRESUPUESTO MATRIZ DE INVERSIÓN'!G36</f>
        <v>137519</v>
      </c>
      <c r="H97" s="62">
        <f t="shared" si="7"/>
        <v>275038</v>
      </c>
      <c r="I97" s="61" t="s">
        <v>174</v>
      </c>
      <c r="J97" s="61" t="s">
        <v>180</v>
      </c>
      <c r="K97" s="61"/>
      <c r="L97" s="79" t="s">
        <v>110</v>
      </c>
      <c r="M97" s="76" t="s">
        <v>412</v>
      </c>
      <c r="N97" s="85" t="s">
        <v>364</v>
      </c>
      <c r="O97" s="85" t="s">
        <v>365</v>
      </c>
      <c r="P97" s="85">
        <v>3146788023</v>
      </c>
      <c r="Q97" s="79"/>
      <c r="R97" s="82" t="s">
        <v>309</v>
      </c>
    </row>
    <row r="98" spans="1:18" ht="40.5" customHeight="1" x14ac:dyDescent="0.25">
      <c r="A98" s="188">
        <v>97</v>
      </c>
      <c r="B98" s="76" t="s">
        <v>149</v>
      </c>
      <c r="C98" s="90" t="s">
        <v>63</v>
      </c>
      <c r="D98" s="95">
        <v>1</v>
      </c>
      <c r="E98" s="62">
        <f t="shared" si="6"/>
        <v>473506.66666666663</v>
      </c>
      <c r="F98" s="63">
        <v>0.05</v>
      </c>
      <c r="G98" s="62">
        <f>'PRESUPUESTO MATRIZ DE INVERSIÓN'!G57</f>
        <v>497182</v>
      </c>
      <c r="H98" s="62">
        <f t="shared" si="7"/>
        <v>497182</v>
      </c>
      <c r="I98" s="61" t="s">
        <v>174</v>
      </c>
      <c r="J98" s="61" t="s">
        <v>180</v>
      </c>
      <c r="K98" s="61"/>
      <c r="L98" s="79" t="s">
        <v>110</v>
      </c>
      <c r="M98" s="76" t="s">
        <v>412</v>
      </c>
      <c r="N98" s="85" t="s">
        <v>364</v>
      </c>
      <c r="O98" s="85" t="s">
        <v>365</v>
      </c>
      <c r="P98" s="85">
        <v>3146788023</v>
      </c>
      <c r="Q98" s="79"/>
      <c r="R98" s="82" t="s">
        <v>309</v>
      </c>
    </row>
    <row r="99" spans="1:18" ht="51" customHeight="1" x14ac:dyDescent="0.25">
      <c r="A99" s="188">
        <v>98</v>
      </c>
      <c r="B99" s="98" t="s">
        <v>181</v>
      </c>
      <c r="C99" s="90" t="s">
        <v>63</v>
      </c>
      <c r="D99" s="120">
        <v>1</v>
      </c>
      <c r="E99" s="62">
        <f t="shared" si="6"/>
        <v>1641121.0084033613</v>
      </c>
      <c r="F99" s="63">
        <v>0.19</v>
      </c>
      <c r="G99" s="62">
        <f>'PRESUPUESTO MATRIZ DE INVERSIÓN'!G89</f>
        <v>1952934</v>
      </c>
      <c r="H99" s="62">
        <f t="shared" si="7"/>
        <v>1952934</v>
      </c>
      <c r="I99" s="61" t="s">
        <v>174</v>
      </c>
      <c r="J99" s="61" t="s">
        <v>180</v>
      </c>
      <c r="K99" s="61" t="s">
        <v>213</v>
      </c>
      <c r="L99" s="79" t="s">
        <v>182</v>
      </c>
      <c r="M99" s="76" t="s">
        <v>183</v>
      </c>
      <c r="N99" s="85">
        <v>901512670</v>
      </c>
      <c r="O99" s="85" t="s">
        <v>359</v>
      </c>
      <c r="P99" s="85">
        <v>3017483872</v>
      </c>
      <c r="Q99" s="79"/>
      <c r="R99" s="82" t="s">
        <v>309</v>
      </c>
    </row>
    <row r="100" spans="1:18" ht="26.25" customHeight="1" x14ac:dyDescent="0.25">
      <c r="A100" s="188">
        <v>99</v>
      </c>
      <c r="B100" s="76" t="s">
        <v>291</v>
      </c>
      <c r="C100" s="90" t="s">
        <v>63</v>
      </c>
      <c r="D100" s="120">
        <v>1</v>
      </c>
      <c r="E100" s="62">
        <f t="shared" si="6"/>
        <v>403221.84873949579</v>
      </c>
      <c r="F100" s="63">
        <v>0.19</v>
      </c>
      <c r="G100" s="62">
        <f>'PRESUPUESTO MATRIZ DE INVERSIÓN'!G13</f>
        <v>479834</v>
      </c>
      <c r="H100" s="62">
        <f t="shared" si="7"/>
        <v>479834</v>
      </c>
      <c r="I100" s="61" t="s">
        <v>174</v>
      </c>
      <c r="J100" s="61" t="s">
        <v>184</v>
      </c>
      <c r="K100" s="79"/>
      <c r="L100" s="79" t="s">
        <v>177</v>
      </c>
      <c r="M100" s="76" t="s">
        <v>414</v>
      </c>
      <c r="N100" s="85" t="s">
        <v>362</v>
      </c>
      <c r="O100" s="85" t="s">
        <v>363</v>
      </c>
      <c r="P100" s="85">
        <v>3007215267</v>
      </c>
      <c r="Q100" s="79"/>
      <c r="R100" s="82" t="s">
        <v>309</v>
      </c>
    </row>
    <row r="101" spans="1:18" ht="21.75" customHeight="1" x14ac:dyDescent="0.25">
      <c r="A101" s="188">
        <v>100</v>
      </c>
      <c r="B101" s="98" t="s">
        <v>185</v>
      </c>
      <c r="C101" s="90" t="s">
        <v>63</v>
      </c>
      <c r="D101" s="120">
        <v>1</v>
      </c>
      <c r="E101" s="62">
        <f t="shared" si="6"/>
        <v>263747.0588235294</v>
      </c>
      <c r="F101" s="63">
        <v>0.19</v>
      </c>
      <c r="G101" s="62">
        <f>'PRESUPUESTO MATRIZ DE INVERSIÓN'!G105</f>
        <v>313859</v>
      </c>
      <c r="H101" s="62">
        <f t="shared" si="7"/>
        <v>313859</v>
      </c>
      <c r="I101" s="61" t="s">
        <v>174</v>
      </c>
      <c r="J101" s="61" t="s">
        <v>184</v>
      </c>
      <c r="K101" s="79"/>
      <c r="L101" s="79" t="s">
        <v>177</v>
      </c>
      <c r="M101" s="76" t="s">
        <v>414</v>
      </c>
      <c r="N101" s="85" t="s">
        <v>362</v>
      </c>
      <c r="O101" s="85" t="s">
        <v>363</v>
      </c>
      <c r="P101" s="85">
        <v>3007215267</v>
      </c>
      <c r="Q101" s="79"/>
      <c r="R101" s="82" t="s">
        <v>309</v>
      </c>
    </row>
    <row r="102" spans="1:18" ht="19.5" customHeight="1" x14ac:dyDescent="0.25">
      <c r="A102" s="188">
        <v>101</v>
      </c>
      <c r="B102" s="98" t="s">
        <v>190</v>
      </c>
      <c r="C102" s="90" t="s">
        <v>63</v>
      </c>
      <c r="D102" s="120">
        <v>2</v>
      </c>
      <c r="E102" s="62">
        <f t="shared" si="6"/>
        <v>164112.6050420168</v>
      </c>
      <c r="F102" s="63">
        <v>0.19</v>
      </c>
      <c r="G102" s="62">
        <f>'PRESUPUESTO MATRIZ DE INVERSIÓN'!G95</f>
        <v>195294</v>
      </c>
      <c r="H102" s="62">
        <f t="shared" si="7"/>
        <v>390588</v>
      </c>
      <c r="I102" s="61" t="s">
        <v>174</v>
      </c>
      <c r="J102" s="61" t="s">
        <v>184</v>
      </c>
      <c r="K102" s="79"/>
      <c r="L102" s="79" t="s">
        <v>177</v>
      </c>
      <c r="M102" s="76" t="s">
        <v>414</v>
      </c>
      <c r="N102" s="85" t="s">
        <v>362</v>
      </c>
      <c r="O102" s="85" t="s">
        <v>363</v>
      </c>
      <c r="P102" s="85">
        <v>3007215267</v>
      </c>
      <c r="Q102" s="79"/>
      <c r="R102" s="82" t="s">
        <v>309</v>
      </c>
    </row>
    <row r="103" spans="1:18" ht="20.25" customHeight="1" x14ac:dyDescent="0.25">
      <c r="A103" s="188">
        <v>102</v>
      </c>
      <c r="B103" s="93" t="s">
        <v>297</v>
      </c>
      <c r="C103" s="90" t="s">
        <v>63</v>
      </c>
      <c r="D103" s="120">
        <v>5</v>
      </c>
      <c r="E103" s="62">
        <f t="shared" si="6"/>
        <v>79488.57142857142</v>
      </c>
      <c r="F103" s="63">
        <v>0.05</v>
      </c>
      <c r="G103" s="62">
        <f>'PRESUPUESTO MATRIZ DE INVERSIÓN'!G106</f>
        <v>83463</v>
      </c>
      <c r="H103" s="62">
        <f t="shared" si="7"/>
        <v>417315</v>
      </c>
      <c r="I103" s="61" t="s">
        <v>174</v>
      </c>
      <c r="J103" s="61" t="s">
        <v>184</v>
      </c>
      <c r="K103" s="79"/>
      <c r="L103" s="79" t="s">
        <v>177</v>
      </c>
      <c r="M103" s="76" t="s">
        <v>414</v>
      </c>
      <c r="N103" s="85" t="s">
        <v>362</v>
      </c>
      <c r="O103" s="85" t="s">
        <v>363</v>
      </c>
      <c r="P103" s="85">
        <v>3007215267</v>
      </c>
      <c r="Q103" s="79"/>
      <c r="R103" s="82" t="s">
        <v>309</v>
      </c>
    </row>
    <row r="104" spans="1:18" ht="21" customHeight="1" x14ac:dyDescent="0.25">
      <c r="A104" s="188">
        <v>103</v>
      </c>
      <c r="B104" s="95" t="s">
        <v>430</v>
      </c>
      <c r="C104" s="90" t="s">
        <v>63</v>
      </c>
      <c r="D104" s="120">
        <v>10</v>
      </c>
      <c r="E104" s="62">
        <f t="shared" si="6"/>
        <v>34921.008403361346</v>
      </c>
      <c r="F104" s="63">
        <v>0.19</v>
      </c>
      <c r="G104" s="62">
        <f>'PRESUPUESTO MATRIZ DE INVERSIÓN'!G30</f>
        <v>41556</v>
      </c>
      <c r="H104" s="62">
        <f t="shared" si="7"/>
        <v>415560</v>
      </c>
      <c r="I104" s="61" t="s">
        <v>174</v>
      </c>
      <c r="J104" s="61" t="s">
        <v>184</v>
      </c>
      <c r="K104" s="79"/>
      <c r="L104" s="79" t="s">
        <v>177</v>
      </c>
      <c r="M104" s="76" t="s">
        <v>414</v>
      </c>
      <c r="N104" s="85" t="s">
        <v>362</v>
      </c>
      <c r="O104" s="85" t="s">
        <v>363</v>
      </c>
      <c r="P104" s="85">
        <v>3007215267</v>
      </c>
      <c r="Q104" s="79"/>
      <c r="R104" s="82" t="s">
        <v>309</v>
      </c>
    </row>
    <row r="105" spans="1:18" ht="30.75" customHeight="1" x14ac:dyDescent="0.25">
      <c r="A105" s="188">
        <v>104</v>
      </c>
      <c r="B105" s="36" t="s">
        <v>539</v>
      </c>
      <c r="C105" s="90" t="s">
        <v>63</v>
      </c>
      <c r="D105" s="95">
        <v>1</v>
      </c>
      <c r="E105" s="62">
        <f t="shared" si="6"/>
        <v>1687647.0588235294</v>
      </c>
      <c r="F105" s="63">
        <v>0.19</v>
      </c>
      <c r="G105" s="62">
        <f>'PRESUPUESTO MATRIZ DE INVERSIÓN'!G41</f>
        <v>2008300</v>
      </c>
      <c r="H105" s="62">
        <f t="shared" si="7"/>
        <v>2008300</v>
      </c>
      <c r="I105" s="61" t="s">
        <v>174</v>
      </c>
      <c r="J105" s="61" t="s">
        <v>192</v>
      </c>
      <c r="K105" s="61"/>
      <c r="L105" s="85" t="s">
        <v>355</v>
      </c>
      <c r="M105" s="76" t="s">
        <v>193</v>
      </c>
      <c r="N105" s="85" t="s">
        <v>354</v>
      </c>
      <c r="O105" s="85" t="s">
        <v>356</v>
      </c>
      <c r="P105" s="85">
        <v>3103558590</v>
      </c>
      <c r="Q105" s="79"/>
      <c r="R105" s="82" t="s">
        <v>309</v>
      </c>
    </row>
    <row r="106" spans="1:18" ht="39.75" customHeight="1" x14ac:dyDescent="0.25">
      <c r="A106" s="188">
        <v>105</v>
      </c>
      <c r="B106" s="141" t="s">
        <v>197</v>
      </c>
      <c r="C106" s="90" t="s">
        <v>94</v>
      </c>
      <c r="D106" s="142">
        <v>20</v>
      </c>
      <c r="E106" s="62">
        <f t="shared" si="6"/>
        <v>28562</v>
      </c>
      <c r="F106" s="63">
        <v>0</v>
      </c>
      <c r="G106" s="143">
        <f>'PRESUPUESTO MATRIZ DE INVERSIÓN'!G22</f>
        <v>28562</v>
      </c>
      <c r="H106" s="62">
        <f t="shared" si="7"/>
        <v>571240</v>
      </c>
      <c r="I106" s="61" t="s">
        <v>195</v>
      </c>
      <c r="J106" s="79" t="s">
        <v>199</v>
      </c>
      <c r="K106" s="61"/>
      <c r="L106" s="79" t="s">
        <v>225</v>
      </c>
      <c r="M106" s="76" t="s">
        <v>338</v>
      </c>
      <c r="N106" s="85">
        <v>9013184473</v>
      </c>
      <c r="O106" s="85" t="s">
        <v>339</v>
      </c>
      <c r="P106" s="85">
        <v>3013602596</v>
      </c>
      <c r="Q106" s="79"/>
      <c r="R106" s="82" t="s">
        <v>265</v>
      </c>
    </row>
    <row r="107" spans="1:18" ht="20.25" customHeight="1" x14ac:dyDescent="0.25">
      <c r="A107" s="188">
        <v>106</v>
      </c>
      <c r="B107" s="99" t="s">
        <v>285</v>
      </c>
      <c r="C107" s="90" t="s">
        <v>94</v>
      </c>
      <c r="D107" s="142">
        <v>20</v>
      </c>
      <c r="E107" s="62">
        <f>G107/(1+F107)</f>
        <v>40198</v>
      </c>
      <c r="F107" s="63">
        <v>0</v>
      </c>
      <c r="G107" s="143">
        <f>'PRESUPUESTO MATRIZ DE INVERSIÓN'!G26</f>
        <v>40198</v>
      </c>
      <c r="H107" s="62">
        <f t="shared" si="7"/>
        <v>803960</v>
      </c>
      <c r="I107" s="61" t="s">
        <v>195</v>
      </c>
      <c r="J107" s="79" t="s">
        <v>199</v>
      </c>
      <c r="K107" s="61"/>
      <c r="L107" s="79" t="s">
        <v>225</v>
      </c>
      <c r="M107" s="76" t="s">
        <v>338</v>
      </c>
      <c r="N107" s="85">
        <v>9013184473</v>
      </c>
      <c r="O107" s="85" t="s">
        <v>339</v>
      </c>
      <c r="P107" s="85">
        <v>3013602596</v>
      </c>
      <c r="Q107" s="79"/>
      <c r="R107" s="82" t="s">
        <v>265</v>
      </c>
    </row>
    <row r="108" spans="1:18" ht="52.5" customHeight="1" x14ac:dyDescent="0.25">
      <c r="A108" s="188">
        <v>107</v>
      </c>
      <c r="B108" s="141" t="s">
        <v>198</v>
      </c>
      <c r="C108" s="90" t="s">
        <v>94</v>
      </c>
      <c r="D108" s="142">
        <v>20</v>
      </c>
      <c r="E108" s="62">
        <f>G108/(1+F108)</f>
        <v>31295</v>
      </c>
      <c r="F108" s="63">
        <v>0</v>
      </c>
      <c r="G108" s="144">
        <f>'PRESUPUESTO MATRIZ DE INVERSIÓN'!G23</f>
        <v>31295</v>
      </c>
      <c r="H108" s="62">
        <f t="shared" si="7"/>
        <v>625900</v>
      </c>
      <c r="I108" s="61" t="s">
        <v>195</v>
      </c>
      <c r="J108" s="79" t="s">
        <v>199</v>
      </c>
      <c r="K108" s="61"/>
      <c r="L108" s="79" t="s">
        <v>225</v>
      </c>
      <c r="M108" s="76" t="s">
        <v>338</v>
      </c>
      <c r="N108" s="85">
        <v>9013184473</v>
      </c>
      <c r="O108" s="85" t="s">
        <v>339</v>
      </c>
      <c r="P108" s="85">
        <v>3013602596</v>
      </c>
      <c r="Q108" s="79"/>
      <c r="R108" s="82" t="s">
        <v>265</v>
      </c>
    </row>
    <row r="109" spans="1:18" ht="82.5" customHeight="1" x14ac:dyDescent="0.25">
      <c r="A109" s="188">
        <v>108</v>
      </c>
      <c r="B109" s="76" t="s">
        <v>267</v>
      </c>
      <c r="C109" s="90" t="s">
        <v>63</v>
      </c>
      <c r="D109" s="95">
        <v>1</v>
      </c>
      <c r="E109" s="62">
        <f t="shared" ref="E109:E159" si="8">G109/(1+F109)</f>
        <v>1680088.2352941178</v>
      </c>
      <c r="F109" s="63">
        <v>0.19</v>
      </c>
      <c r="G109" s="62">
        <f>'PRESUPUESTO MATRIZ DE INVERSIÓN'!G88</f>
        <v>1999305</v>
      </c>
      <c r="H109" s="62">
        <f t="shared" si="7"/>
        <v>1999305</v>
      </c>
      <c r="I109" s="61" t="s">
        <v>195</v>
      </c>
      <c r="J109" s="61" t="s">
        <v>200</v>
      </c>
      <c r="K109" s="79"/>
      <c r="L109" s="79" t="s">
        <v>182</v>
      </c>
      <c r="M109" s="85" t="s">
        <v>336</v>
      </c>
      <c r="N109" s="85">
        <v>900072820</v>
      </c>
      <c r="O109" s="85" t="s">
        <v>337</v>
      </c>
      <c r="P109" s="85">
        <v>3136592544</v>
      </c>
      <c r="Q109" s="79"/>
      <c r="R109" s="82" t="s">
        <v>309</v>
      </c>
    </row>
    <row r="110" spans="1:18" ht="50.25" customHeight="1" x14ac:dyDescent="0.25">
      <c r="A110" s="188">
        <v>109</v>
      </c>
      <c r="B110" s="76" t="s">
        <v>538</v>
      </c>
      <c r="C110" s="100" t="s">
        <v>63</v>
      </c>
      <c r="D110" s="145">
        <v>1</v>
      </c>
      <c r="E110" s="62">
        <f t="shared" si="8"/>
        <v>262236.13445378153</v>
      </c>
      <c r="F110" s="63">
        <v>0.19</v>
      </c>
      <c r="G110" s="62">
        <f>'PRESUPUESTO MATRIZ DE INVERSIÓN'!G98</f>
        <v>312061</v>
      </c>
      <c r="H110" s="62">
        <f t="shared" si="7"/>
        <v>312061</v>
      </c>
      <c r="I110" s="61" t="s">
        <v>195</v>
      </c>
      <c r="J110" s="61" t="s">
        <v>199</v>
      </c>
      <c r="K110" s="61"/>
      <c r="L110" s="79" t="s">
        <v>169</v>
      </c>
      <c r="M110" s="85" t="s">
        <v>340</v>
      </c>
      <c r="N110" s="85" t="s">
        <v>341</v>
      </c>
      <c r="O110" s="85" t="s">
        <v>342</v>
      </c>
      <c r="P110" s="85">
        <v>3113619989</v>
      </c>
      <c r="Q110" s="79"/>
      <c r="R110" s="82" t="s">
        <v>309</v>
      </c>
    </row>
    <row r="111" spans="1:18" ht="14.25" customHeight="1" x14ac:dyDescent="0.25">
      <c r="A111" s="188">
        <v>110</v>
      </c>
      <c r="B111" s="94" t="s">
        <v>90</v>
      </c>
      <c r="C111" s="100" t="s">
        <v>63</v>
      </c>
      <c r="D111" s="126">
        <v>3</v>
      </c>
      <c r="E111" s="62">
        <f t="shared" si="8"/>
        <v>53396.190476190473</v>
      </c>
      <c r="F111" s="63">
        <v>0.05</v>
      </c>
      <c r="G111" s="62">
        <f>'PRESUPUESTO MATRIZ DE INVERSIÓN'!G77</f>
        <v>56066</v>
      </c>
      <c r="H111" s="62">
        <f t="shared" si="7"/>
        <v>168198</v>
      </c>
      <c r="I111" s="61" t="s">
        <v>195</v>
      </c>
      <c r="J111" s="61" t="s">
        <v>199</v>
      </c>
      <c r="K111" s="61"/>
      <c r="L111" s="79" t="s">
        <v>169</v>
      </c>
      <c r="M111" s="85" t="s">
        <v>340</v>
      </c>
      <c r="N111" s="85" t="s">
        <v>341</v>
      </c>
      <c r="O111" s="85" t="s">
        <v>342</v>
      </c>
      <c r="P111" s="85">
        <v>3113619989</v>
      </c>
      <c r="Q111" s="79"/>
      <c r="R111" s="82" t="s">
        <v>309</v>
      </c>
    </row>
    <row r="112" spans="1:18" ht="16.5" customHeight="1" x14ac:dyDescent="0.25">
      <c r="A112" s="188">
        <v>111</v>
      </c>
      <c r="B112" s="99" t="s">
        <v>205</v>
      </c>
      <c r="C112" s="90" t="s">
        <v>94</v>
      </c>
      <c r="D112" s="126">
        <v>7</v>
      </c>
      <c r="E112" s="62">
        <f t="shared" si="8"/>
        <v>40198</v>
      </c>
      <c r="F112" s="63">
        <v>0</v>
      </c>
      <c r="G112" s="62">
        <f>'PRESUPUESTO MATRIZ DE INVERSIÓN'!G25</f>
        <v>40198</v>
      </c>
      <c r="H112" s="62">
        <f t="shared" si="7"/>
        <v>281386</v>
      </c>
      <c r="I112" s="61" t="s">
        <v>195</v>
      </c>
      <c r="J112" s="79" t="s">
        <v>199</v>
      </c>
      <c r="K112" s="61"/>
      <c r="L112" s="79" t="s">
        <v>169</v>
      </c>
      <c r="M112" s="85" t="s">
        <v>340</v>
      </c>
      <c r="N112" s="85" t="s">
        <v>341</v>
      </c>
      <c r="O112" s="85" t="s">
        <v>342</v>
      </c>
      <c r="P112" s="85">
        <v>3113619989</v>
      </c>
      <c r="Q112" s="79"/>
      <c r="R112" s="82" t="s">
        <v>265</v>
      </c>
    </row>
    <row r="113" spans="1:18" ht="14.25" customHeight="1" x14ac:dyDescent="0.25">
      <c r="A113" s="188">
        <v>112</v>
      </c>
      <c r="B113" s="99" t="s">
        <v>206</v>
      </c>
      <c r="C113" s="100" t="s">
        <v>94</v>
      </c>
      <c r="D113" s="126">
        <v>6</v>
      </c>
      <c r="E113" s="62">
        <f t="shared" si="8"/>
        <v>101552</v>
      </c>
      <c r="F113" s="63">
        <v>0</v>
      </c>
      <c r="G113" s="62">
        <f>'PRESUPUESTO MATRIZ DE INVERSIÓN'!G101</f>
        <v>101552</v>
      </c>
      <c r="H113" s="62">
        <f t="shared" ref="H113:H166" si="9">D113*G113</f>
        <v>609312</v>
      </c>
      <c r="I113" s="61" t="s">
        <v>195</v>
      </c>
      <c r="J113" s="79" t="s">
        <v>199</v>
      </c>
      <c r="K113" s="61"/>
      <c r="L113" s="79" t="s">
        <v>169</v>
      </c>
      <c r="M113" s="85" t="s">
        <v>340</v>
      </c>
      <c r="N113" s="85" t="s">
        <v>341</v>
      </c>
      <c r="O113" s="85" t="s">
        <v>342</v>
      </c>
      <c r="P113" s="85">
        <v>3113619989</v>
      </c>
      <c r="Q113" s="79"/>
      <c r="R113" s="82" t="s">
        <v>265</v>
      </c>
    </row>
    <row r="114" spans="1:18" ht="15" customHeight="1" x14ac:dyDescent="0.25">
      <c r="A114" s="188">
        <v>113</v>
      </c>
      <c r="B114" s="99" t="s">
        <v>207</v>
      </c>
      <c r="C114" s="100" t="s">
        <v>63</v>
      </c>
      <c r="D114" s="126">
        <v>3</v>
      </c>
      <c r="E114" s="62">
        <f t="shared" si="8"/>
        <v>65781.512605042022</v>
      </c>
      <c r="F114" s="63">
        <v>0.19</v>
      </c>
      <c r="G114" s="62">
        <f>'PRESUPUESTO MATRIZ DE INVERSIÓN'!G59</f>
        <v>78280</v>
      </c>
      <c r="H114" s="62">
        <f t="shared" si="9"/>
        <v>234840</v>
      </c>
      <c r="I114" s="61" t="s">
        <v>195</v>
      </c>
      <c r="J114" s="61" t="s">
        <v>199</v>
      </c>
      <c r="K114" s="61"/>
      <c r="L114" s="79" t="s">
        <v>169</v>
      </c>
      <c r="M114" s="85" t="s">
        <v>340</v>
      </c>
      <c r="N114" s="85" t="s">
        <v>341</v>
      </c>
      <c r="O114" s="85" t="s">
        <v>342</v>
      </c>
      <c r="P114" s="85">
        <v>3113619989</v>
      </c>
      <c r="Q114" s="79"/>
      <c r="R114" s="82" t="s">
        <v>309</v>
      </c>
    </row>
    <row r="115" spans="1:18" ht="18" customHeight="1" x14ac:dyDescent="0.25">
      <c r="A115" s="188">
        <v>114</v>
      </c>
      <c r="B115" s="84" t="s">
        <v>72</v>
      </c>
      <c r="C115" s="100" t="s">
        <v>63</v>
      </c>
      <c r="D115" s="126">
        <v>1</v>
      </c>
      <c r="E115" s="62">
        <f t="shared" si="8"/>
        <v>328906.72268907563</v>
      </c>
      <c r="F115" s="63">
        <v>0.19</v>
      </c>
      <c r="G115" s="62">
        <f>'PRESUPUESTO MATRIZ DE INVERSIÓN'!G37</f>
        <v>391399</v>
      </c>
      <c r="H115" s="62">
        <f t="shared" si="9"/>
        <v>391399</v>
      </c>
      <c r="I115" s="61" t="s">
        <v>195</v>
      </c>
      <c r="J115" s="61" t="s">
        <v>199</v>
      </c>
      <c r="K115" s="61"/>
      <c r="L115" s="79" t="s">
        <v>169</v>
      </c>
      <c r="M115" s="85" t="s">
        <v>340</v>
      </c>
      <c r="N115" s="85" t="s">
        <v>341</v>
      </c>
      <c r="O115" s="85" t="s">
        <v>342</v>
      </c>
      <c r="P115" s="85">
        <v>3113619989</v>
      </c>
      <c r="Q115" s="79"/>
      <c r="R115" s="82" t="s">
        <v>309</v>
      </c>
    </row>
    <row r="116" spans="1:18" ht="30" customHeight="1" x14ac:dyDescent="0.25">
      <c r="A116" s="188">
        <v>115</v>
      </c>
      <c r="B116" s="99" t="s">
        <v>212</v>
      </c>
      <c r="C116" s="100" t="s">
        <v>63</v>
      </c>
      <c r="D116" s="95">
        <v>1</v>
      </c>
      <c r="E116" s="62">
        <f t="shared" si="8"/>
        <v>1590364.705882353</v>
      </c>
      <c r="F116" s="63">
        <v>0.19</v>
      </c>
      <c r="G116" s="62">
        <f>'PRESUPUESTO MATRIZ DE INVERSIÓN'!G82</f>
        <v>1892534</v>
      </c>
      <c r="H116" s="62">
        <f t="shared" si="9"/>
        <v>1892534</v>
      </c>
      <c r="I116" s="61" t="s">
        <v>195</v>
      </c>
      <c r="J116" s="61" t="s">
        <v>224</v>
      </c>
      <c r="K116" s="61" t="s">
        <v>226</v>
      </c>
      <c r="L116" s="79" t="s">
        <v>169</v>
      </c>
      <c r="M116" s="85" t="s">
        <v>348</v>
      </c>
      <c r="N116" s="85">
        <v>800078757</v>
      </c>
      <c r="O116" s="85" t="s">
        <v>349</v>
      </c>
      <c r="P116" s="85">
        <v>3207521014</v>
      </c>
      <c r="Q116" s="79"/>
      <c r="R116" s="82" t="s">
        <v>309</v>
      </c>
    </row>
    <row r="117" spans="1:18" ht="38.25" x14ac:dyDescent="0.25">
      <c r="A117" s="188">
        <v>116</v>
      </c>
      <c r="B117" s="99" t="s">
        <v>208</v>
      </c>
      <c r="C117" s="100" t="s">
        <v>63</v>
      </c>
      <c r="D117" s="145">
        <v>1</v>
      </c>
      <c r="E117" s="62">
        <f t="shared" si="8"/>
        <v>1260504.2016806724</v>
      </c>
      <c r="F117" s="63">
        <v>0.19</v>
      </c>
      <c r="G117" s="62">
        <f>'PRESUPUESTO MATRIZ DE INVERSIÓN'!G14</f>
        <v>1500000</v>
      </c>
      <c r="H117" s="62">
        <f t="shared" si="9"/>
        <v>1500000</v>
      </c>
      <c r="I117" s="61" t="s">
        <v>195</v>
      </c>
      <c r="J117" s="61" t="s">
        <v>199</v>
      </c>
      <c r="K117" s="61"/>
      <c r="L117" s="79" t="s">
        <v>169</v>
      </c>
      <c r="M117" s="85" t="s">
        <v>343</v>
      </c>
      <c r="N117" s="85" t="s">
        <v>344</v>
      </c>
      <c r="O117" s="85" t="s">
        <v>345</v>
      </c>
      <c r="P117" s="85">
        <v>3152199779</v>
      </c>
      <c r="Q117" s="79"/>
      <c r="R117" s="82" t="s">
        <v>309</v>
      </c>
    </row>
    <row r="118" spans="1:18" ht="30" customHeight="1" x14ac:dyDescent="0.25">
      <c r="A118" s="188">
        <v>117</v>
      </c>
      <c r="B118" s="99" t="s">
        <v>209</v>
      </c>
      <c r="C118" s="100" t="s">
        <v>63</v>
      </c>
      <c r="D118" s="126">
        <v>1</v>
      </c>
      <c r="E118" s="62">
        <f t="shared" si="8"/>
        <v>158231.09243697481</v>
      </c>
      <c r="F118" s="63">
        <v>0.19</v>
      </c>
      <c r="G118" s="62">
        <f>'PRESUPUESTO MATRIZ DE INVERSIÓN'!G47</f>
        <v>188295</v>
      </c>
      <c r="H118" s="62">
        <f t="shared" si="9"/>
        <v>188295</v>
      </c>
      <c r="I118" s="61" t="s">
        <v>195</v>
      </c>
      <c r="J118" s="61" t="s">
        <v>199</v>
      </c>
      <c r="K118" s="61"/>
      <c r="L118" s="79" t="s">
        <v>169</v>
      </c>
      <c r="M118" s="85" t="s">
        <v>343</v>
      </c>
      <c r="N118" s="85" t="s">
        <v>344</v>
      </c>
      <c r="O118" s="85" t="s">
        <v>345</v>
      </c>
      <c r="P118" s="85">
        <v>3152199779</v>
      </c>
      <c r="Q118" s="79"/>
      <c r="R118" s="82" t="s">
        <v>309</v>
      </c>
    </row>
    <row r="119" spans="1:18" ht="28.5" customHeight="1" x14ac:dyDescent="0.25">
      <c r="A119" s="188">
        <v>118</v>
      </c>
      <c r="B119" s="99" t="s">
        <v>210</v>
      </c>
      <c r="C119" s="100" t="s">
        <v>63</v>
      </c>
      <c r="D119" s="126">
        <v>1</v>
      </c>
      <c r="E119" s="62">
        <f t="shared" si="8"/>
        <v>326511.76470588235</v>
      </c>
      <c r="F119" s="63">
        <v>0.19</v>
      </c>
      <c r="G119" s="62">
        <f>'PRESUPUESTO MATRIZ DE INVERSIÓN'!G99</f>
        <v>388549</v>
      </c>
      <c r="H119" s="62">
        <f t="shared" si="9"/>
        <v>388549</v>
      </c>
      <c r="I119" s="61" t="s">
        <v>195</v>
      </c>
      <c r="J119" s="61" t="s">
        <v>199</v>
      </c>
      <c r="K119" s="61"/>
      <c r="L119" s="79" t="s">
        <v>169</v>
      </c>
      <c r="M119" s="85" t="s">
        <v>343</v>
      </c>
      <c r="N119" s="85" t="s">
        <v>344</v>
      </c>
      <c r="O119" s="85" t="s">
        <v>345</v>
      </c>
      <c r="P119" s="85">
        <v>3152199779</v>
      </c>
      <c r="Q119" s="79"/>
      <c r="R119" s="82" t="s">
        <v>309</v>
      </c>
    </row>
    <row r="120" spans="1:18" ht="52.5" customHeight="1" x14ac:dyDescent="0.25">
      <c r="A120" s="188">
        <v>119</v>
      </c>
      <c r="B120" s="101" t="s">
        <v>311</v>
      </c>
      <c r="C120" s="100" t="s">
        <v>63</v>
      </c>
      <c r="D120" s="126">
        <v>1</v>
      </c>
      <c r="E120" s="62">
        <f t="shared" si="8"/>
        <v>1680672.2689075631</v>
      </c>
      <c r="F120" s="63">
        <v>0.19</v>
      </c>
      <c r="G120" s="62">
        <f>'PRESUPUESTO MATRIZ DE INVERSIÓN'!G107</f>
        <v>2000000</v>
      </c>
      <c r="H120" s="62">
        <f t="shared" si="9"/>
        <v>2000000</v>
      </c>
      <c r="I120" s="61" t="s">
        <v>195</v>
      </c>
      <c r="J120" s="61" t="s">
        <v>224</v>
      </c>
      <c r="K120" s="61" t="s">
        <v>310</v>
      </c>
      <c r="L120" s="79" t="s">
        <v>169</v>
      </c>
      <c r="M120" s="85" t="s">
        <v>409</v>
      </c>
      <c r="N120" s="85" t="s">
        <v>347</v>
      </c>
      <c r="O120" s="85" t="s">
        <v>350</v>
      </c>
      <c r="P120" s="85">
        <v>3117035276</v>
      </c>
      <c r="Q120" s="79"/>
      <c r="R120" s="82" t="s">
        <v>309</v>
      </c>
    </row>
    <row r="121" spans="1:18" ht="28.5" customHeight="1" x14ac:dyDescent="0.25">
      <c r="A121" s="188">
        <v>120</v>
      </c>
      <c r="B121" s="101" t="s">
        <v>205</v>
      </c>
      <c r="C121" s="100" t="s">
        <v>94</v>
      </c>
      <c r="D121" s="126">
        <v>10</v>
      </c>
      <c r="E121" s="62">
        <f t="shared" si="8"/>
        <v>40198</v>
      </c>
      <c r="F121" s="63">
        <v>0</v>
      </c>
      <c r="G121" s="62">
        <f>'PRESUPUESTO MATRIZ DE INVERSIÓN'!G25</f>
        <v>40198</v>
      </c>
      <c r="H121" s="62">
        <f t="shared" si="9"/>
        <v>401980</v>
      </c>
      <c r="I121" s="61" t="s">
        <v>195</v>
      </c>
      <c r="J121" s="79" t="s">
        <v>199</v>
      </c>
      <c r="K121" s="61" t="s">
        <v>270</v>
      </c>
      <c r="L121" s="79" t="s">
        <v>169</v>
      </c>
      <c r="M121" s="76" t="s">
        <v>312</v>
      </c>
      <c r="N121" s="85" t="s">
        <v>577</v>
      </c>
      <c r="O121" s="85" t="s">
        <v>346</v>
      </c>
      <c r="P121" s="85">
        <v>3216407941</v>
      </c>
      <c r="Q121" s="79"/>
      <c r="R121" s="82" t="s">
        <v>265</v>
      </c>
    </row>
    <row r="122" spans="1:18" ht="25.5" customHeight="1" x14ac:dyDescent="0.25">
      <c r="A122" s="188">
        <v>121</v>
      </c>
      <c r="B122" s="146" t="s">
        <v>206</v>
      </c>
      <c r="C122" s="100" t="s">
        <v>94</v>
      </c>
      <c r="D122" s="126">
        <v>10</v>
      </c>
      <c r="E122" s="62">
        <f t="shared" si="8"/>
        <v>101552</v>
      </c>
      <c r="F122" s="63">
        <v>0</v>
      </c>
      <c r="G122" s="62">
        <f>'PRESUPUESTO MATRIZ DE INVERSIÓN'!G101</f>
        <v>101552</v>
      </c>
      <c r="H122" s="62">
        <f t="shared" si="9"/>
        <v>1015520</v>
      </c>
      <c r="I122" s="61" t="s">
        <v>195</v>
      </c>
      <c r="J122" s="79" t="s">
        <v>199</v>
      </c>
      <c r="K122" s="61" t="s">
        <v>270</v>
      </c>
      <c r="L122" s="79" t="s">
        <v>169</v>
      </c>
      <c r="M122" s="76" t="s">
        <v>312</v>
      </c>
      <c r="N122" s="85" t="s">
        <v>577</v>
      </c>
      <c r="O122" s="85" t="s">
        <v>346</v>
      </c>
      <c r="P122" s="85">
        <v>3216407941</v>
      </c>
      <c r="Q122" s="79"/>
      <c r="R122" s="82" t="s">
        <v>265</v>
      </c>
    </row>
    <row r="123" spans="1:18" ht="36.75" customHeight="1" x14ac:dyDescent="0.25">
      <c r="A123" s="188">
        <v>122</v>
      </c>
      <c r="B123" s="76" t="s">
        <v>538</v>
      </c>
      <c r="C123" s="100" t="s">
        <v>63</v>
      </c>
      <c r="D123" s="126">
        <v>1</v>
      </c>
      <c r="E123" s="62">
        <f t="shared" si="8"/>
        <v>262236.13445378153</v>
      </c>
      <c r="F123" s="63">
        <v>0.19</v>
      </c>
      <c r="G123" s="62">
        <f>'PRESUPUESTO MATRIZ DE INVERSIÓN'!G98</f>
        <v>312061</v>
      </c>
      <c r="H123" s="62">
        <f t="shared" si="9"/>
        <v>312061</v>
      </c>
      <c r="I123" s="61" t="s">
        <v>195</v>
      </c>
      <c r="J123" s="61" t="s">
        <v>199</v>
      </c>
      <c r="K123" s="61" t="s">
        <v>270</v>
      </c>
      <c r="L123" s="79" t="s">
        <v>169</v>
      </c>
      <c r="M123" s="76" t="s">
        <v>312</v>
      </c>
      <c r="N123" s="85">
        <v>9007544114</v>
      </c>
      <c r="O123" s="85" t="s">
        <v>346</v>
      </c>
      <c r="P123" s="85">
        <v>3216407941</v>
      </c>
      <c r="Q123" s="79"/>
      <c r="R123" s="82" t="s">
        <v>309</v>
      </c>
    </row>
    <row r="124" spans="1:18" ht="26.25" customHeight="1" x14ac:dyDescent="0.25">
      <c r="A124" s="188">
        <v>123</v>
      </c>
      <c r="B124" s="141" t="s">
        <v>197</v>
      </c>
      <c r="C124" s="100" t="s">
        <v>94</v>
      </c>
      <c r="D124" s="126">
        <v>10</v>
      </c>
      <c r="E124" s="62">
        <f t="shared" si="8"/>
        <v>28562</v>
      </c>
      <c r="F124" s="63">
        <v>0</v>
      </c>
      <c r="G124" s="143">
        <f>'PRESUPUESTO MATRIZ DE INVERSIÓN'!G22</f>
        <v>28562</v>
      </c>
      <c r="H124" s="62">
        <f t="shared" si="9"/>
        <v>285620</v>
      </c>
      <c r="I124" s="61" t="s">
        <v>195</v>
      </c>
      <c r="J124" s="79" t="s">
        <v>199</v>
      </c>
      <c r="K124" s="61" t="s">
        <v>270</v>
      </c>
      <c r="L124" s="79" t="s">
        <v>169</v>
      </c>
      <c r="M124" s="76" t="s">
        <v>312</v>
      </c>
      <c r="N124" s="85" t="s">
        <v>577</v>
      </c>
      <c r="O124" s="85" t="s">
        <v>346</v>
      </c>
      <c r="P124" s="85">
        <v>3216407941</v>
      </c>
      <c r="Q124" s="79"/>
      <c r="R124" s="82" t="s">
        <v>265</v>
      </c>
    </row>
    <row r="125" spans="1:18" ht="36" customHeight="1" x14ac:dyDescent="0.25">
      <c r="A125" s="188">
        <v>124</v>
      </c>
      <c r="B125" s="93" t="s">
        <v>202</v>
      </c>
      <c r="C125" s="100" t="s">
        <v>63</v>
      </c>
      <c r="D125" s="95">
        <v>10</v>
      </c>
      <c r="E125" s="62">
        <f>G125/(1+F125)</f>
        <v>163564.70588235295</v>
      </c>
      <c r="F125" s="63">
        <v>0.19</v>
      </c>
      <c r="G125" s="62">
        <f>'PRESUPUESTO MATRIZ DE INVERSIÓN'!G102</f>
        <v>194642</v>
      </c>
      <c r="H125" s="62">
        <f>D125*G125</f>
        <v>1946420</v>
      </c>
      <c r="I125" s="61" t="s">
        <v>203</v>
      </c>
      <c r="J125" s="61" t="s">
        <v>204</v>
      </c>
      <c r="K125" s="61"/>
      <c r="L125" s="79" t="s">
        <v>182</v>
      </c>
      <c r="M125" s="76" t="s">
        <v>332</v>
      </c>
      <c r="N125" s="85" t="s">
        <v>333</v>
      </c>
      <c r="O125" s="85" t="s">
        <v>335</v>
      </c>
      <c r="P125" s="85">
        <v>3205741460</v>
      </c>
      <c r="Q125" s="79"/>
      <c r="R125" s="82" t="s">
        <v>309</v>
      </c>
    </row>
    <row r="126" spans="1:18" ht="60.75" customHeight="1" x14ac:dyDescent="0.25">
      <c r="A126" s="188">
        <v>125</v>
      </c>
      <c r="B126" s="102" t="s">
        <v>536</v>
      </c>
      <c r="C126" s="103" t="s">
        <v>63</v>
      </c>
      <c r="D126" s="127">
        <v>269</v>
      </c>
      <c r="E126" s="62">
        <f>G126/(1+F126)</f>
        <v>6250.4201680672268</v>
      </c>
      <c r="F126" s="63">
        <v>0.19</v>
      </c>
      <c r="G126" s="62">
        <f>'PRESUPUESTO MATRIZ DE INVERSIÓN'!G87</f>
        <v>7438</v>
      </c>
      <c r="H126" s="62">
        <f>D126*G126</f>
        <v>2000822</v>
      </c>
      <c r="I126" s="61" t="s">
        <v>203</v>
      </c>
      <c r="J126" s="61" t="s">
        <v>196</v>
      </c>
      <c r="K126" s="61"/>
      <c r="L126" s="79" t="s">
        <v>182</v>
      </c>
      <c r="M126" s="76" t="s">
        <v>410</v>
      </c>
      <c r="N126" s="85" t="s">
        <v>579</v>
      </c>
      <c r="O126" s="85" t="s">
        <v>334</v>
      </c>
      <c r="P126" s="85">
        <v>3144552028</v>
      </c>
      <c r="Q126" s="79"/>
      <c r="R126" s="82" t="s">
        <v>309</v>
      </c>
    </row>
    <row r="127" spans="1:18" ht="22.5" customHeight="1" x14ac:dyDescent="0.25">
      <c r="A127" s="188">
        <v>126</v>
      </c>
      <c r="B127" s="93" t="s">
        <v>297</v>
      </c>
      <c r="C127" s="104" t="s">
        <v>63</v>
      </c>
      <c r="D127" s="76">
        <v>7</v>
      </c>
      <c r="E127" s="62">
        <f t="shared" si="8"/>
        <v>79488.57142857142</v>
      </c>
      <c r="F127" s="63">
        <v>0.05</v>
      </c>
      <c r="G127" s="62">
        <f>'PRESUPUESTO MATRIZ DE INVERSIÓN'!G106</f>
        <v>83463</v>
      </c>
      <c r="H127" s="62">
        <f t="shared" si="9"/>
        <v>584241</v>
      </c>
      <c r="I127" s="61" t="s">
        <v>215</v>
      </c>
      <c r="J127" s="61" t="s">
        <v>216</v>
      </c>
      <c r="K127" s="61"/>
      <c r="L127" s="85" t="s">
        <v>382</v>
      </c>
      <c r="M127" s="76" t="s">
        <v>324</v>
      </c>
      <c r="N127" s="85" t="s">
        <v>383</v>
      </c>
      <c r="O127" s="85" t="s">
        <v>384</v>
      </c>
      <c r="P127" s="61">
        <v>3008119128</v>
      </c>
      <c r="Q127" s="79"/>
      <c r="R127" s="82" t="s">
        <v>309</v>
      </c>
    </row>
    <row r="128" spans="1:18" ht="24.75" customHeight="1" x14ac:dyDescent="0.25">
      <c r="A128" s="188">
        <v>127</v>
      </c>
      <c r="B128" s="93" t="s">
        <v>202</v>
      </c>
      <c r="C128" s="104" t="s">
        <v>63</v>
      </c>
      <c r="D128" s="76">
        <v>5</v>
      </c>
      <c r="E128" s="62">
        <f t="shared" si="8"/>
        <v>163564.70588235295</v>
      </c>
      <c r="F128" s="63">
        <v>0.19</v>
      </c>
      <c r="G128" s="62">
        <f>'PRESUPUESTO MATRIZ DE INVERSIÓN'!G102</f>
        <v>194642</v>
      </c>
      <c r="H128" s="62">
        <f t="shared" si="9"/>
        <v>973210</v>
      </c>
      <c r="I128" s="61" t="s">
        <v>215</v>
      </c>
      <c r="J128" s="61" t="s">
        <v>216</v>
      </c>
      <c r="K128" s="61"/>
      <c r="L128" s="85" t="s">
        <v>382</v>
      </c>
      <c r="M128" s="76" t="s">
        <v>324</v>
      </c>
      <c r="N128" s="85" t="s">
        <v>383</v>
      </c>
      <c r="O128" s="85" t="s">
        <v>384</v>
      </c>
      <c r="P128" s="61">
        <v>3008119128</v>
      </c>
      <c r="Q128" s="79"/>
      <c r="R128" s="82" t="s">
        <v>309</v>
      </c>
    </row>
    <row r="129" spans="1:19" ht="22.5" customHeight="1" x14ac:dyDescent="0.25">
      <c r="A129" s="188">
        <v>128</v>
      </c>
      <c r="B129" s="93" t="s">
        <v>214</v>
      </c>
      <c r="C129" s="104" t="s">
        <v>63</v>
      </c>
      <c r="D129" s="76">
        <v>3</v>
      </c>
      <c r="E129" s="62">
        <f t="shared" si="8"/>
        <v>110228.57142857143</v>
      </c>
      <c r="F129" s="63">
        <v>0.19</v>
      </c>
      <c r="G129" s="62">
        <f>'PRESUPUESTO MATRIZ DE INVERSIÓN'!G75</f>
        <v>131172</v>
      </c>
      <c r="H129" s="62">
        <f t="shared" si="9"/>
        <v>393516</v>
      </c>
      <c r="I129" s="61" t="s">
        <v>215</v>
      </c>
      <c r="J129" s="61" t="s">
        <v>216</v>
      </c>
      <c r="K129" s="79"/>
      <c r="L129" s="85" t="s">
        <v>382</v>
      </c>
      <c r="M129" s="76" t="s">
        <v>324</v>
      </c>
      <c r="N129" s="85" t="s">
        <v>383</v>
      </c>
      <c r="O129" s="85" t="s">
        <v>384</v>
      </c>
      <c r="P129" s="61">
        <v>3008119128</v>
      </c>
      <c r="Q129" s="79"/>
      <c r="R129" s="82" t="s">
        <v>309</v>
      </c>
    </row>
    <row r="130" spans="1:19" ht="25.5" customHeight="1" x14ac:dyDescent="0.25">
      <c r="A130" s="188">
        <v>129</v>
      </c>
      <c r="B130" s="93" t="s">
        <v>72</v>
      </c>
      <c r="C130" s="104" t="s">
        <v>63</v>
      </c>
      <c r="D130" s="117">
        <v>1</v>
      </c>
      <c r="E130" s="62">
        <f t="shared" si="8"/>
        <v>328906.72268907563</v>
      </c>
      <c r="F130" s="63">
        <v>0.19</v>
      </c>
      <c r="G130" s="62">
        <f>'PRESUPUESTO MATRIZ DE INVERSIÓN'!G37</f>
        <v>391399</v>
      </c>
      <c r="H130" s="62">
        <f t="shared" si="9"/>
        <v>391399</v>
      </c>
      <c r="I130" s="61" t="s">
        <v>215</v>
      </c>
      <c r="J130" s="61" t="s">
        <v>218</v>
      </c>
      <c r="K130" s="61"/>
      <c r="L130" s="79" t="s">
        <v>219</v>
      </c>
      <c r="M130" s="76" t="s">
        <v>217</v>
      </c>
      <c r="N130" s="85" t="s">
        <v>380</v>
      </c>
      <c r="O130" s="85" t="s">
        <v>381</v>
      </c>
      <c r="P130" s="61">
        <v>3116099504</v>
      </c>
      <c r="Q130" s="79"/>
      <c r="R130" s="82" t="s">
        <v>309</v>
      </c>
    </row>
    <row r="131" spans="1:19" ht="46.5" customHeight="1" x14ac:dyDescent="0.25">
      <c r="A131" s="188">
        <v>130</v>
      </c>
      <c r="B131" s="76" t="s">
        <v>150</v>
      </c>
      <c r="C131" s="104" t="s">
        <v>63</v>
      </c>
      <c r="D131" s="117">
        <v>1</v>
      </c>
      <c r="E131" s="62">
        <f t="shared" si="8"/>
        <v>295186.66666666663</v>
      </c>
      <c r="F131" s="63">
        <v>0.05</v>
      </c>
      <c r="G131" s="62">
        <f>'PRESUPUESTO MATRIZ DE INVERSIÓN'!G56</f>
        <v>309946</v>
      </c>
      <c r="H131" s="62">
        <f t="shared" si="9"/>
        <v>309946</v>
      </c>
      <c r="I131" s="61" t="s">
        <v>215</v>
      </c>
      <c r="J131" s="61" t="s">
        <v>218</v>
      </c>
      <c r="K131" s="61"/>
      <c r="L131" s="79" t="s">
        <v>219</v>
      </c>
      <c r="M131" s="76" t="s">
        <v>217</v>
      </c>
      <c r="N131" s="85" t="s">
        <v>380</v>
      </c>
      <c r="O131" s="85" t="s">
        <v>381</v>
      </c>
      <c r="P131" s="61">
        <v>3116099504</v>
      </c>
      <c r="Q131" s="79"/>
      <c r="R131" s="82" t="s">
        <v>309</v>
      </c>
      <c r="S131" s="147">
        <f>23000*100</f>
        <v>2300000</v>
      </c>
    </row>
    <row r="132" spans="1:19" ht="29.25" customHeight="1" x14ac:dyDescent="0.25">
      <c r="A132" s="188">
        <v>131</v>
      </c>
      <c r="B132" s="105" t="s">
        <v>246</v>
      </c>
      <c r="C132" s="104" t="s">
        <v>94</v>
      </c>
      <c r="D132" s="76">
        <v>43</v>
      </c>
      <c r="E132" s="62">
        <f t="shared" si="8"/>
        <v>30678</v>
      </c>
      <c r="F132" s="63">
        <v>0</v>
      </c>
      <c r="G132" s="62">
        <f>'PRESUPUESTO MATRIZ DE INVERSIÓN'!G3</f>
        <v>30678</v>
      </c>
      <c r="H132" s="62">
        <f t="shared" si="9"/>
        <v>1319154</v>
      </c>
      <c r="I132" s="61" t="s">
        <v>215</v>
      </c>
      <c r="J132" s="79" t="s">
        <v>218</v>
      </c>
      <c r="K132" s="61"/>
      <c r="L132" s="79" t="s">
        <v>219</v>
      </c>
      <c r="M132" s="76" t="s">
        <v>217</v>
      </c>
      <c r="N132" s="85" t="s">
        <v>380</v>
      </c>
      <c r="O132" s="85" t="s">
        <v>381</v>
      </c>
      <c r="P132" s="61">
        <v>3116099504</v>
      </c>
      <c r="Q132" s="79"/>
      <c r="R132" s="82" t="s">
        <v>265</v>
      </c>
    </row>
    <row r="133" spans="1:19" ht="18" customHeight="1" x14ac:dyDescent="0.25">
      <c r="A133" s="188">
        <v>132</v>
      </c>
      <c r="B133" s="93" t="s">
        <v>72</v>
      </c>
      <c r="C133" s="104" t="s">
        <v>63</v>
      </c>
      <c r="D133" s="117">
        <v>1</v>
      </c>
      <c r="E133" s="62">
        <f t="shared" si="8"/>
        <v>328906.72268907563</v>
      </c>
      <c r="F133" s="63">
        <v>0.19</v>
      </c>
      <c r="G133" s="62">
        <f>'PRESUPUESTO MATRIZ DE INVERSIÓN'!G37</f>
        <v>391399</v>
      </c>
      <c r="H133" s="62">
        <f t="shared" si="9"/>
        <v>391399</v>
      </c>
      <c r="I133" s="61" t="s">
        <v>215</v>
      </c>
      <c r="J133" s="61" t="s">
        <v>218</v>
      </c>
      <c r="K133" s="61"/>
      <c r="L133" s="79" t="s">
        <v>219</v>
      </c>
      <c r="M133" s="85" t="s">
        <v>385</v>
      </c>
      <c r="N133" s="85" t="s">
        <v>386</v>
      </c>
      <c r="O133" s="85" t="s">
        <v>387</v>
      </c>
      <c r="P133" s="61" t="s">
        <v>590</v>
      </c>
      <c r="Q133" s="79"/>
      <c r="R133" s="82" t="s">
        <v>309</v>
      </c>
    </row>
    <row r="134" spans="1:19" ht="43.5" customHeight="1" x14ac:dyDescent="0.25">
      <c r="A134" s="188">
        <v>133</v>
      </c>
      <c r="B134" s="76" t="s">
        <v>150</v>
      </c>
      <c r="C134" s="104" t="s">
        <v>63</v>
      </c>
      <c r="D134" s="117">
        <v>1</v>
      </c>
      <c r="E134" s="62">
        <f t="shared" si="8"/>
        <v>295186.66666666663</v>
      </c>
      <c r="F134" s="63">
        <v>0.05</v>
      </c>
      <c r="G134" s="62">
        <f>'PRESUPUESTO MATRIZ DE INVERSIÓN'!G56</f>
        <v>309946</v>
      </c>
      <c r="H134" s="62">
        <f t="shared" si="9"/>
        <v>309946</v>
      </c>
      <c r="I134" s="61" t="s">
        <v>215</v>
      </c>
      <c r="J134" s="61" t="s">
        <v>218</v>
      </c>
      <c r="K134" s="61"/>
      <c r="L134" s="79" t="s">
        <v>219</v>
      </c>
      <c r="M134" s="85" t="s">
        <v>385</v>
      </c>
      <c r="N134" s="85" t="s">
        <v>386</v>
      </c>
      <c r="O134" s="85" t="s">
        <v>387</v>
      </c>
      <c r="P134" s="61" t="s">
        <v>590</v>
      </c>
      <c r="Q134" s="79"/>
      <c r="R134" s="82" t="s">
        <v>309</v>
      </c>
    </row>
    <row r="135" spans="1:19" ht="17.25" customHeight="1" x14ac:dyDescent="0.25">
      <c r="A135" s="188">
        <v>134</v>
      </c>
      <c r="B135" s="93" t="s">
        <v>220</v>
      </c>
      <c r="C135" s="104" t="s">
        <v>63</v>
      </c>
      <c r="D135" s="117">
        <v>41</v>
      </c>
      <c r="E135" s="62">
        <f t="shared" si="8"/>
        <v>15112.605042016807</v>
      </c>
      <c r="F135" s="63">
        <v>0.19</v>
      </c>
      <c r="G135" s="62">
        <f>'PRESUPUESTO MATRIZ DE INVERSIÓN'!G42</f>
        <v>17984</v>
      </c>
      <c r="H135" s="62">
        <f t="shared" si="9"/>
        <v>737344</v>
      </c>
      <c r="I135" s="61" t="s">
        <v>215</v>
      </c>
      <c r="J135" s="61" t="s">
        <v>218</v>
      </c>
      <c r="K135" s="61"/>
      <c r="L135" s="79" t="s">
        <v>219</v>
      </c>
      <c r="M135" s="85" t="s">
        <v>385</v>
      </c>
      <c r="N135" s="85" t="s">
        <v>386</v>
      </c>
      <c r="O135" s="85" t="s">
        <v>387</v>
      </c>
      <c r="P135" s="61" t="s">
        <v>590</v>
      </c>
      <c r="Q135" s="79"/>
      <c r="R135" s="82" t="s">
        <v>309</v>
      </c>
    </row>
    <row r="136" spans="1:19" ht="18" customHeight="1" x14ac:dyDescent="0.25">
      <c r="A136" s="188">
        <v>135</v>
      </c>
      <c r="B136" s="105" t="s">
        <v>246</v>
      </c>
      <c r="C136" s="104" t="s">
        <v>94</v>
      </c>
      <c r="D136" s="117">
        <v>19</v>
      </c>
      <c r="E136" s="62">
        <f t="shared" si="8"/>
        <v>30678</v>
      </c>
      <c r="F136" s="63">
        <v>0</v>
      </c>
      <c r="G136" s="62">
        <f>'PRESUPUESTO MATRIZ DE INVERSIÓN'!G3</f>
        <v>30678</v>
      </c>
      <c r="H136" s="62">
        <f t="shared" si="9"/>
        <v>582882</v>
      </c>
      <c r="I136" s="61" t="s">
        <v>215</v>
      </c>
      <c r="J136" s="79" t="s">
        <v>218</v>
      </c>
      <c r="K136" s="61"/>
      <c r="L136" s="79" t="s">
        <v>219</v>
      </c>
      <c r="M136" s="85" t="s">
        <v>385</v>
      </c>
      <c r="N136" s="85" t="s">
        <v>386</v>
      </c>
      <c r="O136" s="85" t="s">
        <v>387</v>
      </c>
      <c r="P136" s="61" t="s">
        <v>590</v>
      </c>
      <c r="Q136" s="79"/>
      <c r="R136" s="82" t="s">
        <v>265</v>
      </c>
    </row>
    <row r="137" spans="1:19" ht="51" x14ac:dyDescent="0.25">
      <c r="A137" s="188">
        <v>136</v>
      </c>
      <c r="B137" s="76" t="s">
        <v>150</v>
      </c>
      <c r="C137" s="104" t="s">
        <v>63</v>
      </c>
      <c r="D137" s="76">
        <v>1</v>
      </c>
      <c r="E137" s="62">
        <f t="shared" si="8"/>
        <v>295186.66666666663</v>
      </c>
      <c r="F137" s="63">
        <v>0.05</v>
      </c>
      <c r="G137" s="62">
        <f>'PRESUPUESTO MATRIZ DE INVERSIÓN'!G56</f>
        <v>309946</v>
      </c>
      <c r="H137" s="62">
        <f t="shared" si="9"/>
        <v>309946</v>
      </c>
      <c r="I137" s="61" t="s">
        <v>215</v>
      </c>
      <c r="J137" s="61" t="s">
        <v>221</v>
      </c>
      <c r="K137" s="61" t="s">
        <v>222</v>
      </c>
      <c r="L137" s="79" t="s">
        <v>169</v>
      </c>
      <c r="M137" s="85" t="s">
        <v>376</v>
      </c>
      <c r="N137" s="85" t="s">
        <v>377</v>
      </c>
      <c r="O137" s="85" t="s">
        <v>378</v>
      </c>
      <c r="P137" s="79">
        <v>3208634615</v>
      </c>
      <c r="Q137" s="79"/>
      <c r="R137" s="82" t="s">
        <v>309</v>
      </c>
    </row>
    <row r="138" spans="1:19" ht="19.5" customHeight="1" x14ac:dyDescent="0.25">
      <c r="A138" s="188">
        <v>137</v>
      </c>
      <c r="B138" s="93" t="s">
        <v>253</v>
      </c>
      <c r="C138" s="104" t="s">
        <v>223</v>
      </c>
      <c r="D138" s="76">
        <v>4</v>
      </c>
      <c r="E138" s="62">
        <f t="shared" si="8"/>
        <v>330044</v>
      </c>
      <c r="F138" s="63">
        <v>0</v>
      </c>
      <c r="G138" s="62">
        <f>'PRESUPUESTO MATRIZ DE INVERSIÓN'!G50</f>
        <v>330044</v>
      </c>
      <c r="H138" s="62">
        <f t="shared" si="9"/>
        <v>1320176</v>
      </c>
      <c r="I138" s="61" t="s">
        <v>215</v>
      </c>
      <c r="J138" s="79" t="s">
        <v>221</v>
      </c>
      <c r="K138" s="61" t="s">
        <v>222</v>
      </c>
      <c r="L138" s="79" t="s">
        <v>169</v>
      </c>
      <c r="M138" s="85" t="s">
        <v>376</v>
      </c>
      <c r="N138" s="85" t="s">
        <v>377</v>
      </c>
      <c r="O138" s="85" t="s">
        <v>378</v>
      </c>
      <c r="P138" s="79">
        <v>3208634615</v>
      </c>
      <c r="Q138" s="79"/>
      <c r="R138" s="82" t="s">
        <v>265</v>
      </c>
    </row>
    <row r="139" spans="1:19" ht="14.25" customHeight="1" x14ac:dyDescent="0.25">
      <c r="A139" s="188">
        <v>138</v>
      </c>
      <c r="B139" s="82" t="s">
        <v>75</v>
      </c>
      <c r="C139" s="104" t="s">
        <v>63</v>
      </c>
      <c r="D139" s="76">
        <v>6</v>
      </c>
      <c r="E139" s="62">
        <f t="shared" si="8"/>
        <v>64478.095238095237</v>
      </c>
      <c r="F139" s="63">
        <v>0.05</v>
      </c>
      <c r="G139" s="62">
        <f>'PRESUPUESTO MATRIZ DE INVERSIÓN'!G11</f>
        <v>67702</v>
      </c>
      <c r="H139" s="62">
        <f t="shared" si="9"/>
        <v>406212</v>
      </c>
      <c r="I139" s="61" t="s">
        <v>215</v>
      </c>
      <c r="J139" s="61" t="s">
        <v>221</v>
      </c>
      <c r="K139" s="61" t="s">
        <v>222</v>
      </c>
      <c r="L139" s="79" t="s">
        <v>169</v>
      </c>
      <c r="M139" s="85" t="s">
        <v>376</v>
      </c>
      <c r="N139" s="85" t="s">
        <v>377</v>
      </c>
      <c r="O139" s="85" t="s">
        <v>378</v>
      </c>
      <c r="P139" s="79">
        <v>3208634615</v>
      </c>
      <c r="Q139" s="79"/>
      <c r="R139" s="82" t="s">
        <v>309</v>
      </c>
    </row>
    <row r="140" spans="1:19" ht="51" x14ac:dyDescent="0.25">
      <c r="A140" s="188">
        <v>139</v>
      </c>
      <c r="B140" s="76" t="s">
        <v>150</v>
      </c>
      <c r="C140" s="104" t="s">
        <v>63</v>
      </c>
      <c r="D140" s="76">
        <v>1</v>
      </c>
      <c r="E140" s="62">
        <f t="shared" si="8"/>
        <v>295186.66666666663</v>
      </c>
      <c r="F140" s="63">
        <v>0.05</v>
      </c>
      <c r="G140" s="62">
        <f>'PRESUPUESTO MATRIZ DE INVERSIÓN'!G56</f>
        <v>309946</v>
      </c>
      <c r="H140" s="62">
        <f t="shared" si="9"/>
        <v>309946</v>
      </c>
      <c r="I140" s="61" t="s">
        <v>215</v>
      </c>
      <c r="J140" s="61" t="s">
        <v>221</v>
      </c>
      <c r="K140" s="61" t="s">
        <v>222</v>
      </c>
      <c r="L140" s="79" t="s">
        <v>169</v>
      </c>
      <c r="M140" s="85" t="s">
        <v>379</v>
      </c>
      <c r="N140" s="85" t="s">
        <v>377</v>
      </c>
      <c r="O140" s="85" t="s">
        <v>378</v>
      </c>
      <c r="P140" s="79">
        <v>3208634615</v>
      </c>
      <c r="Q140" s="79"/>
      <c r="R140" s="82" t="s">
        <v>309</v>
      </c>
    </row>
    <row r="141" spans="1:19" ht="18.75" customHeight="1" x14ac:dyDescent="0.25">
      <c r="A141" s="188">
        <v>140</v>
      </c>
      <c r="B141" s="93" t="s">
        <v>252</v>
      </c>
      <c r="C141" s="104" t="s">
        <v>94</v>
      </c>
      <c r="D141" s="76">
        <v>4</v>
      </c>
      <c r="E141" s="62">
        <f t="shared" si="8"/>
        <v>349085</v>
      </c>
      <c r="F141" s="63">
        <v>0</v>
      </c>
      <c r="G141" s="62">
        <f>'PRESUPUESTO MATRIZ DE INVERSIÓN'!G49</f>
        <v>349085</v>
      </c>
      <c r="H141" s="62">
        <f t="shared" si="9"/>
        <v>1396340</v>
      </c>
      <c r="I141" s="61" t="s">
        <v>215</v>
      </c>
      <c r="J141" s="79" t="s">
        <v>221</v>
      </c>
      <c r="K141" s="61" t="s">
        <v>222</v>
      </c>
      <c r="L141" s="79" t="s">
        <v>169</v>
      </c>
      <c r="M141" s="85" t="s">
        <v>379</v>
      </c>
      <c r="N141" s="85" t="s">
        <v>377</v>
      </c>
      <c r="O141" s="85" t="s">
        <v>378</v>
      </c>
      <c r="P141" s="79">
        <v>3208634615</v>
      </c>
      <c r="Q141" s="79"/>
      <c r="R141" s="82" t="s">
        <v>265</v>
      </c>
    </row>
    <row r="142" spans="1:19" ht="27.75" customHeight="1" x14ac:dyDescent="0.25">
      <c r="A142" s="188">
        <v>141</v>
      </c>
      <c r="B142" s="82" t="s">
        <v>75</v>
      </c>
      <c r="C142" s="104" t="s">
        <v>63</v>
      </c>
      <c r="D142" s="76">
        <v>4</v>
      </c>
      <c r="E142" s="62">
        <f t="shared" si="8"/>
        <v>64478.095238095237</v>
      </c>
      <c r="F142" s="63">
        <v>0.05</v>
      </c>
      <c r="G142" s="62">
        <f>'PRESUPUESTO MATRIZ DE INVERSIÓN'!G11</f>
        <v>67702</v>
      </c>
      <c r="H142" s="62">
        <f t="shared" si="9"/>
        <v>270808</v>
      </c>
      <c r="I142" s="61" t="s">
        <v>215</v>
      </c>
      <c r="J142" s="61" t="s">
        <v>221</v>
      </c>
      <c r="K142" s="61" t="s">
        <v>222</v>
      </c>
      <c r="L142" s="79" t="s">
        <v>169</v>
      </c>
      <c r="M142" s="85" t="s">
        <v>379</v>
      </c>
      <c r="N142" s="85" t="s">
        <v>377</v>
      </c>
      <c r="O142" s="85" t="s">
        <v>378</v>
      </c>
      <c r="P142" s="79">
        <v>3208634615</v>
      </c>
      <c r="Q142" s="79"/>
      <c r="R142" s="82" t="s">
        <v>309</v>
      </c>
    </row>
    <row r="143" spans="1:19" ht="20.25" customHeight="1" x14ac:dyDescent="0.25">
      <c r="A143" s="188">
        <v>142</v>
      </c>
      <c r="B143" s="105" t="s">
        <v>228</v>
      </c>
      <c r="C143" s="100" t="s">
        <v>263</v>
      </c>
      <c r="D143" s="128">
        <v>1</v>
      </c>
      <c r="E143" s="62">
        <f t="shared" si="8"/>
        <v>46225.210084033613</v>
      </c>
      <c r="F143" s="63">
        <v>0.19</v>
      </c>
      <c r="G143" s="62">
        <f>'PRESUPUESTO MATRIZ DE INVERSIÓN'!G60</f>
        <v>55008</v>
      </c>
      <c r="H143" s="62">
        <f t="shared" si="9"/>
        <v>55008</v>
      </c>
      <c r="I143" s="61" t="s">
        <v>227</v>
      </c>
      <c r="J143" s="61" t="s">
        <v>237</v>
      </c>
      <c r="K143" s="61"/>
      <c r="L143" s="79" t="s">
        <v>169</v>
      </c>
      <c r="M143" s="85" t="s">
        <v>416</v>
      </c>
      <c r="N143" s="85">
        <v>9006801665</v>
      </c>
      <c r="O143" s="85" t="s">
        <v>371</v>
      </c>
      <c r="P143" s="85">
        <v>3136686596</v>
      </c>
      <c r="Q143" s="79"/>
      <c r="R143" s="82" t="s">
        <v>309</v>
      </c>
    </row>
    <row r="144" spans="1:19" ht="38.25" customHeight="1" x14ac:dyDescent="0.25">
      <c r="A144" s="188">
        <v>143</v>
      </c>
      <c r="B144" s="105" t="s">
        <v>230</v>
      </c>
      <c r="C144" s="106" t="s">
        <v>63</v>
      </c>
      <c r="D144" s="128">
        <v>12</v>
      </c>
      <c r="E144" s="62">
        <f t="shared" si="8"/>
        <v>24001.680672268907</v>
      </c>
      <c r="F144" s="63">
        <v>0.19</v>
      </c>
      <c r="G144" s="62">
        <f>'PRESUPUESTO MATRIZ DE INVERSIÓN'!G69</f>
        <v>28562</v>
      </c>
      <c r="H144" s="62">
        <f t="shared" si="9"/>
        <v>342744</v>
      </c>
      <c r="I144" s="61" t="s">
        <v>227</v>
      </c>
      <c r="J144" s="61" t="s">
        <v>237</v>
      </c>
      <c r="K144" s="61"/>
      <c r="L144" s="79" t="s">
        <v>169</v>
      </c>
      <c r="M144" s="85" t="s">
        <v>416</v>
      </c>
      <c r="N144" s="85">
        <v>9006801665</v>
      </c>
      <c r="O144" s="85" t="s">
        <v>371</v>
      </c>
      <c r="P144" s="85">
        <v>3136686596</v>
      </c>
      <c r="Q144" s="79"/>
      <c r="R144" s="82" t="s">
        <v>309</v>
      </c>
    </row>
    <row r="145" spans="1:18" ht="43.5" customHeight="1" x14ac:dyDescent="0.25">
      <c r="A145" s="188">
        <v>144</v>
      </c>
      <c r="B145" s="105" t="s">
        <v>231</v>
      </c>
      <c r="C145" s="106" t="s">
        <v>63</v>
      </c>
      <c r="D145" s="128">
        <v>12</v>
      </c>
      <c r="E145" s="62">
        <f t="shared" si="8"/>
        <v>29335.294117647059</v>
      </c>
      <c r="F145" s="63">
        <v>0.19</v>
      </c>
      <c r="G145" s="62">
        <f>'PRESUPUESTO MATRIZ DE INVERSIÓN'!G67</f>
        <v>34909</v>
      </c>
      <c r="H145" s="62">
        <f t="shared" si="9"/>
        <v>418908</v>
      </c>
      <c r="I145" s="61" t="s">
        <v>227</v>
      </c>
      <c r="J145" s="61" t="s">
        <v>237</v>
      </c>
      <c r="K145" s="61"/>
      <c r="L145" s="79" t="s">
        <v>169</v>
      </c>
      <c r="M145" s="85" t="s">
        <v>416</v>
      </c>
      <c r="N145" s="85">
        <v>9006801665</v>
      </c>
      <c r="O145" s="85" t="s">
        <v>371</v>
      </c>
      <c r="P145" s="85">
        <v>3136686596</v>
      </c>
      <c r="Q145" s="79"/>
      <c r="R145" s="82" t="s">
        <v>309</v>
      </c>
    </row>
    <row r="146" spans="1:18" ht="51" x14ac:dyDescent="0.25">
      <c r="A146" s="188">
        <v>145</v>
      </c>
      <c r="B146" s="105" t="s">
        <v>232</v>
      </c>
      <c r="C146" s="106" t="s">
        <v>63</v>
      </c>
      <c r="D146" s="128">
        <v>12</v>
      </c>
      <c r="E146" s="62">
        <f t="shared" si="8"/>
        <v>26668.067226890758</v>
      </c>
      <c r="F146" s="63">
        <v>0.19</v>
      </c>
      <c r="G146" s="62">
        <f>'PRESUPUESTO MATRIZ DE INVERSIÓN'!G72</f>
        <v>31735</v>
      </c>
      <c r="H146" s="62">
        <f t="shared" si="9"/>
        <v>380820</v>
      </c>
      <c r="I146" s="61" t="s">
        <v>227</v>
      </c>
      <c r="J146" s="61" t="s">
        <v>237</v>
      </c>
      <c r="K146" s="61"/>
      <c r="L146" s="79" t="s">
        <v>169</v>
      </c>
      <c r="M146" s="85" t="s">
        <v>416</v>
      </c>
      <c r="N146" s="85">
        <v>9006801665</v>
      </c>
      <c r="O146" s="85" t="s">
        <v>371</v>
      </c>
      <c r="P146" s="85">
        <v>3136686596</v>
      </c>
      <c r="Q146" s="79"/>
      <c r="R146" s="82" t="s">
        <v>309</v>
      </c>
    </row>
    <row r="147" spans="1:18" ht="45" customHeight="1" x14ac:dyDescent="0.25">
      <c r="A147" s="188">
        <v>146</v>
      </c>
      <c r="B147" s="105" t="s">
        <v>233</v>
      </c>
      <c r="C147" s="106" t="s">
        <v>63</v>
      </c>
      <c r="D147" s="128">
        <v>9</v>
      </c>
      <c r="E147" s="62">
        <f t="shared" si="8"/>
        <v>24001.680672268907</v>
      </c>
      <c r="F147" s="63">
        <v>0.19</v>
      </c>
      <c r="G147" s="62">
        <f>'PRESUPUESTO MATRIZ DE INVERSIÓN'!G70</f>
        <v>28562</v>
      </c>
      <c r="H147" s="62">
        <f t="shared" si="9"/>
        <v>257058</v>
      </c>
      <c r="I147" s="61" t="s">
        <v>227</v>
      </c>
      <c r="J147" s="61" t="s">
        <v>237</v>
      </c>
      <c r="K147" s="61"/>
      <c r="L147" s="79" t="s">
        <v>169</v>
      </c>
      <c r="M147" s="85" t="s">
        <v>416</v>
      </c>
      <c r="N147" s="85">
        <v>9006801665</v>
      </c>
      <c r="O147" s="85" t="s">
        <v>371</v>
      </c>
      <c r="P147" s="85">
        <v>3136686596</v>
      </c>
      <c r="Q147" s="79"/>
      <c r="R147" s="82" t="s">
        <v>309</v>
      </c>
    </row>
    <row r="148" spans="1:18" ht="51" x14ac:dyDescent="0.25">
      <c r="A148" s="188">
        <v>147</v>
      </c>
      <c r="B148" s="105" t="s">
        <v>234</v>
      </c>
      <c r="C148" s="106" t="s">
        <v>63</v>
      </c>
      <c r="D148" s="128">
        <v>1</v>
      </c>
      <c r="E148" s="62">
        <f t="shared" si="8"/>
        <v>24001.680672268907</v>
      </c>
      <c r="F148" s="63">
        <v>0.19</v>
      </c>
      <c r="G148" s="62">
        <f>'PRESUPUESTO MATRIZ DE INVERSIÓN'!G73</f>
        <v>28562</v>
      </c>
      <c r="H148" s="62">
        <f t="shared" si="9"/>
        <v>28562</v>
      </c>
      <c r="I148" s="61" t="s">
        <v>227</v>
      </c>
      <c r="J148" s="61" t="s">
        <v>237</v>
      </c>
      <c r="K148" s="61"/>
      <c r="L148" s="79" t="s">
        <v>169</v>
      </c>
      <c r="M148" s="85" t="s">
        <v>416</v>
      </c>
      <c r="N148" s="85">
        <v>9006801665</v>
      </c>
      <c r="O148" s="85" t="s">
        <v>371</v>
      </c>
      <c r="P148" s="85">
        <v>3136686596</v>
      </c>
      <c r="Q148" s="79"/>
      <c r="R148" s="82" t="s">
        <v>309</v>
      </c>
    </row>
    <row r="149" spans="1:18" ht="48.75" customHeight="1" x14ac:dyDescent="0.25">
      <c r="A149" s="188">
        <v>148</v>
      </c>
      <c r="B149" s="105" t="s">
        <v>235</v>
      </c>
      <c r="C149" s="106" t="s">
        <v>63</v>
      </c>
      <c r="D149" s="128">
        <v>12</v>
      </c>
      <c r="E149" s="62">
        <f t="shared" si="8"/>
        <v>16353.781512605043</v>
      </c>
      <c r="F149" s="63">
        <v>0.19</v>
      </c>
      <c r="G149" s="62">
        <f>'PRESUPUESTO MATRIZ DE INVERSIÓN'!G71</f>
        <v>19461</v>
      </c>
      <c r="H149" s="62">
        <f t="shared" si="9"/>
        <v>233532</v>
      </c>
      <c r="I149" s="61" t="s">
        <v>227</v>
      </c>
      <c r="J149" s="61" t="s">
        <v>237</v>
      </c>
      <c r="K149" s="61"/>
      <c r="L149" s="79" t="s">
        <v>169</v>
      </c>
      <c r="M149" s="85" t="s">
        <v>416</v>
      </c>
      <c r="N149" s="85">
        <v>9006801665</v>
      </c>
      <c r="O149" s="85" t="s">
        <v>371</v>
      </c>
      <c r="P149" s="85">
        <v>3136686596</v>
      </c>
      <c r="Q149" s="79"/>
      <c r="R149" s="82" t="s">
        <v>309</v>
      </c>
    </row>
    <row r="150" spans="1:18" ht="34.5" customHeight="1" x14ac:dyDescent="0.25">
      <c r="A150" s="188">
        <v>149</v>
      </c>
      <c r="B150" s="105" t="s">
        <v>236</v>
      </c>
      <c r="C150" s="106" t="s">
        <v>63</v>
      </c>
      <c r="D150" s="128">
        <v>12</v>
      </c>
      <c r="E150" s="62">
        <f t="shared" si="8"/>
        <v>24001.680672268907</v>
      </c>
      <c r="F150" s="63">
        <v>0.19</v>
      </c>
      <c r="G150" s="62">
        <f>'PRESUPUESTO MATRIZ DE INVERSIÓN'!G68</f>
        <v>28562</v>
      </c>
      <c r="H150" s="62">
        <f t="shared" si="9"/>
        <v>342744</v>
      </c>
      <c r="I150" s="61" t="s">
        <v>227</v>
      </c>
      <c r="J150" s="61" t="s">
        <v>237</v>
      </c>
      <c r="K150" s="61"/>
      <c r="L150" s="79" t="s">
        <v>169</v>
      </c>
      <c r="M150" s="85" t="s">
        <v>416</v>
      </c>
      <c r="N150" s="85">
        <v>9006801665</v>
      </c>
      <c r="O150" s="85" t="s">
        <v>371</v>
      </c>
      <c r="P150" s="85">
        <v>3136686596</v>
      </c>
      <c r="Q150" s="79"/>
      <c r="R150" s="82" t="s">
        <v>309</v>
      </c>
    </row>
    <row r="151" spans="1:18" ht="51" x14ac:dyDescent="0.25">
      <c r="A151" s="188">
        <v>150</v>
      </c>
      <c r="B151" s="105" t="s">
        <v>230</v>
      </c>
      <c r="C151" s="106" t="s">
        <v>63</v>
      </c>
      <c r="D151" s="128">
        <v>12</v>
      </c>
      <c r="E151" s="62">
        <f t="shared" si="8"/>
        <v>24001.680672268907</v>
      </c>
      <c r="F151" s="63">
        <v>0.19</v>
      </c>
      <c r="G151" s="62">
        <f>'PRESUPUESTO MATRIZ DE INVERSIÓN'!G69</f>
        <v>28562</v>
      </c>
      <c r="H151" s="62">
        <f t="shared" si="9"/>
        <v>342744</v>
      </c>
      <c r="I151" s="61" t="s">
        <v>227</v>
      </c>
      <c r="J151" s="61" t="s">
        <v>238</v>
      </c>
      <c r="K151" s="61"/>
      <c r="L151" s="79" t="s">
        <v>169</v>
      </c>
      <c r="M151" s="76" t="s">
        <v>374</v>
      </c>
      <c r="N151" s="85">
        <v>8110290854</v>
      </c>
      <c r="O151" s="85" t="s">
        <v>375</v>
      </c>
      <c r="P151" s="85">
        <v>3117708526</v>
      </c>
      <c r="Q151" s="79"/>
      <c r="R151" s="82" t="s">
        <v>309</v>
      </c>
    </row>
    <row r="152" spans="1:18" ht="51" x14ac:dyDescent="0.25">
      <c r="A152" s="188">
        <v>151</v>
      </c>
      <c r="B152" s="105" t="s">
        <v>231</v>
      </c>
      <c r="C152" s="106" t="s">
        <v>63</v>
      </c>
      <c r="D152" s="128">
        <v>12</v>
      </c>
      <c r="E152" s="62">
        <f t="shared" si="8"/>
        <v>29335.294117647059</v>
      </c>
      <c r="F152" s="63">
        <v>0.19</v>
      </c>
      <c r="G152" s="62">
        <f>'PRESUPUESTO MATRIZ DE INVERSIÓN'!G67</f>
        <v>34909</v>
      </c>
      <c r="H152" s="62">
        <f t="shared" si="9"/>
        <v>418908</v>
      </c>
      <c r="I152" s="61" t="s">
        <v>227</v>
      </c>
      <c r="J152" s="61" t="s">
        <v>238</v>
      </c>
      <c r="K152" s="61"/>
      <c r="L152" s="79" t="s">
        <v>169</v>
      </c>
      <c r="M152" s="76" t="s">
        <v>374</v>
      </c>
      <c r="N152" s="85">
        <v>8110290854</v>
      </c>
      <c r="O152" s="85" t="s">
        <v>375</v>
      </c>
      <c r="P152" s="85">
        <v>3117708526</v>
      </c>
      <c r="Q152" s="79"/>
      <c r="R152" s="82" t="s">
        <v>309</v>
      </c>
    </row>
    <row r="153" spans="1:18" ht="51" x14ac:dyDescent="0.25">
      <c r="A153" s="188">
        <v>152</v>
      </c>
      <c r="B153" s="105" t="s">
        <v>232</v>
      </c>
      <c r="C153" s="106" t="s">
        <v>63</v>
      </c>
      <c r="D153" s="128">
        <v>12</v>
      </c>
      <c r="E153" s="62">
        <f t="shared" si="8"/>
        <v>26668.067226890758</v>
      </c>
      <c r="F153" s="63">
        <v>0.19</v>
      </c>
      <c r="G153" s="62">
        <f>'PRESUPUESTO MATRIZ DE INVERSIÓN'!G72</f>
        <v>31735</v>
      </c>
      <c r="H153" s="62">
        <f t="shared" si="9"/>
        <v>380820</v>
      </c>
      <c r="I153" s="61" t="s">
        <v>227</v>
      </c>
      <c r="J153" s="61" t="s">
        <v>238</v>
      </c>
      <c r="K153" s="61"/>
      <c r="L153" s="79" t="s">
        <v>169</v>
      </c>
      <c r="M153" s="76" t="s">
        <v>374</v>
      </c>
      <c r="N153" s="85">
        <v>8110290854</v>
      </c>
      <c r="O153" s="85" t="s">
        <v>375</v>
      </c>
      <c r="P153" s="85">
        <v>3117708526</v>
      </c>
      <c r="Q153" s="79"/>
      <c r="R153" s="82" t="s">
        <v>309</v>
      </c>
    </row>
    <row r="154" spans="1:18" ht="51" x14ac:dyDescent="0.25">
      <c r="A154" s="188">
        <v>153</v>
      </c>
      <c r="B154" s="105" t="s">
        <v>233</v>
      </c>
      <c r="C154" s="106" t="s">
        <v>63</v>
      </c>
      <c r="D154" s="128">
        <v>9</v>
      </c>
      <c r="E154" s="62">
        <f t="shared" si="8"/>
        <v>24001.680672268907</v>
      </c>
      <c r="F154" s="63">
        <v>0.19</v>
      </c>
      <c r="G154" s="62">
        <f>'PRESUPUESTO MATRIZ DE INVERSIÓN'!G70</f>
        <v>28562</v>
      </c>
      <c r="H154" s="62">
        <f t="shared" si="9"/>
        <v>257058</v>
      </c>
      <c r="I154" s="61" t="s">
        <v>227</v>
      </c>
      <c r="J154" s="61" t="s">
        <v>238</v>
      </c>
      <c r="K154" s="61"/>
      <c r="L154" s="79" t="s">
        <v>169</v>
      </c>
      <c r="M154" s="76" t="s">
        <v>374</v>
      </c>
      <c r="N154" s="85">
        <v>8110290854</v>
      </c>
      <c r="O154" s="85" t="s">
        <v>375</v>
      </c>
      <c r="P154" s="85">
        <v>3117708526</v>
      </c>
      <c r="Q154" s="79"/>
      <c r="R154" s="82" t="s">
        <v>309</v>
      </c>
    </row>
    <row r="155" spans="1:18" ht="51" x14ac:dyDescent="0.25">
      <c r="A155" s="188">
        <v>154</v>
      </c>
      <c r="B155" s="105" t="s">
        <v>234</v>
      </c>
      <c r="C155" s="106" t="s">
        <v>63</v>
      </c>
      <c r="D155" s="128">
        <v>1</v>
      </c>
      <c r="E155" s="62">
        <f t="shared" si="8"/>
        <v>24001.680672268907</v>
      </c>
      <c r="F155" s="63">
        <v>0.19</v>
      </c>
      <c r="G155" s="62">
        <f>'PRESUPUESTO MATRIZ DE INVERSIÓN'!G73</f>
        <v>28562</v>
      </c>
      <c r="H155" s="62">
        <f t="shared" si="9"/>
        <v>28562</v>
      </c>
      <c r="I155" s="61" t="s">
        <v>227</v>
      </c>
      <c r="J155" s="61" t="s">
        <v>238</v>
      </c>
      <c r="K155" s="61"/>
      <c r="L155" s="79" t="s">
        <v>169</v>
      </c>
      <c r="M155" s="76" t="s">
        <v>374</v>
      </c>
      <c r="N155" s="85">
        <v>8110290854</v>
      </c>
      <c r="O155" s="85" t="s">
        <v>375</v>
      </c>
      <c r="P155" s="85">
        <v>3117708526</v>
      </c>
      <c r="Q155" s="79"/>
      <c r="R155" s="82" t="s">
        <v>309</v>
      </c>
    </row>
    <row r="156" spans="1:18" ht="51" x14ac:dyDescent="0.25">
      <c r="A156" s="188">
        <v>155</v>
      </c>
      <c r="B156" s="105" t="s">
        <v>235</v>
      </c>
      <c r="C156" s="106" t="s">
        <v>63</v>
      </c>
      <c r="D156" s="128">
        <v>12</v>
      </c>
      <c r="E156" s="62">
        <f t="shared" si="8"/>
        <v>16353.781512605043</v>
      </c>
      <c r="F156" s="63">
        <v>0.19</v>
      </c>
      <c r="G156" s="62">
        <f>'PRESUPUESTO MATRIZ DE INVERSIÓN'!G71</f>
        <v>19461</v>
      </c>
      <c r="H156" s="62">
        <f t="shared" si="9"/>
        <v>233532</v>
      </c>
      <c r="I156" s="61" t="s">
        <v>227</v>
      </c>
      <c r="J156" s="61" t="s">
        <v>238</v>
      </c>
      <c r="K156" s="61"/>
      <c r="L156" s="79" t="s">
        <v>169</v>
      </c>
      <c r="M156" s="76" t="s">
        <v>374</v>
      </c>
      <c r="N156" s="85">
        <v>8110290854</v>
      </c>
      <c r="O156" s="85" t="s">
        <v>375</v>
      </c>
      <c r="P156" s="85">
        <v>3117708526</v>
      </c>
      <c r="Q156" s="79"/>
      <c r="R156" s="82" t="s">
        <v>309</v>
      </c>
    </row>
    <row r="157" spans="1:18" ht="51" x14ac:dyDescent="0.25">
      <c r="A157" s="188">
        <v>156</v>
      </c>
      <c r="B157" s="105" t="s">
        <v>236</v>
      </c>
      <c r="C157" s="106" t="s">
        <v>63</v>
      </c>
      <c r="D157" s="128">
        <v>12</v>
      </c>
      <c r="E157" s="62">
        <f t="shared" si="8"/>
        <v>24001.680672268907</v>
      </c>
      <c r="F157" s="63">
        <v>0.19</v>
      </c>
      <c r="G157" s="62">
        <f>'PRESUPUESTO MATRIZ DE INVERSIÓN'!G68</f>
        <v>28562</v>
      </c>
      <c r="H157" s="62">
        <f t="shared" si="9"/>
        <v>342744</v>
      </c>
      <c r="I157" s="61" t="s">
        <v>227</v>
      </c>
      <c r="J157" s="61" t="s">
        <v>238</v>
      </c>
      <c r="K157" s="61"/>
      <c r="L157" s="79" t="s">
        <v>169</v>
      </c>
      <c r="M157" s="76" t="s">
        <v>374</v>
      </c>
      <c r="N157" s="85">
        <v>8110290854</v>
      </c>
      <c r="O157" s="85" t="s">
        <v>375</v>
      </c>
      <c r="P157" s="85">
        <v>3117708526</v>
      </c>
      <c r="Q157" s="79"/>
      <c r="R157" s="82" t="s">
        <v>309</v>
      </c>
    </row>
    <row r="158" spans="1:18" ht="38.25" x14ac:dyDescent="0.25">
      <c r="A158" s="188">
        <v>157</v>
      </c>
      <c r="B158" s="148" t="s">
        <v>242</v>
      </c>
      <c r="C158" s="100" t="s">
        <v>63</v>
      </c>
      <c r="D158" s="149">
        <v>6</v>
      </c>
      <c r="E158" s="62">
        <f t="shared" si="8"/>
        <v>106672.26890756303</v>
      </c>
      <c r="F158" s="63">
        <v>0.19</v>
      </c>
      <c r="G158" s="62">
        <f>'PRESUPUESTO MATRIZ DE INVERSIÓN'!G33</f>
        <v>126940</v>
      </c>
      <c r="H158" s="62">
        <f t="shared" si="9"/>
        <v>761640</v>
      </c>
      <c r="I158" s="61" t="s">
        <v>227</v>
      </c>
      <c r="J158" s="61" t="s">
        <v>239</v>
      </c>
      <c r="K158" s="79" t="s">
        <v>240</v>
      </c>
      <c r="L158" s="79" t="s">
        <v>219</v>
      </c>
      <c r="M158" s="76" t="s">
        <v>241</v>
      </c>
      <c r="N158" s="85">
        <v>901692215</v>
      </c>
      <c r="O158" s="85" t="s">
        <v>373</v>
      </c>
      <c r="P158" s="85">
        <v>3234767325</v>
      </c>
      <c r="Q158" s="79"/>
      <c r="R158" s="82" t="s">
        <v>309</v>
      </c>
    </row>
    <row r="159" spans="1:18" ht="38.25" x14ac:dyDescent="0.25">
      <c r="A159" s="188">
        <v>158</v>
      </c>
      <c r="B159" s="94" t="s">
        <v>243</v>
      </c>
      <c r="C159" s="100" t="s">
        <v>63</v>
      </c>
      <c r="D159" s="95">
        <v>1</v>
      </c>
      <c r="E159" s="62">
        <f t="shared" si="8"/>
        <v>154674.78991596639</v>
      </c>
      <c r="F159" s="63">
        <v>0.19</v>
      </c>
      <c r="G159" s="62">
        <f>'PRESUPUESTO MATRIZ DE INVERSIÓN'!G35</f>
        <v>184063</v>
      </c>
      <c r="H159" s="62">
        <f t="shared" si="9"/>
        <v>184063</v>
      </c>
      <c r="I159" s="61" t="s">
        <v>227</v>
      </c>
      <c r="J159" s="61" t="s">
        <v>239</v>
      </c>
      <c r="K159" s="79" t="s">
        <v>240</v>
      </c>
      <c r="L159" s="79" t="s">
        <v>219</v>
      </c>
      <c r="M159" s="76" t="s">
        <v>241</v>
      </c>
      <c r="N159" s="85">
        <v>901692215</v>
      </c>
      <c r="O159" s="85" t="s">
        <v>373</v>
      </c>
      <c r="P159" s="85">
        <v>3234767325</v>
      </c>
      <c r="Q159" s="79"/>
      <c r="R159" s="82" t="s">
        <v>309</v>
      </c>
    </row>
    <row r="160" spans="1:18" ht="51" x14ac:dyDescent="0.25">
      <c r="A160" s="188">
        <v>159</v>
      </c>
      <c r="B160" s="94" t="s">
        <v>244</v>
      </c>
      <c r="C160" s="100" t="s">
        <v>63</v>
      </c>
      <c r="D160" s="95">
        <v>1</v>
      </c>
      <c r="E160" s="62">
        <f t="shared" ref="E160:E168" si="10">G160/(1+F160)</f>
        <v>82671.42857142858</v>
      </c>
      <c r="F160" s="63">
        <v>0.19</v>
      </c>
      <c r="G160" s="62">
        <f>'PRESUPUESTO MATRIZ DE INVERSIÓN'!G34</f>
        <v>98379</v>
      </c>
      <c r="H160" s="62">
        <f t="shared" si="9"/>
        <v>98379</v>
      </c>
      <c r="I160" s="61" t="s">
        <v>227</v>
      </c>
      <c r="J160" s="61" t="s">
        <v>239</v>
      </c>
      <c r="K160" s="79" t="s">
        <v>249</v>
      </c>
      <c r="L160" s="79" t="s">
        <v>219</v>
      </c>
      <c r="M160" s="76" t="s">
        <v>241</v>
      </c>
      <c r="N160" s="85">
        <v>901692215</v>
      </c>
      <c r="O160" s="85" t="s">
        <v>373</v>
      </c>
      <c r="P160" s="85">
        <v>3234767325</v>
      </c>
      <c r="Q160" s="79"/>
      <c r="R160" s="82" t="s">
        <v>309</v>
      </c>
    </row>
    <row r="161" spans="1:18" ht="51" x14ac:dyDescent="0.25">
      <c r="A161" s="188">
        <v>160</v>
      </c>
      <c r="B161" s="94" t="s">
        <v>245</v>
      </c>
      <c r="C161" s="100" t="s">
        <v>63</v>
      </c>
      <c r="D161" s="95">
        <v>8</v>
      </c>
      <c r="E161" s="62">
        <f t="shared" si="10"/>
        <v>60892.436974789918</v>
      </c>
      <c r="F161" s="63">
        <v>0.19</v>
      </c>
      <c r="G161" s="62">
        <f>'PRESUPUESTO MATRIZ DE INVERSIÓN'!G63</f>
        <v>72462</v>
      </c>
      <c r="H161" s="62">
        <f t="shared" si="9"/>
        <v>579696</v>
      </c>
      <c r="I161" s="61" t="s">
        <v>227</v>
      </c>
      <c r="J161" s="61" t="s">
        <v>239</v>
      </c>
      <c r="K161" s="79" t="s">
        <v>249</v>
      </c>
      <c r="L161" s="79" t="s">
        <v>219</v>
      </c>
      <c r="M161" s="76" t="s">
        <v>241</v>
      </c>
      <c r="N161" s="85">
        <v>901692215</v>
      </c>
      <c r="O161" s="85" t="s">
        <v>373</v>
      </c>
      <c r="P161" s="85">
        <v>3234767325</v>
      </c>
      <c r="Q161" s="79"/>
      <c r="R161" s="82" t="s">
        <v>309</v>
      </c>
    </row>
    <row r="162" spans="1:18" ht="51" x14ac:dyDescent="0.25">
      <c r="A162" s="188">
        <v>161</v>
      </c>
      <c r="B162" s="94" t="s">
        <v>284</v>
      </c>
      <c r="C162" s="100" t="s">
        <v>94</v>
      </c>
      <c r="D162" s="95">
        <v>8</v>
      </c>
      <c r="E162" s="62">
        <f t="shared" si="10"/>
        <v>43557.983193277316</v>
      </c>
      <c r="F162" s="63">
        <v>0.19</v>
      </c>
      <c r="G162" s="62">
        <f>'PRESUPUESTO MATRIZ DE INVERSIÓN'!G20</f>
        <v>51834</v>
      </c>
      <c r="H162" s="62">
        <f t="shared" si="9"/>
        <v>414672</v>
      </c>
      <c r="I162" s="61" t="s">
        <v>227</v>
      </c>
      <c r="J162" s="79" t="s">
        <v>239</v>
      </c>
      <c r="K162" s="79" t="s">
        <v>249</v>
      </c>
      <c r="L162" s="79" t="s">
        <v>219</v>
      </c>
      <c r="M162" s="76" t="s">
        <v>241</v>
      </c>
      <c r="N162" s="85">
        <v>901692215</v>
      </c>
      <c r="O162" s="85" t="s">
        <v>373</v>
      </c>
      <c r="P162" s="85">
        <v>3234767325</v>
      </c>
      <c r="Q162" s="79"/>
      <c r="R162" s="82" t="s">
        <v>265</v>
      </c>
    </row>
    <row r="163" spans="1:18" ht="51" x14ac:dyDescent="0.25">
      <c r="A163" s="188">
        <v>162</v>
      </c>
      <c r="B163" s="105" t="s">
        <v>286</v>
      </c>
      <c r="C163" s="100" t="s">
        <v>94</v>
      </c>
      <c r="D163" s="128">
        <v>5</v>
      </c>
      <c r="E163" s="62">
        <f t="shared" si="10"/>
        <v>32793</v>
      </c>
      <c r="F163" s="63">
        <v>0</v>
      </c>
      <c r="G163" s="62">
        <f>'PRESUPUESTO MATRIZ DE INVERSIÓN'!G24</f>
        <v>32793</v>
      </c>
      <c r="H163" s="62">
        <f t="shared" si="9"/>
        <v>163965</v>
      </c>
      <c r="I163" s="61" t="s">
        <v>227</v>
      </c>
      <c r="J163" s="79" t="s">
        <v>247</v>
      </c>
      <c r="K163" s="61"/>
      <c r="L163" s="79" t="s">
        <v>169</v>
      </c>
      <c r="M163" s="76" t="s">
        <v>248</v>
      </c>
      <c r="N163" s="85">
        <v>9012597750</v>
      </c>
      <c r="O163" s="85" t="s">
        <v>367</v>
      </c>
      <c r="P163" s="85" t="s">
        <v>368</v>
      </c>
      <c r="Q163" s="79"/>
      <c r="R163" s="82" t="s">
        <v>265</v>
      </c>
    </row>
    <row r="164" spans="1:18" ht="34.5" customHeight="1" x14ac:dyDescent="0.25">
      <c r="A164" s="188">
        <v>163</v>
      </c>
      <c r="B164" s="105" t="s">
        <v>246</v>
      </c>
      <c r="C164" s="100" t="s">
        <v>94</v>
      </c>
      <c r="D164" s="128">
        <v>6</v>
      </c>
      <c r="E164" s="62">
        <f t="shared" si="10"/>
        <v>30678</v>
      </c>
      <c r="F164" s="63">
        <v>0</v>
      </c>
      <c r="G164" s="62">
        <f>'PRESUPUESTO MATRIZ DE INVERSIÓN'!G3</f>
        <v>30678</v>
      </c>
      <c r="H164" s="62">
        <f t="shared" si="9"/>
        <v>184068</v>
      </c>
      <c r="I164" s="61" t="s">
        <v>227</v>
      </c>
      <c r="J164" s="79" t="s">
        <v>247</v>
      </c>
      <c r="K164" s="61"/>
      <c r="L164" s="79" t="s">
        <v>169</v>
      </c>
      <c r="M164" s="76" t="s">
        <v>248</v>
      </c>
      <c r="N164" s="85">
        <v>9012597750</v>
      </c>
      <c r="O164" s="85" t="s">
        <v>367</v>
      </c>
      <c r="P164" s="85" t="s">
        <v>368</v>
      </c>
      <c r="Q164" s="79"/>
      <c r="R164" s="82" t="s">
        <v>265</v>
      </c>
    </row>
    <row r="165" spans="1:18" ht="27.75" customHeight="1" x14ac:dyDescent="0.25">
      <c r="A165" s="188">
        <v>164</v>
      </c>
      <c r="B165" s="93" t="s">
        <v>253</v>
      </c>
      <c r="C165" s="100" t="s">
        <v>94</v>
      </c>
      <c r="D165" s="128">
        <v>5</v>
      </c>
      <c r="E165" s="62">
        <f t="shared" si="10"/>
        <v>330044</v>
      </c>
      <c r="F165" s="63">
        <v>0</v>
      </c>
      <c r="G165" s="62">
        <f>'PRESUPUESTO MATRIZ DE INVERSIÓN'!G50</f>
        <v>330044</v>
      </c>
      <c r="H165" s="62">
        <f t="shared" si="9"/>
        <v>1650220</v>
      </c>
      <c r="I165" s="61" t="s">
        <v>227</v>
      </c>
      <c r="J165" s="79" t="s">
        <v>247</v>
      </c>
      <c r="K165" s="61"/>
      <c r="L165" s="79" t="s">
        <v>169</v>
      </c>
      <c r="M165" s="76" t="s">
        <v>248</v>
      </c>
      <c r="N165" s="85">
        <v>9012597750</v>
      </c>
      <c r="O165" s="85" t="s">
        <v>367</v>
      </c>
      <c r="P165" s="85" t="s">
        <v>368</v>
      </c>
      <c r="Q165" s="79"/>
      <c r="R165" s="82" t="s">
        <v>265</v>
      </c>
    </row>
    <row r="166" spans="1:18" ht="25.5" x14ac:dyDescent="0.25">
      <c r="A166" s="188">
        <v>165</v>
      </c>
      <c r="B166" s="76" t="s">
        <v>307</v>
      </c>
      <c r="C166" s="100" t="s">
        <v>102</v>
      </c>
      <c r="D166" s="95">
        <v>9</v>
      </c>
      <c r="E166" s="62">
        <f t="shared" si="10"/>
        <v>198532.38095238095</v>
      </c>
      <c r="F166" s="63">
        <v>0.05</v>
      </c>
      <c r="G166" s="62">
        <f>'PRESUPUESTO MATRIZ DE INVERSIÓN'!G7</f>
        <v>208459</v>
      </c>
      <c r="H166" s="62">
        <f t="shared" si="9"/>
        <v>1876131</v>
      </c>
      <c r="I166" s="61" t="s">
        <v>227</v>
      </c>
      <c r="J166" s="79" t="s">
        <v>301</v>
      </c>
      <c r="K166" s="79"/>
      <c r="L166" s="79" t="s">
        <v>100</v>
      </c>
      <c r="M166" s="76" t="s">
        <v>320</v>
      </c>
      <c r="N166" s="85">
        <v>9007523740</v>
      </c>
      <c r="O166" s="85" t="s">
        <v>372</v>
      </c>
      <c r="P166" s="85" t="s">
        <v>368</v>
      </c>
      <c r="Q166" s="79"/>
      <c r="R166" s="107" t="s">
        <v>265</v>
      </c>
    </row>
    <row r="167" spans="1:18" ht="12.75" customHeight="1" x14ac:dyDescent="0.25">
      <c r="A167" s="188">
        <v>166</v>
      </c>
      <c r="B167" s="95" t="s">
        <v>430</v>
      </c>
      <c r="C167" s="90" t="s">
        <v>304</v>
      </c>
      <c r="D167" s="95">
        <v>4</v>
      </c>
      <c r="E167" s="62">
        <f t="shared" si="10"/>
        <v>34921.008403361346</v>
      </c>
      <c r="F167" s="63">
        <v>0.19</v>
      </c>
      <c r="G167" s="62">
        <f>'PRESUPUESTO MATRIZ DE INVERSIÓN'!G30</f>
        <v>41556</v>
      </c>
      <c r="H167" s="62">
        <f t="shared" ref="H167:H171" si="11">D167*G167</f>
        <v>166224</v>
      </c>
      <c r="I167" s="61" t="s">
        <v>227</v>
      </c>
      <c r="J167" s="61" t="s">
        <v>306</v>
      </c>
      <c r="K167" s="79"/>
      <c r="L167" s="79" t="s">
        <v>225</v>
      </c>
      <c r="M167" s="76" t="s">
        <v>305</v>
      </c>
      <c r="N167" s="85" t="s">
        <v>369</v>
      </c>
      <c r="O167" s="85" t="s">
        <v>370</v>
      </c>
      <c r="P167" s="85">
        <v>3104413288</v>
      </c>
      <c r="Q167" s="79"/>
      <c r="R167" s="82" t="s">
        <v>309</v>
      </c>
    </row>
    <row r="168" spans="1:18" ht="52.5" customHeight="1" x14ac:dyDescent="0.25">
      <c r="A168" s="188">
        <v>167</v>
      </c>
      <c r="B168" s="86" t="s">
        <v>303</v>
      </c>
      <c r="C168" s="108" t="s">
        <v>304</v>
      </c>
      <c r="D168" s="129">
        <v>1</v>
      </c>
      <c r="E168" s="110">
        <f t="shared" si="10"/>
        <v>1548151.2605042018</v>
      </c>
      <c r="F168" s="111">
        <v>0.19</v>
      </c>
      <c r="G168" s="110">
        <f>'PRESUPUESTO MATRIZ DE INVERSIÓN'!G84</f>
        <v>1842300</v>
      </c>
      <c r="H168" s="110">
        <f t="shared" si="11"/>
        <v>1842300</v>
      </c>
      <c r="I168" s="109" t="s">
        <v>227</v>
      </c>
      <c r="J168" s="109" t="s">
        <v>306</v>
      </c>
      <c r="K168" s="112"/>
      <c r="L168" s="112" t="s">
        <v>225</v>
      </c>
      <c r="M168" s="86" t="s">
        <v>305</v>
      </c>
      <c r="N168" s="113" t="s">
        <v>369</v>
      </c>
      <c r="O168" s="113" t="s">
        <v>370</v>
      </c>
      <c r="P168" s="113">
        <v>3104413288</v>
      </c>
      <c r="Q168" s="112"/>
      <c r="R168" s="114" t="s">
        <v>309</v>
      </c>
    </row>
    <row r="169" spans="1:18" ht="29.25" customHeight="1" x14ac:dyDescent="0.25">
      <c r="A169" s="188">
        <v>168</v>
      </c>
      <c r="B169" s="76" t="s">
        <v>468</v>
      </c>
      <c r="C169" s="90" t="s">
        <v>304</v>
      </c>
      <c r="D169" s="95">
        <v>4</v>
      </c>
      <c r="E169" s="62">
        <f t="shared" ref="E169:E171" si="12">G169/(1+F169)</f>
        <v>106588.23529411765</v>
      </c>
      <c r="F169" s="63">
        <v>0.19</v>
      </c>
      <c r="G169" s="62">
        <f>'PRESUPUESTO MATRIZ DE INVERSIÓN'!G32</f>
        <v>126840</v>
      </c>
      <c r="H169" s="62">
        <f t="shared" si="11"/>
        <v>507360</v>
      </c>
      <c r="I169" s="61" t="s">
        <v>227</v>
      </c>
      <c r="J169" s="61" t="s">
        <v>464</v>
      </c>
      <c r="K169" s="79"/>
      <c r="L169" s="79" t="s">
        <v>467</v>
      </c>
      <c r="M169" s="76" t="s">
        <v>465</v>
      </c>
      <c r="N169" s="85" t="s">
        <v>466</v>
      </c>
      <c r="O169" s="85" t="s">
        <v>589</v>
      </c>
      <c r="P169" s="85">
        <v>3135269338</v>
      </c>
      <c r="Q169" s="79"/>
      <c r="R169" s="82" t="s">
        <v>309</v>
      </c>
    </row>
    <row r="170" spans="1:18" ht="47.25" customHeight="1" x14ac:dyDescent="0.25">
      <c r="A170" s="188">
        <v>169</v>
      </c>
      <c r="B170" s="76" t="s">
        <v>469</v>
      </c>
      <c r="C170" s="90" t="s">
        <v>304</v>
      </c>
      <c r="D170" s="95">
        <v>1</v>
      </c>
      <c r="E170" s="62">
        <f t="shared" si="12"/>
        <v>666393.27731092437</v>
      </c>
      <c r="F170" s="63">
        <v>0.19</v>
      </c>
      <c r="G170" s="62">
        <f>'PRESUPUESTO MATRIZ DE INVERSIÓN'!G46</f>
        <v>793008</v>
      </c>
      <c r="H170" s="62">
        <f t="shared" si="11"/>
        <v>793008</v>
      </c>
      <c r="I170" s="61" t="s">
        <v>227</v>
      </c>
      <c r="J170" s="61" t="s">
        <v>464</v>
      </c>
      <c r="K170" s="79"/>
      <c r="L170" s="79" t="s">
        <v>467</v>
      </c>
      <c r="M170" s="76" t="s">
        <v>465</v>
      </c>
      <c r="N170" s="85" t="s">
        <v>466</v>
      </c>
      <c r="O170" s="85" t="s">
        <v>589</v>
      </c>
      <c r="P170" s="85">
        <v>3135269338</v>
      </c>
      <c r="Q170" s="79"/>
      <c r="R170" s="82" t="s">
        <v>309</v>
      </c>
    </row>
    <row r="171" spans="1:18" ht="27" customHeight="1" x14ac:dyDescent="0.25">
      <c r="A171" s="188">
        <v>170</v>
      </c>
      <c r="B171" s="52" t="s">
        <v>510</v>
      </c>
      <c r="C171" s="90" t="s">
        <v>304</v>
      </c>
      <c r="D171" s="95">
        <v>1</v>
      </c>
      <c r="E171" s="62">
        <f t="shared" si="12"/>
        <v>598570.5882352941</v>
      </c>
      <c r="F171" s="63">
        <v>0.19</v>
      </c>
      <c r="G171" s="62">
        <f>'PRESUPUESTO MATRIZ DE INVERSIÓN'!G85</f>
        <v>712299</v>
      </c>
      <c r="H171" s="62">
        <f t="shared" si="11"/>
        <v>712299</v>
      </c>
      <c r="I171" s="61" t="s">
        <v>227</v>
      </c>
      <c r="J171" s="61" t="s">
        <v>464</v>
      </c>
      <c r="K171" s="79"/>
      <c r="L171" s="79" t="s">
        <v>467</v>
      </c>
      <c r="M171" s="76" t="s">
        <v>465</v>
      </c>
      <c r="N171" s="85" t="s">
        <v>466</v>
      </c>
      <c r="O171" s="85" t="s">
        <v>589</v>
      </c>
      <c r="P171" s="85">
        <v>3135269338</v>
      </c>
      <c r="Q171" s="79"/>
      <c r="R171" s="82" t="s">
        <v>309</v>
      </c>
    </row>
    <row r="172" spans="1:18" x14ac:dyDescent="0.25">
      <c r="A172" s="178"/>
      <c r="B172" s="179"/>
      <c r="C172" s="180"/>
      <c r="D172" s="181">
        <f>SUBTOTAL(109,Tabla1[CANTIDAD])</f>
        <v>1499</v>
      </c>
      <c r="E172" s="182"/>
      <c r="F172" s="182"/>
      <c r="G172" s="182"/>
      <c r="H172" s="183">
        <f>SUBTOTAL(109,Tabla1[[VALOR TOTAL ]])</f>
        <v>100000000</v>
      </c>
      <c r="I172" s="182"/>
      <c r="J172" s="184"/>
      <c r="K172" s="184"/>
      <c r="L172" s="184"/>
      <c r="M172" s="185"/>
      <c r="N172" s="186"/>
      <c r="O172" s="186"/>
      <c r="P172" s="186"/>
      <c r="Q172" s="184"/>
      <c r="R172" s="187"/>
    </row>
    <row r="173" spans="1:18" x14ac:dyDescent="0.25">
      <c r="A173" s="61"/>
      <c r="B173" s="95"/>
      <c r="C173" s="90"/>
      <c r="D173" s="90"/>
      <c r="E173" s="61"/>
      <c r="F173" s="61"/>
      <c r="G173" s="62"/>
      <c r="H173" s="62"/>
      <c r="I173" s="61"/>
      <c r="J173" s="79"/>
      <c r="K173" s="79"/>
      <c r="L173" s="79"/>
      <c r="M173" s="76"/>
      <c r="N173" s="61"/>
      <c r="O173" s="61"/>
      <c r="P173" s="61"/>
      <c r="Q173" s="79"/>
      <c r="R173" s="61"/>
    </row>
    <row r="174" spans="1:18" x14ac:dyDescent="0.25">
      <c r="A174" s="61"/>
      <c r="B174" s="95"/>
      <c r="C174" s="90"/>
      <c r="D174" s="90"/>
      <c r="E174" s="61"/>
      <c r="F174" s="61"/>
      <c r="G174" s="62"/>
      <c r="H174" s="62"/>
      <c r="I174" s="61"/>
      <c r="J174" s="79"/>
      <c r="K174" s="79"/>
      <c r="L174" s="79"/>
      <c r="M174" s="76"/>
      <c r="N174" s="61"/>
      <c r="O174" s="61"/>
      <c r="P174" s="61"/>
      <c r="Q174" s="79"/>
      <c r="R174" s="61"/>
    </row>
    <row r="175" spans="1:18" x14ac:dyDescent="0.25">
      <c r="A175" s="75"/>
      <c r="B175" s="95"/>
      <c r="C175" s="90"/>
      <c r="D175" s="90"/>
      <c r="E175" s="150"/>
      <c r="F175" s="63"/>
      <c r="G175" s="62"/>
      <c r="H175" s="62"/>
      <c r="I175" s="61"/>
      <c r="J175" s="79"/>
      <c r="K175" s="79"/>
      <c r="L175" s="79"/>
      <c r="M175" s="76"/>
      <c r="N175" s="85"/>
      <c r="O175" s="85"/>
      <c r="P175" s="85"/>
      <c r="Q175" s="79"/>
      <c r="R175" s="76"/>
    </row>
    <row r="176" spans="1:18" x14ac:dyDescent="0.25">
      <c r="A176" s="61"/>
      <c r="B176" s="76"/>
      <c r="C176" s="90"/>
      <c r="D176" s="90"/>
      <c r="E176" s="150"/>
      <c r="F176" s="63"/>
      <c r="G176" s="62"/>
      <c r="H176" s="62"/>
      <c r="I176" s="151"/>
      <c r="J176" s="79"/>
      <c r="K176" s="79"/>
      <c r="L176" s="79"/>
      <c r="M176" s="76"/>
      <c r="N176" s="85"/>
      <c r="O176" s="61"/>
      <c r="P176" s="61"/>
      <c r="Q176" s="79"/>
      <c r="R176" s="76"/>
    </row>
    <row r="177" spans="1:18" x14ac:dyDescent="0.25">
      <c r="A177" s="61"/>
      <c r="B177" s="76"/>
      <c r="C177" s="90"/>
      <c r="D177" s="90"/>
      <c r="E177" s="150"/>
      <c r="F177" s="63"/>
      <c r="G177" s="62"/>
      <c r="H177" s="62"/>
      <c r="I177" s="61"/>
      <c r="J177" s="79"/>
      <c r="K177" s="79"/>
      <c r="L177" s="79"/>
      <c r="M177" s="76"/>
      <c r="N177" s="85"/>
      <c r="O177" s="61"/>
      <c r="P177" s="61"/>
      <c r="Q177" s="79"/>
      <c r="R177" s="76"/>
    </row>
    <row r="178" spans="1:18" x14ac:dyDescent="0.25">
      <c r="A178" s="61"/>
      <c r="B178" s="76"/>
      <c r="C178" s="90"/>
      <c r="D178" s="90"/>
      <c r="E178" s="150"/>
      <c r="F178" s="63"/>
      <c r="G178" s="62"/>
      <c r="H178" s="62"/>
      <c r="I178" s="61"/>
      <c r="J178" s="79"/>
      <c r="K178" s="79"/>
      <c r="L178" s="79"/>
      <c r="M178" s="76"/>
      <c r="N178" s="85"/>
      <c r="O178" s="61"/>
      <c r="P178" s="61"/>
      <c r="Q178" s="79"/>
      <c r="R178" s="76"/>
    </row>
    <row r="179" spans="1:18" x14ac:dyDescent="0.25">
      <c r="A179" s="61"/>
      <c r="B179" s="76"/>
      <c r="C179" s="90"/>
      <c r="D179" s="90"/>
      <c r="E179" s="150"/>
      <c r="F179" s="63"/>
      <c r="G179" s="62"/>
      <c r="H179" s="62"/>
      <c r="I179" s="61"/>
      <c r="J179" s="79"/>
      <c r="K179" s="79"/>
      <c r="L179" s="79"/>
      <c r="M179" s="76"/>
      <c r="N179" s="85"/>
      <c r="O179" s="61"/>
      <c r="P179" s="61"/>
      <c r="Q179" s="79"/>
      <c r="R179" s="76"/>
    </row>
    <row r="180" spans="1:18" x14ac:dyDescent="0.25">
      <c r="A180" s="61"/>
      <c r="B180" s="76"/>
      <c r="C180" s="90"/>
      <c r="D180" s="90"/>
      <c r="E180" s="150"/>
      <c r="F180" s="63"/>
      <c r="G180" s="62"/>
      <c r="H180" s="62"/>
      <c r="I180" s="61"/>
      <c r="J180" s="79"/>
      <c r="K180" s="79"/>
      <c r="L180" s="79"/>
      <c r="M180" s="76"/>
      <c r="N180" s="85"/>
      <c r="O180" s="61"/>
      <c r="P180" s="61"/>
      <c r="Q180" s="79"/>
      <c r="R180" s="76"/>
    </row>
    <row r="181" spans="1:18" x14ac:dyDescent="0.25">
      <c r="A181" s="61"/>
      <c r="B181" s="95"/>
      <c r="C181" s="90"/>
      <c r="D181" s="90"/>
      <c r="E181" s="61"/>
      <c r="F181" s="61"/>
      <c r="G181" s="62"/>
      <c r="H181" s="61"/>
      <c r="I181" s="61"/>
      <c r="J181" s="79"/>
      <c r="K181" s="79"/>
      <c r="L181" s="79"/>
      <c r="M181" s="76"/>
      <c r="N181" s="61"/>
      <c r="O181" s="61"/>
      <c r="P181" s="61"/>
      <c r="Q181" s="79"/>
      <c r="R181" s="61"/>
    </row>
    <row r="182" spans="1:18" x14ac:dyDescent="0.25">
      <c r="A182" s="61"/>
      <c r="B182" s="95"/>
      <c r="C182" s="90"/>
      <c r="D182" s="90"/>
      <c r="E182" s="61"/>
      <c r="F182" s="61"/>
      <c r="G182" s="62"/>
      <c r="H182" s="61"/>
      <c r="I182" s="61"/>
      <c r="J182" s="79"/>
      <c r="K182" s="79"/>
      <c r="L182" s="79"/>
      <c r="M182" s="76"/>
      <c r="N182" s="61"/>
      <c r="O182" s="61"/>
      <c r="P182" s="61"/>
      <c r="Q182" s="79"/>
      <c r="R182" s="61"/>
    </row>
    <row r="183" spans="1:18" x14ac:dyDescent="0.25">
      <c r="A183" s="61"/>
      <c r="B183" s="95"/>
      <c r="C183" s="90"/>
      <c r="D183" s="90"/>
      <c r="E183" s="61"/>
      <c r="F183" s="61"/>
      <c r="G183" s="62"/>
      <c r="H183" s="61"/>
      <c r="I183" s="61"/>
      <c r="J183" s="79"/>
      <c r="K183" s="79"/>
      <c r="L183" s="79"/>
      <c r="M183" s="76"/>
      <c r="N183" s="61"/>
      <c r="O183" s="61"/>
      <c r="P183" s="61"/>
      <c r="Q183" s="79"/>
      <c r="R183" s="61"/>
    </row>
    <row r="184" spans="1:18" x14ac:dyDescent="0.25">
      <c r="A184" s="61"/>
      <c r="B184" s="95"/>
      <c r="C184" s="90"/>
      <c r="D184" s="90"/>
      <c r="E184" s="61"/>
      <c r="F184" s="61"/>
      <c r="G184" s="62"/>
      <c r="H184" s="61"/>
      <c r="I184" s="151"/>
      <c r="J184" s="79"/>
      <c r="K184" s="79"/>
      <c r="L184" s="79"/>
      <c r="M184" s="76"/>
      <c r="N184" s="61"/>
      <c r="O184" s="61"/>
      <c r="P184" s="61"/>
      <c r="Q184" s="79"/>
      <c r="R184" s="61"/>
    </row>
    <row r="185" spans="1:18" x14ac:dyDescent="0.25">
      <c r="A185" s="61"/>
      <c r="B185" s="95"/>
      <c r="C185" s="90"/>
      <c r="D185" s="90"/>
      <c r="E185" s="61"/>
      <c r="F185" s="61"/>
      <c r="G185" s="62"/>
      <c r="H185" s="61"/>
      <c r="I185" s="61"/>
      <c r="J185" s="79"/>
      <c r="K185" s="79"/>
      <c r="L185" s="79"/>
      <c r="M185" s="76"/>
      <c r="N185" s="61"/>
      <c r="O185" s="61"/>
      <c r="P185" s="61"/>
      <c r="Q185" s="79"/>
      <c r="R185" s="61"/>
    </row>
    <row r="186" spans="1:18" x14ac:dyDescent="0.25">
      <c r="A186" s="61"/>
      <c r="B186" s="95"/>
      <c r="C186" s="90"/>
      <c r="D186" s="90"/>
      <c r="E186" s="61"/>
      <c r="F186" s="61"/>
      <c r="G186" s="62"/>
      <c r="H186" s="61"/>
      <c r="I186" s="61"/>
      <c r="J186" s="79"/>
      <c r="K186" s="79"/>
      <c r="L186" s="79"/>
      <c r="M186" s="76"/>
      <c r="N186" s="61"/>
      <c r="O186" s="61"/>
      <c r="P186" s="61"/>
      <c r="Q186" s="79"/>
      <c r="R186" s="61"/>
    </row>
    <row r="187" spans="1:18" x14ac:dyDescent="0.25">
      <c r="A187" s="61"/>
      <c r="B187" s="95"/>
      <c r="C187" s="90"/>
      <c r="D187" s="90"/>
      <c r="E187" s="61"/>
      <c r="F187" s="61"/>
      <c r="G187" s="62"/>
      <c r="H187" s="61"/>
      <c r="I187" s="61"/>
      <c r="J187" s="79"/>
      <c r="K187" s="79"/>
      <c r="L187" s="79"/>
      <c r="M187" s="76"/>
      <c r="N187" s="61"/>
      <c r="O187" s="61"/>
      <c r="P187" s="61"/>
      <c r="Q187" s="79"/>
      <c r="R187" s="61"/>
    </row>
    <row r="188" spans="1:18" x14ac:dyDescent="0.25">
      <c r="A188" s="61"/>
      <c r="B188" s="95"/>
      <c r="C188" s="90"/>
      <c r="D188" s="90"/>
      <c r="E188" s="61"/>
      <c r="F188" s="61"/>
      <c r="G188" s="62"/>
      <c r="H188" s="61"/>
      <c r="I188" s="61"/>
      <c r="J188" s="79"/>
      <c r="K188" s="79"/>
      <c r="L188" s="79"/>
      <c r="M188" s="76"/>
      <c r="N188" s="61"/>
      <c r="O188" s="61"/>
      <c r="P188" s="61"/>
      <c r="Q188" s="79"/>
      <c r="R188" s="61"/>
    </row>
    <row r="189" spans="1:18" x14ac:dyDescent="0.25">
      <c r="A189" s="61"/>
      <c r="B189" s="95"/>
      <c r="C189" s="90"/>
      <c r="D189" s="90"/>
      <c r="E189" s="61"/>
      <c r="F189" s="61"/>
      <c r="G189" s="62"/>
      <c r="H189" s="61"/>
      <c r="I189" s="61"/>
      <c r="J189" s="79"/>
      <c r="K189" s="79"/>
      <c r="L189" s="79"/>
      <c r="M189" s="76"/>
      <c r="N189" s="61"/>
      <c r="O189" s="61"/>
      <c r="P189" s="61"/>
      <c r="Q189" s="79"/>
      <c r="R189" s="61"/>
    </row>
    <row r="190" spans="1:18" x14ac:dyDescent="0.25">
      <c r="A190" s="61"/>
      <c r="B190" s="95"/>
      <c r="C190" s="90"/>
      <c r="D190" s="90"/>
      <c r="E190" s="61"/>
      <c r="F190" s="61"/>
      <c r="G190" s="62"/>
      <c r="H190" s="61"/>
      <c r="I190" s="61"/>
      <c r="J190" s="79"/>
      <c r="K190" s="79"/>
      <c r="L190" s="79"/>
      <c r="M190" s="76"/>
      <c r="N190" s="61"/>
      <c r="O190" s="61"/>
      <c r="P190" s="61"/>
      <c r="Q190" s="79"/>
      <c r="R190" s="61"/>
    </row>
    <row r="191" spans="1:18" x14ac:dyDescent="0.25">
      <c r="A191" s="61"/>
      <c r="B191" s="95"/>
      <c r="C191" s="90"/>
      <c r="D191" s="90"/>
      <c r="E191" s="61"/>
      <c r="F191" s="61"/>
      <c r="G191" s="62"/>
      <c r="H191" s="61"/>
      <c r="I191" s="61"/>
      <c r="J191" s="79"/>
      <c r="K191" s="79"/>
      <c r="L191" s="79"/>
      <c r="M191" s="76"/>
      <c r="N191" s="61"/>
      <c r="O191" s="61"/>
      <c r="P191" s="61"/>
      <c r="Q191" s="79"/>
      <c r="R191" s="61"/>
    </row>
    <row r="192" spans="1:18" x14ac:dyDescent="0.25">
      <c r="A192" s="61"/>
      <c r="B192" s="95"/>
      <c r="C192" s="90"/>
      <c r="D192" s="90"/>
      <c r="E192" s="61"/>
      <c r="F192" s="61"/>
      <c r="G192" s="62"/>
      <c r="H192" s="61"/>
      <c r="I192" s="61"/>
      <c r="J192" s="79"/>
      <c r="K192" s="79"/>
      <c r="L192" s="79"/>
      <c r="M192" s="76"/>
      <c r="N192" s="61"/>
      <c r="O192" s="61"/>
      <c r="P192" s="61"/>
      <c r="Q192" s="79"/>
      <c r="R192" s="61"/>
    </row>
    <row r="193" spans="1:18" x14ac:dyDescent="0.25">
      <c r="A193" s="61"/>
      <c r="B193" s="95"/>
      <c r="C193" s="90"/>
      <c r="D193" s="90"/>
      <c r="E193" s="61"/>
      <c r="F193" s="61"/>
      <c r="G193" s="62"/>
      <c r="H193" s="61"/>
      <c r="I193" s="61"/>
      <c r="J193" s="79"/>
      <c r="K193" s="79"/>
      <c r="L193" s="79"/>
      <c r="M193" s="76"/>
      <c r="N193" s="61"/>
      <c r="O193" s="61"/>
      <c r="P193" s="61"/>
      <c r="Q193" s="79"/>
      <c r="R193" s="61"/>
    </row>
    <row r="194" spans="1:18" x14ac:dyDescent="0.25">
      <c r="A194" s="61"/>
      <c r="B194" s="95"/>
      <c r="C194" s="90"/>
      <c r="D194" s="90"/>
      <c r="E194" s="61"/>
      <c r="F194" s="61"/>
      <c r="G194" s="62"/>
      <c r="H194" s="61"/>
      <c r="I194" s="61"/>
      <c r="J194" s="79"/>
      <c r="K194" s="79"/>
      <c r="L194" s="79"/>
      <c r="M194" s="76"/>
      <c r="N194" s="61"/>
      <c r="O194" s="61"/>
      <c r="P194" s="61"/>
      <c r="Q194" s="79"/>
      <c r="R194" s="61"/>
    </row>
    <row r="195" spans="1:18" x14ac:dyDescent="0.25">
      <c r="A195" s="61"/>
      <c r="B195" s="95"/>
      <c r="C195" s="90"/>
      <c r="D195" s="90"/>
      <c r="E195" s="61"/>
      <c r="F195" s="61"/>
      <c r="G195" s="62"/>
      <c r="H195" s="61"/>
      <c r="I195" s="61"/>
      <c r="J195" s="79"/>
      <c r="K195" s="79"/>
      <c r="L195" s="79"/>
      <c r="M195" s="76"/>
      <c r="N195" s="61"/>
      <c r="O195" s="61"/>
      <c r="P195" s="61"/>
      <c r="Q195" s="79"/>
      <c r="R195" s="61"/>
    </row>
    <row r="196" spans="1:18" x14ac:dyDescent="0.25">
      <c r="A196" s="61"/>
      <c r="B196" s="95"/>
      <c r="C196" s="90"/>
      <c r="D196" s="90"/>
      <c r="E196" s="61"/>
      <c r="F196" s="61"/>
      <c r="G196" s="62"/>
      <c r="H196" s="61"/>
      <c r="I196" s="61"/>
      <c r="J196" s="79"/>
      <c r="K196" s="79"/>
      <c r="L196" s="79"/>
      <c r="M196" s="76"/>
      <c r="N196" s="61"/>
      <c r="O196" s="61"/>
      <c r="P196" s="61"/>
      <c r="Q196" s="79"/>
      <c r="R196" s="61"/>
    </row>
    <row r="197" spans="1:18" x14ac:dyDescent="0.25">
      <c r="A197" s="61"/>
      <c r="B197" s="95"/>
      <c r="C197" s="90"/>
      <c r="D197" s="90"/>
      <c r="E197" s="61"/>
      <c r="F197" s="61"/>
      <c r="G197" s="62"/>
      <c r="H197" s="61"/>
      <c r="I197" s="61"/>
      <c r="J197" s="79"/>
      <c r="K197" s="79"/>
      <c r="L197" s="79"/>
      <c r="M197" s="76"/>
      <c r="N197" s="61"/>
      <c r="O197" s="61"/>
      <c r="P197" s="61"/>
      <c r="Q197" s="79"/>
      <c r="R197" s="61"/>
    </row>
    <row r="198" spans="1:18" x14ac:dyDescent="0.25">
      <c r="A198" s="61"/>
      <c r="B198" s="95"/>
      <c r="C198" s="90"/>
      <c r="D198" s="90"/>
      <c r="E198" s="61"/>
      <c r="F198" s="61"/>
      <c r="G198" s="62"/>
      <c r="H198" s="61"/>
      <c r="I198" s="61"/>
      <c r="J198" s="79"/>
      <c r="K198" s="79"/>
      <c r="L198" s="79"/>
      <c r="M198" s="76"/>
      <c r="N198" s="61"/>
      <c r="O198" s="61"/>
      <c r="P198" s="61"/>
      <c r="Q198" s="79"/>
      <c r="R198" s="61"/>
    </row>
    <row r="199" spans="1:18" x14ac:dyDescent="0.25">
      <c r="A199" s="61"/>
      <c r="B199" s="95"/>
      <c r="C199" s="90"/>
      <c r="D199" s="90"/>
      <c r="E199" s="61"/>
      <c r="F199" s="61"/>
      <c r="G199" s="62"/>
      <c r="H199" s="61"/>
      <c r="I199" s="61"/>
      <c r="J199" s="79"/>
      <c r="K199" s="79"/>
      <c r="L199" s="79"/>
      <c r="M199" s="76"/>
      <c r="N199" s="61"/>
      <c r="O199" s="61"/>
      <c r="P199" s="61"/>
      <c r="Q199" s="79"/>
      <c r="R199" s="61"/>
    </row>
    <row r="200" spans="1:18" x14ac:dyDescent="0.25">
      <c r="A200" s="61"/>
      <c r="B200" s="95"/>
      <c r="C200" s="90"/>
      <c r="D200" s="90"/>
      <c r="E200" s="61"/>
      <c r="F200" s="61"/>
      <c r="G200" s="62"/>
      <c r="H200" s="61"/>
      <c r="I200" s="61"/>
      <c r="J200" s="79"/>
      <c r="K200" s="79"/>
      <c r="L200" s="79"/>
      <c r="M200" s="76"/>
      <c r="N200" s="61"/>
      <c r="O200" s="61"/>
      <c r="P200" s="61"/>
      <c r="Q200" s="79"/>
      <c r="R200" s="61"/>
    </row>
    <row r="201" spans="1:18" x14ac:dyDescent="0.25">
      <c r="A201" s="61"/>
      <c r="B201" s="95"/>
      <c r="C201" s="90"/>
      <c r="D201" s="90"/>
      <c r="E201" s="61"/>
      <c r="F201" s="61"/>
      <c r="G201" s="62"/>
      <c r="H201" s="61"/>
      <c r="I201" s="61"/>
      <c r="J201" s="79"/>
      <c r="K201" s="79"/>
      <c r="L201" s="79"/>
      <c r="M201" s="76"/>
      <c r="N201" s="61"/>
      <c r="O201" s="61"/>
      <c r="P201" s="61"/>
      <c r="Q201" s="79"/>
      <c r="R201" s="61"/>
    </row>
    <row r="202" spans="1:18" x14ac:dyDescent="0.25">
      <c r="A202" s="61"/>
      <c r="B202" s="95"/>
      <c r="C202" s="90"/>
      <c r="D202" s="90"/>
      <c r="E202" s="61"/>
      <c r="F202" s="61"/>
      <c r="G202" s="62"/>
      <c r="H202" s="61"/>
      <c r="I202" s="61"/>
      <c r="J202" s="79"/>
      <c r="K202" s="79"/>
      <c r="L202" s="79"/>
      <c r="M202" s="76"/>
      <c r="N202" s="61"/>
      <c r="O202" s="61"/>
      <c r="P202" s="61"/>
      <c r="Q202" s="79"/>
      <c r="R202" s="61"/>
    </row>
    <row r="203" spans="1:18" x14ac:dyDescent="0.25">
      <c r="A203" s="61"/>
      <c r="B203" s="95"/>
      <c r="C203" s="90"/>
      <c r="D203" s="90"/>
      <c r="E203" s="61"/>
      <c r="F203" s="61"/>
      <c r="G203" s="62"/>
      <c r="H203" s="61"/>
      <c r="I203" s="61"/>
      <c r="J203" s="79"/>
      <c r="K203" s="79"/>
      <c r="L203" s="79"/>
      <c r="M203" s="76"/>
      <c r="N203" s="61"/>
      <c r="O203" s="61"/>
      <c r="P203" s="61"/>
      <c r="Q203" s="79"/>
      <c r="R203" s="61"/>
    </row>
    <row r="204" spans="1:18" x14ac:dyDescent="0.25">
      <c r="A204" s="61"/>
      <c r="B204" s="95"/>
      <c r="C204" s="90"/>
      <c r="D204" s="90"/>
      <c r="E204" s="61"/>
      <c r="F204" s="61"/>
      <c r="G204" s="62"/>
      <c r="H204" s="61"/>
      <c r="I204" s="61"/>
      <c r="J204" s="79"/>
      <c r="K204" s="79"/>
      <c r="L204" s="79"/>
      <c r="M204" s="76"/>
      <c r="N204" s="61"/>
      <c r="O204" s="61"/>
      <c r="P204" s="61"/>
      <c r="Q204" s="79"/>
      <c r="R204" s="61"/>
    </row>
    <row r="205" spans="1:18" x14ac:dyDescent="0.25">
      <c r="A205" s="61"/>
      <c r="B205" s="95"/>
      <c r="C205" s="90"/>
      <c r="D205" s="90"/>
      <c r="E205" s="61"/>
      <c r="F205" s="61"/>
      <c r="G205" s="62"/>
      <c r="H205" s="61"/>
      <c r="I205" s="61"/>
      <c r="J205" s="79"/>
      <c r="K205" s="79"/>
      <c r="L205" s="79"/>
      <c r="M205" s="76"/>
      <c r="N205" s="61"/>
      <c r="O205" s="61"/>
      <c r="P205" s="61"/>
      <c r="Q205" s="79"/>
      <c r="R205" s="61"/>
    </row>
    <row r="206" spans="1:18" x14ac:dyDescent="0.25">
      <c r="A206" s="61"/>
      <c r="B206" s="95"/>
      <c r="C206" s="90"/>
      <c r="D206" s="90"/>
      <c r="E206" s="61"/>
      <c r="F206" s="61"/>
      <c r="G206" s="62"/>
      <c r="H206" s="61"/>
      <c r="I206" s="61"/>
      <c r="J206" s="79"/>
      <c r="K206" s="79"/>
      <c r="L206" s="79"/>
      <c r="M206" s="76"/>
      <c r="N206" s="61"/>
      <c r="O206" s="61"/>
      <c r="P206" s="61"/>
      <c r="Q206" s="79"/>
      <c r="R206" s="61"/>
    </row>
    <row r="207" spans="1:18" x14ac:dyDescent="0.25">
      <c r="A207" s="61"/>
      <c r="B207" s="95"/>
      <c r="C207" s="90"/>
      <c r="D207" s="90"/>
      <c r="E207" s="61"/>
      <c r="F207" s="61"/>
      <c r="G207" s="62"/>
      <c r="H207" s="61"/>
      <c r="I207" s="61"/>
      <c r="J207" s="79"/>
      <c r="K207" s="79"/>
      <c r="L207" s="79"/>
      <c r="M207" s="76"/>
      <c r="N207" s="61"/>
      <c r="O207" s="61"/>
      <c r="P207" s="61"/>
      <c r="Q207" s="79"/>
      <c r="R207" s="61"/>
    </row>
    <row r="208" spans="1:18" x14ac:dyDescent="0.25">
      <c r="A208" s="61"/>
      <c r="B208" s="95"/>
      <c r="C208" s="90"/>
      <c r="D208" s="90"/>
      <c r="E208" s="61"/>
      <c r="F208" s="61"/>
      <c r="G208" s="62"/>
      <c r="H208" s="61"/>
      <c r="I208" s="61"/>
      <c r="J208" s="79"/>
      <c r="K208" s="79"/>
      <c r="L208" s="79"/>
      <c r="M208" s="76"/>
      <c r="N208" s="61"/>
      <c r="O208" s="61"/>
      <c r="P208" s="61"/>
      <c r="Q208" s="79"/>
      <c r="R208" s="61"/>
    </row>
    <row r="209" spans="1:18" x14ac:dyDescent="0.25">
      <c r="A209" s="61"/>
      <c r="B209" s="95"/>
      <c r="C209" s="90"/>
      <c r="D209" s="90"/>
      <c r="E209" s="61"/>
      <c r="F209" s="61"/>
      <c r="G209" s="62"/>
      <c r="H209" s="61"/>
      <c r="I209" s="61"/>
      <c r="J209" s="79"/>
      <c r="K209" s="79"/>
      <c r="L209" s="79"/>
      <c r="M209" s="76"/>
      <c r="N209" s="61"/>
      <c r="O209" s="61"/>
      <c r="P209" s="61"/>
      <c r="Q209" s="79"/>
      <c r="R209" s="61"/>
    </row>
    <row r="210" spans="1:18" x14ac:dyDescent="0.25">
      <c r="A210" s="61"/>
      <c r="B210" s="95"/>
      <c r="C210" s="90"/>
      <c r="D210" s="90"/>
      <c r="E210" s="61"/>
      <c r="F210" s="61"/>
      <c r="G210" s="62"/>
      <c r="H210" s="61"/>
      <c r="I210" s="61"/>
      <c r="J210" s="79"/>
      <c r="K210" s="79"/>
      <c r="L210" s="79"/>
      <c r="M210" s="76"/>
      <c r="N210" s="61"/>
      <c r="O210" s="61"/>
      <c r="P210" s="61"/>
      <c r="Q210" s="79"/>
      <c r="R210" s="61"/>
    </row>
    <row r="211" spans="1:18" x14ac:dyDescent="0.25">
      <c r="A211" s="61"/>
      <c r="B211" s="95"/>
      <c r="C211" s="90"/>
      <c r="D211" s="90"/>
      <c r="E211" s="61"/>
      <c r="F211" s="61"/>
      <c r="G211" s="62"/>
      <c r="H211" s="61"/>
      <c r="I211" s="61"/>
      <c r="J211" s="79"/>
      <c r="K211" s="79"/>
      <c r="L211" s="79"/>
      <c r="M211" s="76"/>
      <c r="N211" s="61"/>
      <c r="O211" s="61"/>
      <c r="P211" s="61"/>
      <c r="Q211" s="79"/>
      <c r="R211" s="61"/>
    </row>
    <row r="212" spans="1:18" x14ac:dyDescent="0.25">
      <c r="A212" s="61"/>
      <c r="B212" s="95"/>
      <c r="C212" s="90"/>
      <c r="D212" s="90"/>
      <c r="E212" s="61"/>
      <c r="F212" s="61"/>
      <c r="G212" s="62"/>
      <c r="H212" s="61"/>
      <c r="I212" s="61"/>
      <c r="J212" s="79"/>
      <c r="K212" s="79"/>
      <c r="L212" s="79"/>
      <c r="M212" s="76"/>
      <c r="N212" s="61"/>
      <c r="O212" s="61"/>
      <c r="P212" s="61"/>
      <c r="Q212" s="79"/>
      <c r="R212" s="61"/>
    </row>
    <row r="213" spans="1:18" x14ac:dyDescent="0.25">
      <c r="A213" s="61"/>
      <c r="B213" s="95"/>
      <c r="C213" s="90"/>
      <c r="D213" s="90"/>
      <c r="E213" s="61"/>
      <c r="F213" s="61"/>
      <c r="G213" s="62"/>
      <c r="H213" s="61"/>
      <c r="I213" s="61"/>
      <c r="J213" s="79"/>
      <c r="K213" s="79"/>
      <c r="L213" s="79"/>
      <c r="M213" s="76"/>
      <c r="N213" s="61"/>
      <c r="O213" s="61"/>
      <c r="P213" s="61"/>
      <c r="Q213" s="79"/>
      <c r="R213" s="61"/>
    </row>
    <row r="214" spans="1:18" x14ac:dyDescent="0.25">
      <c r="A214" s="61"/>
      <c r="B214" s="95"/>
      <c r="C214" s="90"/>
      <c r="D214" s="90"/>
      <c r="E214" s="61"/>
      <c r="F214" s="61"/>
      <c r="G214" s="62"/>
      <c r="H214" s="61"/>
      <c r="I214" s="61"/>
      <c r="J214" s="79"/>
      <c r="K214" s="79"/>
      <c r="L214" s="79"/>
      <c r="M214" s="76"/>
      <c r="N214" s="61"/>
      <c r="O214" s="61"/>
      <c r="P214" s="61"/>
      <c r="Q214" s="79"/>
      <c r="R214" s="61"/>
    </row>
    <row r="215" spans="1:18" x14ac:dyDescent="0.25">
      <c r="A215" s="61"/>
      <c r="B215" s="95"/>
      <c r="C215" s="90"/>
      <c r="D215" s="90"/>
      <c r="E215" s="61"/>
      <c r="F215" s="61"/>
      <c r="G215" s="62"/>
      <c r="H215" s="61"/>
      <c r="I215" s="61"/>
      <c r="J215" s="79"/>
      <c r="K215" s="79"/>
      <c r="L215" s="79"/>
      <c r="M215" s="76"/>
      <c r="N215" s="61"/>
      <c r="O215" s="61"/>
      <c r="P215" s="61"/>
      <c r="Q215" s="79"/>
      <c r="R215" s="61"/>
    </row>
    <row r="216" spans="1:18" x14ac:dyDescent="0.25">
      <c r="A216" s="61"/>
      <c r="B216" s="95"/>
      <c r="C216" s="90"/>
      <c r="D216" s="90"/>
      <c r="E216" s="61"/>
      <c r="F216" s="61"/>
      <c r="G216" s="62"/>
      <c r="H216" s="61"/>
      <c r="I216" s="61"/>
      <c r="J216" s="79"/>
      <c r="K216" s="79"/>
      <c r="L216" s="79"/>
      <c r="M216" s="76"/>
      <c r="N216" s="61"/>
      <c r="O216" s="61"/>
      <c r="P216" s="61"/>
      <c r="Q216" s="79"/>
      <c r="R216" s="61"/>
    </row>
    <row r="217" spans="1:18" x14ac:dyDescent="0.25">
      <c r="A217" s="61"/>
      <c r="B217" s="95"/>
      <c r="C217" s="90"/>
      <c r="D217" s="90"/>
      <c r="E217" s="61"/>
      <c r="F217" s="61"/>
      <c r="G217" s="62"/>
      <c r="H217" s="61"/>
      <c r="I217" s="61"/>
      <c r="J217" s="79"/>
      <c r="K217" s="79"/>
      <c r="L217" s="79"/>
      <c r="M217" s="76"/>
      <c r="N217" s="61"/>
      <c r="O217" s="61"/>
      <c r="P217" s="61"/>
      <c r="Q217" s="79"/>
      <c r="R217" s="61"/>
    </row>
    <row r="218" spans="1:18" x14ac:dyDescent="0.25">
      <c r="A218" s="61"/>
      <c r="B218" s="95"/>
      <c r="C218" s="90"/>
      <c r="D218" s="90"/>
      <c r="E218" s="61"/>
      <c r="F218" s="61"/>
      <c r="G218" s="62"/>
      <c r="H218" s="61"/>
      <c r="I218" s="61"/>
      <c r="J218" s="79"/>
      <c r="K218" s="79"/>
      <c r="L218" s="79"/>
      <c r="M218" s="76"/>
      <c r="N218" s="61"/>
      <c r="O218" s="61"/>
      <c r="P218" s="61"/>
      <c r="Q218" s="79"/>
      <c r="R218" s="61"/>
    </row>
    <row r="219" spans="1:18" x14ac:dyDescent="0.25">
      <c r="A219" s="61"/>
      <c r="B219" s="95"/>
      <c r="C219" s="90"/>
      <c r="D219" s="90"/>
      <c r="E219" s="61"/>
      <c r="F219" s="61"/>
      <c r="G219" s="62"/>
      <c r="H219" s="61"/>
      <c r="I219" s="61"/>
      <c r="J219" s="79"/>
      <c r="K219" s="79"/>
      <c r="L219" s="79"/>
      <c r="M219" s="76"/>
      <c r="N219" s="61"/>
      <c r="O219" s="61"/>
      <c r="P219" s="61"/>
      <c r="Q219" s="79"/>
      <c r="R219" s="61"/>
    </row>
    <row r="220" spans="1:18" x14ac:dyDescent="0.25">
      <c r="A220" s="61"/>
      <c r="B220" s="95"/>
      <c r="C220" s="90"/>
      <c r="D220" s="90"/>
      <c r="E220" s="61"/>
      <c r="F220" s="61"/>
      <c r="G220" s="62"/>
      <c r="H220" s="61"/>
      <c r="I220" s="61"/>
      <c r="J220" s="79"/>
      <c r="K220" s="79"/>
      <c r="L220" s="79"/>
      <c r="M220" s="76"/>
      <c r="N220" s="61"/>
      <c r="O220" s="61"/>
      <c r="P220" s="61"/>
      <c r="Q220" s="79"/>
      <c r="R220" s="61"/>
    </row>
    <row r="221" spans="1:18" x14ac:dyDescent="0.25">
      <c r="A221" s="61"/>
      <c r="B221" s="95"/>
      <c r="C221" s="90"/>
      <c r="D221" s="90"/>
      <c r="E221" s="61"/>
      <c r="F221" s="61"/>
      <c r="G221" s="62"/>
      <c r="H221" s="61"/>
      <c r="I221" s="61"/>
      <c r="J221" s="79"/>
      <c r="K221" s="79"/>
      <c r="L221" s="79"/>
      <c r="M221" s="76"/>
      <c r="N221" s="61"/>
      <c r="O221" s="61"/>
      <c r="P221" s="61"/>
      <c r="Q221" s="79"/>
      <c r="R221" s="61"/>
    </row>
    <row r="222" spans="1:18" x14ac:dyDescent="0.25">
      <c r="A222" s="61"/>
      <c r="B222" s="95"/>
      <c r="C222" s="90"/>
      <c r="D222" s="90"/>
      <c r="E222" s="61"/>
      <c r="F222" s="61"/>
      <c r="G222" s="62"/>
      <c r="H222" s="61"/>
      <c r="I222" s="61"/>
      <c r="J222" s="79"/>
      <c r="K222" s="79"/>
      <c r="L222" s="79"/>
      <c r="M222" s="76"/>
      <c r="N222" s="61"/>
      <c r="O222" s="61"/>
      <c r="P222" s="61"/>
      <c r="Q222" s="79"/>
      <c r="R222" s="61"/>
    </row>
    <row r="223" spans="1:18" x14ac:dyDescent="0.25">
      <c r="A223" s="61"/>
      <c r="B223" s="95"/>
      <c r="C223" s="90"/>
      <c r="D223" s="90"/>
      <c r="E223" s="61"/>
      <c r="F223" s="61"/>
      <c r="G223" s="62"/>
      <c r="H223" s="61"/>
      <c r="I223" s="61"/>
      <c r="J223" s="79"/>
      <c r="K223" s="79"/>
      <c r="L223" s="79"/>
      <c r="M223" s="76"/>
      <c r="N223" s="61"/>
      <c r="O223" s="61"/>
      <c r="P223" s="61"/>
      <c r="Q223" s="79"/>
      <c r="R223" s="61"/>
    </row>
    <row r="224" spans="1:18" x14ac:dyDescent="0.25">
      <c r="A224" s="61"/>
      <c r="B224" s="95"/>
      <c r="C224" s="90"/>
      <c r="D224" s="90"/>
      <c r="E224" s="61"/>
      <c r="F224" s="61"/>
      <c r="G224" s="62"/>
      <c r="H224" s="61"/>
      <c r="I224" s="61"/>
      <c r="J224" s="79"/>
      <c r="K224" s="79"/>
      <c r="L224" s="79"/>
      <c r="M224" s="76"/>
      <c r="N224" s="61"/>
      <c r="O224" s="61"/>
      <c r="P224" s="61"/>
      <c r="Q224" s="79"/>
      <c r="R224" s="61"/>
    </row>
    <row r="225" spans="1:18" x14ac:dyDescent="0.25">
      <c r="A225" s="61"/>
      <c r="B225" s="95"/>
      <c r="C225" s="90"/>
      <c r="D225" s="90"/>
      <c r="E225" s="61"/>
      <c r="F225" s="61"/>
      <c r="G225" s="62"/>
      <c r="H225" s="61"/>
      <c r="I225" s="61"/>
      <c r="J225" s="79"/>
      <c r="K225" s="79"/>
      <c r="L225" s="79"/>
      <c r="M225" s="76"/>
      <c r="N225" s="61"/>
      <c r="O225" s="61"/>
      <c r="P225" s="61"/>
      <c r="Q225" s="79"/>
      <c r="R225" s="61"/>
    </row>
    <row r="226" spans="1:18" x14ac:dyDescent="0.25">
      <c r="A226" s="61"/>
      <c r="B226" s="95"/>
      <c r="C226" s="90"/>
      <c r="D226" s="90"/>
      <c r="E226" s="61"/>
      <c r="F226" s="61"/>
      <c r="G226" s="62"/>
      <c r="H226" s="61"/>
      <c r="I226" s="61"/>
      <c r="J226" s="79"/>
      <c r="K226" s="79"/>
      <c r="L226" s="79"/>
      <c r="M226" s="76"/>
      <c r="N226" s="61"/>
      <c r="O226" s="61"/>
      <c r="P226" s="61"/>
      <c r="Q226" s="79"/>
      <c r="R226" s="61"/>
    </row>
    <row r="227" spans="1:18" x14ac:dyDescent="0.25">
      <c r="A227" s="61"/>
      <c r="B227" s="95"/>
      <c r="C227" s="90"/>
      <c r="D227" s="90"/>
      <c r="E227" s="61"/>
      <c r="F227" s="61"/>
      <c r="G227" s="62"/>
      <c r="H227" s="61"/>
      <c r="I227" s="61"/>
      <c r="J227" s="79"/>
      <c r="K227" s="79"/>
      <c r="L227" s="79"/>
      <c r="M227" s="76"/>
      <c r="N227" s="61"/>
      <c r="O227" s="61"/>
      <c r="P227" s="61"/>
      <c r="Q227" s="79"/>
      <c r="R227" s="61"/>
    </row>
    <row r="228" spans="1:18" x14ac:dyDescent="0.25">
      <c r="A228" s="61"/>
      <c r="B228" s="95"/>
      <c r="C228" s="90"/>
      <c r="D228" s="90"/>
      <c r="E228" s="61"/>
      <c r="F228" s="61"/>
      <c r="G228" s="62"/>
      <c r="H228" s="61"/>
      <c r="I228" s="61"/>
      <c r="J228" s="79"/>
      <c r="K228" s="79"/>
      <c r="L228" s="79"/>
      <c r="M228" s="76"/>
      <c r="N228" s="61"/>
      <c r="O228" s="61"/>
      <c r="P228" s="61"/>
      <c r="Q228" s="79"/>
      <c r="R228" s="61"/>
    </row>
    <row r="229" spans="1:18" x14ac:dyDescent="0.25">
      <c r="A229" s="61"/>
      <c r="B229" s="95"/>
      <c r="C229" s="90"/>
      <c r="D229" s="90"/>
      <c r="E229" s="61"/>
      <c r="F229" s="61"/>
      <c r="G229" s="62"/>
      <c r="H229" s="61"/>
      <c r="I229" s="61"/>
      <c r="J229" s="79"/>
      <c r="K229" s="79"/>
      <c r="L229" s="79"/>
      <c r="M229" s="76"/>
      <c r="N229" s="61"/>
      <c r="O229" s="61"/>
      <c r="P229" s="61"/>
      <c r="Q229" s="79"/>
      <c r="R229" s="61"/>
    </row>
    <row r="230" spans="1:18" x14ac:dyDescent="0.25">
      <c r="A230" s="61"/>
      <c r="B230" s="95"/>
      <c r="C230" s="90"/>
      <c r="D230" s="90"/>
      <c r="E230" s="61"/>
      <c r="F230" s="61"/>
      <c r="G230" s="62"/>
      <c r="H230" s="61"/>
      <c r="I230" s="61"/>
      <c r="J230" s="79"/>
      <c r="K230" s="79"/>
      <c r="L230" s="79"/>
      <c r="M230" s="76"/>
      <c r="N230" s="61"/>
      <c r="O230" s="61"/>
      <c r="P230" s="61"/>
      <c r="Q230" s="79"/>
      <c r="R230" s="61"/>
    </row>
    <row r="231" spans="1:18" x14ac:dyDescent="0.25">
      <c r="A231" s="61"/>
      <c r="B231" s="95"/>
      <c r="C231" s="90"/>
      <c r="D231" s="90"/>
      <c r="E231" s="61"/>
      <c r="F231" s="61"/>
      <c r="G231" s="62"/>
      <c r="H231" s="61"/>
      <c r="I231" s="61"/>
      <c r="J231" s="79"/>
      <c r="K231" s="79"/>
      <c r="L231" s="79"/>
      <c r="M231" s="76"/>
      <c r="N231" s="61"/>
      <c r="O231" s="61"/>
      <c r="P231" s="61"/>
      <c r="Q231" s="79"/>
      <c r="R231" s="61"/>
    </row>
    <row r="232" spans="1:18" x14ac:dyDescent="0.25">
      <c r="A232" s="61"/>
      <c r="B232" s="95"/>
      <c r="C232" s="90"/>
      <c r="D232" s="90"/>
      <c r="E232" s="61"/>
      <c r="F232" s="61"/>
      <c r="G232" s="62"/>
      <c r="H232" s="61"/>
      <c r="I232" s="61"/>
      <c r="J232" s="79"/>
      <c r="K232" s="79"/>
      <c r="L232" s="79"/>
      <c r="M232" s="76"/>
      <c r="N232" s="61"/>
      <c r="O232" s="61"/>
      <c r="P232" s="61"/>
      <c r="Q232" s="79"/>
      <c r="R232" s="61"/>
    </row>
    <row r="233" spans="1:18" x14ac:dyDescent="0.25">
      <c r="A233" s="61"/>
      <c r="B233" s="95"/>
      <c r="C233" s="90"/>
      <c r="D233" s="90"/>
      <c r="E233" s="61"/>
      <c r="F233" s="61"/>
      <c r="G233" s="62"/>
      <c r="H233" s="61"/>
      <c r="I233" s="61"/>
      <c r="J233" s="79"/>
      <c r="K233" s="79"/>
      <c r="L233" s="79"/>
      <c r="M233" s="76"/>
      <c r="N233" s="61"/>
      <c r="O233" s="61"/>
      <c r="P233" s="61"/>
      <c r="Q233" s="79"/>
      <c r="R233" s="61"/>
    </row>
    <row r="234" spans="1:18" x14ac:dyDescent="0.25">
      <c r="A234" s="61"/>
      <c r="B234" s="95"/>
      <c r="C234" s="90"/>
      <c r="D234" s="90"/>
      <c r="E234" s="61"/>
      <c r="F234" s="61"/>
      <c r="G234" s="62"/>
      <c r="H234" s="61"/>
      <c r="I234" s="61"/>
      <c r="J234" s="79"/>
      <c r="K234" s="79"/>
      <c r="L234" s="79"/>
      <c r="M234" s="76"/>
      <c r="N234" s="61"/>
      <c r="O234" s="61"/>
      <c r="P234" s="61"/>
      <c r="Q234" s="79"/>
      <c r="R234" s="61"/>
    </row>
    <row r="235" spans="1:18" x14ac:dyDescent="0.25">
      <c r="A235" s="61"/>
      <c r="B235" s="95"/>
      <c r="C235" s="90"/>
      <c r="D235" s="90"/>
      <c r="E235" s="61"/>
      <c r="F235" s="61"/>
      <c r="G235" s="62"/>
      <c r="H235" s="61"/>
      <c r="I235" s="61"/>
      <c r="J235" s="79"/>
      <c r="K235" s="79"/>
      <c r="L235" s="79"/>
      <c r="M235" s="76"/>
      <c r="N235" s="61"/>
      <c r="O235" s="61"/>
      <c r="P235" s="61"/>
      <c r="Q235" s="79"/>
      <c r="R235" s="61"/>
    </row>
    <row r="236" spans="1:18" x14ac:dyDescent="0.25">
      <c r="A236" s="61"/>
      <c r="B236" s="95"/>
      <c r="C236" s="90"/>
      <c r="D236" s="90"/>
      <c r="E236" s="61"/>
      <c r="F236" s="61"/>
      <c r="G236" s="62"/>
      <c r="H236" s="61"/>
      <c r="I236" s="61"/>
      <c r="J236" s="79"/>
      <c r="K236" s="79"/>
      <c r="L236" s="79"/>
      <c r="M236" s="76"/>
      <c r="N236" s="61"/>
      <c r="O236" s="61"/>
      <c r="P236" s="61"/>
      <c r="Q236" s="79"/>
      <c r="R236" s="61"/>
    </row>
    <row r="237" spans="1:18" x14ac:dyDescent="0.25">
      <c r="A237" s="61"/>
      <c r="B237" s="95"/>
      <c r="C237" s="90"/>
      <c r="D237" s="90"/>
      <c r="E237" s="61"/>
      <c r="F237" s="61"/>
      <c r="G237" s="62"/>
      <c r="H237" s="61"/>
      <c r="I237" s="61"/>
      <c r="J237" s="79"/>
      <c r="K237" s="79"/>
      <c r="L237" s="79"/>
      <c r="M237" s="76"/>
      <c r="N237" s="61"/>
      <c r="O237" s="61"/>
      <c r="P237" s="61"/>
      <c r="Q237" s="79"/>
      <c r="R237" s="61"/>
    </row>
    <row r="238" spans="1:18" x14ac:dyDescent="0.25">
      <c r="A238" s="61"/>
      <c r="B238" s="95"/>
      <c r="C238" s="90"/>
      <c r="D238" s="90"/>
      <c r="E238" s="61"/>
      <c r="F238" s="61"/>
      <c r="G238" s="62"/>
      <c r="H238" s="61"/>
      <c r="I238" s="61"/>
      <c r="J238" s="79"/>
      <c r="K238" s="79"/>
      <c r="L238" s="79"/>
      <c r="M238" s="76"/>
      <c r="N238" s="61"/>
      <c r="O238" s="61"/>
      <c r="P238" s="61"/>
      <c r="Q238" s="79"/>
      <c r="R238" s="61"/>
    </row>
    <row r="239" spans="1:18" x14ac:dyDescent="0.25">
      <c r="A239" s="61"/>
      <c r="B239" s="95"/>
      <c r="C239" s="90"/>
      <c r="D239" s="90"/>
      <c r="E239" s="61"/>
      <c r="F239" s="61"/>
      <c r="G239" s="62"/>
      <c r="H239" s="61"/>
      <c r="I239" s="61"/>
      <c r="J239" s="79"/>
      <c r="K239" s="79"/>
      <c r="L239" s="79"/>
      <c r="M239" s="76"/>
      <c r="N239" s="61"/>
      <c r="O239" s="61"/>
      <c r="P239" s="61"/>
      <c r="Q239" s="79"/>
      <c r="R239" s="61"/>
    </row>
    <row r="240" spans="1:18" x14ac:dyDescent="0.25">
      <c r="A240" s="61"/>
      <c r="B240" s="95"/>
      <c r="C240" s="90"/>
      <c r="D240" s="90"/>
      <c r="E240" s="61"/>
      <c r="F240" s="61"/>
      <c r="G240" s="62"/>
      <c r="H240" s="61"/>
      <c r="I240" s="61"/>
      <c r="J240" s="79"/>
      <c r="K240" s="79"/>
      <c r="L240" s="79"/>
      <c r="M240" s="76"/>
      <c r="N240" s="61"/>
      <c r="O240" s="61"/>
      <c r="P240" s="61"/>
      <c r="Q240" s="79"/>
      <c r="R240" s="61"/>
    </row>
    <row r="241" spans="1:18" x14ac:dyDescent="0.25">
      <c r="A241" s="61"/>
      <c r="B241" s="95"/>
      <c r="C241" s="90"/>
      <c r="D241" s="90"/>
      <c r="E241" s="61"/>
      <c r="F241" s="61"/>
      <c r="G241" s="62"/>
      <c r="H241" s="61"/>
      <c r="I241" s="61"/>
      <c r="J241" s="79"/>
      <c r="K241" s="79"/>
      <c r="L241" s="79"/>
      <c r="M241" s="76"/>
      <c r="N241" s="61"/>
      <c r="O241" s="61"/>
      <c r="P241" s="61"/>
      <c r="Q241" s="79"/>
      <c r="R241" s="61"/>
    </row>
    <row r="242" spans="1:18" x14ac:dyDescent="0.25">
      <c r="A242" s="61"/>
      <c r="B242" s="95"/>
      <c r="C242" s="90"/>
      <c r="D242" s="90"/>
      <c r="E242" s="61"/>
      <c r="F242" s="61"/>
      <c r="G242" s="62"/>
      <c r="H242" s="61"/>
      <c r="I242" s="61"/>
      <c r="J242" s="79"/>
      <c r="K242" s="79"/>
      <c r="L242" s="79"/>
      <c r="M242" s="76"/>
      <c r="N242" s="61"/>
      <c r="O242" s="61"/>
      <c r="P242" s="61"/>
      <c r="Q242" s="79"/>
      <c r="R242" s="61"/>
    </row>
    <row r="243" spans="1:18" x14ac:dyDescent="0.25">
      <c r="A243" s="61"/>
      <c r="B243" s="95"/>
      <c r="C243" s="90"/>
      <c r="D243" s="90"/>
      <c r="E243" s="61"/>
      <c r="F243" s="61"/>
      <c r="G243" s="62"/>
      <c r="H243" s="61"/>
      <c r="I243" s="61"/>
      <c r="J243" s="79"/>
      <c r="K243" s="79"/>
      <c r="L243" s="79"/>
      <c r="M243" s="76"/>
      <c r="N243" s="61"/>
      <c r="O243" s="61"/>
      <c r="P243" s="61"/>
      <c r="Q243" s="79"/>
      <c r="R243" s="61"/>
    </row>
    <row r="244" spans="1:18" x14ac:dyDescent="0.25">
      <c r="A244" s="61"/>
      <c r="B244" s="95"/>
      <c r="C244" s="90"/>
      <c r="D244" s="90"/>
      <c r="E244" s="61"/>
      <c r="F244" s="61"/>
      <c r="G244" s="62"/>
      <c r="H244" s="61"/>
      <c r="I244" s="61"/>
      <c r="J244" s="79"/>
      <c r="K244" s="79"/>
      <c r="L244" s="79"/>
      <c r="M244" s="76"/>
      <c r="N244" s="61"/>
      <c r="O244" s="61"/>
      <c r="P244" s="61"/>
      <c r="Q244" s="79"/>
      <c r="R244" s="61"/>
    </row>
    <row r="245" spans="1:18" x14ac:dyDescent="0.25">
      <c r="A245" s="61"/>
      <c r="B245" s="95"/>
      <c r="C245" s="90"/>
      <c r="D245" s="90"/>
      <c r="E245" s="61"/>
      <c r="F245" s="61"/>
      <c r="G245" s="62"/>
      <c r="H245" s="61"/>
      <c r="I245" s="61"/>
      <c r="J245" s="79"/>
      <c r="K245" s="79"/>
      <c r="L245" s="79"/>
      <c r="M245" s="76"/>
      <c r="N245" s="61"/>
      <c r="O245" s="61"/>
      <c r="P245" s="61"/>
      <c r="Q245" s="79"/>
      <c r="R245" s="61"/>
    </row>
    <row r="246" spans="1:18" x14ac:dyDescent="0.25">
      <c r="A246" s="61"/>
      <c r="B246" s="95"/>
      <c r="C246" s="90"/>
      <c r="D246" s="90"/>
      <c r="E246" s="61"/>
      <c r="F246" s="61"/>
      <c r="G246" s="62"/>
      <c r="H246" s="61"/>
      <c r="I246" s="61"/>
      <c r="J246" s="79"/>
      <c r="K246" s="79"/>
      <c r="L246" s="79"/>
      <c r="M246" s="76"/>
      <c r="N246" s="61"/>
      <c r="O246" s="61"/>
      <c r="P246" s="61"/>
      <c r="Q246" s="79"/>
      <c r="R246" s="61"/>
    </row>
    <row r="247" spans="1:18" x14ac:dyDescent="0.25">
      <c r="A247" s="61"/>
      <c r="B247" s="95"/>
      <c r="C247" s="90"/>
      <c r="D247" s="90"/>
      <c r="E247" s="61"/>
      <c r="F247" s="61"/>
      <c r="G247" s="62"/>
      <c r="H247" s="61"/>
      <c r="I247" s="61"/>
      <c r="J247" s="79"/>
      <c r="K247" s="79"/>
      <c r="L247" s="79"/>
      <c r="M247" s="76"/>
      <c r="N247" s="61"/>
      <c r="O247" s="61"/>
      <c r="P247" s="61"/>
      <c r="Q247" s="79"/>
      <c r="R247" s="61"/>
    </row>
    <row r="248" spans="1:18" x14ac:dyDescent="0.25">
      <c r="A248" s="61"/>
      <c r="B248" s="95"/>
      <c r="C248" s="90"/>
      <c r="D248" s="90"/>
      <c r="E248" s="61"/>
      <c r="F248" s="61"/>
      <c r="G248" s="62"/>
      <c r="H248" s="61"/>
      <c r="I248" s="61"/>
      <c r="J248" s="79"/>
      <c r="K248" s="79"/>
      <c r="L248" s="79"/>
      <c r="M248" s="76"/>
      <c r="N248" s="61"/>
      <c r="O248" s="61"/>
      <c r="P248" s="61"/>
      <c r="Q248" s="79"/>
      <c r="R248" s="61"/>
    </row>
    <row r="249" spans="1:18" x14ac:dyDescent="0.25">
      <c r="A249" s="61"/>
      <c r="B249" s="95"/>
      <c r="C249" s="90"/>
      <c r="D249" s="90"/>
      <c r="E249" s="61"/>
      <c r="F249" s="61"/>
      <c r="G249" s="62"/>
      <c r="H249" s="61"/>
      <c r="I249" s="61"/>
      <c r="J249" s="79"/>
      <c r="K249" s="79"/>
      <c r="L249" s="79"/>
      <c r="M249" s="76"/>
      <c r="N249" s="61"/>
      <c r="O249" s="61"/>
      <c r="P249" s="61"/>
      <c r="Q249" s="79"/>
      <c r="R249" s="61"/>
    </row>
    <row r="250" spans="1:18" x14ac:dyDescent="0.25">
      <c r="A250" s="61"/>
      <c r="B250" s="95"/>
      <c r="C250" s="90"/>
      <c r="D250" s="90"/>
      <c r="E250" s="61"/>
      <c r="F250" s="61"/>
      <c r="G250" s="62"/>
      <c r="H250" s="61"/>
      <c r="I250" s="61"/>
      <c r="J250" s="79"/>
      <c r="K250" s="79"/>
      <c r="L250" s="79"/>
      <c r="M250" s="76"/>
      <c r="N250" s="61"/>
      <c r="O250" s="61"/>
      <c r="P250" s="61"/>
      <c r="Q250" s="79"/>
      <c r="R250" s="61"/>
    </row>
    <row r="251" spans="1:18" x14ac:dyDescent="0.25">
      <c r="A251" s="61"/>
      <c r="B251" s="95"/>
      <c r="C251" s="90"/>
      <c r="D251" s="90"/>
      <c r="E251" s="61"/>
      <c r="F251" s="61"/>
      <c r="G251" s="62"/>
      <c r="H251" s="61"/>
      <c r="I251" s="61"/>
      <c r="J251" s="79"/>
      <c r="K251" s="79"/>
      <c r="L251" s="79"/>
      <c r="M251" s="76"/>
      <c r="N251" s="61"/>
      <c r="O251" s="61"/>
      <c r="P251" s="61"/>
      <c r="Q251" s="79"/>
      <c r="R251" s="61"/>
    </row>
    <row r="252" spans="1:18" x14ac:dyDescent="0.25">
      <c r="A252" s="61"/>
      <c r="B252" s="95"/>
      <c r="C252" s="90"/>
      <c r="D252" s="90"/>
      <c r="E252" s="61"/>
      <c r="F252" s="61"/>
      <c r="G252" s="62"/>
      <c r="H252" s="61"/>
      <c r="I252" s="61"/>
      <c r="J252" s="79"/>
      <c r="K252" s="79"/>
      <c r="L252" s="79"/>
      <c r="M252" s="76"/>
      <c r="N252" s="61"/>
      <c r="O252" s="61"/>
      <c r="P252" s="61"/>
      <c r="Q252" s="79"/>
      <c r="R252" s="61"/>
    </row>
    <row r="253" spans="1:18" x14ac:dyDescent="0.25">
      <c r="A253" s="61"/>
      <c r="B253" s="95"/>
      <c r="C253" s="90"/>
      <c r="D253" s="90"/>
      <c r="E253" s="61"/>
      <c r="F253" s="61"/>
      <c r="G253" s="62"/>
      <c r="H253" s="61"/>
      <c r="I253" s="61"/>
      <c r="J253" s="79"/>
      <c r="K253" s="79"/>
      <c r="L253" s="79"/>
      <c r="M253" s="76"/>
      <c r="N253" s="61"/>
      <c r="O253" s="61"/>
      <c r="P253" s="61"/>
      <c r="Q253" s="79"/>
      <c r="R253" s="61"/>
    </row>
    <row r="254" spans="1:18" x14ac:dyDescent="0.25">
      <c r="A254" s="61"/>
      <c r="B254" s="95"/>
      <c r="C254" s="90"/>
      <c r="D254" s="90"/>
      <c r="E254" s="61"/>
      <c r="F254" s="61"/>
      <c r="G254" s="62"/>
      <c r="H254" s="61"/>
      <c r="I254" s="61"/>
      <c r="J254" s="79"/>
      <c r="K254" s="79"/>
      <c r="L254" s="79"/>
      <c r="M254" s="76"/>
      <c r="N254" s="61"/>
      <c r="O254" s="61"/>
      <c r="P254" s="61"/>
      <c r="Q254" s="79"/>
      <c r="R254" s="61"/>
    </row>
    <row r="255" spans="1:18" x14ac:dyDescent="0.25">
      <c r="A255" s="61"/>
      <c r="B255" s="95"/>
      <c r="C255" s="90"/>
      <c r="D255" s="90"/>
      <c r="E255" s="61"/>
      <c r="F255" s="61"/>
      <c r="G255" s="62"/>
      <c r="H255" s="61"/>
      <c r="I255" s="61"/>
      <c r="J255" s="79"/>
      <c r="K255" s="79"/>
      <c r="L255" s="79"/>
      <c r="M255" s="76"/>
      <c r="N255" s="61"/>
      <c r="O255" s="61"/>
      <c r="P255" s="61"/>
      <c r="Q255" s="79"/>
      <c r="R255" s="61"/>
    </row>
    <row r="256" spans="1:18" x14ac:dyDescent="0.25">
      <c r="A256" s="61"/>
      <c r="B256" s="95"/>
      <c r="C256" s="90"/>
      <c r="D256" s="90"/>
      <c r="E256" s="61"/>
      <c r="F256" s="61"/>
      <c r="G256" s="62"/>
      <c r="H256" s="61"/>
      <c r="I256" s="61"/>
      <c r="J256" s="79"/>
      <c r="K256" s="79"/>
      <c r="L256" s="79"/>
      <c r="M256" s="76"/>
      <c r="N256" s="61"/>
      <c r="O256" s="61"/>
      <c r="P256" s="61"/>
      <c r="Q256" s="79"/>
      <c r="R256" s="61"/>
    </row>
    <row r="257" spans="1:18" x14ac:dyDescent="0.25">
      <c r="A257" s="61"/>
      <c r="B257" s="95"/>
      <c r="C257" s="90"/>
      <c r="D257" s="90"/>
      <c r="E257" s="61"/>
      <c r="F257" s="61"/>
      <c r="G257" s="62"/>
      <c r="H257" s="61"/>
      <c r="I257" s="61"/>
      <c r="J257" s="79"/>
      <c r="K257" s="79"/>
      <c r="L257" s="79"/>
      <c r="M257" s="76"/>
      <c r="N257" s="61"/>
      <c r="O257" s="61"/>
      <c r="P257" s="61"/>
      <c r="Q257" s="79"/>
      <c r="R257" s="61"/>
    </row>
    <row r="258" spans="1:18" x14ac:dyDescent="0.25">
      <c r="A258" s="61"/>
      <c r="B258" s="95"/>
      <c r="C258" s="90"/>
      <c r="D258" s="90"/>
      <c r="E258" s="61"/>
      <c r="F258" s="61"/>
      <c r="G258" s="62"/>
      <c r="H258" s="61"/>
      <c r="I258" s="61"/>
      <c r="J258" s="79"/>
      <c r="K258" s="79"/>
      <c r="L258" s="79"/>
      <c r="M258" s="76"/>
      <c r="N258" s="61"/>
      <c r="O258" s="61"/>
      <c r="P258" s="61"/>
      <c r="Q258" s="79"/>
      <c r="R258" s="61"/>
    </row>
    <row r="259" spans="1:18" x14ac:dyDescent="0.25">
      <c r="A259" s="61"/>
      <c r="B259" s="95"/>
      <c r="C259" s="90"/>
      <c r="D259" s="90"/>
      <c r="E259" s="61"/>
      <c r="F259" s="61"/>
      <c r="G259" s="62"/>
      <c r="H259" s="61"/>
      <c r="I259" s="61"/>
      <c r="J259" s="79"/>
      <c r="K259" s="79"/>
      <c r="L259" s="79"/>
      <c r="M259" s="76"/>
      <c r="N259" s="61"/>
      <c r="O259" s="61"/>
      <c r="P259" s="61"/>
      <c r="Q259" s="79"/>
      <c r="R259" s="61"/>
    </row>
    <row r="260" spans="1:18" x14ac:dyDescent="0.25">
      <c r="A260" s="61"/>
      <c r="B260" s="95"/>
      <c r="C260" s="90"/>
      <c r="D260" s="90"/>
      <c r="E260" s="61"/>
      <c r="F260" s="61"/>
      <c r="G260" s="62"/>
      <c r="H260" s="61"/>
      <c r="I260" s="61"/>
      <c r="J260" s="79"/>
      <c r="K260" s="79"/>
      <c r="L260" s="79"/>
      <c r="M260" s="76"/>
      <c r="N260" s="61"/>
      <c r="O260" s="61"/>
      <c r="P260" s="61"/>
      <c r="Q260" s="79"/>
      <c r="R260" s="61"/>
    </row>
    <row r="261" spans="1:18" x14ac:dyDescent="0.25">
      <c r="A261" s="61"/>
      <c r="B261" s="95"/>
      <c r="C261" s="90"/>
      <c r="D261" s="90"/>
      <c r="E261" s="61"/>
      <c r="F261" s="61"/>
      <c r="G261" s="62"/>
      <c r="H261" s="61"/>
      <c r="I261" s="61"/>
      <c r="J261" s="79"/>
      <c r="K261" s="79"/>
      <c r="L261" s="79"/>
      <c r="M261" s="76"/>
      <c r="N261" s="61"/>
      <c r="O261" s="61"/>
      <c r="P261" s="61"/>
      <c r="Q261" s="79"/>
      <c r="R261" s="61"/>
    </row>
    <row r="262" spans="1:18" x14ac:dyDescent="0.25">
      <c r="A262" s="61"/>
      <c r="B262" s="95"/>
      <c r="C262" s="90"/>
      <c r="D262" s="90"/>
      <c r="E262" s="61"/>
      <c r="F262" s="61"/>
      <c r="G262" s="62"/>
      <c r="H262" s="61"/>
      <c r="I262" s="61"/>
      <c r="J262" s="79"/>
      <c r="K262" s="79"/>
      <c r="L262" s="79"/>
      <c r="M262" s="76"/>
      <c r="N262" s="61"/>
      <c r="O262" s="61"/>
      <c r="P262" s="61"/>
      <c r="Q262" s="79"/>
      <c r="R262" s="61"/>
    </row>
    <row r="263" spans="1:18" x14ac:dyDescent="0.25">
      <c r="A263" s="61"/>
      <c r="B263" s="95"/>
      <c r="C263" s="90"/>
      <c r="D263" s="90"/>
      <c r="E263" s="61"/>
      <c r="F263" s="61"/>
      <c r="G263" s="62"/>
      <c r="H263" s="61"/>
      <c r="I263" s="61"/>
      <c r="J263" s="79"/>
      <c r="K263" s="79"/>
      <c r="L263" s="79"/>
      <c r="M263" s="76"/>
      <c r="N263" s="61"/>
      <c r="O263" s="61"/>
      <c r="P263" s="61"/>
      <c r="Q263" s="79"/>
      <c r="R263" s="61"/>
    </row>
    <row r="264" spans="1:18" x14ac:dyDescent="0.25">
      <c r="A264" s="61"/>
      <c r="B264" s="95"/>
      <c r="C264" s="90"/>
      <c r="D264" s="90"/>
      <c r="E264" s="61"/>
      <c r="F264" s="61"/>
      <c r="G264" s="62"/>
      <c r="H264" s="61"/>
      <c r="I264" s="61"/>
      <c r="J264" s="79"/>
      <c r="K264" s="79"/>
      <c r="L264" s="79"/>
      <c r="M264" s="76"/>
      <c r="N264" s="61"/>
      <c r="O264" s="61"/>
      <c r="P264" s="61"/>
      <c r="Q264" s="79"/>
      <c r="R264" s="61"/>
    </row>
    <row r="265" spans="1:18" x14ac:dyDescent="0.25">
      <c r="A265" s="61"/>
      <c r="B265" s="95"/>
      <c r="C265" s="90"/>
      <c r="D265" s="90"/>
      <c r="E265" s="61"/>
      <c r="F265" s="61"/>
      <c r="G265" s="62"/>
      <c r="H265" s="61"/>
      <c r="I265" s="61"/>
      <c r="J265" s="79"/>
      <c r="K265" s="79"/>
      <c r="L265" s="79"/>
      <c r="M265" s="76"/>
      <c r="N265" s="61"/>
      <c r="O265" s="61"/>
      <c r="P265" s="61"/>
      <c r="Q265" s="79"/>
      <c r="R265" s="61"/>
    </row>
    <row r="266" spans="1:18" x14ac:dyDescent="0.25">
      <c r="A266" s="61"/>
      <c r="B266" s="95"/>
      <c r="C266" s="90"/>
      <c r="D266" s="90"/>
      <c r="E266" s="61"/>
      <c r="F266" s="61"/>
      <c r="G266" s="62"/>
      <c r="H266" s="61"/>
      <c r="I266" s="61"/>
      <c r="J266" s="79"/>
      <c r="K266" s="79"/>
      <c r="L266" s="79"/>
      <c r="M266" s="76"/>
      <c r="N266" s="61"/>
      <c r="O266" s="61"/>
      <c r="P266" s="61"/>
      <c r="Q266" s="79"/>
      <c r="R266" s="61"/>
    </row>
    <row r="267" spans="1:18" x14ac:dyDescent="0.25">
      <c r="A267" s="61"/>
      <c r="B267" s="95"/>
      <c r="C267" s="90"/>
      <c r="D267" s="90"/>
      <c r="E267" s="61"/>
      <c r="F267" s="61"/>
      <c r="G267" s="62"/>
      <c r="H267" s="61"/>
      <c r="I267" s="61"/>
      <c r="J267" s="79"/>
      <c r="K267" s="79"/>
      <c r="L267" s="79"/>
      <c r="M267" s="76"/>
      <c r="N267" s="61"/>
      <c r="O267" s="61"/>
      <c r="P267" s="61"/>
      <c r="Q267" s="79"/>
      <c r="R267" s="61"/>
    </row>
    <row r="268" spans="1:18" x14ac:dyDescent="0.25">
      <c r="A268" s="61"/>
      <c r="B268" s="95"/>
      <c r="C268" s="90"/>
      <c r="D268" s="90"/>
      <c r="E268" s="61"/>
      <c r="F268" s="61"/>
      <c r="G268" s="62"/>
      <c r="H268" s="61"/>
      <c r="I268" s="61"/>
      <c r="J268" s="79"/>
      <c r="K268" s="79"/>
      <c r="L268" s="79"/>
      <c r="M268" s="76"/>
      <c r="N268" s="61"/>
      <c r="O268" s="61"/>
      <c r="P268" s="61"/>
      <c r="Q268" s="79"/>
      <c r="R268" s="61"/>
    </row>
    <row r="269" spans="1:18" x14ac:dyDescent="0.25">
      <c r="A269" s="61"/>
      <c r="B269" s="95"/>
      <c r="C269" s="90"/>
      <c r="D269" s="90"/>
      <c r="E269" s="61"/>
      <c r="F269" s="61"/>
      <c r="G269" s="62"/>
      <c r="H269" s="61"/>
      <c r="I269" s="61"/>
      <c r="J269" s="79"/>
      <c r="K269" s="79"/>
      <c r="L269" s="79"/>
      <c r="M269" s="76"/>
      <c r="N269" s="61"/>
      <c r="O269" s="61"/>
      <c r="P269" s="61"/>
      <c r="Q269" s="79"/>
      <c r="R269" s="61"/>
    </row>
    <row r="270" spans="1:18" x14ac:dyDescent="0.25">
      <c r="A270" s="61"/>
      <c r="B270" s="95"/>
      <c r="C270" s="90"/>
      <c r="D270" s="90"/>
      <c r="E270" s="61"/>
      <c r="F270" s="61"/>
      <c r="G270" s="62"/>
      <c r="H270" s="61"/>
      <c r="I270" s="61"/>
      <c r="J270" s="79"/>
      <c r="K270" s="79"/>
      <c r="L270" s="79"/>
      <c r="M270" s="76"/>
      <c r="N270" s="61"/>
      <c r="O270" s="61"/>
      <c r="P270" s="61"/>
      <c r="Q270" s="79"/>
      <c r="R270" s="61"/>
    </row>
    <row r="271" spans="1:18" x14ac:dyDescent="0.25">
      <c r="A271" s="61"/>
      <c r="B271" s="95"/>
      <c r="C271" s="90"/>
      <c r="D271" s="90"/>
      <c r="E271" s="61"/>
      <c r="F271" s="61"/>
      <c r="G271" s="62"/>
      <c r="H271" s="61"/>
      <c r="I271" s="61"/>
      <c r="J271" s="79"/>
      <c r="K271" s="79"/>
      <c r="L271" s="79"/>
      <c r="M271" s="76"/>
      <c r="N271" s="61"/>
      <c r="O271" s="61"/>
      <c r="P271" s="61"/>
      <c r="Q271" s="79"/>
      <c r="R271" s="61"/>
    </row>
    <row r="272" spans="1:18" x14ac:dyDescent="0.25">
      <c r="A272" s="61"/>
      <c r="B272" s="95"/>
      <c r="C272" s="90"/>
      <c r="D272" s="90"/>
      <c r="E272" s="61"/>
      <c r="F272" s="61"/>
      <c r="G272" s="62"/>
      <c r="H272" s="61"/>
      <c r="I272" s="61"/>
      <c r="J272" s="79"/>
      <c r="K272" s="79"/>
      <c r="L272" s="79"/>
      <c r="M272" s="76"/>
      <c r="N272" s="61"/>
      <c r="O272" s="61"/>
      <c r="P272" s="61"/>
      <c r="Q272" s="79"/>
      <c r="R272" s="61"/>
    </row>
    <row r="273" spans="1:18" x14ac:dyDescent="0.25">
      <c r="A273" s="61"/>
      <c r="B273" s="95"/>
      <c r="C273" s="90"/>
      <c r="D273" s="90"/>
      <c r="E273" s="61"/>
      <c r="F273" s="61"/>
      <c r="G273" s="62"/>
      <c r="H273" s="61"/>
      <c r="I273" s="61"/>
      <c r="J273" s="79"/>
      <c r="K273" s="79"/>
      <c r="L273" s="79"/>
      <c r="M273" s="76"/>
      <c r="N273" s="61"/>
      <c r="O273" s="61"/>
      <c r="P273" s="61"/>
      <c r="Q273" s="79"/>
      <c r="R273" s="61"/>
    </row>
    <row r="274" spans="1:18" x14ac:dyDescent="0.25">
      <c r="A274" s="61"/>
      <c r="B274" s="95"/>
      <c r="C274" s="90"/>
      <c r="D274" s="90"/>
      <c r="E274" s="61"/>
      <c r="F274" s="61"/>
      <c r="G274" s="62"/>
      <c r="H274" s="61"/>
      <c r="I274" s="61"/>
      <c r="J274" s="79"/>
      <c r="K274" s="79"/>
      <c r="L274" s="79"/>
      <c r="M274" s="76"/>
      <c r="N274" s="61"/>
      <c r="O274" s="61"/>
      <c r="P274" s="61"/>
      <c r="Q274" s="79"/>
      <c r="R274" s="61"/>
    </row>
    <row r="275" spans="1:18" x14ac:dyDescent="0.25">
      <c r="A275" s="61"/>
      <c r="B275" s="95"/>
      <c r="C275" s="90"/>
      <c r="D275" s="90"/>
      <c r="E275" s="61"/>
      <c r="F275" s="61"/>
      <c r="G275" s="62"/>
      <c r="H275" s="61"/>
      <c r="I275" s="61"/>
      <c r="J275" s="79"/>
      <c r="K275" s="79"/>
      <c r="L275" s="79"/>
      <c r="M275" s="76"/>
      <c r="N275" s="61"/>
      <c r="O275" s="61"/>
      <c r="P275" s="61"/>
      <c r="Q275" s="79"/>
      <c r="R275" s="61"/>
    </row>
    <row r="276" spans="1:18" x14ac:dyDescent="0.25">
      <c r="A276" s="61"/>
      <c r="B276" s="95"/>
      <c r="C276" s="90"/>
      <c r="D276" s="90"/>
      <c r="E276" s="61"/>
      <c r="F276" s="61"/>
      <c r="G276" s="62"/>
      <c r="H276" s="61"/>
      <c r="I276" s="61"/>
      <c r="J276" s="79"/>
      <c r="K276" s="79"/>
      <c r="L276" s="79"/>
      <c r="M276" s="76"/>
      <c r="N276" s="61"/>
      <c r="O276" s="61"/>
      <c r="P276" s="61"/>
      <c r="Q276" s="79"/>
      <c r="R276" s="61"/>
    </row>
    <row r="277" spans="1:18" x14ac:dyDescent="0.25">
      <c r="A277" s="61"/>
      <c r="B277" s="95"/>
      <c r="C277" s="90"/>
      <c r="D277" s="90"/>
      <c r="E277" s="61"/>
      <c r="F277" s="61"/>
      <c r="G277" s="62"/>
      <c r="H277" s="61"/>
      <c r="I277" s="61"/>
      <c r="J277" s="79"/>
      <c r="K277" s="79"/>
      <c r="L277" s="79"/>
      <c r="M277" s="76"/>
      <c r="N277" s="61"/>
      <c r="O277" s="61"/>
      <c r="P277" s="61"/>
      <c r="Q277" s="79"/>
      <c r="R277" s="61"/>
    </row>
    <row r="278" spans="1:18" x14ac:dyDescent="0.25">
      <c r="A278" s="61"/>
      <c r="B278" s="95"/>
      <c r="C278" s="90"/>
      <c r="D278" s="90"/>
      <c r="E278" s="61"/>
      <c r="F278" s="61"/>
      <c r="G278" s="62"/>
      <c r="H278" s="61"/>
      <c r="I278" s="61"/>
      <c r="J278" s="79"/>
      <c r="K278" s="79"/>
      <c r="L278" s="79"/>
      <c r="M278" s="76"/>
      <c r="N278" s="61"/>
      <c r="O278" s="61"/>
      <c r="P278" s="61"/>
      <c r="Q278" s="79"/>
      <c r="R278" s="61"/>
    </row>
    <row r="279" spans="1:18" x14ac:dyDescent="0.25">
      <c r="A279" s="61"/>
      <c r="B279" s="95"/>
      <c r="C279" s="90"/>
      <c r="D279" s="90"/>
      <c r="E279" s="61"/>
      <c r="F279" s="61"/>
      <c r="G279" s="62"/>
      <c r="H279" s="61"/>
      <c r="I279" s="61"/>
      <c r="J279" s="79"/>
      <c r="K279" s="79"/>
      <c r="L279" s="79"/>
      <c r="M279" s="76"/>
      <c r="N279" s="61"/>
      <c r="O279" s="61"/>
      <c r="P279" s="61"/>
      <c r="Q279" s="79"/>
      <c r="R279" s="61"/>
    </row>
    <row r="280" spans="1:18" x14ac:dyDescent="0.25">
      <c r="A280" s="61"/>
      <c r="B280" s="95"/>
      <c r="C280" s="90"/>
      <c r="D280" s="90"/>
      <c r="E280" s="61"/>
      <c r="F280" s="61"/>
      <c r="G280" s="62"/>
      <c r="H280" s="61"/>
      <c r="I280" s="61"/>
      <c r="J280" s="79"/>
      <c r="K280" s="79"/>
      <c r="L280" s="79"/>
      <c r="M280" s="76"/>
      <c r="N280" s="61"/>
      <c r="O280" s="61"/>
      <c r="P280" s="61"/>
      <c r="Q280" s="79"/>
      <c r="R280" s="61"/>
    </row>
    <row r="281" spans="1:18" x14ac:dyDescent="0.25">
      <c r="A281" s="61"/>
      <c r="B281" s="95"/>
      <c r="C281" s="90"/>
      <c r="D281" s="90"/>
      <c r="E281" s="61"/>
      <c r="F281" s="61"/>
      <c r="G281" s="62"/>
      <c r="H281" s="61"/>
      <c r="I281" s="61"/>
      <c r="J281" s="79"/>
      <c r="K281" s="79"/>
      <c r="L281" s="79"/>
      <c r="M281" s="76"/>
      <c r="N281" s="61"/>
      <c r="O281" s="61"/>
      <c r="P281" s="61"/>
      <c r="Q281" s="79"/>
      <c r="R281" s="61"/>
    </row>
    <row r="282" spans="1:18" x14ac:dyDescent="0.25">
      <c r="A282" s="61"/>
      <c r="B282" s="95"/>
      <c r="C282" s="90"/>
      <c r="D282" s="90"/>
      <c r="E282" s="61"/>
      <c r="F282" s="61"/>
      <c r="G282" s="62"/>
      <c r="H282" s="61"/>
      <c r="I282" s="61"/>
      <c r="J282" s="79"/>
      <c r="K282" s="79"/>
      <c r="L282" s="79"/>
      <c r="M282" s="76"/>
      <c r="N282" s="61"/>
      <c r="O282" s="61"/>
      <c r="P282" s="61"/>
      <c r="Q282" s="79"/>
      <c r="R282" s="61"/>
    </row>
    <row r="283" spans="1:18" x14ac:dyDescent="0.25">
      <c r="A283" s="61"/>
      <c r="B283" s="95"/>
      <c r="C283" s="90"/>
      <c r="D283" s="90"/>
      <c r="E283" s="61"/>
      <c r="F283" s="61"/>
      <c r="G283" s="62"/>
      <c r="H283" s="61"/>
      <c r="I283" s="61"/>
      <c r="J283" s="79"/>
      <c r="K283" s="79"/>
      <c r="L283" s="79"/>
      <c r="M283" s="76"/>
      <c r="N283" s="61"/>
      <c r="O283" s="61"/>
      <c r="P283" s="61"/>
      <c r="Q283" s="79"/>
      <c r="R283" s="61"/>
    </row>
    <row r="284" spans="1:18" x14ac:dyDescent="0.25">
      <c r="A284" s="61"/>
      <c r="B284" s="95"/>
      <c r="C284" s="90"/>
      <c r="D284" s="90"/>
      <c r="E284" s="61"/>
      <c r="F284" s="61"/>
      <c r="G284" s="62"/>
      <c r="H284" s="61"/>
      <c r="I284" s="61"/>
      <c r="J284" s="79"/>
      <c r="K284" s="79"/>
      <c r="L284" s="79"/>
      <c r="M284" s="76"/>
      <c r="N284" s="61"/>
      <c r="O284" s="61"/>
      <c r="P284" s="61"/>
      <c r="Q284" s="79"/>
      <c r="R284" s="61"/>
    </row>
    <row r="285" spans="1:18" x14ac:dyDescent="0.25">
      <c r="A285" s="61"/>
      <c r="B285" s="95"/>
      <c r="C285" s="90"/>
      <c r="D285" s="90"/>
      <c r="E285" s="61"/>
      <c r="F285" s="61"/>
      <c r="G285" s="62"/>
      <c r="H285" s="61"/>
      <c r="I285" s="61"/>
      <c r="J285" s="79"/>
      <c r="K285" s="79"/>
      <c r="L285" s="79"/>
      <c r="M285" s="76"/>
      <c r="N285" s="61"/>
      <c r="O285" s="61"/>
      <c r="P285" s="61"/>
      <c r="Q285" s="79"/>
      <c r="R285" s="61"/>
    </row>
    <row r="286" spans="1:18" x14ac:dyDescent="0.25">
      <c r="A286" s="61"/>
      <c r="B286" s="95"/>
      <c r="C286" s="90"/>
      <c r="D286" s="90"/>
      <c r="E286" s="61"/>
      <c r="F286" s="61"/>
      <c r="G286" s="62"/>
      <c r="H286" s="61"/>
      <c r="I286" s="61"/>
      <c r="J286" s="79"/>
      <c r="K286" s="79"/>
      <c r="L286" s="79"/>
      <c r="M286" s="76"/>
      <c r="N286" s="61"/>
      <c r="O286" s="61"/>
      <c r="P286" s="61"/>
      <c r="Q286" s="79"/>
      <c r="R286" s="61"/>
    </row>
    <row r="287" spans="1:18" x14ac:dyDescent="0.25">
      <c r="A287" s="61"/>
      <c r="B287" s="95"/>
      <c r="C287" s="90"/>
      <c r="D287" s="90"/>
      <c r="E287" s="61"/>
      <c r="F287" s="61"/>
      <c r="G287" s="62"/>
      <c r="H287" s="61"/>
      <c r="I287" s="61"/>
      <c r="J287" s="79"/>
      <c r="K287" s="79"/>
      <c r="L287" s="79"/>
      <c r="M287" s="76"/>
      <c r="N287" s="61"/>
      <c r="O287" s="61"/>
      <c r="P287" s="61"/>
      <c r="Q287" s="79"/>
      <c r="R287" s="61"/>
    </row>
    <row r="288" spans="1:18" x14ac:dyDescent="0.25">
      <c r="A288" s="61"/>
      <c r="B288" s="95"/>
      <c r="C288" s="90"/>
      <c r="D288" s="90"/>
      <c r="E288" s="61"/>
      <c r="F288" s="61"/>
      <c r="G288" s="62"/>
      <c r="H288" s="61"/>
      <c r="I288" s="61"/>
      <c r="J288" s="79"/>
      <c r="K288" s="79"/>
      <c r="L288" s="79"/>
      <c r="M288" s="76"/>
      <c r="N288" s="61"/>
      <c r="O288" s="61"/>
      <c r="P288" s="61"/>
      <c r="Q288" s="79"/>
      <c r="R288" s="61"/>
    </row>
    <row r="289" spans="1:18" x14ac:dyDescent="0.25">
      <c r="A289" s="61"/>
      <c r="B289" s="95"/>
      <c r="C289" s="90"/>
      <c r="D289" s="90"/>
      <c r="E289" s="61"/>
      <c r="F289" s="61"/>
      <c r="G289" s="62"/>
      <c r="H289" s="61"/>
      <c r="I289" s="61"/>
      <c r="J289" s="79"/>
      <c r="K289" s="79"/>
      <c r="L289" s="79"/>
      <c r="M289" s="76"/>
      <c r="N289" s="61"/>
      <c r="O289" s="61"/>
      <c r="P289" s="61"/>
      <c r="Q289" s="79"/>
      <c r="R289" s="61"/>
    </row>
    <row r="290" spans="1:18" x14ac:dyDescent="0.25">
      <c r="A290" s="61"/>
      <c r="B290" s="95"/>
      <c r="C290" s="90"/>
      <c r="D290" s="90"/>
      <c r="E290" s="61"/>
      <c r="F290" s="61"/>
      <c r="G290" s="62"/>
      <c r="H290" s="61"/>
      <c r="I290" s="61"/>
      <c r="J290" s="79"/>
      <c r="K290" s="79"/>
      <c r="L290" s="79"/>
      <c r="M290" s="76"/>
      <c r="N290" s="61"/>
      <c r="O290" s="61"/>
      <c r="P290" s="61"/>
      <c r="Q290" s="79"/>
      <c r="R290" s="61"/>
    </row>
    <row r="291" spans="1:18" x14ac:dyDescent="0.25">
      <c r="A291" s="61"/>
      <c r="B291" s="95"/>
      <c r="C291" s="90"/>
      <c r="D291" s="90"/>
      <c r="E291" s="61"/>
      <c r="F291" s="61"/>
      <c r="G291" s="62"/>
      <c r="H291" s="61"/>
      <c r="I291" s="61"/>
      <c r="J291" s="79"/>
      <c r="K291" s="79"/>
      <c r="L291" s="79"/>
      <c r="M291" s="76"/>
      <c r="N291" s="61"/>
      <c r="O291" s="61"/>
      <c r="P291" s="61"/>
      <c r="Q291" s="79"/>
      <c r="R291" s="61"/>
    </row>
    <row r="292" spans="1:18" x14ac:dyDescent="0.25">
      <c r="A292" s="61"/>
      <c r="B292" s="95"/>
      <c r="C292" s="90"/>
      <c r="D292" s="90"/>
      <c r="E292" s="61"/>
      <c r="F292" s="61"/>
      <c r="G292" s="62"/>
      <c r="H292" s="61"/>
      <c r="I292" s="61"/>
      <c r="J292" s="79"/>
      <c r="K292" s="79"/>
      <c r="L292" s="79"/>
      <c r="M292" s="76"/>
      <c r="N292" s="61"/>
      <c r="O292" s="61"/>
      <c r="P292" s="61"/>
      <c r="Q292" s="79"/>
      <c r="R292" s="61"/>
    </row>
    <row r="293" spans="1:18" x14ac:dyDescent="0.25">
      <c r="A293" s="61"/>
      <c r="B293" s="95"/>
      <c r="C293" s="90"/>
      <c r="D293" s="90"/>
      <c r="E293" s="61"/>
      <c r="F293" s="61"/>
      <c r="G293" s="62"/>
      <c r="H293" s="61"/>
      <c r="I293" s="61"/>
      <c r="J293" s="79"/>
      <c r="K293" s="79"/>
      <c r="L293" s="79"/>
      <c r="M293" s="76"/>
      <c r="N293" s="61"/>
      <c r="O293" s="61"/>
      <c r="P293" s="61"/>
      <c r="Q293" s="79"/>
      <c r="R293" s="61"/>
    </row>
    <row r="294" spans="1:18" x14ac:dyDescent="0.25">
      <c r="A294" s="61"/>
      <c r="B294" s="95"/>
      <c r="C294" s="90"/>
      <c r="D294" s="90"/>
      <c r="E294" s="61"/>
      <c r="F294" s="61"/>
      <c r="G294" s="62"/>
      <c r="H294" s="61"/>
      <c r="I294" s="61"/>
      <c r="J294" s="79"/>
      <c r="K294" s="79"/>
      <c r="L294" s="79"/>
      <c r="M294" s="76"/>
      <c r="N294" s="61"/>
      <c r="O294" s="61"/>
      <c r="P294" s="61"/>
      <c r="Q294" s="79"/>
      <c r="R294" s="61"/>
    </row>
    <row r="295" spans="1:18" x14ac:dyDescent="0.25">
      <c r="A295" s="61"/>
      <c r="B295" s="95"/>
      <c r="C295" s="90"/>
      <c r="D295" s="90"/>
      <c r="E295" s="61"/>
      <c r="F295" s="61"/>
      <c r="G295" s="62"/>
      <c r="H295" s="61"/>
      <c r="I295" s="61"/>
      <c r="J295" s="79"/>
      <c r="K295" s="79"/>
      <c r="L295" s="79"/>
      <c r="M295" s="76"/>
      <c r="N295" s="61"/>
      <c r="O295" s="61"/>
      <c r="P295" s="61"/>
      <c r="Q295" s="152"/>
    </row>
    <row r="296" spans="1:18" x14ac:dyDescent="0.25">
      <c r="A296" s="61"/>
      <c r="B296" s="95"/>
      <c r="C296" s="90"/>
      <c r="D296" s="90"/>
      <c r="E296" s="61"/>
      <c r="F296" s="61"/>
      <c r="G296" s="62"/>
      <c r="H296" s="61"/>
      <c r="I296" s="61"/>
      <c r="J296" s="79"/>
      <c r="K296" s="79"/>
      <c r="L296" s="79"/>
      <c r="M296" s="76"/>
      <c r="N296" s="61"/>
      <c r="O296" s="61"/>
      <c r="P296" s="61"/>
      <c r="Q296" s="79"/>
    </row>
    <row r="297" spans="1:18" x14ac:dyDescent="0.25">
      <c r="A297" s="61"/>
      <c r="B297" s="95"/>
      <c r="C297" s="90"/>
      <c r="D297" s="90"/>
      <c r="E297" s="61"/>
      <c r="F297" s="61"/>
      <c r="G297" s="62"/>
      <c r="H297" s="61"/>
      <c r="I297" s="61"/>
      <c r="J297" s="79"/>
      <c r="K297" s="79"/>
      <c r="L297" s="79"/>
      <c r="M297" s="76"/>
      <c r="N297" s="61"/>
      <c r="O297" s="61"/>
      <c r="P297" s="61"/>
      <c r="Q297" s="79"/>
    </row>
    <row r="298" spans="1:18" x14ac:dyDescent="0.25">
      <c r="A298" s="61"/>
      <c r="B298" s="95"/>
      <c r="C298" s="90"/>
      <c r="D298" s="90"/>
      <c r="E298" s="61"/>
      <c r="F298" s="61"/>
      <c r="G298" s="62"/>
      <c r="H298" s="61"/>
      <c r="I298" s="61"/>
      <c r="J298" s="79"/>
      <c r="K298" s="79"/>
      <c r="L298" s="79"/>
      <c r="M298" s="76"/>
      <c r="N298" s="61"/>
      <c r="O298" s="61"/>
      <c r="P298" s="61"/>
      <c r="Q298" s="79"/>
    </row>
    <row r="299" spans="1:18" x14ac:dyDescent="0.25">
      <c r="A299" s="61"/>
      <c r="B299" s="95"/>
      <c r="C299" s="90"/>
      <c r="D299" s="90"/>
      <c r="E299" s="61"/>
      <c r="F299" s="61"/>
      <c r="G299" s="62"/>
      <c r="H299" s="61"/>
      <c r="I299" s="61"/>
      <c r="J299" s="79"/>
      <c r="K299" s="79"/>
      <c r="L299" s="79"/>
      <c r="M299" s="76"/>
      <c r="N299" s="61"/>
      <c r="O299" s="61"/>
      <c r="P299" s="61"/>
      <c r="Q299" s="79"/>
    </row>
    <row r="300" spans="1:18" x14ac:dyDescent="0.25">
      <c r="A300" s="61"/>
      <c r="B300" s="95"/>
      <c r="C300" s="90"/>
      <c r="D300" s="90"/>
      <c r="E300" s="61"/>
      <c r="F300" s="61"/>
      <c r="G300" s="62"/>
      <c r="H300" s="61"/>
      <c r="I300" s="61"/>
      <c r="J300" s="79"/>
      <c r="K300" s="79"/>
      <c r="L300" s="79"/>
      <c r="M300" s="76"/>
      <c r="N300" s="61"/>
      <c r="O300" s="61"/>
      <c r="P300" s="61"/>
      <c r="Q300" s="79"/>
    </row>
    <row r="301" spans="1:18" x14ac:dyDescent="0.25">
      <c r="A301" s="61"/>
      <c r="B301" s="95"/>
      <c r="C301" s="90"/>
      <c r="D301" s="90"/>
      <c r="E301" s="61"/>
      <c r="F301" s="61"/>
      <c r="G301" s="62"/>
      <c r="H301" s="61"/>
      <c r="I301" s="61"/>
      <c r="J301" s="79"/>
      <c r="K301" s="79"/>
      <c r="L301" s="79"/>
      <c r="M301" s="76"/>
      <c r="N301" s="61"/>
      <c r="O301" s="61"/>
      <c r="P301" s="61"/>
      <c r="Q301" s="79"/>
    </row>
    <row r="302" spans="1:18" x14ac:dyDescent="0.25">
      <c r="A302" s="61"/>
      <c r="B302" s="95"/>
      <c r="C302" s="90"/>
      <c r="D302" s="90"/>
      <c r="E302" s="61"/>
      <c r="F302" s="61"/>
      <c r="G302" s="62"/>
      <c r="H302" s="61"/>
      <c r="I302" s="61"/>
      <c r="J302" s="79"/>
      <c r="K302" s="79"/>
      <c r="L302" s="79"/>
      <c r="M302" s="76"/>
      <c r="N302" s="61"/>
      <c r="O302" s="61"/>
      <c r="P302" s="61"/>
      <c r="Q302" s="79"/>
    </row>
  </sheetData>
  <conditionalFormatting sqref="B85">
    <cfRule type="duplicateValues" dxfId="49" priority="8" stopIfTrue="1"/>
  </conditionalFormatting>
  <conditionalFormatting sqref="B86">
    <cfRule type="duplicateValues" dxfId="48" priority="7" stopIfTrue="1"/>
  </conditionalFormatting>
  <conditionalFormatting sqref="B89">
    <cfRule type="duplicateValues" dxfId="47" priority="5" stopIfTrue="1"/>
  </conditionalFormatting>
  <conditionalFormatting sqref="B94">
    <cfRule type="duplicateValues" dxfId="46" priority="4" stopIfTrue="1"/>
  </conditionalFormatting>
  <conditionalFormatting sqref="B87">
    <cfRule type="duplicateValues" dxfId="45" priority="1" stopIfTrue="1"/>
  </conditionalFormatting>
  <dataValidations count="3">
    <dataValidation allowBlank="1" showInputMessage="1" showErrorMessage="1" promptTitle="DESCRIPCIÓN DEL BIEN" prompt="Describa de manera clara el nombre del elemento que se esta solicitando y las caracteristicas del mismo si es necesario." sqref="S86 B132 B163:B164 B136 B85:B87 B143:B157"/>
    <dataValidation allowBlank="1" showInputMessage="1" showErrorMessage="1" promptTitle="CANTIDAD SOLICITADA" prompt="Digite la cantidad de unidades solicitadas del bien" sqref="D85:D87 D163:D165 D143:D157"/>
    <dataValidation allowBlank="1" showInputMessage="1" showErrorMessage="1" promptTitle="UNIDAD DE MEDIDA" prompt="Digite la unidad de medida el elemento solicitado ejemplo: unidad, caja, gramos." sqref="C144:C157"/>
  </dataValidations>
  <hyperlinks>
    <hyperlink ref="Q58" r:id="rId1"/>
    <hyperlink ref="Q59" r:id="rId2"/>
    <hyperlink ref="Q62" r:id="rId3"/>
    <hyperlink ref="Q63" r:id="rId4"/>
    <hyperlink ref="Q71" r:id="rId5"/>
    <hyperlink ref="Q2" r:id="rId6"/>
    <hyperlink ref="Q3:Q12" r:id="rId7" display="afroclaverconsejocomunitario@gmail.com"/>
  </hyperlinks>
  <pageMargins left="0.7" right="0.7" top="0.75" bottom="0.75" header="0.3" footer="0.3"/>
  <pageSetup orientation="portrait" horizontalDpi="4294967295" verticalDpi="4294967295" r:id="rId8"/>
  <tableParts count="1">
    <tablePart r:id="rId9"/>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0"/>
  <sheetViews>
    <sheetView zoomScale="90" zoomScaleNormal="90" workbookViewId="0">
      <selection activeCell="D165" sqref="D165"/>
    </sheetView>
  </sheetViews>
  <sheetFormatPr baseColWidth="10" defaultRowHeight="12.75" x14ac:dyDescent="0.2"/>
  <cols>
    <col min="1" max="1" width="67.140625" customWidth="1"/>
    <col min="2" max="2" width="13.85546875" customWidth="1"/>
    <col min="3" max="3" width="13.5703125" style="7" customWidth="1"/>
    <col min="4" max="4" width="12.5703125" customWidth="1"/>
    <col min="5" max="5" width="9" customWidth="1"/>
    <col min="6" max="6" width="17.7109375" customWidth="1"/>
    <col min="7" max="7" width="17.42578125" style="130" customWidth="1"/>
    <col min="8" max="8" width="9.5703125" customWidth="1"/>
    <col min="9" max="9" width="4.5703125" customWidth="1"/>
    <col min="10" max="10" width="4" customWidth="1"/>
    <col min="11" max="11" width="5.140625" customWidth="1"/>
    <col min="12" max="12" width="23" bestFit="1" customWidth="1"/>
    <col min="13" max="13" width="20.7109375" bestFit="1" customWidth="1"/>
    <col min="14" max="14" width="5.7109375" customWidth="1"/>
    <col min="15" max="15" width="12.28515625" bestFit="1" customWidth="1"/>
    <col min="16" max="16" width="13.28515625" bestFit="1" customWidth="1"/>
    <col min="17" max="17" width="14.28515625" bestFit="1" customWidth="1"/>
    <col min="18" max="18" width="13.28515625" bestFit="1" customWidth="1"/>
    <col min="19" max="19" width="12.28515625" bestFit="1" customWidth="1"/>
    <col min="20" max="20" width="15.28515625" bestFit="1" customWidth="1"/>
    <col min="21" max="21" width="7.42578125" customWidth="1"/>
    <col min="22" max="22" width="11" customWidth="1"/>
    <col min="23" max="23" width="13.140625" bestFit="1" customWidth="1"/>
  </cols>
  <sheetData>
    <row r="1" spans="1:7" x14ac:dyDescent="0.2">
      <c r="A1" s="26" t="s">
        <v>264</v>
      </c>
      <c r="B1" t="s">
        <v>272</v>
      </c>
    </row>
    <row r="2" spans="1:7" x14ac:dyDescent="0.2">
      <c r="A2" s="26" t="s">
        <v>52</v>
      </c>
      <c r="B2" t="s">
        <v>272</v>
      </c>
    </row>
    <row r="3" spans="1:7" x14ac:dyDescent="0.2">
      <c r="A3" s="26" t="s">
        <v>271</v>
      </c>
      <c r="B3" t="s">
        <v>272</v>
      </c>
    </row>
    <row r="4" spans="1:7" x14ac:dyDescent="0.2">
      <c r="A4" s="26" t="s">
        <v>6</v>
      </c>
      <c r="B4" t="s">
        <v>272</v>
      </c>
    </row>
    <row r="5" spans="1:7" x14ac:dyDescent="0.2">
      <c r="A5" s="26" t="s">
        <v>51</v>
      </c>
      <c r="B5" t="s">
        <v>272</v>
      </c>
    </row>
    <row r="6" spans="1:7" x14ac:dyDescent="0.2">
      <c r="A6" s="26" t="s">
        <v>45</v>
      </c>
      <c r="B6" t="s">
        <v>272</v>
      </c>
    </row>
    <row r="7" spans="1:7" x14ac:dyDescent="0.2">
      <c r="A7" s="26" t="s">
        <v>46</v>
      </c>
      <c r="B7" t="s">
        <v>272</v>
      </c>
    </row>
    <row r="8" spans="1:7" x14ac:dyDescent="0.2">
      <c r="A8" s="26" t="s">
        <v>35</v>
      </c>
      <c r="B8" t="s">
        <v>272</v>
      </c>
    </row>
    <row r="9" spans="1:7" x14ac:dyDescent="0.2">
      <c r="A9" s="26" t="s">
        <v>50</v>
      </c>
      <c r="B9" t="s">
        <v>272</v>
      </c>
    </row>
    <row r="10" spans="1:7" x14ac:dyDescent="0.2">
      <c r="A10" s="26" t="s">
        <v>47</v>
      </c>
      <c r="B10" t="s">
        <v>272</v>
      </c>
    </row>
    <row r="11" spans="1:7" x14ac:dyDescent="0.2">
      <c r="A11" s="26" t="s">
        <v>48</v>
      </c>
      <c r="B11" t="s">
        <v>272</v>
      </c>
    </row>
    <row r="12" spans="1:7" x14ac:dyDescent="0.2">
      <c r="A12" s="26" t="s">
        <v>49</v>
      </c>
      <c r="B12" t="s">
        <v>272</v>
      </c>
    </row>
    <row r="13" spans="1:7" x14ac:dyDescent="0.2">
      <c r="A13" s="26" t="s">
        <v>54</v>
      </c>
      <c r="B13" t="s">
        <v>272</v>
      </c>
    </row>
    <row r="15" spans="1:7" x14ac:dyDescent="0.2">
      <c r="A15" s="26" t="s">
        <v>273</v>
      </c>
      <c r="B15" t="s">
        <v>276</v>
      </c>
      <c r="C15" s="7" t="s">
        <v>419</v>
      </c>
      <c r="D15" t="s">
        <v>420</v>
      </c>
      <c r="E15" t="s">
        <v>421</v>
      </c>
      <c r="F15" t="s">
        <v>540</v>
      </c>
      <c r="G15" s="130" t="s">
        <v>422</v>
      </c>
    </row>
    <row r="16" spans="1:7" x14ac:dyDescent="0.2">
      <c r="A16" s="27" t="s">
        <v>246</v>
      </c>
      <c r="B16">
        <v>68</v>
      </c>
      <c r="C16" s="28">
        <v>0</v>
      </c>
      <c r="D16">
        <v>92034</v>
      </c>
      <c r="E16">
        <v>0</v>
      </c>
      <c r="F16">
        <v>92034</v>
      </c>
      <c r="G16" s="130">
        <v>2086104</v>
      </c>
    </row>
    <row r="17" spans="1:7" x14ac:dyDescent="0.2">
      <c r="A17" s="27" t="s">
        <v>211</v>
      </c>
      <c r="C17" s="28">
        <v>0</v>
      </c>
      <c r="D17">
        <v>16889.915966386554</v>
      </c>
      <c r="E17">
        <v>0.19</v>
      </c>
      <c r="F17">
        <v>20099</v>
      </c>
      <c r="G17" s="130">
        <v>0</v>
      </c>
    </row>
    <row r="18" spans="1:7" x14ac:dyDescent="0.2">
      <c r="A18" s="27" t="s">
        <v>60</v>
      </c>
      <c r="B18">
        <v>1</v>
      </c>
      <c r="C18" s="28">
        <v>0</v>
      </c>
      <c r="D18">
        <v>557363.02521008404</v>
      </c>
      <c r="E18">
        <v>0.19</v>
      </c>
      <c r="F18">
        <v>663262</v>
      </c>
      <c r="G18" s="130">
        <v>663262</v>
      </c>
    </row>
    <row r="19" spans="1:7" x14ac:dyDescent="0.2">
      <c r="A19" s="27" t="s">
        <v>106</v>
      </c>
      <c r="B19">
        <v>3</v>
      </c>
      <c r="C19" s="28">
        <v>0</v>
      </c>
      <c r="D19">
        <v>306683.19327731093</v>
      </c>
      <c r="E19">
        <v>0.19</v>
      </c>
      <c r="F19">
        <v>364953</v>
      </c>
      <c r="G19" s="130">
        <v>1094859</v>
      </c>
    </row>
    <row r="20" spans="1:7" x14ac:dyDescent="0.2">
      <c r="A20" s="27" t="s">
        <v>82</v>
      </c>
      <c r="B20">
        <v>1</v>
      </c>
      <c r="C20" s="28">
        <v>0</v>
      </c>
      <c r="D20">
        <v>96716.190476190473</v>
      </c>
      <c r="E20">
        <v>0.05</v>
      </c>
      <c r="F20">
        <v>101552</v>
      </c>
      <c r="G20" s="130">
        <v>101552</v>
      </c>
    </row>
    <row r="21" spans="1:7" x14ac:dyDescent="0.2">
      <c r="A21" s="27" t="s">
        <v>307</v>
      </c>
      <c r="B21">
        <v>9</v>
      </c>
      <c r="C21" s="28">
        <v>0</v>
      </c>
      <c r="D21">
        <v>198532.38095238095</v>
      </c>
      <c r="E21">
        <v>0.05</v>
      </c>
      <c r="F21">
        <v>208459</v>
      </c>
      <c r="G21" s="130">
        <v>1876131</v>
      </c>
    </row>
    <row r="22" spans="1:7" x14ac:dyDescent="0.2">
      <c r="A22" s="27" t="s">
        <v>308</v>
      </c>
      <c r="C22" s="28">
        <v>0</v>
      </c>
      <c r="D22">
        <v>234920.95238095237</v>
      </c>
      <c r="E22">
        <v>0.05</v>
      </c>
      <c r="F22">
        <v>246667</v>
      </c>
      <c r="G22" s="130">
        <v>0</v>
      </c>
    </row>
    <row r="23" spans="1:7" x14ac:dyDescent="0.2">
      <c r="A23" s="27" t="s">
        <v>97</v>
      </c>
      <c r="B23">
        <v>3</v>
      </c>
      <c r="C23" s="28">
        <v>0</v>
      </c>
      <c r="D23">
        <v>246828.57142857142</v>
      </c>
      <c r="E23">
        <v>0.05</v>
      </c>
      <c r="F23">
        <v>259170</v>
      </c>
      <c r="G23" s="130">
        <v>777510</v>
      </c>
    </row>
    <row r="24" spans="1:7" x14ac:dyDescent="0.2">
      <c r="A24" s="27" t="s">
        <v>98</v>
      </c>
      <c r="B24">
        <v>3</v>
      </c>
      <c r="C24" s="28">
        <v>0</v>
      </c>
      <c r="D24">
        <v>199477.14285714284</v>
      </c>
      <c r="E24">
        <v>0.05</v>
      </c>
      <c r="F24">
        <v>209451</v>
      </c>
      <c r="G24" s="130">
        <v>628353</v>
      </c>
    </row>
    <row r="25" spans="1:7" x14ac:dyDescent="0.2">
      <c r="A25" s="27" t="s">
        <v>96</v>
      </c>
      <c r="B25">
        <v>2</v>
      </c>
      <c r="C25" s="28">
        <v>0</v>
      </c>
      <c r="D25">
        <v>280074.28571428568</v>
      </c>
      <c r="E25">
        <v>0.05</v>
      </c>
      <c r="F25">
        <v>294078</v>
      </c>
      <c r="G25" s="130">
        <v>588156</v>
      </c>
    </row>
    <row r="26" spans="1:7" x14ac:dyDescent="0.2">
      <c r="A26" s="27" t="s">
        <v>75</v>
      </c>
      <c r="B26">
        <v>19</v>
      </c>
      <c r="C26" s="28">
        <v>0</v>
      </c>
      <c r="D26">
        <v>451346.66666666674</v>
      </c>
      <c r="E26">
        <v>0.35</v>
      </c>
      <c r="F26">
        <v>473914</v>
      </c>
      <c r="G26" s="130">
        <v>1286338</v>
      </c>
    </row>
    <row r="27" spans="1:7" x14ac:dyDescent="0.2">
      <c r="A27" s="27" t="s">
        <v>274</v>
      </c>
      <c r="B27">
        <v>1</v>
      </c>
      <c r="C27" s="28">
        <v>0</v>
      </c>
      <c r="D27">
        <v>595587.39495798317</v>
      </c>
      <c r="E27">
        <v>0.19</v>
      </c>
      <c r="F27">
        <v>708749</v>
      </c>
      <c r="G27" s="130">
        <v>708749</v>
      </c>
    </row>
    <row r="28" spans="1:7" x14ac:dyDescent="0.2">
      <c r="A28" s="27" t="s">
        <v>282</v>
      </c>
      <c r="C28" s="28">
        <v>0</v>
      </c>
      <c r="D28">
        <v>693816.80672268907</v>
      </c>
      <c r="E28">
        <v>0.19</v>
      </c>
      <c r="F28">
        <v>825642</v>
      </c>
      <c r="G28" s="130">
        <v>0</v>
      </c>
    </row>
    <row r="29" spans="1:7" x14ac:dyDescent="0.2">
      <c r="A29" s="27" t="s">
        <v>313</v>
      </c>
      <c r="C29" s="28">
        <v>0</v>
      </c>
      <c r="D29">
        <v>431689.91596638656</v>
      </c>
      <c r="E29">
        <v>0.19</v>
      </c>
      <c r="F29">
        <v>513711</v>
      </c>
      <c r="G29" s="130">
        <v>0</v>
      </c>
    </row>
    <row r="30" spans="1:7" x14ac:dyDescent="0.2">
      <c r="A30" s="27" t="s">
        <v>291</v>
      </c>
      <c r="B30">
        <v>3</v>
      </c>
      <c r="C30" s="28">
        <v>0</v>
      </c>
      <c r="D30">
        <v>1209665.5462184874</v>
      </c>
      <c r="E30">
        <v>0.57000000000000006</v>
      </c>
      <c r="F30">
        <v>1439502</v>
      </c>
      <c r="G30" s="130">
        <v>1439502</v>
      </c>
    </row>
    <row r="31" spans="1:7" x14ac:dyDescent="0.2">
      <c r="A31" s="27" t="s">
        <v>208</v>
      </c>
      <c r="B31">
        <v>1</v>
      </c>
      <c r="C31" s="28">
        <v>0</v>
      </c>
      <c r="D31">
        <v>1260504.2016806724</v>
      </c>
      <c r="E31">
        <v>0.19</v>
      </c>
      <c r="F31">
        <v>1500000</v>
      </c>
      <c r="G31" s="130">
        <v>1500000</v>
      </c>
    </row>
    <row r="32" spans="1:7" x14ac:dyDescent="0.2">
      <c r="A32" s="27" t="s">
        <v>255</v>
      </c>
      <c r="B32">
        <v>2</v>
      </c>
      <c r="C32" s="28">
        <v>0</v>
      </c>
      <c r="D32">
        <v>657813.44537815126</v>
      </c>
      <c r="E32">
        <v>0.38</v>
      </c>
      <c r="F32">
        <v>782798</v>
      </c>
      <c r="G32" s="130">
        <v>782798</v>
      </c>
    </row>
    <row r="33" spans="1:7" x14ac:dyDescent="0.2">
      <c r="A33" s="27" t="s">
        <v>164</v>
      </c>
      <c r="C33" s="28">
        <v>0</v>
      </c>
      <c r="D33">
        <v>3378.1512605042017</v>
      </c>
      <c r="E33">
        <v>0.19</v>
      </c>
      <c r="F33">
        <v>4020</v>
      </c>
      <c r="G33" s="130">
        <v>0</v>
      </c>
    </row>
    <row r="34" spans="1:7" x14ac:dyDescent="0.2">
      <c r="A34" s="27" t="s">
        <v>165</v>
      </c>
      <c r="C34" s="28">
        <v>0</v>
      </c>
      <c r="D34">
        <v>3378.1512605042017</v>
      </c>
      <c r="E34">
        <v>0.19</v>
      </c>
      <c r="F34">
        <v>4020</v>
      </c>
      <c r="G34" s="130">
        <v>0</v>
      </c>
    </row>
    <row r="35" spans="1:7" x14ac:dyDescent="0.2">
      <c r="A35" s="27" t="s">
        <v>61</v>
      </c>
      <c r="B35">
        <v>17</v>
      </c>
      <c r="C35" s="28">
        <v>0</v>
      </c>
      <c r="D35">
        <v>4533.6134453781515</v>
      </c>
      <c r="E35">
        <v>0.19</v>
      </c>
      <c r="F35">
        <v>5395</v>
      </c>
      <c r="G35" s="130">
        <v>91715</v>
      </c>
    </row>
    <row r="36" spans="1:7" x14ac:dyDescent="0.2">
      <c r="A36" s="27" t="s">
        <v>77</v>
      </c>
      <c r="B36">
        <v>384</v>
      </c>
      <c r="C36" s="28">
        <v>0</v>
      </c>
      <c r="D36">
        <v>13600.840336134454</v>
      </c>
      <c r="E36">
        <v>0.57000000000000006</v>
      </c>
      <c r="F36">
        <v>16185</v>
      </c>
      <c r="G36" s="130">
        <v>2071680</v>
      </c>
    </row>
    <row r="37" spans="1:7" x14ac:dyDescent="0.2">
      <c r="A37" s="27" t="s">
        <v>294</v>
      </c>
      <c r="B37">
        <v>4</v>
      </c>
      <c r="C37" s="28">
        <v>0</v>
      </c>
      <c r="D37">
        <v>81932.773109243702</v>
      </c>
      <c r="E37">
        <v>0.19</v>
      </c>
      <c r="F37">
        <v>97500</v>
      </c>
      <c r="G37" s="130">
        <v>390000</v>
      </c>
    </row>
    <row r="38" spans="1:7" x14ac:dyDescent="0.2">
      <c r="A38" s="27" t="s">
        <v>108</v>
      </c>
      <c r="B38">
        <v>19</v>
      </c>
      <c r="C38" s="28">
        <v>0</v>
      </c>
      <c r="D38">
        <v>7378.1512605042017</v>
      </c>
      <c r="E38">
        <v>0.19</v>
      </c>
      <c r="F38">
        <v>8780</v>
      </c>
      <c r="G38" s="130">
        <v>166820</v>
      </c>
    </row>
    <row r="39" spans="1:7" x14ac:dyDescent="0.2">
      <c r="A39" s="27" t="s">
        <v>162</v>
      </c>
      <c r="C39" s="28">
        <v>0</v>
      </c>
      <c r="D39">
        <v>3378.1512605042017</v>
      </c>
      <c r="E39">
        <v>0.19</v>
      </c>
      <c r="F39">
        <v>4020</v>
      </c>
      <c r="G39" s="130">
        <v>0</v>
      </c>
    </row>
    <row r="40" spans="1:7" x14ac:dyDescent="0.2">
      <c r="A40" s="27" t="s">
        <v>163</v>
      </c>
      <c r="C40" s="28">
        <v>0</v>
      </c>
      <c r="D40">
        <v>3378.1512605042017</v>
      </c>
      <c r="E40">
        <v>0.19</v>
      </c>
      <c r="F40">
        <v>4020</v>
      </c>
      <c r="G40" s="130">
        <v>0</v>
      </c>
    </row>
    <row r="41" spans="1:7" x14ac:dyDescent="0.2">
      <c r="A41" s="27" t="s">
        <v>284</v>
      </c>
      <c r="B41">
        <v>8</v>
      </c>
      <c r="C41" s="28">
        <v>0</v>
      </c>
      <c r="D41">
        <v>43557.983193277316</v>
      </c>
      <c r="E41">
        <v>0.19</v>
      </c>
      <c r="F41">
        <v>51834</v>
      </c>
      <c r="G41" s="130">
        <v>414672</v>
      </c>
    </row>
    <row r="42" spans="1:7" x14ac:dyDescent="0.2">
      <c r="A42" s="27" t="s">
        <v>287</v>
      </c>
      <c r="B42">
        <v>15</v>
      </c>
      <c r="C42" s="28">
        <v>0</v>
      </c>
      <c r="D42">
        <v>40891.596638655465</v>
      </c>
      <c r="E42">
        <v>0.19</v>
      </c>
      <c r="F42">
        <v>48661</v>
      </c>
      <c r="G42" s="130">
        <v>729915</v>
      </c>
    </row>
    <row r="43" spans="1:7" x14ac:dyDescent="0.2">
      <c r="A43" s="27" t="s">
        <v>197</v>
      </c>
      <c r="B43">
        <v>30</v>
      </c>
      <c r="C43" s="28">
        <v>0</v>
      </c>
      <c r="D43">
        <v>57124</v>
      </c>
      <c r="E43">
        <v>0</v>
      </c>
      <c r="F43">
        <v>57124</v>
      </c>
      <c r="G43" s="130">
        <v>856860</v>
      </c>
    </row>
    <row r="44" spans="1:7" x14ac:dyDescent="0.2">
      <c r="A44" s="27" t="s">
        <v>198</v>
      </c>
      <c r="B44">
        <v>20</v>
      </c>
      <c r="C44" s="28">
        <v>0</v>
      </c>
      <c r="D44">
        <v>31295</v>
      </c>
      <c r="E44">
        <v>0</v>
      </c>
      <c r="F44">
        <v>31295</v>
      </c>
      <c r="G44" s="130">
        <v>625900</v>
      </c>
    </row>
    <row r="45" spans="1:7" x14ac:dyDescent="0.2">
      <c r="A45" s="27" t="s">
        <v>286</v>
      </c>
      <c r="B45">
        <v>5</v>
      </c>
      <c r="C45" s="28">
        <v>0</v>
      </c>
      <c r="D45">
        <v>65586</v>
      </c>
      <c r="E45">
        <v>0</v>
      </c>
      <c r="F45">
        <v>65586</v>
      </c>
      <c r="G45" s="130">
        <v>163965</v>
      </c>
    </row>
    <row r="46" spans="1:7" x14ac:dyDescent="0.2">
      <c r="A46" s="27" t="s">
        <v>205</v>
      </c>
      <c r="B46">
        <v>17</v>
      </c>
      <c r="C46" s="28">
        <v>0</v>
      </c>
      <c r="D46">
        <v>80396</v>
      </c>
      <c r="E46">
        <v>0</v>
      </c>
      <c r="F46">
        <v>80396</v>
      </c>
      <c r="G46" s="130">
        <v>683366</v>
      </c>
    </row>
    <row r="47" spans="1:7" x14ac:dyDescent="0.2">
      <c r="A47" s="27" t="s">
        <v>285</v>
      </c>
      <c r="B47">
        <v>20</v>
      </c>
      <c r="C47" s="28">
        <v>0</v>
      </c>
      <c r="D47">
        <v>40198</v>
      </c>
      <c r="E47">
        <v>0</v>
      </c>
      <c r="F47">
        <v>40198</v>
      </c>
      <c r="G47" s="130">
        <v>803960</v>
      </c>
    </row>
    <row r="48" spans="1:7" x14ac:dyDescent="0.2">
      <c r="A48" s="27" t="s">
        <v>147</v>
      </c>
      <c r="B48">
        <v>4</v>
      </c>
      <c r="C48" s="28">
        <v>0</v>
      </c>
      <c r="D48">
        <v>494537.81512605044</v>
      </c>
      <c r="E48">
        <v>0.38</v>
      </c>
      <c r="F48">
        <v>588500</v>
      </c>
      <c r="G48" s="130">
        <v>1177000</v>
      </c>
    </row>
    <row r="49" spans="1:7" x14ac:dyDescent="0.2">
      <c r="A49" s="27" t="s">
        <v>84</v>
      </c>
      <c r="B49">
        <v>13</v>
      </c>
      <c r="C49" s="28">
        <v>0</v>
      </c>
      <c r="D49">
        <v>117341.17647058824</v>
      </c>
      <c r="E49">
        <v>0.76</v>
      </c>
      <c r="F49">
        <v>139636</v>
      </c>
      <c r="G49" s="130">
        <v>453817</v>
      </c>
    </row>
    <row r="50" spans="1:7" x14ac:dyDescent="0.2">
      <c r="A50" s="27" t="s">
        <v>292</v>
      </c>
      <c r="B50">
        <v>43</v>
      </c>
      <c r="C50" s="28">
        <v>0</v>
      </c>
      <c r="D50">
        <v>104763.02521008404</v>
      </c>
      <c r="E50">
        <v>0.57000000000000006</v>
      </c>
      <c r="F50">
        <v>124668</v>
      </c>
      <c r="G50" s="130">
        <v>1786908</v>
      </c>
    </row>
    <row r="51" spans="1:7" x14ac:dyDescent="0.2">
      <c r="A51" s="27" t="s">
        <v>290</v>
      </c>
      <c r="B51">
        <v>16</v>
      </c>
      <c r="C51" s="28">
        <v>0</v>
      </c>
      <c r="D51">
        <v>48002.521008403361</v>
      </c>
      <c r="E51">
        <v>0.19</v>
      </c>
      <c r="F51">
        <v>57123</v>
      </c>
      <c r="G51" s="130">
        <v>913968</v>
      </c>
    </row>
    <row r="52" spans="1:7" x14ac:dyDescent="0.2">
      <c r="A52" s="27" t="s">
        <v>242</v>
      </c>
      <c r="B52">
        <v>6</v>
      </c>
      <c r="C52" s="28">
        <v>0</v>
      </c>
      <c r="D52">
        <v>106672.26890756303</v>
      </c>
      <c r="E52">
        <v>0.19</v>
      </c>
      <c r="F52">
        <v>126940</v>
      </c>
      <c r="G52" s="130">
        <v>761640</v>
      </c>
    </row>
    <row r="53" spans="1:7" x14ac:dyDescent="0.2">
      <c r="A53" s="27" t="s">
        <v>244</v>
      </c>
      <c r="B53">
        <v>1</v>
      </c>
      <c r="C53" s="28">
        <v>0</v>
      </c>
      <c r="D53">
        <v>82671.42857142858</v>
      </c>
      <c r="E53">
        <v>0.19</v>
      </c>
      <c r="F53">
        <v>98379</v>
      </c>
      <c r="G53" s="130">
        <v>98379</v>
      </c>
    </row>
    <row r="54" spans="1:7" x14ac:dyDescent="0.2">
      <c r="A54" s="27" t="s">
        <v>243</v>
      </c>
      <c r="B54">
        <v>1</v>
      </c>
      <c r="C54" s="28">
        <v>0</v>
      </c>
      <c r="D54">
        <v>154674.78991596639</v>
      </c>
      <c r="E54">
        <v>0.19</v>
      </c>
      <c r="F54">
        <v>184063</v>
      </c>
      <c r="G54" s="130">
        <v>184063</v>
      </c>
    </row>
    <row r="55" spans="1:7" x14ac:dyDescent="0.2">
      <c r="A55" s="27" t="s">
        <v>295</v>
      </c>
      <c r="B55">
        <v>2</v>
      </c>
      <c r="C55" s="28">
        <v>0</v>
      </c>
      <c r="D55">
        <v>115562.18487394959</v>
      </c>
      <c r="E55">
        <v>0.19</v>
      </c>
      <c r="F55">
        <v>137519</v>
      </c>
      <c r="G55" s="130">
        <v>275038</v>
      </c>
    </row>
    <row r="56" spans="1:7" x14ac:dyDescent="0.2">
      <c r="A56" s="27" t="s">
        <v>72</v>
      </c>
      <c r="B56">
        <v>6</v>
      </c>
      <c r="C56" s="28">
        <v>0</v>
      </c>
      <c r="D56">
        <v>2631253.781512605</v>
      </c>
      <c r="E56">
        <v>1.5199999999999998</v>
      </c>
      <c r="F56">
        <v>3131192</v>
      </c>
      <c r="G56" s="130">
        <v>2348394</v>
      </c>
    </row>
    <row r="57" spans="1:7" x14ac:dyDescent="0.2">
      <c r="A57" s="27" t="s">
        <v>302</v>
      </c>
      <c r="C57" s="28">
        <v>0</v>
      </c>
      <c r="D57">
        <v>360994.95798319328</v>
      </c>
      <c r="E57">
        <v>0.19</v>
      </c>
      <c r="F57">
        <v>429584</v>
      </c>
      <c r="G57" s="130">
        <v>0</v>
      </c>
    </row>
    <row r="58" spans="1:7" x14ac:dyDescent="0.2">
      <c r="A58" s="27" t="s">
        <v>289</v>
      </c>
      <c r="B58">
        <v>1</v>
      </c>
      <c r="C58" s="28">
        <v>0</v>
      </c>
      <c r="D58">
        <v>945378.15126050427</v>
      </c>
      <c r="E58">
        <v>0.19</v>
      </c>
      <c r="F58">
        <v>1125000</v>
      </c>
      <c r="G58" s="130">
        <v>1125000</v>
      </c>
    </row>
    <row r="59" spans="1:7" x14ac:dyDescent="0.2">
      <c r="A59" s="27" t="s">
        <v>62</v>
      </c>
      <c r="B59">
        <v>1</v>
      </c>
      <c r="C59" s="28">
        <v>0</v>
      </c>
      <c r="D59">
        <v>64892.436974789918</v>
      </c>
      <c r="E59">
        <v>0.19</v>
      </c>
      <c r="F59">
        <v>77222</v>
      </c>
      <c r="G59" s="130">
        <v>77222</v>
      </c>
    </row>
    <row r="60" spans="1:7" x14ac:dyDescent="0.2">
      <c r="A60" s="27" t="s">
        <v>158</v>
      </c>
      <c r="B60">
        <v>4</v>
      </c>
      <c r="C60" s="28">
        <v>0</v>
      </c>
      <c r="D60">
        <v>174291.42857142855</v>
      </c>
      <c r="E60">
        <v>0.05</v>
      </c>
      <c r="F60">
        <v>183006</v>
      </c>
      <c r="G60" s="130">
        <v>732024</v>
      </c>
    </row>
    <row r="61" spans="1:7" x14ac:dyDescent="0.2">
      <c r="A61" s="27" t="s">
        <v>220</v>
      </c>
      <c r="B61">
        <v>41</v>
      </c>
      <c r="C61" s="28">
        <v>0</v>
      </c>
      <c r="D61">
        <v>15112.605042016807</v>
      </c>
      <c r="E61">
        <v>0.19</v>
      </c>
      <c r="F61">
        <v>17984</v>
      </c>
      <c r="G61" s="130">
        <v>737344</v>
      </c>
    </row>
    <row r="62" spans="1:7" x14ac:dyDescent="0.2">
      <c r="A62" s="27" t="s">
        <v>315</v>
      </c>
      <c r="C62" s="28">
        <v>0</v>
      </c>
      <c r="D62">
        <v>14653.781512605043</v>
      </c>
      <c r="E62">
        <v>0.19</v>
      </c>
      <c r="F62">
        <v>17438</v>
      </c>
      <c r="G62" s="130">
        <v>0</v>
      </c>
    </row>
    <row r="63" spans="1:7" x14ac:dyDescent="0.2">
      <c r="A63" s="27" t="s">
        <v>179</v>
      </c>
      <c r="B63">
        <v>1</v>
      </c>
      <c r="C63" s="28">
        <v>0</v>
      </c>
      <c r="D63">
        <v>293348.73949579831</v>
      </c>
      <c r="E63">
        <v>0.19</v>
      </c>
      <c r="F63">
        <v>349085</v>
      </c>
      <c r="G63" s="130">
        <v>349085</v>
      </c>
    </row>
    <row r="64" spans="1:7" x14ac:dyDescent="0.2">
      <c r="A64" s="27" t="s">
        <v>156</v>
      </c>
      <c r="B64">
        <v>1</v>
      </c>
      <c r="C64" s="28">
        <v>0</v>
      </c>
      <c r="D64">
        <v>1405615.9663865548</v>
      </c>
      <c r="E64">
        <v>0.19</v>
      </c>
      <c r="F64">
        <v>1672683</v>
      </c>
      <c r="G64" s="130">
        <v>1672683</v>
      </c>
    </row>
    <row r="65" spans="1:7" x14ac:dyDescent="0.2">
      <c r="A65" s="27" t="s">
        <v>91</v>
      </c>
      <c r="B65">
        <v>6</v>
      </c>
      <c r="C65" s="28">
        <v>0</v>
      </c>
      <c r="D65">
        <v>46847.619047619046</v>
      </c>
      <c r="E65">
        <v>0.05</v>
      </c>
      <c r="F65">
        <v>49190</v>
      </c>
      <c r="G65" s="130">
        <v>295140</v>
      </c>
    </row>
    <row r="66" spans="1:7" x14ac:dyDescent="0.2">
      <c r="A66" s="27" t="s">
        <v>166</v>
      </c>
      <c r="C66" s="28">
        <v>0</v>
      </c>
      <c r="D66">
        <v>693.27731092436977</v>
      </c>
      <c r="E66">
        <v>0.19</v>
      </c>
      <c r="F66">
        <v>825</v>
      </c>
      <c r="G66" s="130">
        <v>0</v>
      </c>
    </row>
    <row r="67" spans="1:7" x14ac:dyDescent="0.2">
      <c r="A67" s="27" t="s">
        <v>161</v>
      </c>
      <c r="C67" s="28">
        <v>0</v>
      </c>
      <c r="D67">
        <v>622.68907563025209</v>
      </c>
      <c r="E67">
        <v>0.19</v>
      </c>
      <c r="F67">
        <v>741</v>
      </c>
      <c r="G67" s="130">
        <v>0</v>
      </c>
    </row>
    <row r="68" spans="1:7" x14ac:dyDescent="0.2">
      <c r="A68" s="27" t="s">
        <v>209</v>
      </c>
      <c r="B68">
        <v>1</v>
      </c>
      <c r="C68" s="28">
        <v>0</v>
      </c>
      <c r="D68">
        <v>158231.09243697481</v>
      </c>
      <c r="E68">
        <v>0.19</v>
      </c>
      <c r="F68">
        <v>188295</v>
      </c>
      <c r="G68" s="130">
        <v>188295</v>
      </c>
    </row>
    <row r="69" spans="1:7" x14ac:dyDescent="0.2">
      <c r="A69" s="27" t="s">
        <v>260</v>
      </c>
      <c r="B69">
        <v>3</v>
      </c>
      <c r="C69" s="28">
        <v>0</v>
      </c>
      <c r="D69">
        <v>322640</v>
      </c>
      <c r="E69">
        <v>0</v>
      </c>
      <c r="F69">
        <v>322640</v>
      </c>
      <c r="G69" s="130">
        <v>967920</v>
      </c>
    </row>
    <row r="70" spans="1:7" x14ac:dyDescent="0.2">
      <c r="A70" s="27" t="s">
        <v>252</v>
      </c>
      <c r="B70">
        <v>4</v>
      </c>
      <c r="C70" s="28">
        <v>0</v>
      </c>
      <c r="D70">
        <v>698170</v>
      </c>
      <c r="E70">
        <v>0</v>
      </c>
      <c r="F70">
        <v>698170</v>
      </c>
      <c r="G70" s="130">
        <v>1396340</v>
      </c>
    </row>
    <row r="71" spans="1:7" x14ac:dyDescent="0.2">
      <c r="A71" s="27" t="s">
        <v>253</v>
      </c>
      <c r="B71">
        <v>9</v>
      </c>
      <c r="C71" s="28">
        <v>0</v>
      </c>
      <c r="D71">
        <v>990132</v>
      </c>
      <c r="E71">
        <v>0</v>
      </c>
      <c r="F71">
        <v>990132</v>
      </c>
      <c r="G71" s="130">
        <v>2970396</v>
      </c>
    </row>
    <row r="72" spans="1:7" x14ac:dyDescent="0.2">
      <c r="A72" s="27" t="s">
        <v>107</v>
      </c>
      <c r="B72">
        <v>4</v>
      </c>
      <c r="C72" s="28">
        <v>0</v>
      </c>
      <c r="D72">
        <v>672782</v>
      </c>
      <c r="E72">
        <v>0</v>
      </c>
      <c r="F72">
        <v>672782</v>
      </c>
      <c r="G72" s="130">
        <v>1345564</v>
      </c>
    </row>
    <row r="73" spans="1:7" x14ac:dyDescent="0.2">
      <c r="A73" s="27" t="s">
        <v>153</v>
      </c>
      <c r="B73">
        <v>2</v>
      </c>
      <c r="C73" s="28">
        <v>0</v>
      </c>
      <c r="D73">
        <v>94148</v>
      </c>
      <c r="E73">
        <v>0</v>
      </c>
      <c r="F73">
        <v>94148</v>
      </c>
      <c r="G73" s="130">
        <v>188296</v>
      </c>
    </row>
    <row r="74" spans="1:7" x14ac:dyDescent="0.2">
      <c r="A74" s="27" t="s">
        <v>105</v>
      </c>
      <c r="B74">
        <v>22</v>
      </c>
      <c r="C74" s="28">
        <v>0</v>
      </c>
      <c r="D74">
        <v>599793</v>
      </c>
      <c r="E74">
        <v>0</v>
      </c>
      <c r="F74">
        <v>599793</v>
      </c>
      <c r="G74" s="130">
        <v>4398482</v>
      </c>
    </row>
    <row r="75" spans="1:7" x14ac:dyDescent="0.2">
      <c r="A75" s="27" t="s">
        <v>251</v>
      </c>
      <c r="B75">
        <v>2</v>
      </c>
      <c r="C75" s="28">
        <v>0</v>
      </c>
      <c r="D75">
        <v>250707</v>
      </c>
      <c r="E75">
        <v>0</v>
      </c>
      <c r="F75">
        <v>250707</v>
      </c>
      <c r="G75" s="130">
        <v>501414</v>
      </c>
    </row>
    <row r="76" spans="1:7" x14ac:dyDescent="0.2">
      <c r="A76" s="27" t="s">
        <v>191</v>
      </c>
      <c r="C76" s="28">
        <v>0</v>
      </c>
      <c r="D76">
        <v>21601.680672268907</v>
      </c>
      <c r="E76">
        <v>0.19</v>
      </c>
      <c r="F76">
        <v>25706</v>
      </c>
      <c r="G76" s="130">
        <v>0</v>
      </c>
    </row>
    <row r="77" spans="1:7" x14ac:dyDescent="0.2">
      <c r="A77" s="27" t="s">
        <v>152</v>
      </c>
      <c r="B77">
        <v>1</v>
      </c>
      <c r="C77" s="28">
        <v>0</v>
      </c>
      <c r="D77">
        <v>1799537.1428571427</v>
      </c>
      <c r="E77">
        <v>0.05</v>
      </c>
      <c r="F77">
        <v>1889514</v>
      </c>
      <c r="G77" s="130">
        <v>1889514</v>
      </c>
    </row>
    <row r="78" spans="1:7" x14ac:dyDescent="0.2">
      <c r="A78" s="27" t="s">
        <v>150</v>
      </c>
      <c r="B78">
        <v>7</v>
      </c>
      <c r="C78" s="28">
        <v>0</v>
      </c>
      <c r="D78">
        <v>2066306.666666666</v>
      </c>
      <c r="E78">
        <v>0.35</v>
      </c>
      <c r="F78">
        <v>2169622</v>
      </c>
      <c r="G78" s="130">
        <v>2169622</v>
      </c>
    </row>
    <row r="79" spans="1:7" x14ac:dyDescent="0.2">
      <c r="A79" s="27" t="s">
        <v>149</v>
      </c>
      <c r="B79">
        <v>3</v>
      </c>
      <c r="C79" s="28">
        <v>0</v>
      </c>
      <c r="D79">
        <v>1894026.6666666665</v>
      </c>
      <c r="E79">
        <v>0.2</v>
      </c>
      <c r="F79">
        <v>1988728</v>
      </c>
      <c r="G79" s="130">
        <v>1491546</v>
      </c>
    </row>
    <row r="80" spans="1:7" x14ac:dyDescent="0.2">
      <c r="A80" s="27" t="s">
        <v>151</v>
      </c>
      <c r="B80">
        <v>15</v>
      </c>
      <c r="C80" s="28">
        <v>0</v>
      </c>
      <c r="D80">
        <v>47351.428571428572</v>
      </c>
      <c r="E80">
        <v>0.05</v>
      </c>
      <c r="F80">
        <v>49719</v>
      </c>
      <c r="G80" s="130">
        <v>745785</v>
      </c>
    </row>
    <row r="81" spans="1:7" x14ac:dyDescent="0.2">
      <c r="A81" s="27" t="s">
        <v>207</v>
      </c>
      <c r="B81">
        <v>3</v>
      </c>
      <c r="C81" s="28">
        <v>0</v>
      </c>
      <c r="D81">
        <v>65781.512605042022</v>
      </c>
      <c r="E81">
        <v>0.19</v>
      </c>
      <c r="F81">
        <v>78280</v>
      </c>
      <c r="G81" s="130">
        <v>234840</v>
      </c>
    </row>
    <row r="82" spans="1:7" x14ac:dyDescent="0.2">
      <c r="A82" s="27" t="s">
        <v>228</v>
      </c>
      <c r="B82">
        <v>1</v>
      </c>
      <c r="C82" s="28">
        <v>0</v>
      </c>
      <c r="D82">
        <v>92450.420168067227</v>
      </c>
      <c r="E82">
        <v>0.38</v>
      </c>
      <c r="F82">
        <v>110016</v>
      </c>
      <c r="G82" s="130">
        <v>55008</v>
      </c>
    </row>
    <row r="83" spans="1:7" x14ac:dyDescent="0.2">
      <c r="A83" s="27" t="s">
        <v>56</v>
      </c>
      <c r="B83">
        <v>2</v>
      </c>
      <c r="C83" s="28">
        <v>0</v>
      </c>
      <c r="D83">
        <v>18668.067226890758</v>
      </c>
      <c r="E83">
        <v>0.19</v>
      </c>
      <c r="F83">
        <v>22215</v>
      </c>
      <c r="G83" s="130">
        <v>44430</v>
      </c>
    </row>
    <row r="84" spans="1:7" x14ac:dyDescent="0.2">
      <c r="A84" s="27" t="s">
        <v>293</v>
      </c>
      <c r="B84">
        <v>2</v>
      </c>
      <c r="C84" s="28">
        <v>0</v>
      </c>
      <c r="D84">
        <v>40891.596638655465</v>
      </c>
      <c r="E84">
        <v>0.19</v>
      </c>
      <c r="F84">
        <v>48661</v>
      </c>
      <c r="G84" s="130">
        <v>97322</v>
      </c>
    </row>
    <row r="85" spans="1:7" x14ac:dyDescent="0.2">
      <c r="A85" s="27" t="s">
        <v>245</v>
      </c>
      <c r="B85">
        <v>8</v>
      </c>
      <c r="C85" s="28">
        <v>0</v>
      </c>
      <c r="D85">
        <v>60892.436974789918</v>
      </c>
      <c r="E85">
        <v>0.19</v>
      </c>
      <c r="F85">
        <v>72462</v>
      </c>
      <c r="G85" s="130">
        <v>579696</v>
      </c>
    </row>
    <row r="86" spans="1:7" x14ac:dyDescent="0.2">
      <c r="A86" s="27" t="s">
        <v>299</v>
      </c>
      <c r="B86">
        <v>1</v>
      </c>
      <c r="C86" s="28">
        <v>0</v>
      </c>
      <c r="D86">
        <v>917647.0588235294</v>
      </c>
      <c r="E86">
        <v>0.19</v>
      </c>
      <c r="F86">
        <v>1092000</v>
      </c>
      <c r="G86" s="130">
        <v>1092000</v>
      </c>
    </row>
    <row r="87" spans="1:7" x14ac:dyDescent="0.2">
      <c r="A87" s="27" t="s">
        <v>55</v>
      </c>
      <c r="B87">
        <v>1</v>
      </c>
      <c r="C87" s="28">
        <v>0</v>
      </c>
      <c r="D87">
        <v>119536</v>
      </c>
      <c r="E87">
        <v>0</v>
      </c>
      <c r="F87">
        <v>119536</v>
      </c>
      <c r="G87" s="130">
        <v>119536</v>
      </c>
    </row>
    <row r="88" spans="1:7" x14ac:dyDescent="0.2">
      <c r="A88" s="27" t="s">
        <v>70</v>
      </c>
      <c r="B88">
        <v>2</v>
      </c>
      <c r="C88" s="28">
        <v>0</v>
      </c>
      <c r="D88">
        <v>995608.40336134459</v>
      </c>
      <c r="E88">
        <v>0.38</v>
      </c>
      <c r="F88">
        <v>1184774</v>
      </c>
      <c r="G88" s="130">
        <v>1184774</v>
      </c>
    </row>
    <row r="89" spans="1:7" x14ac:dyDescent="0.2">
      <c r="A89" s="27" t="s">
        <v>268</v>
      </c>
      <c r="C89" s="28">
        <v>0</v>
      </c>
      <c r="D89">
        <v>444290</v>
      </c>
      <c r="E89">
        <v>0</v>
      </c>
      <c r="F89">
        <v>444290</v>
      </c>
      <c r="G89" s="130">
        <v>0</v>
      </c>
    </row>
    <row r="90" spans="1:7" x14ac:dyDescent="0.2">
      <c r="A90" s="27" t="s">
        <v>172</v>
      </c>
      <c r="C90" s="28">
        <v>0</v>
      </c>
      <c r="D90">
        <v>313119</v>
      </c>
      <c r="E90">
        <v>0</v>
      </c>
      <c r="F90">
        <v>313119</v>
      </c>
      <c r="G90" s="130">
        <v>0</v>
      </c>
    </row>
    <row r="91" spans="1:7" x14ac:dyDescent="0.2">
      <c r="A91" s="27" t="s">
        <v>231</v>
      </c>
      <c r="B91">
        <v>24</v>
      </c>
      <c r="C91" s="28">
        <v>0</v>
      </c>
      <c r="D91">
        <v>58670.588235294119</v>
      </c>
      <c r="E91">
        <v>0.38</v>
      </c>
      <c r="F91">
        <v>69818</v>
      </c>
      <c r="G91" s="130">
        <v>837816</v>
      </c>
    </row>
    <row r="92" spans="1:7" x14ac:dyDescent="0.2">
      <c r="A92" s="27" t="s">
        <v>236</v>
      </c>
      <c r="B92">
        <v>24</v>
      </c>
      <c r="C92" s="28">
        <v>0</v>
      </c>
      <c r="D92">
        <v>48003.361344537814</v>
      </c>
      <c r="E92">
        <v>0.38</v>
      </c>
      <c r="F92">
        <v>57124</v>
      </c>
      <c r="G92" s="130">
        <v>685488</v>
      </c>
    </row>
    <row r="93" spans="1:7" x14ac:dyDescent="0.2">
      <c r="A93" s="27" t="s">
        <v>230</v>
      </c>
      <c r="B93">
        <v>24</v>
      </c>
      <c r="C93" s="28">
        <v>0</v>
      </c>
      <c r="D93">
        <v>48003.361344537814</v>
      </c>
      <c r="E93">
        <v>0.38</v>
      </c>
      <c r="F93">
        <v>57124</v>
      </c>
      <c r="G93" s="130">
        <v>685488</v>
      </c>
    </row>
    <row r="94" spans="1:7" x14ac:dyDescent="0.2">
      <c r="A94" s="27" t="s">
        <v>233</v>
      </c>
      <c r="B94">
        <v>18</v>
      </c>
      <c r="C94" s="28">
        <v>0</v>
      </c>
      <c r="D94">
        <v>48003.361344537814</v>
      </c>
      <c r="E94">
        <v>0.38</v>
      </c>
      <c r="F94">
        <v>57124</v>
      </c>
      <c r="G94" s="130">
        <v>514116</v>
      </c>
    </row>
    <row r="95" spans="1:7" x14ac:dyDescent="0.2">
      <c r="A95" s="27" t="s">
        <v>235</v>
      </c>
      <c r="B95">
        <v>24</v>
      </c>
      <c r="C95" s="28">
        <v>0</v>
      </c>
      <c r="D95">
        <v>32707.563025210085</v>
      </c>
      <c r="E95">
        <v>0.38</v>
      </c>
      <c r="F95">
        <v>38922</v>
      </c>
      <c r="G95" s="130">
        <v>467064</v>
      </c>
    </row>
    <row r="96" spans="1:7" x14ac:dyDescent="0.2">
      <c r="A96" s="27" t="s">
        <v>232</v>
      </c>
      <c r="B96">
        <v>24</v>
      </c>
      <c r="C96" s="28">
        <v>0</v>
      </c>
      <c r="D96">
        <v>53336.134453781517</v>
      </c>
      <c r="E96">
        <v>0.38</v>
      </c>
      <c r="F96">
        <v>63470</v>
      </c>
      <c r="G96" s="130">
        <v>761640</v>
      </c>
    </row>
    <row r="97" spans="1:7" x14ac:dyDescent="0.2">
      <c r="A97" s="27" t="s">
        <v>234</v>
      </c>
      <c r="B97">
        <v>2</v>
      </c>
      <c r="C97" s="28">
        <v>0</v>
      </c>
      <c r="D97">
        <v>48003.361344537814</v>
      </c>
      <c r="E97">
        <v>0.38</v>
      </c>
      <c r="F97">
        <v>57124</v>
      </c>
      <c r="G97" s="130">
        <v>57124</v>
      </c>
    </row>
    <row r="98" spans="1:7" x14ac:dyDescent="0.2">
      <c r="A98" s="27" t="s">
        <v>92</v>
      </c>
      <c r="C98" s="28">
        <v>0</v>
      </c>
      <c r="D98">
        <v>14608.571428571428</v>
      </c>
      <c r="E98">
        <v>0.05</v>
      </c>
      <c r="F98">
        <v>15339</v>
      </c>
      <c r="G98" s="130">
        <v>0</v>
      </c>
    </row>
    <row r="99" spans="1:7" x14ac:dyDescent="0.2">
      <c r="A99" s="27" t="s">
        <v>283</v>
      </c>
      <c r="B99">
        <v>3</v>
      </c>
      <c r="C99" s="28">
        <v>0</v>
      </c>
      <c r="D99">
        <v>106121.00840336135</v>
      </c>
      <c r="E99">
        <v>0.38</v>
      </c>
      <c r="F99">
        <v>126284</v>
      </c>
      <c r="G99" s="130">
        <v>189426</v>
      </c>
    </row>
    <row r="100" spans="1:7" x14ac:dyDescent="0.2">
      <c r="A100" s="27" t="s">
        <v>214</v>
      </c>
      <c r="B100">
        <v>3</v>
      </c>
      <c r="C100" s="28">
        <v>0</v>
      </c>
      <c r="D100">
        <v>110228.57142857143</v>
      </c>
      <c r="E100">
        <v>0.19</v>
      </c>
      <c r="F100">
        <v>131172</v>
      </c>
      <c r="G100" s="130">
        <v>393516</v>
      </c>
    </row>
    <row r="101" spans="1:7" x14ac:dyDescent="0.2">
      <c r="A101" s="27" t="s">
        <v>417</v>
      </c>
      <c r="B101">
        <v>13</v>
      </c>
      <c r="C101" s="28">
        <v>0</v>
      </c>
      <c r="D101">
        <v>24001.680672268907</v>
      </c>
      <c r="E101">
        <v>0.19</v>
      </c>
      <c r="F101">
        <v>28562</v>
      </c>
      <c r="G101" s="130">
        <v>371306</v>
      </c>
    </row>
    <row r="102" spans="1:7" x14ac:dyDescent="0.2">
      <c r="A102" s="27" t="s">
        <v>90</v>
      </c>
      <c r="B102">
        <v>3</v>
      </c>
      <c r="C102" s="28">
        <v>0</v>
      </c>
      <c r="D102">
        <v>106792.38095238095</v>
      </c>
      <c r="E102">
        <v>0.1</v>
      </c>
      <c r="F102">
        <v>112132</v>
      </c>
      <c r="G102" s="130">
        <v>168198</v>
      </c>
    </row>
    <row r="103" spans="1:7" x14ac:dyDescent="0.2">
      <c r="A103" s="27" t="s">
        <v>59</v>
      </c>
      <c r="B103">
        <v>14</v>
      </c>
      <c r="C103" s="28">
        <v>0</v>
      </c>
      <c r="D103">
        <v>161550.98039215687</v>
      </c>
      <c r="E103">
        <v>0.43</v>
      </c>
      <c r="F103">
        <v>184065</v>
      </c>
      <c r="G103" s="130">
        <v>858970</v>
      </c>
    </row>
    <row r="104" spans="1:7" x14ac:dyDescent="0.2">
      <c r="A104" s="27" t="s">
        <v>83</v>
      </c>
      <c r="B104">
        <v>1</v>
      </c>
      <c r="C104" s="28">
        <v>0</v>
      </c>
      <c r="D104">
        <v>156452.9411764706</v>
      </c>
      <c r="E104">
        <v>0.19</v>
      </c>
      <c r="F104">
        <v>186179</v>
      </c>
      <c r="G104" s="130">
        <v>186179</v>
      </c>
    </row>
    <row r="105" spans="1:7" x14ac:dyDescent="0.2">
      <c r="A105" s="27" t="s">
        <v>262</v>
      </c>
      <c r="C105" s="28">
        <v>0</v>
      </c>
      <c r="D105">
        <v>292460.50420168071</v>
      </c>
      <c r="E105">
        <v>0.19</v>
      </c>
      <c r="F105">
        <v>348028</v>
      </c>
      <c r="G105" s="130">
        <v>0</v>
      </c>
    </row>
    <row r="106" spans="1:7" x14ac:dyDescent="0.2">
      <c r="A106" s="27" t="s">
        <v>418</v>
      </c>
      <c r="C106" s="28">
        <v>0</v>
      </c>
      <c r="D106">
        <v>330882.3529411765</v>
      </c>
      <c r="E106">
        <v>0.19</v>
      </c>
      <c r="F106">
        <v>393750</v>
      </c>
      <c r="G106" s="130">
        <v>0</v>
      </c>
    </row>
    <row r="107" spans="1:7" x14ac:dyDescent="0.2">
      <c r="A107" s="27" t="s">
        <v>258</v>
      </c>
      <c r="C107" s="28">
        <v>0</v>
      </c>
      <c r="D107">
        <v>303599</v>
      </c>
      <c r="E107">
        <v>0</v>
      </c>
      <c r="F107">
        <v>303599</v>
      </c>
      <c r="G107" s="130">
        <v>0</v>
      </c>
    </row>
    <row r="108" spans="1:7" x14ac:dyDescent="0.2">
      <c r="A108" s="27" t="s">
        <v>57</v>
      </c>
      <c r="B108">
        <v>2</v>
      </c>
      <c r="C108" s="28">
        <v>0</v>
      </c>
      <c r="D108">
        <v>47357.142857142855</v>
      </c>
      <c r="E108">
        <v>0.05</v>
      </c>
      <c r="F108">
        <v>49725</v>
      </c>
      <c r="G108" s="130">
        <v>99450</v>
      </c>
    </row>
    <row r="109" spans="1:7" x14ac:dyDescent="0.2">
      <c r="A109" s="27" t="s">
        <v>101</v>
      </c>
      <c r="B109">
        <v>4</v>
      </c>
      <c r="C109" s="28">
        <v>0</v>
      </c>
      <c r="D109">
        <v>72537.142857142855</v>
      </c>
      <c r="E109">
        <v>0.05</v>
      </c>
      <c r="F109">
        <v>76164</v>
      </c>
      <c r="G109" s="130">
        <v>304656</v>
      </c>
    </row>
    <row r="110" spans="1:7" x14ac:dyDescent="0.2">
      <c r="A110" s="27" t="s">
        <v>212</v>
      </c>
      <c r="B110">
        <v>1</v>
      </c>
      <c r="C110" s="28">
        <v>0</v>
      </c>
      <c r="D110">
        <v>1590364.705882353</v>
      </c>
      <c r="E110">
        <v>0.19</v>
      </c>
      <c r="F110">
        <v>1892534</v>
      </c>
      <c r="G110" s="130">
        <v>1892534</v>
      </c>
    </row>
    <row r="111" spans="1:7" x14ac:dyDescent="0.2">
      <c r="A111" s="27" t="s">
        <v>157</v>
      </c>
      <c r="B111">
        <v>1</v>
      </c>
      <c r="C111" s="28">
        <v>0</v>
      </c>
      <c r="D111">
        <v>1370420.1680672269</v>
      </c>
      <c r="E111">
        <v>0.19</v>
      </c>
      <c r="F111">
        <v>1630800</v>
      </c>
      <c r="G111" s="130">
        <v>1630800</v>
      </c>
    </row>
    <row r="112" spans="1:7" x14ac:dyDescent="0.2">
      <c r="A112" s="27" t="s">
        <v>300</v>
      </c>
      <c r="C112" s="28">
        <v>0</v>
      </c>
      <c r="D112">
        <v>1505770.5882352942</v>
      </c>
      <c r="E112">
        <v>0.19</v>
      </c>
      <c r="F112">
        <v>1791867</v>
      </c>
      <c r="G112" s="130">
        <v>0</v>
      </c>
    </row>
    <row r="113" spans="1:7" x14ac:dyDescent="0.2">
      <c r="A113" s="27" t="s">
        <v>303</v>
      </c>
      <c r="B113">
        <v>1</v>
      </c>
      <c r="C113" s="28">
        <v>0</v>
      </c>
      <c r="D113">
        <v>1548151.2605042018</v>
      </c>
      <c r="E113">
        <v>0.19</v>
      </c>
      <c r="F113">
        <v>1842300</v>
      </c>
      <c r="G113" s="130">
        <v>1842300</v>
      </c>
    </row>
    <row r="114" spans="1:7" x14ac:dyDescent="0.2">
      <c r="A114" s="27" t="s">
        <v>201</v>
      </c>
      <c r="C114" s="28">
        <v>0</v>
      </c>
      <c r="D114">
        <v>8178.1512605042017</v>
      </c>
      <c r="E114">
        <v>0.19</v>
      </c>
      <c r="F114">
        <v>9732</v>
      </c>
      <c r="G114" s="130">
        <v>0</v>
      </c>
    </row>
    <row r="115" spans="1:7" x14ac:dyDescent="0.2">
      <c r="A115" s="27" t="s">
        <v>155</v>
      </c>
      <c r="B115">
        <v>17</v>
      </c>
      <c r="C115" s="28">
        <v>0</v>
      </c>
      <c r="D115">
        <v>60448.73949579832</v>
      </c>
      <c r="E115">
        <v>0.38</v>
      </c>
      <c r="F115">
        <v>71934</v>
      </c>
      <c r="G115" s="130">
        <v>611439</v>
      </c>
    </row>
    <row r="116" spans="1:7" x14ac:dyDescent="0.2">
      <c r="A116" s="27" t="s">
        <v>267</v>
      </c>
      <c r="B116">
        <v>2</v>
      </c>
      <c r="C116" s="28">
        <v>0</v>
      </c>
      <c r="D116">
        <v>3360176.4705882357</v>
      </c>
      <c r="E116">
        <v>0.38</v>
      </c>
      <c r="F116">
        <v>3998610</v>
      </c>
      <c r="G116" s="130">
        <v>3998610</v>
      </c>
    </row>
    <row r="117" spans="1:7" x14ac:dyDescent="0.2">
      <c r="A117" s="27" t="s">
        <v>181</v>
      </c>
      <c r="B117">
        <v>1</v>
      </c>
      <c r="C117" s="28">
        <v>0</v>
      </c>
      <c r="D117">
        <v>1641121.0084033613</v>
      </c>
      <c r="E117">
        <v>0.19</v>
      </c>
      <c r="F117">
        <v>1952934</v>
      </c>
      <c r="G117" s="130">
        <v>1952934</v>
      </c>
    </row>
    <row r="118" spans="1:7" x14ac:dyDescent="0.2">
      <c r="A118" s="27" t="s">
        <v>170</v>
      </c>
      <c r="B118">
        <v>2</v>
      </c>
      <c r="C118" s="28">
        <v>0</v>
      </c>
      <c r="D118">
        <v>311127.731092437</v>
      </c>
      <c r="E118">
        <v>0.19</v>
      </c>
      <c r="F118">
        <v>370242</v>
      </c>
      <c r="G118" s="130">
        <v>740484</v>
      </c>
    </row>
    <row r="119" spans="1:7" x14ac:dyDescent="0.2">
      <c r="A119" s="27" t="s">
        <v>58</v>
      </c>
      <c r="B119">
        <v>2</v>
      </c>
      <c r="C119" s="28">
        <v>0</v>
      </c>
      <c r="D119">
        <v>270000</v>
      </c>
      <c r="E119">
        <v>0.1</v>
      </c>
      <c r="F119">
        <v>283500</v>
      </c>
      <c r="G119" s="130">
        <v>283500</v>
      </c>
    </row>
    <row r="120" spans="1:7" x14ac:dyDescent="0.2">
      <c r="A120" s="27" t="s">
        <v>73</v>
      </c>
      <c r="B120">
        <v>12</v>
      </c>
      <c r="C120" s="28">
        <v>0</v>
      </c>
      <c r="D120">
        <v>286057.14285714284</v>
      </c>
      <c r="E120">
        <v>0.2</v>
      </c>
      <c r="F120">
        <v>300360</v>
      </c>
      <c r="G120" s="130">
        <v>901080</v>
      </c>
    </row>
    <row r="121" spans="1:7" x14ac:dyDescent="0.2">
      <c r="A121" s="27" t="s">
        <v>89</v>
      </c>
      <c r="B121">
        <v>15</v>
      </c>
      <c r="C121" s="28">
        <v>0</v>
      </c>
      <c r="D121">
        <v>62462.857142857138</v>
      </c>
      <c r="E121">
        <v>0.05</v>
      </c>
      <c r="F121">
        <v>65586</v>
      </c>
      <c r="G121" s="130">
        <v>983790</v>
      </c>
    </row>
    <row r="122" spans="1:7" x14ac:dyDescent="0.2">
      <c r="A122" s="27" t="s">
        <v>171</v>
      </c>
      <c r="B122">
        <v>2</v>
      </c>
      <c r="C122" s="28">
        <v>0</v>
      </c>
      <c r="D122">
        <v>88858</v>
      </c>
      <c r="E122">
        <v>0</v>
      </c>
      <c r="F122">
        <v>88858</v>
      </c>
      <c r="G122" s="130">
        <v>177716</v>
      </c>
    </row>
    <row r="123" spans="1:7" x14ac:dyDescent="0.2">
      <c r="A123" s="27" t="s">
        <v>254</v>
      </c>
      <c r="C123" s="28">
        <v>0</v>
      </c>
      <c r="D123">
        <v>1706756.3025210085</v>
      </c>
      <c r="E123">
        <v>0.19</v>
      </c>
      <c r="F123">
        <v>2031040</v>
      </c>
      <c r="G123" s="130">
        <v>0</v>
      </c>
    </row>
    <row r="124" spans="1:7" x14ac:dyDescent="0.2">
      <c r="A124" s="27" t="s">
        <v>190</v>
      </c>
      <c r="B124">
        <v>2</v>
      </c>
      <c r="C124" s="28">
        <v>0</v>
      </c>
      <c r="D124">
        <v>164112.6050420168</v>
      </c>
      <c r="E124">
        <v>0.19</v>
      </c>
      <c r="F124">
        <v>195294</v>
      </c>
      <c r="G124" s="130">
        <v>390588</v>
      </c>
    </row>
    <row r="125" spans="1:7" x14ac:dyDescent="0.2">
      <c r="A125" s="27" t="s">
        <v>314</v>
      </c>
      <c r="B125">
        <v>2</v>
      </c>
      <c r="C125" s="28">
        <v>0</v>
      </c>
      <c r="D125">
        <v>199054.62184873951</v>
      </c>
      <c r="E125">
        <v>0.19</v>
      </c>
      <c r="F125">
        <v>236875</v>
      </c>
      <c r="G125" s="130">
        <v>473750</v>
      </c>
    </row>
    <row r="126" spans="1:7" x14ac:dyDescent="0.2">
      <c r="A126" s="27" t="s">
        <v>74</v>
      </c>
      <c r="B126">
        <v>6</v>
      </c>
      <c r="C126" s="28">
        <v>0</v>
      </c>
      <c r="D126">
        <v>178322.85714285716</v>
      </c>
      <c r="E126">
        <v>0.15000000000000002</v>
      </c>
      <c r="F126">
        <v>187239</v>
      </c>
      <c r="G126" s="130">
        <v>374478</v>
      </c>
    </row>
    <row r="127" spans="1:7" x14ac:dyDescent="0.2">
      <c r="A127" s="27" t="s">
        <v>160</v>
      </c>
      <c r="B127">
        <v>1</v>
      </c>
      <c r="C127" s="28">
        <v>0</v>
      </c>
      <c r="D127">
        <v>109243.6974789916</v>
      </c>
      <c r="E127">
        <v>0.19</v>
      </c>
      <c r="F127">
        <v>130000</v>
      </c>
      <c r="G127" s="130">
        <v>130000</v>
      </c>
    </row>
    <row r="128" spans="1:7" x14ac:dyDescent="0.2">
      <c r="A128" s="27" t="s">
        <v>210</v>
      </c>
      <c r="B128">
        <v>4</v>
      </c>
      <c r="C128" s="28">
        <v>0</v>
      </c>
      <c r="D128">
        <v>653023.5294117647</v>
      </c>
      <c r="E128">
        <v>0.38</v>
      </c>
      <c r="F128">
        <v>777098</v>
      </c>
      <c r="G128" s="130">
        <v>1554196</v>
      </c>
    </row>
    <row r="129" spans="1:7" x14ac:dyDescent="0.2">
      <c r="A129" s="27" t="s">
        <v>206</v>
      </c>
      <c r="B129">
        <v>16</v>
      </c>
      <c r="C129" s="28">
        <v>0</v>
      </c>
      <c r="D129">
        <v>203104</v>
      </c>
      <c r="E129">
        <v>0</v>
      </c>
      <c r="F129">
        <v>203104</v>
      </c>
      <c r="G129" s="130">
        <v>1624832</v>
      </c>
    </row>
    <row r="130" spans="1:7" x14ac:dyDescent="0.2">
      <c r="A130" s="27" t="s">
        <v>259</v>
      </c>
      <c r="C130" s="28">
        <v>0</v>
      </c>
      <c r="D130">
        <v>647145.37815126055</v>
      </c>
      <c r="E130">
        <v>0.19</v>
      </c>
      <c r="F130">
        <v>770103</v>
      </c>
      <c r="G130" s="130">
        <v>0</v>
      </c>
    </row>
    <row r="131" spans="1:7" x14ac:dyDescent="0.2">
      <c r="A131" s="27" t="s">
        <v>76</v>
      </c>
      <c r="C131" s="28">
        <v>0</v>
      </c>
      <c r="D131">
        <v>2880151.260504202</v>
      </c>
      <c r="E131">
        <v>0.76</v>
      </c>
      <c r="F131">
        <v>3427380</v>
      </c>
      <c r="G131" s="130">
        <v>0</v>
      </c>
    </row>
    <row r="132" spans="1:7" x14ac:dyDescent="0.2">
      <c r="A132" s="27" t="s">
        <v>281</v>
      </c>
      <c r="C132" s="28">
        <v>0</v>
      </c>
      <c r="D132">
        <v>68231</v>
      </c>
      <c r="E132">
        <v>0</v>
      </c>
      <c r="F132">
        <v>68231</v>
      </c>
      <c r="G132" s="130">
        <v>0</v>
      </c>
    </row>
    <row r="133" spans="1:7" x14ac:dyDescent="0.2">
      <c r="A133" s="27" t="s">
        <v>202</v>
      </c>
      <c r="B133">
        <v>15</v>
      </c>
      <c r="C133" s="28">
        <v>0</v>
      </c>
      <c r="D133">
        <v>327129.4117647059</v>
      </c>
      <c r="E133">
        <v>0.38</v>
      </c>
      <c r="F133">
        <v>389284</v>
      </c>
      <c r="G133" s="130">
        <v>2919630</v>
      </c>
    </row>
    <row r="134" spans="1:7" x14ac:dyDescent="0.2">
      <c r="A134" s="27" t="s">
        <v>69</v>
      </c>
      <c r="B134">
        <v>8</v>
      </c>
      <c r="C134" s="28">
        <v>0</v>
      </c>
      <c r="D134">
        <v>128006.72268907564</v>
      </c>
      <c r="E134">
        <v>0.38</v>
      </c>
      <c r="F134">
        <v>152328</v>
      </c>
      <c r="G134" s="130">
        <v>609312</v>
      </c>
    </row>
    <row r="135" spans="1:7" x14ac:dyDescent="0.2">
      <c r="A135" s="27" t="s">
        <v>189</v>
      </c>
      <c r="C135" s="28">
        <v>0</v>
      </c>
      <c r="D135">
        <v>111117.64705882354</v>
      </c>
      <c r="E135">
        <v>0.19</v>
      </c>
      <c r="F135">
        <v>132230</v>
      </c>
      <c r="G135" s="130">
        <v>0</v>
      </c>
    </row>
    <row r="136" spans="1:7" x14ac:dyDescent="0.2">
      <c r="A136" s="27" t="s">
        <v>188</v>
      </c>
      <c r="C136" s="28">
        <v>0</v>
      </c>
      <c r="D136">
        <v>111117.64705882354</v>
      </c>
      <c r="E136">
        <v>0.19</v>
      </c>
      <c r="F136">
        <v>132230</v>
      </c>
      <c r="G136" s="130">
        <v>0</v>
      </c>
    </row>
    <row r="137" spans="1:7" x14ac:dyDescent="0.2">
      <c r="A137" s="27" t="s">
        <v>186</v>
      </c>
      <c r="C137" s="28">
        <v>0</v>
      </c>
      <c r="D137">
        <v>86226.890756302528</v>
      </c>
      <c r="E137">
        <v>0.19</v>
      </c>
      <c r="F137">
        <v>102610</v>
      </c>
      <c r="G137" s="130">
        <v>0</v>
      </c>
    </row>
    <row r="138" spans="1:7" x14ac:dyDescent="0.2">
      <c r="A138" s="27" t="s">
        <v>187</v>
      </c>
      <c r="C138" s="28">
        <v>0</v>
      </c>
      <c r="D138">
        <v>86226.890756302528</v>
      </c>
      <c r="E138">
        <v>0.19</v>
      </c>
      <c r="F138">
        <v>102610</v>
      </c>
      <c r="G138" s="130">
        <v>0</v>
      </c>
    </row>
    <row r="139" spans="1:7" x14ac:dyDescent="0.2">
      <c r="A139" s="27" t="s">
        <v>298</v>
      </c>
      <c r="C139" s="28">
        <v>0</v>
      </c>
      <c r="D139">
        <v>735294.11764705891</v>
      </c>
      <c r="E139">
        <v>0.19</v>
      </c>
      <c r="F139">
        <v>875000</v>
      </c>
      <c r="G139" s="130">
        <v>0</v>
      </c>
    </row>
    <row r="140" spans="1:7" x14ac:dyDescent="0.2">
      <c r="A140" s="27" t="s">
        <v>229</v>
      </c>
      <c r="C140" s="28">
        <v>0</v>
      </c>
      <c r="D140">
        <v>46225.210084033613</v>
      </c>
      <c r="E140">
        <v>0.38</v>
      </c>
      <c r="F140">
        <v>55008</v>
      </c>
      <c r="G140" s="130">
        <v>0</v>
      </c>
    </row>
    <row r="141" spans="1:7" x14ac:dyDescent="0.2">
      <c r="A141" s="27" t="s">
        <v>185</v>
      </c>
      <c r="B141">
        <v>1</v>
      </c>
      <c r="C141" s="28">
        <v>0</v>
      </c>
      <c r="D141">
        <v>263747.0588235294</v>
      </c>
      <c r="E141">
        <v>0.19</v>
      </c>
      <c r="F141">
        <v>313859</v>
      </c>
      <c r="G141" s="130">
        <v>313859</v>
      </c>
    </row>
    <row r="142" spans="1:7" x14ac:dyDescent="0.2">
      <c r="A142" s="27" t="s">
        <v>297</v>
      </c>
      <c r="B142">
        <v>12</v>
      </c>
      <c r="C142" s="28">
        <v>0</v>
      </c>
      <c r="D142">
        <v>158977.14285714284</v>
      </c>
      <c r="E142">
        <v>0.1</v>
      </c>
      <c r="F142">
        <v>166926</v>
      </c>
      <c r="G142" s="130">
        <v>1001556</v>
      </c>
    </row>
    <row r="143" spans="1:7" x14ac:dyDescent="0.2">
      <c r="A143" s="27" t="s">
        <v>261</v>
      </c>
      <c r="C143" s="28">
        <v>0</v>
      </c>
      <c r="D143">
        <v>779596.63865546219</v>
      </c>
      <c r="E143">
        <v>0.19</v>
      </c>
      <c r="F143">
        <v>927720</v>
      </c>
      <c r="G143" s="130">
        <v>0</v>
      </c>
    </row>
    <row r="144" spans="1:7" x14ac:dyDescent="0.2">
      <c r="A144" s="27" t="s">
        <v>311</v>
      </c>
      <c r="B144">
        <v>1</v>
      </c>
      <c r="C144" s="28">
        <v>0</v>
      </c>
      <c r="D144">
        <v>1680672.2689075631</v>
      </c>
      <c r="E144">
        <v>0.19</v>
      </c>
      <c r="F144">
        <v>2000000</v>
      </c>
      <c r="G144" s="130">
        <v>2000000</v>
      </c>
    </row>
    <row r="145" spans="1:7" x14ac:dyDescent="0.2">
      <c r="A145" s="27" t="s">
        <v>159</v>
      </c>
      <c r="B145">
        <v>1</v>
      </c>
      <c r="C145" s="28">
        <v>0</v>
      </c>
      <c r="D145">
        <v>617894.95798319334</v>
      </c>
      <c r="E145">
        <v>0.19</v>
      </c>
      <c r="F145">
        <v>735295</v>
      </c>
      <c r="G145" s="130">
        <v>735295</v>
      </c>
    </row>
    <row r="146" spans="1:7" x14ac:dyDescent="0.2">
      <c r="A146" s="27" t="s">
        <v>423</v>
      </c>
      <c r="B146">
        <v>1</v>
      </c>
      <c r="C146" s="28">
        <v>0</v>
      </c>
      <c r="D146">
        <v>1267003.3613445379</v>
      </c>
      <c r="E146">
        <v>0.19</v>
      </c>
      <c r="F146">
        <v>1507734</v>
      </c>
      <c r="G146" s="130">
        <v>1507734</v>
      </c>
    </row>
    <row r="147" spans="1:7" x14ac:dyDescent="0.2">
      <c r="A147" s="27" t="s">
        <v>430</v>
      </c>
      <c r="B147">
        <v>14</v>
      </c>
      <c r="C147" s="28">
        <v>0</v>
      </c>
      <c r="D147">
        <v>69842.016806722691</v>
      </c>
      <c r="E147">
        <v>0.38</v>
      </c>
      <c r="F147">
        <v>83112</v>
      </c>
      <c r="G147" s="130">
        <v>581784</v>
      </c>
    </row>
    <row r="148" spans="1:7" x14ac:dyDescent="0.2">
      <c r="A148" s="27" t="s">
        <v>468</v>
      </c>
      <c r="B148">
        <v>4</v>
      </c>
      <c r="C148" s="28">
        <v>0</v>
      </c>
      <c r="D148">
        <v>106588.23529411765</v>
      </c>
      <c r="E148">
        <v>0.19</v>
      </c>
      <c r="F148">
        <v>126840</v>
      </c>
      <c r="G148" s="130">
        <v>507360</v>
      </c>
    </row>
    <row r="149" spans="1:7" x14ac:dyDescent="0.2">
      <c r="A149" s="27" t="s">
        <v>471</v>
      </c>
      <c r="C149" s="28">
        <v>0</v>
      </c>
      <c r="D149">
        <v>123507.5630252101</v>
      </c>
      <c r="E149">
        <v>0.19</v>
      </c>
      <c r="F149">
        <v>146974</v>
      </c>
      <c r="G149" s="130">
        <v>0</v>
      </c>
    </row>
    <row r="150" spans="1:7" x14ac:dyDescent="0.2">
      <c r="A150" s="27" t="s">
        <v>469</v>
      </c>
      <c r="B150">
        <v>1</v>
      </c>
      <c r="C150" s="28">
        <v>0</v>
      </c>
      <c r="D150">
        <v>666393.27731092437</v>
      </c>
      <c r="E150">
        <v>0.19</v>
      </c>
      <c r="F150">
        <v>793008</v>
      </c>
      <c r="G150" s="130">
        <v>793008</v>
      </c>
    </row>
    <row r="151" spans="1:7" x14ac:dyDescent="0.2">
      <c r="A151" s="27" t="s">
        <v>470</v>
      </c>
      <c r="C151" s="28">
        <v>0</v>
      </c>
      <c r="D151">
        <v>19019.327731092439</v>
      </c>
      <c r="E151">
        <v>0.19</v>
      </c>
      <c r="F151">
        <v>22633</v>
      </c>
      <c r="G151" s="130">
        <v>0</v>
      </c>
    </row>
    <row r="152" spans="1:7" x14ac:dyDescent="0.2">
      <c r="A152" s="27" t="s">
        <v>509</v>
      </c>
      <c r="C152" s="28">
        <v>0</v>
      </c>
      <c r="D152">
        <v>31113.44537815126</v>
      </c>
      <c r="E152">
        <v>0.19</v>
      </c>
      <c r="F152">
        <v>37025</v>
      </c>
      <c r="G152" s="130">
        <v>0</v>
      </c>
    </row>
    <row r="153" spans="1:7" x14ac:dyDescent="0.2">
      <c r="A153" s="27" t="s">
        <v>508</v>
      </c>
      <c r="C153" s="28">
        <v>0</v>
      </c>
      <c r="D153">
        <v>335749.57983193279</v>
      </c>
      <c r="E153">
        <v>0.19</v>
      </c>
      <c r="F153">
        <v>399542</v>
      </c>
      <c r="G153" s="130">
        <v>0</v>
      </c>
    </row>
    <row r="154" spans="1:7" x14ac:dyDescent="0.2">
      <c r="A154" s="27" t="s">
        <v>510</v>
      </c>
      <c r="B154">
        <v>1</v>
      </c>
      <c r="C154" s="28">
        <v>0</v>
      </c>
      <c r="D154">
        <v>598570.5882352941</v>
      </c>
      <c r="E154">
        <v>0.19</v>
      </c>
      <c r="F154">
        <v>712299</v>
      </c>
      <c r="G154" s="130">
        <v>712299</v>
      </c>
    </row>
    <row r="155" spans="1:7" x14ac:dyDescent="0.2">
      <c r="A155" s="27" t="s">
        <v>538</v>
      </c>
      <c r="B155">
        <v>3</v>
      </c>
      <c r="C155" s="28">
        <v>0</v>
      </c>
      <c r="D155">
        <v>786708.40336134459</v>
      </c>
      <c r="E155">
        <v>0.57000000000000006</v>
      </c>
      <c r="F155">
        <v>936183</v>
      </c>
      <c r="G155" s="130">
        <v>936183</v>
      </c>
    </row>
    <row r="156" spans="1:7" x14ac:dyDescent="0.2">
      <c r="A156" s="27" t="s">
        <v>537</v>
      </c>
      <c r="B156">
        <v>1</v>
      </c>
      <c r="C156" s="28">
        <v>0</v>
      </c>
      <c r="D156">
        <v>33981.512605042015</v>
      </c>
      <c r="E156">
        <v>0.19</v>
      </c>
      <c r="F156">
        <v>40438</v>
      </c>
      <c r="G156" s="130">
        <v>40438</v>
      </c>
    </row>
    <row r="157" spans="1:7" x14ac:dyDescent="0.2">
      <c r="A157" s="27" t="s">
        <v>539</v>
      </c>
      <c r="B157">
        <v>2</v>
      </c>
      <c r="C157" s="28">
        <v>0</v>
      </c>
      <c r="D157">
        <v>3375294.1176470588</v>
      </c>
      <c r="E157">
        <v>0.38</v>
      </c>
      <c r="F157">
        <v>4016600</v>
      </c>
      <c r="G157" s="130">
        <v>4016600</v>
      </c>
    </row>
    <row r="158" spans="1:7" x14ac:dyDescent="0.2">
      <c r="A158" s="27" t="s">
        <v>536</v>
      </c>
      <c r="B158">
        <v>269</v>
      </c>
      <c r="C158" s="28">
        <v>0</v>
      </c>
      <c r="D158">
        <v>6250.4201680672268</v>
      </c>
      <c r="E158">
        <v>0.19</v>
      </c>
      <c r="F158">
        <v>7438</v>
      </c>
      <c r="G158" s="130">
        <v>2000822</v>
      </c>
    </row>
    <row r="159" spans="1:7" x14ac:dyDescent="0.2">
      <c r="A159" s="27" t="s">
        <v>275</v>
      </c>
      <c r="B159">
        <v>1499</v>
      </c>
      <c r="C159" s="28">
        <v>0</v>
      </c>
      <c r="D159">
        <v>61400048.55462186</v>
      </c>
      <c r="E159">
        <v>29.470000000000045</v>
      </c>
      <c r="F159">
        <v>70755414</v>
      </c>
      <c r="G159" s="130">
        <v>100000000</v>
      </c>
    </row>
    <row r="160" spans="1:7" x14ac:dyDescent="0.2">
      <c r="C160"/>
    </row>
  </sheetData>
  <pageMargins left="0.7" right="0.7" top="0.75" bottom="0.75" header="0.3" footer="0.3"/>
  <pageSetup scale="87" orientation="portrait" horizontalDpi="4294967295" verticalDpi="4294967295" r:id="rId2"/>
  <colBreaks count="1" manualBreakCount="1">
    <brk id="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abSelected="1" workbookViewId="0">
      <selection activeCell="C6" sqref="C6"/>
    </sheetView>
  </sheetViews>
  <sheetFormatPr baseColWidth="10" defaultColWidth="11.42578125" defaultRowHeight="12.75" x14ac:dyDescent="0.25"/>
  <cols>
    <col min="1" max="1" width="5.5703125" style="74" customWidth="1"/>
    <col min="2" max="2" width="39.42578125" style="206" customWidth="1"/>
    <col min="3" max="3" width="9.5703125" style="168" customWidth="1"/>
    <col min="4" max="4" width="7.85546875" style="194" customWidth="1"/>
    <col min="5" max="5" width="18.140625" style="46" customWidth="1"/>
    <col min="6" max="6" width="8.140625" style="164" customWidth="1"/>
    <col min="7" max="7" width="11.85546875" style="30" customWidth="1"/>
    <col min="8" max="8" width="12.7109375" style="30" customWidth="1"/>
    <col min="9" max="9" width="8.28515625" style="30" customWidth="1"/>
    <col min="10" max="11" width="12.85546875" style="30" customWidth="1"/>
    <col min="12" max="252" width="11.42578125" style="30" customWidth="1"/>
    <col min="253" max="16384" width="11.42578125" style="30"/>
  </cols>
  <sheetData>
    <row r="1" spans="1:8" ht="43.5" customHeight="1" x14ac:dyDescent="0.2">
      <c r="A1" s="176" t="s">
        <v>6</v>
      </c>
      <c r="B1" s="176" t="s">
        <v>11</v>
      </c>
      <c r="C1" s="176" t="s">
        <v>35</v>
      </c>
      <c r="D1" s="176" t="s">
        <v>36</v>
      </c>
      <c r="E1" s="177" t="s">
        <v>53</v>
      </c>
      <c r="F1" s="177" t="s">
        <v>43</v>
      </c>
      <c r="G1" s="176" t="s">
        <v>9</v>
      </c>
      <c r="H1" s="176" t="s">
        <v>37</v>
      </c>
    </row>
    <row r="2" spans="1:8" ht="16.5" customHeight="1" x14ac:dyDescent="0.2">
      <c r="A2" s="31">
        <v>1</v>
      </c>
      <c r="B2" s="200" t="s">
        <v>246</v>
      </c>
      <c r="C2" s="29" t="s">
        <v>94</v>
      </c>
      <c r="D2" s="45">
        <v>68</v>
      </c>
      <c r="E2" s="45">
        <f t="shared" ref="E2:E23" si="0">G2/(1+F2)</f>
        <v>30678</v>
      </c>
      <c r="F2" s="192">
        <v>0</v>
      </c>
      <c r="G2" s="33">
        <v>30678</v>
      </c>
      <c r="H2" s="196">
        <f t="shared" ref="H2:H23" si="1">D2*G2</f>
        <v>2086104</v>
      </c>
    </row>
    <row r="3" spans="1:8" x14ac:dyDescent="0.2">
      <c r="A3" s="31">
        <v>5</v>
      </c>
      <c r="B3" s="201" t="s">
        <v>307</v>
      </c>
      <c r="C3" s="85" t="s">
        <v>102</v>
      </c>
      <c r="D3" s="45">
        <v>9</v>
      </c>
      <c r="E3" s="45">
        <f t="shared" si="0"/>
        <v>198532.38095238095</v>
      </c>
      <c r="F3" s="193">
        <v>0.05</v>
      </c>
      <c r="G3" s="197">
        <v>208459</v>
      </c>
      <c r="H3" s="196">
        <f t="shared" si="1"/>
        <v>1876131</v>
      </c>
    </row>
    <row r="4" spans="1:8" ht="25.5" x14ac:dyDescent="0.2">
      <c r="A4" s="31">
        <v>6</v>
      </c>
      <c r="B4" s="200" t="s">
        <v>97</v>
      </c>
      <c r="C4" s="29" t="s">
        <v>102</v>
      </c>
      <c r="D4" s="45">
        <v>3</v>
      </c>
      <c r="E4" s="45">
        <f t="shared" si="0"/>
        <v>246828.57142857142</v>
      </c>
      <c r="F4" s="192">
        <v>0.05</v>
      </c>
      <c r="G4" s="197">
        <v>259170</v>
      </c>
      <c r="H4" s="196">
        <f t="shared" si="1"/>
        <v>777510</v>
      </c>
    </row>
    <row r="5" spans="1:8" ht="25.5" x14ac:dyDescent="0.2">
      <c r="A5" s="31">
        <v>7</v>
      </c>
      <c r="B5" s="200" t="s">
        <v>98</v>
      </c>
      <c r="C5" s="29" t="s">
        <v>102</v>
      </c>
      <c r="D5" s="45">
        <v>3</v>
      </c>
      <c r="E5" s="45">
        <f t="shared" si="0"/>
        <v>199477.14285714284</v>
      </c>
      <c r="F5" s="192">
        <v>0.05</v>
      </c>
      <c r="G5" s="197">
        <v>209451</v>
      </c>
      <c r="H5" s="196">
        <f t="shared" si="1"/>
        <v>628353</v>
      </c>
    </row>
    <row r="6" spans="1:8" ht="25.5" x14ac:dyDescent="0.2">
      <c r="A6" s="31">
        <v>8</v>
      </c>
      <c r="B6" s="200" t="s">
        <v>96</v>
      </c>
      <c r="C6" s="29" t="s">
        <v>102</v>
      </c>
      <c r="D6" s="45">
        <v>2</v>
      </c>
      <c r="E6" s="45">
        <f t="shared" si="0"/>
        <v>280074.28571428568</v>
      </c>
      <c r="F6" s="192">
        <v>0.05</v>
      </c>
      <c r="G6" s="197">
        <v>294078</v>
      </c>
      <c r="H6" s="196">
        <f t="shared" si="1"/>
        <v>588156</v>
      </c>
    </row>
    <row r="7" spans="1:8" ht="15" customHeight="1" x14ac:dyDescent="0.2">
      <c r="A7" s="31">
        <v>18</v>
      </c>
      <c r="B7" s="200" t="s">
        <v>284</v>
      </c>
      <c r="C7" s="29" t="s">
        <v>94</v>
      </c>
      <c r="D7" s="45">
        <v>8</v>
      </c>
      <c r="E7" s="45">
        <f t="shared" si="0"/>
        <v>43557.983193277316</v>
      </c>
      <c r="F7" s="192">
        <v>0.19</v>
      </c>
      <c r="G7" s="197">
        <v>51834</v>
      </c>
      <c r="H7" s="196">
        <f t="shared" si="1"/>
        <v>414672</v>
      </c>
    </row>
    <row r="8" spans="1:8" ht="54.75" customHeight="1" x14ac:dyDescent="0.2">
      <c r="A8" s="31">
        <v>20</v>
      </c>
      <c r="B8" s="200" t="s">
        <v>197</v>
      </c>
      <c r="C8" s="29" t="s">
        <v>94</v>
      </c>
      <c r="D8" s="45">
        <v>30</v>
      </c>
      <c r="E8" s="45">
        <f t="shared" si="0"/>
        <v>28562</v>
      </c>
      <c r="F8" s="192">
        <v>0</v>
      </c>
      <c r="G8" s="197">
        <v>28562</v>
      </c>
      <c r="H8" s="196">
        <f t="shared" si="1"/>
        <v>856860</v>
      </c>
    </row>
    <row r="9" spans="1:8" ht="65.25" customHeight="1" x14ac:dyDescent="0.2">
      <c r="A9" s="31">
        <v>21</v>
      </c>
      <c r="B9" s="200" t="s">
        <v>198</v>
      </c>
      <c r="C9" s="29" t="s">
        <v>94</v>
      </c>
      <c r="D9" s="45">
        <v>20</v>
      </c>
      <c r="E9" s="45">
        <f t="shared" si="0"/>
        <v>31295</v>
      </c>
      <c r="F9" s="192">
        <v>0</v>
      </c>
      <c r="G9" s="197">
        <v>31295</v>
      </c>
      <c r="H9" s="196">
        <f t="shared" si="1"/>
        <v>625900</v>
      </c>
    </row>
    <row r="10" spans="1:8" ht="68.25" customHeight="1" x14ac:dyDescent="0.2">
      <c r="A10" s="31">
        <v>22</v>
      </c>
      <c r="B10" s="200" t="s">
        <v>612</v>
      </c>
      <c r="C10" s="29" t="s">
        <v>94</v>
      </c>
      <c r="D10" s="45">
        <v>5</v>
      </c>
      <c r="E10" s="45">
        <f t="shared" si="0"/>
        <v>32793</v>
      </c>
      <c r="F10" s="192">
        <v>0</v>
      </c>
      <c r="G10" s="197">
        <v>32793</v>
      </c>
      <c r="H10" s="196">
        <f t="shared" si="1"/>
        <v>163965</v>
      </c>
    </row>
    <row r="11" spans="1:8" x14ac:dyDescent="0.2">
      <c r="A11" s="31">
        <v>23</v>
      </c>
      <c r="B11" s="200" t="s">
        <v>205</v>
      </c>
      <c r="C11" s="29" t="s">
        <v>94</v>
      </c>
      <c r="D11" s="45">
        <v>17</v>
      </c>
      <c r="E11" s="45">
        <f t="shared" si="0"/>
        <v>40198</v>
      </c>
      <c r="F11" s="192">
        <v>0</v>
      </c>
      <c r="G11" s="197">
        <v>40198</v>
      </c>
      <c r="H11" s="196">
        <f t="shared" si="1"/>
        <v>683366</v>
      </c>
    </row>
    <row r="12" spans="1:8" x14ac:dyDescent="0.2">
      <c r="A12" s="31">
        <v>24</v>
      </c>
      <c r="B12" s="201" t="s">
        <v>285</v>
      </c>
      <c r="C12" s="29" t="s">
        <v>94</v>
      </c>
      <c r="D12" s="45">
        <v>20</v>
      </c>
      <c r="E12" s="45">
        <f t="shared" si="0"/>
        <v>40198</v>
      </c>
      <c r="F12" s="192">
        <v>0</v>
      </c>
      <c r="G12" s="197">
        <v>40198</v>
      </c>
      <c r="H12" s="196">
        <f t="shared" si="1"/>
        <v>803960</v>
      </c>
    </row>
    <row r="13" spans="1:8" ht="81" customHeight="1" x14ac:dyDescent="0.2">
      <c r="A13" s="31">
        <v>38</v>
      </c>
      <c r="B13" s="200" t="s">
        <v>158</v>
      </c>
      <c r="C13" s="29" t="s">
        <v>102</v>
      </c>
      <c r="D13" s="45">
        <v>4</v>
      </c>
      <c r="E13" s="45">
        <f t="shared" si="0"/>
        <v>174291.42857142855</v>
      </c>
      <c r="F13" s="192">
        <v>0.05</v>
      </c>
      <c r="G13" s="197">
        <v>183006</v>
      </c>
      <c r="H13" s="196">
        <f t="shared" si="1"/>
        <v>732024</v>
      </c>
    </row>
    <row r="14" spans="1:8" ht="12.75" customHeight="1" x14ac:dyDescent="0.2">
      <c r="A14" s="31">
        <v>46</v>
      </c>
      <c r="B14" s="217" t="s">
        <v>260</v>
      </c>
      <c r="C14" s="29" t="s">
        <v>94</v>
      </c>
      <c r="D14" s="45">
        <v>3</v>
      </c>
      <c r="E14" s="45">
        <f t="shared" si="0"/>
        <v>322640</v>
      </c>
      <c r="F14" s="192">
        <v>0</v>
      </c>
      <c r="G14" s="197">
        <v>322640</v>
      </c>
      <c r="H14" s="196">
        <f t="shared" si="1"/>
        <v>967920</v>
      </c>
    </row>
    <row r="15" spans="1:8" x14ac:dyDescent="0.2">
      <c r="A15" s="31">
        <v>47</v>
      </c>
      <c r="B15" s="200" t="s">
        <v>252</v>
      </c>
      <c r="C15" s="29" t="s">
        <v>94</v>
      </c>
      <c r="D15" s="45">
        <v>4</v>
      </c>
      <c r="E15" s="45">
        <f t="shared" si="0"/>
        <v>349085</v>
      </c>
      <c r="F15" s="192">
        <v>0</v>
      </c>
      <c r="G15" s="197">
        <v>349085</v>
      </c>
      <c r="H15" s="196">
        <f t="shared" si="1"/>
        <v>1396340</v>
      </c>
    </row>
    <row r="16" spans="1:8" x14ac:dyDescent="0.2">
      <c r="A16" s="31">
        <v>48</v>
      </c>
      <c r="B16" s="200" t="s">
        <v>253</v>
      </c>
      <c r="C16" s="29" t="s">
        <v>94</v>
      </c>
      <c r="D16" s="45">
        <v>9</v>
      </c>
      <c r="E16" s="45">
        <f t="shared" si="0"/>
        <v>330044</v>
      </c>
      <c r="F16" s="192">
        <v>0</v>
      </c>
      <c r="G16" s="197">
        <v>330044</v>
      </c>
      <c r="H16" s="196">
        <f t="shared" si="1"/>
        <v>2970396</v>
      </c>
    </row>
    <row r="17" spans="1:8" x14ac:dyDescent="0.2">
      <c r="A17" s="31">
        <v>49</v>
      </c>
      <c r="B17" s="200" t="s">
        <v>107</v>
      </c>
      <c r="C17" s="29" t="s">
        <v>94</v>
      </c>
      <c r="D17" s="45">
        <v>4</v>
      </c>
      <c r="E17" s="45">
        <f t="shared" si="0"/>
        <v>336391</v>
      </c>
      <c r="F17" s="192">
        <v>0</v>
      </c>
      <c r="G17" s="197">
        <v>336391</v>
      </c>
      <c r="H17" s="196">
        <f t="shared" si="1"/>
        <v>1345564</v>
      </c>
    </row>
    <row r="18" spans="1:8" ht="141" customHeight="1" x14ac:dyDescent="0.2">
      <c r="A18" s="31">
        <v>50</v>
      </c>
      <c r="B18" s="200" t="s">
        <v>542</v>
      </c>
      <c r="C18" s="29" t="s">
        <v>425</v>
      </c>
      <c r="D18" s="45">
        <v>2</v>
      </c>
      <c r="E18" s="45">
        <f t="shared" si="0"/>
        <v>94148</v>
      </c>
      <c r="F18" s="192">
        <v>0</v>
      </c>
      <c r="G18" s="197">
        <v>94148</v>
      </c>
      <c r="H18" s="196">
        <f t="shared" si="1"/>
        <v>188296</v>
      </c>
    </row>
    <row r="19" spans="1:8" x14ac:dyDescent="0.2">
      <c r="A19" s="31">
        <v>51</v>
      </c>
      <c r="B19" s="200" t="s">
        <v>105</v>
      </c>
      <c r="C19" s="29" t="s">
        <v>94</v>
      </c>
      <c r="D19" s="45">
        <v>22</v>
      </c>
      <c r="E19" s="45">
        <f t="shared" si="0"/>
        <v>199931</v>
      </c>
      <c r="F19" s="192">
        <v>0</v>
      </c>
      <c r="G19" s="197">
        <v>199931</v>
      </c>
      <c r="H19" s="196">
        <f t="shared" si="1"/>
        <v>4398482</v>
      </c>
    </row>
    <row r="20" spans="1:8" x14ac:dyDescent="0.2">
      <c r="A20" s="31">
        <v>52</v>
      </c>
      <c r="B20" s="200" t="s">
        <v>251</v>
      </c>
      <c r="C20" s="29" t="s">
        <v>94</v>
      </c>
      <c r="D20" s="45">
        <v>2</v>
      </c>
      <c r="E20" s="45">
        <f t="shared" si="0"/>
        <v>250707</v>
      </c>
      <c r="F20" s="192">
        <v>0</v>
      </c>
      <c r="G20" s="197">
        <v>250707</v>
      </c>
      <c r="H20" s="196">
        <f t="shared" si="1"/>
        <v>501414</v>
      </c>
    </row>
    <row r="21" spans="1:8" ht="81.75" customHeight="1" x14ac:dyDescent="0.2">
      <c r="A21" s="31">
        <v>63</v>
      </c>
      <c r="B21" s="200" t="s">
        <v>55</v>
      </c>
      <c r="C21" s="29" t="s">
        <v>64</v>
      </c>
      <c r="D21" s="45">
        <v>1</v>
      </c>
      <c r="E21" s="45">
        <f t="shared" si="0"/>
        <v>119536</v>
      </c>
      <c r="F21" s="192">
        <v>0</v>
      </c>
      <c r="G21" s="197">
        <v>119536</v>
      </c>
      <c r="H21" s="196">
        <f t="shared" si="1"/>
        <v>119536</v>
      </c>
    </row>
    <row r="22" spans="1:8" x14ac:dyDescent="0.2">
      <c r="A22" s="31">
        <v>79</v>
      </c>
      <c r="B22" s="200" t="s">
        <v>101</v>
      </c>
      <c r="C22" s="29" t="s">
        <v>429</v>
      </c>
      <c r="D22" s="45">
        <v>4</v>
      </c>
      <c r="E22" s="45">
        <f t="shared" si="0"/>
        <v>72537.142857142855</v>
      </c>
      <c r="F22" s="192">
        <v>0.05</v>
      </c>
      <c r="G22" s="197">
        <v>76164</v>
      </c>
      <c r="H22" s="196">
        <f t="shared" si="1"/>
        <v>304656</v>
      </c>
    </row>
    <row r="23" spans="1:8" ht="15.75" customHeight="1" x14ac:dyDescent="0.2">
      <c r="A23" s="31">
        <v>99</v>
      </c>
      <c r="B23" s="200" t="s">
        <v>206</v>
      </c>
      <c r="C23" s="29" t="s">
        <v>63</v>
      </c>
      <c r="D23" s="45">
        <v>16</v>
      </c>
      <c r="E23" s="45">
        <f t="shared" si="0"/>
        <v>101552</v>
      </c>
      <c r="F23" s="192">
        <v>0</v>
      </c>
      <c r="G23" s="197">
        <v>101552</v>
      </c>
      <c r="H23" s="196">
        <f t="shared" si="1"/>
        <v>1624832</v>
      </c>
    </row>
    <row r="24" spans="1:8" x14ac:dyDescent="0.2">
      <c r="A24" s="250" t="s">
        <v>31</v>
      </c>
      <c r="B24" s="251"/>
      <c r="C24" s="251"/>
      <c r="D24" s="251"/>
      <c r="E24" s="251"/>
      <c r="F24" s="251"/>
      <c r="G24" s="252"/>
      <c r="H24" s="198">
        <f>SUM(H2:H23)</f>
        <v>24054437</v>
      </c>
    </row>
    <row r="26" spans="1:8" x14ac:dyDescent="0.25">
      <c r="H26" s="41"/>
    </row>
    <row r="28" spans="1:8" x14ac:dyDescent="0.25">
      <c r="G28" s="42"/>
    </row>
    <row r="29" spans="1:8" x14ac:dyDescent="0.25">
      <c r="G29" s="43"/>
    </row>
    <row r="30" spans="1:8" x14ac:dyDescent="0.25">
      <c r="G30" s="41"/>
    </row>
    <row r="32" spans="1:8" x14ac:dyDescent="0.25">
      <c r="G32" s="41"/>
      <c r="H32" s="44"/>
    </row>
    <row r="38" spans="7:7" x14ac:dyDescent="0.25">
      <c r="G38" s="44"/>
    </row>
  </sheetData>
  <autoFilter ref="A1:H24"/>
  <mergeCells count="1">
    <mergeCell ref="A24:G24"/>
  </mergeCells>
  <pageMargins left="0.7" right="0.7" top="0.75" bottom="0.75" header="0.3" footer="0.3"/>
  <pageSetup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2"/>
  <sheetViews>
    <sheetView workbookViewId="0">
      <selection activeCell="E7" sqref="E7"/>
    </sheetView>
  </sheetViews>
  <sheetFormatPr baseColWidth="10" defaultColWidth="11.42578125" defaultRowHeight="12.75" x14ac:dyDescent="0.2"/>
  <cols>
    <col min="1" max="1" width="5.5703125" style="30" customWidth="1"/>
    <col min="2" max="2" width="34.28515625" style="30" customWidth="1"/>
    <col min="3" max="3" width="10" style="209" customWidth="1"/>
    <col min="4" max="4" width="7.85546875" style="194" customWidth="1"/>
    <col min="5" max="5" width="18.85546875" style="194" customWidth="1"/>
    <col min="6" max="6" width="8.140625" style="194" customWidth="1"/>
    <col min="7" max="7" width="11.85546875" style="74" customWidth="1"/>
    <col min="8" max="8" width="12.7109375" style="74" customWidth="1"/>
    <col min="9" max="9" width="8.28515625" style="30" customWidth="1"/>
    <col min="10" max="11" width="12.85546875" style="30" customWidth="1"/>
    <col min="12" max="252" width="11.42578125" style="30" customWidth="1"/>
    <col min="253" max="16384" width="11.42578125" style="30"/>
  </cols>
  <sheetData>
    <row r="1" spans="1:16" ht="43.5" customHeight="1" x14ac:dyDescent="0.2">
      <c r="A1" s="176" t="s">
        <v>6</v>
      </c>
      <c r="B1" s="176" t="s">
        <v>11</v>
      </c>
      <c r="C1" s="176" t="s">
        <v>35</v>
      </c>
      <c r="D1" s="176" t="s">
        <v>36</v>
      </c>
      <c r="E1" s="177" t="s">
        <v>53</v>
      </c>
      <c r="F1" s="177" t="s">
        <v>43</v>
      </c>
      <c r="G1" s="176" t="s">
        <v>9</v>
      </c>
      <c r="H1" s="176" t="s">
        <v>37</v>
      </c>
    </row>
    <row r="2" spans="1:16" ht="40.5" customHeight="1" x14ac:dyDescent="0.2">
      <c r="A2" s="31">
        <v>2</v>
      </c>
      <c r="B2" s="200" t="s">
        <v>60</v>
      </c>
      <c r="C2" s="29" t="s">
        <v>278</v>
      </c>
      <c r="D2" s="45">
        <v>1</v>
      </c>
      <c r="E2" s="45">
        <f t="shared" ref="E2:E33" si="0">G2/(1+F2)</f>
        <v>557363.02521008404</v>
      </c>
      <c r="F2" s="192">
        <v>0.19</v>
      </c>
      <c r="G2" s="33">
        <v>663262</v>
      </c>
      <c r="H2" s="191">
        <f t="shared" ref="H2:H33" si="1">D2*G2</f>
        <v>663262</v>
      </c>
    </row>
    <row r="3" spans="1:16" ht="18" customHeight="1" x14ac:dyDescent="0.2">
      <c r="A3" s="31">
        <v>3</v>
      </c>
      <c r="B3" s="200" t="s">
        <v>106</v>
      </c>
      <c r="C3" s="29" t="s">
        <v>426</v>
      </c>
      <c r="D3" s="45">
        <v>3</v>
      </c>
      <c r="E3" s="45">
        <f t="shared" si="0"/>
        <v>306683.19327731093</v>
      </c>
      <c r="F3" s="192">
        <v>0.19</v>
      </c>
      <c r="G3" s="33">
        <v>364953</v>
      </c>
      <c r="H3" s="191">
        <f t="shared" si="1"/>
        <v>1094859</v>
      </c>
    </row>
    <row r="4" spans="1:16" x14ac:dyDescent="0.2">
      <c r="A4" s="31">
        <v>4</v>
      </c>
      <c r="B4" s="200" t="s">
        <v>82</v>
      </c>
      <c r="C4" s="29" t="s">
        <v>63</v>
      </c>
      <c r="D4" s="45">
        <v>1</v>
      </c>
      <c r="E4" s="45">
        <f t="shared" si="0"/>
        <v>85337.815126050424</v>
      </c>
      <c r="F4" s="192">
        <v>0.19</v>
      </c>
      <c r="G4" s="33">
        <v>101552</v>
      </c>
      <c r="H4" s="191">
        <f t="shared" si="1"/>
        <v>101552</v>
      </c>
    </row>
    <row r="5" spans="1:16" x14ac:dyDescent="0.2">
      <c r="A5" s="31">
        <v>9</v>
      </c>
      <c r="B5" s="200" t="s">
        <v>75</v>
      </c>
      <c r="C5" s="29" t="s">
        <v>63</v>
      </c>
      <c r="D5" s="45">
        <v>19</v>
      </c>
      <c r="E5" s="45">
        <f t="shared" si="0"/>
        <v>64478.095238095237</v>
      </c>
      <c r="F5" s="192">
        <v>0.05</v>
      </c>
      <c r="G5" s="33">
        <v>67702</v>
      </c>
      <c r="H5" s="191">
        <f t="shared" si="1"/>
        <v>1286338</v>
      </c>
    </row>
    <row r="6" spans="1:16" ht="25.5" x14ac:dyDescent="0.2">
      <c r="A6" s="31">
        <v>10</v>
      </c>
      <c r="B6" s="201" t="s">
        <v>274</v>
      </c>
      <c r="C6" s="85" t="s">
        <v>517</v>
      </c>
      <c r="D6" s="45">
        <v>1</v>
      </c>
      <c r="E6" s="45">
        <f t="shared" si="0"/>
        <v>595587.39495798317</v>
      </c>
      <c r="F6" s="192">
        <v>0.19</v>
      </c>
      <c r="G6" s="33">
        <v>708749</v>
      </c>
      <c r="H6" s="191">
        <f t="shared" si="1"/>
        <v>708749</v>
      </c>
    </row>
    <row r="7" spans="1:16" ht="96" customHeight="1" x14ac:dyDescent="0.2">
      <c r="A7" s="31">
        <v>11</v>
      </c>
      <c r="B7" s="201" t="s">
        <v>291</v>
      </c>
      <c r="C7" s="29" t="s">
        <v>63</v>
      </c>
      <c r="D7" s="45">
        <v>3</v>
      </c>
      <c r="E7" s="45">
        <f t="shared" si="0"/>
        <v>403221.84873949579</v>
      </c>
      <c r="F7" s="192">
        <v>0.19</v>
      </c>
      <c r="G7" s="33">
        <v>479834</v>
      </c>
      <c r="H7" s="191">
        <f t="shared" si="1"/>
        <v>1439502</v>
      </c>
      <c r="N7" s="214"/>
      <c r="P7" s="214"/>
    </row>
    <row r="8" spans="1:16" ht="30" customHeight="1" x14ac:dyDescent="0.2">
      <c r="A8" s="31">
        <v>12</v>
      </c>
      <c r="B8" s="201" t="s">
        <v>208</v>
      </c>
      <c r="C8" s="29" t="s">
        <v>63</v>
      </c>
      <c r="D8" s="45">
        <v>1</v>
      </c>
      <c r="E8" s="45">
        <f t="shared" si="0"/>
        <v>1260504.2016806724</v>
      </c>
      <c r="F8" s="192">
        <v>0.19</v>
      </c>
      <c r="G8" s="33">
        <v>1500000</v>
      </c>
      <c r="H8" s="191">
        <f t="shared" si="1"/>
        <v>1500000</v>
      </c>
      <c r="N8" s="215"/>
      <c r="P8" s="216"/>
    </row>
    <row r="9" spans="1:16" ht="159" customHeight="1" x14ac:dyDescent="0.2">
      <c r="A9" s="31">
        <v>13</v>
      </c>
      <c r="B9" s="217" t="s">
        <v>611</v>
      </c>
      <c r="C9" s="29" t="s">
        <v>63</v>
      </c>
      <c r="D9" s="45">
        <v>2</v>
      </c>
      <c r="E9" s="45">
        <f t="shared" si="0"/>
        <v>328906.72268907563</v>
      </c>
      <c r="F9" s="192">
        <v>0.19</v>
      </c>
      <c r="G9" s="33">
        <v>391399</v>
      </c>
      <c r="H9" s="191">
        <f t="shared" si="1"/>
        <v>782798</v>
      </c>
    </row>
    <row r="10" spans="1:16" ht="25.5" x14ac:dyDescent="0.2">
      <c r="A10" s="31">
        <v>14</v>
      </c>
      <c r="B10" s="200" t="s">
        <v>61</v>
      </c>
      <c r="C10" s="29" t="s">
        <v>85</v>
      </c>
      <c r="D10" s="45">
        <v>17</v>
      </c>
      <c r="E10" s="45">
        <f t="shared" si="0"/>
        <v>4533.6134453781515</v>
      </c>
      <c r="F10" s="192">
        <v>0.19</v>
      </c>
      <c r="G10" s="33">
        <v>5395</v>
      </c>
      <c r="H10" s="191">
        <f t="shared" si="1"/>
        <v>91715</v>
      </c>
    </row>
    <row r="11" spans="1:16" ht="25.5" x14ac:dyDescent="0.2">
      <c r="A11" s="31">
        <v>15</v>
      </c>
      <c r="B11" s="200" t="s">
        <v>77</v>
      </c>
      <c r="C11" s="29" t="s">
        <v>85</v>
      </c>
      <c r="D11" s="45">
        <v>384</v>
      </c>
      <c r="E11" s="45">
        <f t="shared" si="0"/>
        <v>4533.6134453781515</v>
      </c>
      <c r="F11" s="192">
        <v>0.19</v>
      </c>
      <c r="G11" s="33">
        <v>5395</v>
      </c>
      <c r="H11" s="191">
        <f t="shared" si="1"/>
        <v>2071680</v>
      </c>
    </row>
    <row r="12" spans="1:16" ht="112.5" customHeight="1" x14ac:dyDescent="0.2">
      <c r="A12" s="31">
        <v>16</v>
      </c>
      <c r="B12" s="201" t="s">
        <v>294</v>
      </c>
      <c r="C12" s="29" t="s">
        <v>296</v>
      </c>
      <c r="D12" s="45">
        <v>4</v>
      </c>
      <c r="E12" s="45">
        <f t="shared" si="0"/>
        <v>81932.773109243702</v>
      </c>
      <c r="F12" s="192">
        <v>0.19</v>
      </c>
      <c r="G12" s="204">
        <v>97500</v>
      </c>
      <c r="H12" s="191">
        <f t="shared" si="1"/>
        <v>390000</v>
      </c>
      <c r="I12" s="49"/>
    </row>
    <row r="13" spans="1:16" ht="31.5" customHeight="1" x14ac:dyDescent="0.2">
      <c r="A13" s="31">
        <v>17</v>
      </c>
      <c r="B13" s="200" t="s">
        <v>108</v>
      </c>
      <c r="C13" s="29" t="s">
        <v>85</v>
      </c>
      <c r="D13" s="45">
        <v>19</v>
      </c>
      <c r="E13" s="45">
        <f t="shared" si="0"/>
        <v>7378.1512605042017</v>
      </c>
      <c r="F13" s="192">
        <v>0.19</v>
      </c>
      <c r="G13" s="33">
        <v>8780</v>
      </c>
      <c r="H13" s="191">
        <f t="shared" si="1"/>
        <v>166820</v>
      </c>
    </row>
    <row r="14" spans="1:16" ht="27.75" customHeight="1" x14ac:dyDescent="0.2">
      <c r="A14" s="31">
        <v>19</v>
      </c>
      <c r="B14" s="217" t="s">
        <v>614</v>
      </c>
      <c r="C14" s="29" t="s">
        <v>288</v>
      </c>
      <c r="D14" s="45">
        <v>15</v>
      </c>
      <c r="E14" s="45">
        <f t="shared" si="0"/>
        <v>40891.596638655465</v>
      </c>
      <c r="F14" s="192">
        <v>0.19</v>
      </c>
      <c r="G14" s="33">
        <v>48661</v>
      </c>
      <c r="H14" s="191">
        <f t="shared" si="1"/>
        <v>729915</v>
      </c>
    </row>
    <row r="15" spans="1:16" ht="87.75" customHeight="1" x14ac:dyDescent="0.2">
      <c r="A15" s="31">
        <v>25</v>
      </c>
      <c r="B15" s="200" t="s">
        <v>147</v>
      </c>
      <c r="C15" s="29" t="s">
        <v>63</v>
      </c>
      <c r="D15" s="45">
        <v>4</v>
      </c>
      <c r="E15" s="45">
        <f t="shared" si="0"/>
        <v>247268.90756302522</v>
      </c>
      <c r="F15" s="192">
        <v>0.19</v>
      </c>
      <c r="G15" s="33">
        <v>294250</v>
      </c>
      <c r="H15" s="191">
        <f t="shared" si="1"/>
        <v>1177000</v>
      </c>
    </row>
    <row r="16" spans="1:16" ht="25.5" x14ac:dyDescent="0.2">
      <c r="A16" s="218">
        <v>26</v>
      </c>
      <c r="B16" s="217" t="s">
        <v>617</v>
      </c>
      <c r="C16" s="29" t="s">
        <v>63</v>
      </c>
      <c r="D16" s="45">
        <v>13</v>
      </c>
      <c r="E16" s="45">
        <f t="shared" si="0"/>
        <v>29335.294117647059</v>
      </c>
      <c r="F16" s="192">
        <v>0.19</v>
      </c>
      <c r="G16" s="33">
        <v>34909</v>
      </c>
      <c r="H16" s="191">
        <f t="shared" si="1"/>
        <v>453817</v>
      </c>
    </row>
    <row r="17" spans="1:8" x14ac:dyDescent="0.2">
      <c r="A17" s="31">
        <v>27</v>
      </c>
      <c r="B17" s="200" t="s">
        <v>292</v>
      </c>
      <c r="C17" s="29" t="s">
        <v>63</v>
      </c>
      <c r="D17" s="45">
        <v>43</v>
      </c>
      <c r="E17" s="45">
        <f t="shared" si="0"/>
        <v>34921.008403361346</v>
      </c>
      <c r="F17" s="192">
        <v>0.19</v>
      </c>
      <c r="G17" s="33">
        <v>41556</v>
      </c>
      <c r="H17" s="191">
        <f t="shared" si="1"/>
        <v>1786908</v>
      </c>
    </row>
    <row r="18" spans="1:8" x14ac:dyDescent="0.2">
      <c r="A18" s="31">
        <v>28</v>
      </c>
      <c r="B18" s="200" t="s">
        <v>430</v>
      </c>
      <c r="C18" s="29" t="s">
        <v>63</v>
      </c>
      <c r="D18" s="45">
        <v>14</v>
      </c>
      <c r="E18" s="45">
        <f t="shared" si="0"/>
        <v>34921.008403361346</v>
      </c>
      <c r="F18" s="192">
        <v>0.19</v>
      </c>
      <c r="G18" s="33">
        <v>41556</v>
      </c>
      <c r="H18" s="191">
        <f t="shared" si="1"/>
        <v>581784</v>
      </c>
    </row>
    <row r="19" spans="1:8" ht="69" customHeight="1" x14ac:dyDescent="0.2">
      <c r="A19" s="31">
        <v>29</v>
      </c>
      <c r="B19" s="200" t="s">
        <v>290</v>
      </c>
      <c r="C19" s="29" t="s">
        <v>63</v>
      </c>
      <c r="D19" s="45">
        <v>16</v>
      </c>
      <c r="E19" s="45">
        <f t="shared" si="0"/>
        <v>48002.521008403361</v>
      </c>
      <c r="F19" s="192">
        <v>0.19</v>
      </c>
      <c r="G19" s="33">
        <v>57123</v>
      </c>
      <c r="H19" s="191">
        <f t="shared" si="1"/>
        <v>913968</v>
      </c>
    </row>
    <row r="20" spans="1:8" ht="72.75" customHeight="1" x14ac:dyDescent="0.2">
      <c r="A20" s="31">
        <v>30</v>
      </c>
      <c r="B20" s="207" t="s">
        <v>524</v>
      </c>
      <c r="C20" s="208" t="s">
        <v>304</v>
      </c>
      <c r="D20" s="45">
        <v>4</v>
      </c>
      <c r="E20" s="45">
        <f t="shared" si="0"/>
        <v>106588.23529411765</v>
      </c>
      <c r="F20" s="192">
        <v>0.19</v>
      </c>
      <c r="G20" s="33">
        <v>126840</v>
      </c>
      <c r="H20" s="191">
        <f t="shared" si="1"/>
        <v>507360</v>
      </c>
    </row>
    <row r="21" spans="1:8" x14ac:dyDescent="0.2">
      <c r="A21" s="31">
        <v>31</v>
      </c>
      <c r="B21" s="200" t="s">
        <v>242</v>
      </c>
      <c r="C21" s="29" t="s">
        <v>63</v>
      </c>
      <c r="D21" s="45">
        <v>6</v>
      </c>
      <c r="E21" s="45">
        <f t="shared" si="0"/>
        <v>106672.26890756303</v>
      </c>
      <c r="F21" s="192">
        <v>0.19</v>
      </c>
      <c r="G21" s="33">
        <v>126940</v>
      </c>
      <c r="H21" s="191">
        <f t="shared" si="1"/>
        <v>761640</v>
      </c>
    </row>
    <row r="22" spans="1:8" x14ac:dyDescent="0.2">
      <c r="A22" s="31">
        <v>32</v>
      </c>
      <c r="B22" s="201" t="s">
        <v>244</v>
      </c>
      <c r="C22" s="29" t="s">
        <v>63</v>
      </c>
      <c r="D22" s="45">
        <v>1</v>
      </c>
      <c r="E22" s="45">
        <f t="shared" si="0"/>
        <v>82671.42857142858</v>
      </c>
      <c r="F22" s="193">
        <v>0.19</v>
      </c>
      <c r="G22" s="33">
        <v>98379</v>
      </c>
      <c r="H22" s="191">
        <f t="shared" si="1"/>
        <v>98379</v>
      </c>
    </row>
    <row r="23" spans="1:8" x14ac:dyDescent="0.2">
      <c r="A23" s="31">
        <v>33</v>
      </c>
      <c r="B23" s="200" t="s">
        <v>243</v>
      </c>
      <c r="C23" s="29" t="s">
        <v>63</v>
      </c>
      <c r="D23" s="45">
        <v>1</v>
      </c>
      <c r="E23" s="45">
        <f t="shared" si="0"/>
        <v>154674.78991596639</v>
      </c>
      <c r="F23" s="192">
        <v>0.19</v>
      </c>
      <c r="G23" s="33">
        <v>184063</v>
      </c>
      <c r="H23" s="191">
        <f t="shared" si="1"/>
        <v>184063</v>
      </c>
    </row>
    <row r="24" spans="1:8" ht="25.5" x14ac:dyDescent="0.2">
      <c r="A24" s="31">
        <v>34</v>
      </c>
      <c r="B24" s="200" t="s">
        <v>295</v>
      </c>
      <c r="C24" s="29" t="s">
        <v>63</v>
      </c>
      <c r="D24" s="45">
        <v>2</v>
      </c>
      <c r="E24" s="45">
        <f t="shared" si="0"/>
        <v>115562.18487394959</v>
      </c>
      <c r="F24" s="192">
        <v>0.19</v>
      </c>
      <c r="G24" s="33">
        <v>137519</v>
      </c>
      <c r="H24" s="191">
        <f t="shared" si="1"/>
        <v>275038</v>
      </c>
    </row>
    <row r="25" spans="1:8" x14ac:dyDescent="0.2">
      <c r="A25" s="31">
        <v>35</v>
      </c>
      <c r="B25" s="200" t="s">
        <v>72</v>
      </c>
      <c r="C25" s="29" t="s">
        <v>63</v>
      </c>
      <c r="D25" s="45">
        <v>6</v>
      </c>
      <c r="E25" s="45">
        <f t="shared" si="0"/>
        <v>328906.72268907563</v>
      </c>
      <c r="F25" s="192">
        <v>0.19</v>
      </c>
      <c r="G25" s="33">
        <v>391399</v>
      </c>
      <c r="H25" s="191">
        <f t="shared" si="1"/>
        <v>2348394</v>
      </c>
    </row>
    <row r="26" spans="1:8" ht="90" customHeight="1" x14ac:dyDescent="0.2">
      <c r="A26" s="31">
        <v>36</v>
      </c>
      <c r="B26" s="201" t="s">
        <v>594</v>
      </c>
      <c r="C26" s="85" t="s">
        <v>63</v>
      </c>
      <c r="D26" s="45">
        <v>1</v>
      </c>
      <c r="E26" s="45">
        <f t="shared" si="0"/>
        <v>945378.15126050427</v>
      </c>
      <c r="F26" s="193">
        <v>0.19</v>
      </c>
      <c r="G26" s="33">
        <v>1125000</v>
      </c>
      <c r="H26" s="191">
        <f t="shared" si="1"/>
        <v>1125000</v>
      </c>
    </row>
    <row r="27" spans="1:8" ht="54" customHeight="1" x14ac:dyDescent="0.2">
      <c r="A27" s="31">
        <v>37</v>
      </c>
      <c r="B27" s="200" t="s">
        <v>525</v>
      </c>
      <c r="C27" s="29" t="s">
        <v>67</v>
      </c>
      <c r="D27" s="45">
        <v>1</v>
      </c>
      <c r="E27" s="45">
        <f t="shared" si="0"/>
        <v>64892.436974789918</v>
      </c>
      <c r="F27" s="192">
        <v>0.19</v>
      </c>
      <c r="G27" s="33">
        <v>77222</v>
      </c>
      <c r="H27" s="191">
        <f t="shared" si="1"/>
        <v>77222</v>
      </c>
    </row>
    <row r="28" spans="1:8" ht="31.5" customHeight="1" x14ac:dyDescent="0.2">
      <c r="A28" s="31">
        <v>39</v>
      </c>
      <c r="B28" s="217" t="s">
        <v>609</v>
      </c>
      <c r="C28" s="85" t="s">
        <v>63</v>
      </c>
      <c r="D28" s="45">
        <v>2</v>
      </c>
      <c r="E28" s="45">
        <f t="shared" si="0"/>
        <v>1687647.0588235294</v>
      </c>
      <c r="F28" s="193">
        <v>0.19</v>
      </c>
      <c r="G28" s="33">
        <v>2008300</v>
      </c>
      <c r="H28" s="191">
        <f t="shared" si="1"/>
        <v>4016600</v>
      </c>
    </row>
    <row r="29" spans="1:8" ht="18" customHeight="1" x14ac:dyDescent="0.2">
      <c r="A29" s="31">
        <v>40</v>
      </c>
      <c r="B29" s="200" t="s">
        <v>220</v>
      </c>
      <c r="C29" s="29" t="s">
        <v>63</v>
      </c>
      <c r="D29" s="45">
        <v>41</v>
      </c>
      <c r="E29" s="45">
        <f t="shared" si="0"/>
        <v>15112.605042016807</v>
      </c>
      <c r="F29" s="192">
        <v>0.19</v>
      </c>
      <c r="G29" s="33">
        <v>17984</v>
      </c>
      <c r="H29" s="191">
        <f t="shared" si="1"/>
        <v>737344</v>
      </c>
    </row>
    <row r="30" spans="1:8" ht="19.5" customHeight="1" x14ac:dyDescent="0.2">
      <c r="A30" s="31">
        <v>41</v>
      </c>
      <c r="B30" s="201" t="s">
        <v>179</v>
      </c>
      <c r="C30" s="85" t="s">
        <v>63</v>
      </c>
      <c r="D30" s="45">
        <v>1</v>
      </c>
      <c r="E30" s="45">
        <f t="shared" si="0"/>
        <v>293348.73949579831</v>
      </c>
      <c r="F30" s="193">
        <v>0.19</v>
      </c>
      <c r="G30" s="33">
        <v>349085</v>
      </c>
      <c r="H30" s="191">
        <f t="shared" si="1"/>
        <v>349085</v>
      </c>
    </row>
    <row r="31" spans="1:8" ht="93.75" customHeight="1" x14ac:dyDescent="0.2">
      <c r="A31" s="31">
        <v>42</v>
      </c>
      <c r="B31" s="201" t="s">
        <v>156</v>
      </c>
      <c r="C31" s="85" t="s">
        <v>63</v>
      </c>
      <c r="D31" s="45">
        <v>1</v>
      </c>
      <c r="E31" s="45">
        <f t="shared" si="0"/>
        <v>1405615.9663865548</v>
      </c>
      <c r="F31" s="193">
        <v>0.19</v>
      </c>
      <c r="G31" s="33">
        <v>1672683</v>
      </c>
      <c r="H31" s="191">
        <f t="shared" si="1"/>
        <v>1672683</v>
      </c>
    </row>
    <row r="32" spans="1:8" ht="17.25" customHeight="1" x14ac:dyDescent="0.2">
      <c r="A32" s="31">
        <v>43</v>
      </c>
      <c r="B32" s="201" t="s">
        <v>91</v>
      </c>
      <c r="C32" s="85" t="s">
        <v>63</v>
      </c>
      <c r="D32" s="45">
        <v>6</v>
      </c>
      <c r="E32" s="45">
        <f t="shared" si="0"/>
        <v>41336.134453781517</v>
      </c>
      <c r="F32" s="193">
        <v>0.19</v>
      </c>
      <c r="G32" s="33">
        <v>49190</v>
      </c>
      <c r="H32" s="191">
        <f t="shared" si="1"/>
        <v>295140</v>
      </c>
    </row>
    <row r="33" spans="1:8" ht="225" customHeight="1" x14ac:dyDescent="0.2">
      <c r="A33" s="31">
        <v>44</v>
      </c>
      <c r="B33" s="207" t="s">
        <v>469</v>
      </c>
      <c r="C33" s="208" t="s">
        <v>304</v>
      </c>
      <c r="D33" s="45">
        <v>1</v>
      </c>
      <c r="E33" s="45">
        <f t="shared" si="0"/>
        <v>666393.27731092437</v>
      </c>
      <c r="F33" s="193">
        <v>0.19</v>
      </c>
      <c r="G33" s="33">
        <v>793008</v>
      </c>
      <c r="H33" s="191">
        <f t="shared" si="1"/>
        <v>793008</v>
      </c>
    </row>
    <row r="34" spans="1:8" ht="25.5" x14ac:dyDescent="0.2">
      <c r="A34" s="31">
        <v>45</v>
      </c>
      <c r="B34" s="200" t="s">
        <v>209</v>
      </c>
      <c r="C34" s="29" t="s">
        <v>63</v>
      </c>
      <c r="D34" s="45">
        <v>1</v>
      </c>
      <c r="E34" s="45">
        <f t="shared" ref="E34:E65" si="2">G34/(1+F34)</f>
        <v>158231.09243697481</v>
      </c>
      <c r="F34" s="192">
        <v>0.19</v>
      </c>
      <c r="G34" s="33">
        <v>188295</v>
      </c>
      <c r="H34" s="191">
        <f t="shared" ref="H34:H65" si="3">D34*G34</f>
        <v>188295</v>
      </c>
    </row>
    <row r="35" spans="1:8" ht="19.5" customHeight="1" x14ac:dyDescent="0.2">
      <c r="A35" s="31">
        <v>53</v>
      </c>
      <c r="B35" s="201" t="s">
        <v>152</v>
      </c>
      <c r="C35" s="29" t="s">
        <v>63</v>
      </c>
      <c r="D35" s="45">
        <v>1</v>
      </c>
      <c r="E35" s="45">
        <f t="shared" si="2"/>
        <v>1587826.8907563025</v>
      </c>
      <c r="F35" s="192">
        <v>0.19</v>
      </c>
      <c r="G35" s="33">
        <v>1889514</v>
      </c>
      <c r="H35" s="191">
        <f t="shared" si="3"/>
        <v>1889514</v>
      </c>
    </row>
    <row r="36" spans="1:8" ht="78" customHeight="1" x14ac:dyDescent="0.2">
      <c r="A36" s="31">
        <v>54</v>
      </c>
      <c r="B36" s="200" t="s">
        <v>150</v>
      </c>
      <c r="C36" s="29" t="s">
        <v>63</v>
      </c>
      <c r="D36" s="45">
        <v>7</v>
      </c>
      <c r="E36" s="45">
        <f t="shared" si="2"/>
        <v>295186.66666666663</v>
      </c>
      <c r="F36" s="192">
        <v>0.05</v>
      </c>
      <c r="G36" s="33">
        <v>309946</v>
      </c>
      <c r="H36" s="191">
        <f t="shared" si="3"/>
        <v>2169622</v>
      </c>
    </row>
    <row r="37" spans="1:8" ht="140.25" customHeight="1" x14ac:dyDescent="0.2">
      <c r="A37" s="31">
        <v>55</v>
      </c>
      <c r="B37" s="200" t="s">
        <v>149</v>
      </c>
      <c r="C37" s="29" t="s">
        <v>63</v>
      </c>
      <c r="D37" s="45">
        <v>3</v>
      </c>
      <c r="E37" s="45">
        <f t="shared" si="2"/>
        <v>473506.66666666663</v>
      </c>
      <c r="F37" s="192">
        <v>0.05</v>
      </c>
      <c r="G37" s="33">
        <v>497182</v>
      </c>
      <c r="H37" s="191">
        <f t="shared" si="3"/>
        <v>1491546</v>
      </c>
    </row>
    <row r="38" spans="1:8" ht="42" customHeight="1" x14ac:dyDescent="0.2">
      <c r="A38" s="31">
        <v>56</v>
      </c>
      <c r="B38" s="217" t="s">
        <v>615</v>
      </c>
      <c r="C38" s="29" t="s">
        <v>63</v>
      </c>
      <c r="D38" s="45">
        <v>15</v>
      </c>
      <c r="E38" s="45">
        <f t="shared" si="2"/>
        <v>47351.428571428572</v>
      </c>
      <c r="F38" s="192">
        <v>0.05</v>
      </c>
      <c r="G38" s="33">
        <v>49719</v>
      </c>
      <c r="H38" s="191">
        <f t="shared" si="3"/>
        <v>745785</v>
      </c>
    </row>
    <row r="39" spans="1:8" ht="17.25" customHeight="1" x14ac:dyDescent="0.2">
      <c r="A39" s="31">
        <v>57</v>
      </c>
      <c r="B39" s="200" t="s">
        <v>207</v>
      </c>
      <c r="C39" s="29" t="s">
        <v>63</v>
      </c>
      <c r="D39" s="45">
        <v>3</v>
      </c>
      <c r="E39" s="45">
        <f t="shared" si="2"/>
        <v>65781.512605042022</v>
      </c>
      <c r="F39" s="192">
        <v>0.19</v>
      </c>
      <c r="G39" s="33">
        <v>78280</v>
      </c>
      <c r="H39" s="191">
        <f t="shared" si="3"/>
        <v>234840</v>
      </c>
    </row>
    <row r="40" spans="1:8" x14ac:dyDescent="0.2">
      <c r="A40" s="31">
        <v>58</v>
      </c>
      <c r="B40" s="200" t="s">
        <v>228</v>
      </c>
      <c r="C40" s="29" t="s">
        <v>263</v>
      </c>
      <c r="D40" s="45">
        <v>1</v>
      </c>
      <c r="E40" s="45">
        <f t="shared" si="2"/>
        <v>46225.210084033613</v>
      </c>
      <c r="F40" s="192">
        <v>0.19</v>
      </c>
      <c r="G40" s="33">
        <v>55008</v>
      </c>
      <c r="H40" s="191">
        <f t="shared" si="3"/>
        <v>55008</v>
      </c>
    </row>
    <row r="41" spans="1:8" x14ac:dyDescent="0.2">
      <c r="A41" s="31">
        <v>59</v>
      </c>
      <c r="B41" s="200" t="s">
        <v>56</v>
      </c>
      <c r="C41" s="29" t="s">
        <v>427</v>
      </c>
      <c r="D41" s="45">
        <v>2</v>
      </c>
      <c r="E41" s="45">
        <f t="shared" si="2"/>
        <v>18668.067226890758</v>
      </c>
      <c r="F41" s="192">
        <v>0.19</v>
      </c>
      <c r="G41" s="33">
        <v>22215</v>
      </c>
      <c r="H41" s="191">
        <f t="shared" si="3"/>
        <v>44430</v>
      </c>
    </row>
    <row r="42" spans="1:8" ht="25.5" x14ac:dyDescent="0.2">
      <c r="A42" s="31">
        <v>60</v>
      </c>
      <c r="B42" s="200" t="s">
        <v>293</v>
      </c>
      <c r="C42" s="29" t="s">
        <v>63</v>
      </c>
      <c r="D42" s="45">
        <v>2</v>
      </c>
      <c r="E42" s="45">
        <f t="shared" si="2"/>
        <v>40891.596638655465</v>
      </c>
      <c r="F42" s="192">
        <v>0.19</v>
      </c>
      <c r="G42" s="33">
        <v>48661</v>
      </c>
      <c r="H42" s="191">
        <f t="shared" si="3"/>
        <v>97322</v>
      </c>
    </row>
    <row r="43" spans="1:8" x14ac:dyDescent="0.2">
      <c r="A43" s="31">
        <v>61</v>
      </c>
      <c r="B43" s="200" t="s">
        <v>245</v>
      </c>
      <c r="C43" s="29" t="s">
        <v>63</v>
      </c>
      <c r="D43" s="45">
        <v>8</v>
      </c>
      <c r="E43" s="45">
        <f t="shared" si="2"/>
        <v>60892.436974789918</v>
      </c>
      <c r="F43" s="192">
        <v>0.19</v>
      </c>
      <c r="G43" s="33">
        <v>72462</v>
      </c>
      <c r="H43" s="191">
        <f t="shared" si="3"/>
        <v>579696</v>
      </c>
    </row>
    <row r="44" spans="1:8" ht="25.5" x14ac:dyDescent="0.2">
      <c r="A44" s="31">
        <v>62</v>
      </c>
      <c r="B44" s="201" t="s">
        <v>495</v>
      </c>
      <c r="C44" s="29" t="s">
        <v>63</v>
      </c>
      <c r="D44" s="45">
        <v>1</v>
      </c>
      <c r="E44" s="45">
        <f t="shared" si="2"/>
        <v>917647.0588235294</v>
      </c>
      <c r="F44" s="192">
        <v>0.19</v>
      </c>
      <c r="G44" s="33">
        <v>1092000</v>
      </c>
      <c r="H44" s="191">
        <f t="shared" si="3"/>
        <v>1092000</v>
      </c>
    </row>
    <row r="45" spans="1:8" ht="78.75" customHeight="1" x14ac:dyDescent="0.2">
      <c r="A45" s="31">
        <v>64</v>
      </c>
      <c r="B45" s="200" t="s">
        <v>70</v>
      </c>
      <c r="C45" s="29" t="s">
        <v>428</v>
      </c>
      <c r="D45" s="45">
        <v>2</v>
      </c>
      <c r="E45" s="45">
        <f t="shared" si="2"/>
        <v>497804.2016806723</v>
      </c>
      <c r="F45" s="192">
        <v>0.19</v>
      </c>
      <c r="G45" s="33">
        <v>592387</v>
      </c>
      <c r="H45" s="191">
        <f t="shared" si="3"/>
        <v>1184774</v>
      </c>
    </row>
    <row r="46" spans="1:8" ht="66.75" customHeight="1" x14ac:dyDescent="0.2">
      <c r="A46" s="31">
        <v>65</v>
      </c>
      <c r="B46" s="200" t="s">
        <v>231</v>
      </c>
      <c r="C46" s="29" t="s">
        <v>63</v>
      </c>
      <c r="D46" s="45">
        <v>24</v>
      </c>
      <c r="E46" s="45">
        <f t="shared" si="2"/>
        <v>29335.294117647059</v>
      </c>
      <c r="F46" s="192">
        <v>0.19</v>
      </c>
      <c r="G46" s="33">
        <v>34909</v>
      </c>
      <c r="H46" s="191">
        <f t="shared" si="3"/>
        <v>837816</v>
      </c>
    </row>
    <row r="47" spans="1:8" ht="60" customHeight="1" x14ac:dyDescent="0.2">
      <c r="A47" s="31">
        <v>66</v>
      </c>
      <c r="B47" s="200" t="s">
        <v>236</v>
      </c>
      <c r="C47" s="29" t="s">
        <v>63</v>
      </c>
      <c r="D47" s="45">
        <v>24</v>
      </c>
      <c r="E47" s="45">
        <f t="shared" si="2"/>
        <v>24001.680672268907</v>
      </c>
      <c r="F47" s="192">
        <v>0.19</v>
      </c>
      <c r="G47" s="33">
        <v>28562</v>
      </c>
      <c r="H47" s="191">
        <f t="shared" si="3"/>
        <v>685488</v>
      </c>
    </row>
    <row r="48" spans="1:8" ht="72.75" customHeight="1" x14ac:dyDescent="0.2">
      <c r="A48" s="31">
        <v>67</v>
      </c>
      <c r="B48" s="200" t="s">
        <v>230</v>
      </c>
      <c r="C48" s="29" t="s">
        <v>63</v>
      </c>
      <c r="D48" s="45">
        <v>24</v>
      </c>
      <c r="E48" s="45">
        <f t="shared" si="2"/>
        <v>24001.680672268907</v>
      </c>
      <c r="F48" s="192">
        <v>0.19</v>
      </c>
      <c r="G48" s="33">
        <v>28562</v>
      </c>
      <c r="H48" s="191">
        <f t="shared" si="3"/>
        <v>685488</v>
      </c>
    </row>
    <row r="49" spans="1:8" ht="63.75" x14ac:dyDescent="0.2">
      <c r="A49" s="31">
        <v>68</v>
      </c>
      <c r="B49" s="200" t="s">
        <v>233</v>
      </c>
      <c r="C49" s="29" t="s">
        <v>63</v>
      </c>
      <c r="D49" s="45">
        <v>18</v>
      </c>
      <c r="E49" s="45">
        <f t="shared" si="2"/>
        <v>24001.680672268907</v>
      </c>
      <c r="F49" s="192">
        <v>0.19</v>
      </c>
      <c r="G49" s="33">
        <v>28562</v>
      </c>
      <c r="H49" s="191">
        <f t="shared" si="3"/>
        <v>514116</v>
      </c>
    </row>
    <row r="50" spans="1:8" ht="66.75" customHeight="1" x14ac:dyDescent="0.2">
      <c r="A50" s="31">
        <v>69</v>
      </c>
      <c r="B50" s="200" t="s">
        <v>235</v>
      </c>
      <c r="C50" s="29" t="s">
        <v>63</v>
      </c>
      <c r="D50" s="45">
        <v>24</v>
      </c>
      <c r="E50" s="45">
        <f t="shared" si="2"/>
        <v>16353.781512605043</v>
      </c>
      <c r="F50" s="192">
        <v>0.19</v>
      </c>
      <c r="G50" s="33">
        <v>19461</v>
      </c>
      <c r="H50" s="191">
        <f t="shared" si="3"/>
        <v>467064</v>
      </c>
    </row>
    <row r="51" spans="1:8" ht="69" customHeight="1" x14ac:dyDescent="0.2">
      <c r="A51" s="31">
        <v>70</v>
      </c>
      <c r="B51" s="200" t="s">
        <v>232</v>
      </c>
      <c r="C51" s="29" t="s">
        <v>63</v>
      </c>
      <c r="D51" s="45">
        <v>24</v>
      </c>
      <c r="E51" s="45">
        <f t="shared" si="2"/>
        <v>26668.067226890758</v>
      </c>
      <c r="F51" s="192">
        <v>0.19</v>
      </c>
      <c r="G51" s="33">
        <v>31735</v>
      </c>
      <c r="H51" s="191">
        <f t="shared" si="3"/>
        <v>761640</v>
      </c>
    </row>
    <row r="52" spans="1:8" ht="63.75" x14ac:dyDescent="0.2">
      <c r="A52" s="31">
        <v>71</v>
      </c>
      <c r="B52" s="200" t="s">
        <v>234</v>
      </c>
      <c r="C52" s="29" t="s">
        <v>63</v>
      </c>
      <c r="D52" s="45">
        <v>2</v>
      </c>
      <c r="E52" s="45">
        <f t="shared" si="2"/>
        <v>24001.680672268907</v>
      </c>
      <c r="F52" s="192">
        <v>0.19</v>
      </c>
      <c r="G52" s="33">
        <v>28562</v>
      </c>
      <c r="H52" s="191">
        <f t="shared" si="3"/>
        <v>57124</v>
      </c>
    </row>
    <row r="53" spans="1:8" ht="60.75" customHeight="1" x14ac:dyDescent="0.2">
      <c r="A53" s="31">
        <v>72</v>
      </c>
      <c r="B53" s="217" t="s">
        <v>599</v>
      </c>
      <c r="C53" s="85" t="s">
        <v>63</v>
      </c>
      <c r="D53" s="45">
        <v>3</v>
      </c>
      <c r="E53" s="45">
        <f t="shared" si="2"/>
        <v>53060.504201680676</v>
      </c>
      <c r="F53" s="193">
        <v>0.19</v>
      </c>
      <c r="G53" s="33">
        <v>63142</v>
      </c>
      <c r="H53" s="191">
        <f t="shared" si="3"/>
        <v>189426</v>
      </c>
    </row>
    <row r="54" spans="1:8" x14ac:dyDescent="0.2">
      <c r="A54" s="31">
        <v>73</v>
      </c>
      <c r="B54" s="200" t="s">
        <v>595</v>
      </c>
      <c r="C54" s="29" t="s">
        <v>63</v>
      </c>
      <c r="D54" s="45">
        <v>3</v>
      </c>
      <c r="E54" s="45">
        <f t="shared" si="2"/>
        <v>110228.57142857143</v>
      </c>
      <c r="F54" s="192">
        <v>0.19</v>
      </c>
      <c r="G54" s="33">
        <v>131172</v>
      </c>
      <c r="H54" s="191">
        <f t="shared" si="3"/>
        <v>393516</v>
      </c>
    </row>
    <row r="55" spans="1:8" ht="31.5" customHeight="1" x14ac:dyDescent="0.2">
      <c r="A55" s="31">
        <v>74</v>
      </c>
      <c r="B55" s="217" t="s">
        <v>600</v>
      </c>
      <c r="C55" s="29" t="s">
        <v>63</v>
      </c>
      <c r="D55" s="45">
        <v>13</v>
      </c>
      <c r="E55" s="45">
        <f t="shared" si="2"/>
        <v>27201.90476190476</v>
      </c>
      <c r="F55" s="192">
        <v>0.05</v>
      </c>
      <c r="G55" s="33">
        <v>28562</v>
      </c>
      <c r="H55" s="191">
        <f t="shared" si="3"/>
        <v>371306</v>
      </c>
    </row>
    <row r="56" spans="1:8" x14ac:dyDescent="0.2">
      <c r="A56" s="31">
        <v>75</v>
      </c>
      <c r="B56" s="200" t="s">
        <v>90</v>
      </c>
      <c r="C56" s="29" t="s">
        <v>63</v>
      </c>
      <c r="D56" s="45">
        <v>3</v>
      </c>
      <c r="E56" s="45">
        <f t="shared" si="2"/>
        <v>53396.190476190473</v>
      </c>
      <c r="F56" s="192">
        <v>0.05</v>
      </c>
      <c r="G56" s="33">
        <v>56066</v>
      </c>
      <c r="H56" s="191">
        <f t="shared" si="3"/>
        <v>168198</v>
      </c>
    </row>
    <row r="57" spans="1:8" ht="25.5" x14ac:dyDescent="0.2">
      <c r="A57" s="31">
        <v>76</v>
      </c>
      <c r="B57" s="200" t="s">
        <v>59</v>
      </c>
      <c r="C57" s="29" t="s">
        <v>63</v>
      </c>
      <c r="D57" s="45">
        <v>14</v>
      </c>
      <c r="E57" s="45">
        <f t="shared" si="2"/>
        <v>51558.823529411769</v>
      </c>
      <c r="F57" s="192">
        <v>0.19</v>
      </c>
      <c r="G57" s="33">
        <v>61355</v>
      </c>
      <c r="H57" s="191">
        <f t="shared" si="3"/>
        <v>858970</v>
      </c>
    </row>
    <row r="58" spans="1:8" x14ac:dyDescent="0.2">
      <c r="A58" s="31">
        <v>77</v>
      </c>
      <c r="B58" s="200" t="s">
        <v>83</v>
      </c>
      <c r="C58" s="29" t="s">
        <v>67</v>
      </c>
      <c r="D58" s="45">
        <v>1</v>
      </c>
      <c r="E58" s="45">
        <f t="shared" si="2"/>
        <v>156452.9411764706</v>
      </c>
      <c r="F58" s="192">
        <v>0.19</v>
      </c>
      <c r="G58" s="33">
        <v>186179</v>
      </c>
      <c r="H58" s="191">
        <f t="shared" si="3"/>
        <v>186179</v>
      </c>
    </row>
    <row r="59" spans="1:8" x14ac:dyDescent="0.2">
      <c r="A59" s="31">
        <v>78</v>
      </c>
      <c r="B59" s="200" t="s">
        <v>57</v>
      </c>
      <c r="C59" s="29" t="s">
        <v>63</v>
      </c>
      <c r="D59" s="45">
        <v>2</v>
      </c>
      <c r="E59" s="45">
        <f t="shared" si="2"/>
        <v>41785.71428571429</v>
      </c>
      <c r="F59" s="192">
        <v>0.19</v>
      </c>
      <c r="G59" s="33">
        <v>49725</v>
      </c>
      <c r="H59" s="191">
        <f t="shared" si="3"/>
        <v>99450</v>
      </c>
    </row>
    <row r="60" spans="1:8" ht="57" customHeight="1" x14ac:dyDescent="0.2">
      <c r="A60" s="31">
        <v>80</v>
      </c>
      <c r="B60" s="200" t="s">
        <v>212</v>
      </c>
      <c r="C60" s="29" t="s">
        <v>63</v>
      </c>
      <c r="D60" s="45">
        <v>1</v>
      </c>
      <c r="E60" s="45">
        <f t="shared" si="2"/>
        <v>1590364.705882353</v>
      </c>
      <c r="F60" s="192">
        <v>0.19</v>
      </c>
      <c r="G60" s="33">
        <v>1892534</v>
      </c>
      <c r="H60" s="191">
        <f t="shared" si="3"/>
        <v>1892534</v>
      </c>
    </row>
    <row r="61" spans="1:8" ht="45.75" customHeight="1" x14ac:dyDescent="0.2">
      <c r="A61" s="31">
        <v>81</v>
      </c>
      <c r="B61" s="200" t="s">
        <v>157</v>
      </c>
      <c r="C61" s="29" t="s">
        <v>63</v>
      </c>
      <c r="D61" s="45">
        <v>1</v>
      </c>
      <c r="E61" s="45">
        <f t="shared" si="2"/>
        <v>1370420.1680672269</v>
      </c>
      <c r="F61" s="192">
        <v>0.19</v>
      </c>
      <c r="G61" s="33">
        <v>1630800</v>
      </c>
      <c r="H61" s="191">
        <f t="shared" si="3"/>
        <v>1630800</v>
      </c>
    </row>
    <row r="62" spans="1:8" ht="87.75" customHeight="1" x14ac:dyDescent="0.2">
      <c r="A62" s="31">
        <v>82</v>
      </c>
      <c r="B62" s="200" t="s">
        <v>303</v>
      </c>
      <c r="C62" s="29" t="s">
        <v>63</v>
      </c>
      <c r="D62" s="45">
        <v>1</v>
      </c>
      <c r="E62" s="45">
        <f t="shared" si="2"/>
        <v>1548151.2605042018</v>
      </c>
      <c r="F62" s="192">
        <v>0.19</v>
      </c>
      <c r="G62" s="33">
        <v>1842300</v>
      </c>
      <c r="H62" s="191">
        <f t="shared" si="3"/>
        <v>1842300</v>
      </c>
    </row>
    <row r="63" spans="1:8" ht="25.5" x14ac:dyDescent="0.2">
      <c r="A63" s="31">
        <v>83</v>
      </c>
      <c r="B63" s="202" t="s">
        <v>510</v>
      </c>
      <c r="C63" s="208" t="s">
        <v>304</v>
      </c>
      <c r="D63" s="45">
        <v>1</v>
      </c>
      <c r="E63" s="45">
        <f t="shared" si="2"/>
        <v>598570.5882352941</v>
      </c>
      <c r="F63" s="192">
        <v>0.19</v>
      </c>
      <c r="G63" s="33">
        <v>712299</v>
      </c>
      <c r="H63" s="191">
        <f t="shared" si="3"/>
        <v>712299</v>
      </c>
    </row>
    <row r="64" spans="1:8" ht="129.75" customHeight="1" x14ac:dyDescent="0.2">
      <c r="A64" s="31">
        <v>84</v>
      </c>
      <c r="B64" s="200" t="s">
        <v>155</v>
      </c>
      <c r="C64" s="29" t="s">
        <v>63</v>
      </c>
      <c r="D64" s="170">
        <v>17</v>
      </c>
      <c r="E64" s="45">
        <f t="shared" si="2"/>
        <v>30224.36974789916</v>
      </c>
      <c r="F64" s="192">
        <v>0.19</v>
      </c>
      <c r="G64" s="33">
        <v>35967</v>
      </c>
      <c r="H64" s="191">
        <f t="shared" si="3"/>
        <v>611439</v>
      </c>
    </row>
    <row r="65" spans="1:8" ht="135.75" customHeight="1" x14ac:dyDescent="0.2">
      <c r="A65" s="31">
        <v>85</v>
      </c>
      <c r="B65" s="201" t="s">
        <v>597</v>
      </c>
      <c r="C65" s="29" t="s">
        <v>63</v>
      </c>
      <c r="D65" s="45">
        <v>269</v>
      </c>
      <c r="E65" s="45">
        <f t="shared" si="2"/>
        <v>6250.4201680672268</v>
      </c>
      <c r="F65" s="192">
        <v>0.19</v>
      </c>
      <c r="G65" s="33">
        <v>7438</v>
      </c>
      <c r="H65" s="191">
        <f t="shared" si="3"/>
        <v>2000822</v>
      </c>
    </row>
    <row r="66" spans="1:8" ht="192.75" customHeight="1" x14ac:dyDescent="0.2">
      <c r="A66" s="31">
        <v>86</v>
      </c>
      <c r="B66" s="217" t="s">
        <v>601</v>
      </c>
      <c r="C66" s="29" t="s">
        <v>63</v>
      </c>
      <c r="D66" s="45">
        <v>2</v>
      </c>
      <c r="E66" s="45">
        <f t="shared" ref="E66:E86" si="4">G66/(1+F66)</f>
        <v>1680088.2352941178</v>
      </c>
      <c r="F66" s="192">
        <v>0.19</v>
      </c>
      <c r="G66" s="33">
        <v>1999305</v>
      </c>
      <c r="H66" s="191">
        <f t="shared" ref="H66:H86" si="5">D66*G66</f>
        <v>3998610</v>
      </c>
    </row>
    <row r="67" spans="1:8" ht="25.5" x14ac:dyDescent="0.2">
      <c r="A67" s="31">
        <v>87</v>
      </c>
      <c r="B67" s="217" t="s">
        <v>603</v>
      </c>
      <c r="C67" s="29" t="s">
        <v>63</v>
      </c>
      <c r="D67" s="45">
        <v>1</v>
      </c>
      <c r="E67" s="45">
        <f t="shared" si="4"/>
        <v>1641121.0084033613</v>
      </c>
      <c r="F67" s="192">
        <v>0.19</v>
      </c>
      <c r="G67" s="33">
        <v>1952934</v>
      </c>
      <c r="H67" s="191">
        <f t="shared" si="5"/>
        <v>1952934</v>
      </c>
    </row>
    <row r="68" spans="1:8" ht="150.75" customHeight="1" x14ac:dyDescent="0.2">
      <c r="A68" s="31">
        <v>88</v>
      </c>
      <c r="B68" s="200" t="s">
        <v>170</v>
      </c>
      <c r="C68" s="29" t="s">
        <v>63</v>
      </c>
      <c r="D68" s="45">
        <v>2</v>
      </c>
      <c r="E68" s="45">
        <f t="shared" si="4"/>
        <v>370242</v>
      </c>
      <c r="F68" s="192">
        <v>0</v>
      </c>
      <c r="G68" s="33">
        <v>370242</v>
      </c>
      <c r="H68" s="191">
        <f t="shared" si="5"/>
        <v>740484</v>
      </c>
    </row>
    <row r="69" spans="1:8" ht="66.75" customHeight="1" x14ac:dyDescent="0.2">
      <c r="A69" s="31">
        <v>89</v>
      </c>
      <c r="B69" s="200" t="s">
        <v>58</v>
      </c>
      <c r="C69" s="29" t="s">
        <v>63</v>
      </c>
      <c r="D69" s="45">
        <v>2</v>
      </c>
      <c r="E69" s="45">
        <f t="shared" si="4"/>
        <v>135000</v>
      </c>
      <c r="F69" s="192">
        <v>0.05</v>
      </c>
      <c r="G69" s="33">
        <v>141750</v>
      </c>
      <c r="H69" s="191">
        <f t="shared" si="5"/>
        <v>283500</v>
      </c>
    </row>
    <row r="70" spans="1:8" x14ac:dyDescent="0.2">
      <c r="A70" s="31">
        <v>90</v>
      </c>
      <c r="B70" s="200" t="s">
        <v>73</v>
      </c>
      <c r="C70" s="29" t="s">
        <v>63</v>
      </c>
      <c r="D70" s="45">
        <v>12</v>
      </c>
      <c r="E70" s="45">
        <f t="shared" si="4"/>
        <v>71514.28571428571</v>
      </c>
      <c r="F70" s="192">
        <v>0.05</v>
      </c>
      <c r="G70" s="33">
        <v>75090</v>
      </c>
      <c r="H70" s="191">
        <f t="shared" si="5"/>
        <v>901080</v>
      </c>
    </row>
    <row r="71" spans="1:8" x14ac:dyDescent="0.2">
      <c r="A71" s="31">
        <v>91</v>
      </c>
      <c r="B71" s="200" t="s">
        <v>89</v>
      </c>
      <c r="C71" s="29" t="s">
        <v>63</v>
      </c>
      <c r="D71" s="45">
        <v>15</v>
      </c>
      <c r="E71" s="45">
        <f t="shared" si="4"/>
        <v>62462.857142857138</v>
      </c>
      <c r="F71" s="192">
        <v>0.05</v>
      </c>
      <c r="G71" s="33">
        <v>65586</v>
      </c>
      <c r="H71" s="191">
        <f t="shared" si="5"/>
        <v>983790</v>
      </c>
    </row>
    <row r="72" spans="1:8" ht="45.75" customHeight="1" x14ac:dyDescent="0.2">
      <c r="A72" s="31">
        <v>92</v>
      </c>
      <c r="B72" s="200" t="s">
        <v>171</v>
      </c>
      <c r="C72" s="29" t="s">
        <v>280</v>
      </c>
      <c r="D72" s="45">
        <v>2</v>
      </c>
      <c r="E72" s="45">
        <f t="shared" si="4"/>
        <v>88858</v>
      </c>
      <c r="F72" s="192">
        <v>0</v>
      </c>
      <c r="G72" s="33">
        <v>88858</v>
      </c>
      <c r="H72" s="191">
        <f t="shared" si="5"/>
        <v>177716</v>
      </c>
    </row>
    <row r="73" spans="1:8" ht="25.5" x14ac:dyDescent="0.2">
      <c r="A73" s="31">
        <v>93</v>
      </c>
      <c r="B73" s="200" t="s">
        <v>190</v>
      </c>
      <c r="C73" s="29" t="s">
        <v>63</v>
      </c>
      <c r="D73" s="45">
        <v>2</v>
      </c>
      <c r="E73" s="45">
        <f t="shared" si="4"/>
        <v>164112.6050420168</v>
      </c>
      <c r="F73" s="192">
        <v>0.19</v>
      </c>
      <c r="G73" s="33">
        <v>195294</v>
      </c>
      <c r="H73" s="191">
        <f t="shared" si="5"/>
        <v>390588</v>
      </c>
    </row>
    <row r="74" spans="1:8" ht="15.75" customHeight="1" x14ac:dyDescent="0.2">
      <c r="A74" s="31">
        <v>94</v>
      </c>
      <c r="B74" s="200" t="s">
        <v>314</v>
      </c>
      <c r="C74" s="29" t="s">
        <v>63</v>
      </c>
      <c r="D74" s="45">
        <v>2</v>
      </c>
      <c r="E74" s="45">
        <f t="shared" si="4"/>
        <v>199054.62184873951</v>
      </c>
      <c r="F74" s="192">
        <v>0.19</v>
      </c>
      <c r="G74" s="33">
        <v>236875</v>
      </c>
      <c r="H74" s="191">
        <f t="shared" si="5"/>
        <v>473750</v>
      </c>
    </row>
    <row r="75" spans="1:8" x14ac:dyDescent="0.2">
      <c r="A75" s="31">
        <v>95</v>
      </c>
      <c r="B75" s="200" t="s">
        <v>74</v>
      </c>
      <c r="C75" s="29" t="s">
        <v>63</v>
      </c>
      <c r="D75" s="45">
        <v>6</v>
      </c>
      <c r="E75" s="45">
        <f t="shared" si="4"/>
        <v>59440.952380952382</v>
      </c>
      <c r="F75" s="192">
        <v>0.05</v>
      </c>
      <c r="G75" s="33">
        <v>62413</v>
      </c>
      <c r="H75" s="191">
        <f t="shared" si="5"/>
        <v>374478</v>
      </c>
    </row>
    <row r="76" spans="1:8" ht="75.75" customHeight="1" x14ac:dyDescent="0.2">
      <c r="A76" s="31">
        <v>96</v>
      </c>
      <c r="B76" s="200" t="s">
        <v>526</v>
      </c>
      <c r="C76" s="29" t="s">
        <v>63</v>
      </c>
      <c r="D76" s="45">
        <v>3</v>
      </c>
      <c r="E76" s="45">
        <f t="shared" si="4"/>
        <v>262236.13445378153</v>
      </c>
      <c r="F76" s="192">
        <v>0.19</v>
      </c>
      <c r="G76" s="33">
        <v>312061</v>
      </c>
      <c r="H76" s="191">
        <f t="shared" si="5"/>
        <v>936183</v>
      </c>
    </row>
    <row r="77" spans="1:8" ht="25.5" x14ac:dyDescent="0.2">
      <c r="A77" s="31">
        <v>97</v>
      </c>
      <c r="B77" s="200" t="s">
        <v>501</v>
      </c>
      <c r="C77" s="29" t="s">
        <v>63</v>
      </c>
      <c r="D77" s="45">
        <v>4</v>
      </c>
      <c r="E77" s="45">
        <f t="shared" si="4"/>
        <v>326511.76470588235</v>
      </c>
      <c r="F77" s="192">
        <v>0.19</v>
      </c>
      <c r="G77" s="33">
        <v>388549</v>
      </c>
      <c r="H77" s="191">
        <f t="shared" si="5"/>
        <v>1554196</v>
      </c>
    </row>
    <row r="78" spans="1:8" x14ac:dyDescent="0.2">
      <c r="A78" s="31">
        <v>98</v>
      </c>
      <c r="B78" s="200" t="s">
        <v>160</v>
      </c>
      <c r="C78" s="29" t="s">
        <v>63</v>
      </c>
      <c r="D78" s="45">
        <v>1</v>
      </c>
      <c r="E78" s="45">
        <f t="shared" si="4"/>
        <v>109243.6974789916</v>
      </c>
      <c r="F78" s="192">
        <v>0.19</v>
      </c>
      <c r="G78" s="33">
        <v>130000</v>
      </c>
      <c r="H78" s="191">
        <f t="shared" si="5"/>
        <v>130000</v>
      </c>
    </row>
    <row r="79" spans="1:8" ht="21.75" customHeight="1" x14ac:dyDescent="0.2">
      <c r="A79" s="31">
        <v>100</v>
      </c>
      <c r="B79" s="217" t="s">
        <v>604</v>
      </c>
      <c r="C79" s="29" t="s">
        <v>63</v>
      </c>
      <c r="D79" s="45">
        <v>15</v>
      </c>
      <c r="E79" s="45">
        <f t="shared" si="4"/>
        <v>163564.70588235295</v>
      </c>
      <c r="F79" s="192">
        <v>0.19</v>
      </c>
      <c r="G79" s="33">
        <v>194642</v>
      </c>
      <c r="H79" s="191">
        <f t="shared" si="5"/>
        <v>2919630</v>
      </c>
    </row>
    <row r="80" spans="1:8" ht="35.25" customHeight="1" x14ac:dyDescent="0.2">
      <c r="A80" s="31">
        <v>101</v>
      </c>
      <c r="B80" s="217" t="s">
        <v>606</v>
      </c>
      <c r="C80" s="29" t="s">
        <v>63</v>
      </c>
      <c r="D80" s="45">
        <v>8</v>
      </c>
      <c r="E80" s="45">
        <f t="shared" si="4"/>
        <v>64003.361344537821</v>
      </c>
      <c r="F80" s="192">
        <v>0.19</v>
      </c>
      <c r="G80" s="33">
        <v>76164</v>
      </c>
      <c r="H80" s="191">
        <f t="shared" si="5"/>
        <v>609312</v>
      </c>
    </row>
    <row r="81" spans="1:8" ht="162.75" customHeight="1" x14ac:dyDescent="0.2">
      <c r="A81" s="31">
        <v>102</v>
      </c>
      <c r="B81" s="201" t="s">
        <v>502</v>
      </c>
      <c r="C81" s="29" t="s">
        <v>63</v>
      </c>
      <c r="D81" s="45">
        <v>1</v>
      </c>
      <c r="E81" s="45">
        <f t="shared" si="4"/>
        <v>33981.512605042015</v>
      </c>
      <c r="F81" s="192">
        <v>0.19</v>
      </c>
      <c r="G81" s="33">
        <v>40438</v>
      </c>
      <c r="H81" s="191">
        <f t="shared" si="5"/>
        <v>40438</v>
      </c>
    </row>
    <row r="82" spans="1:8" x14ac:dyDescent="0.2">
      <c r="A82" s="31">
        <v>103</v>
      </c>
      <c r="B82" s="200" t="s">
        <v>185</v>
      </c>
      <c r="C82" s="29" t="s">
        <v>63</v>
      </c>
      <c r="D82" s="45">
        <v>1</v>
      </c>
      <c r="E82" s="45">
        <f t="shared" si="4"/>
        <v>263747.0588235294</v>
      </c>
      <c r="F82" s="192">
        <v>0.19</v>
      </c>
      <c r="G82" s="33">
        <v>313859</v>
      </c>
      <c r="H82" s="191">
        <f t="shared" si="5"/>
        <v>313859</v>
      </c>
    </row>
    <row r="83" spans="1:8" x14ac:dyDescent="0.2">
      <c r="A83" s="31">
        <v>104</v>
      </c>
      <c r="B83" s="200" t="s">
        <v>297</v>
      </c>
      <c r="C83" s="29" t="s">
        <v>63</v>
      </c>
      <c r="D83" s="45">
        <v>12</v>
      </c>
      <c r="E83" s="45">
        <f t="shared" si="4"/>
        <v>79488.57142857142</v>
      </c>
      <c r="F83" s="192">
        <v>0.05</v>
      </c>
      <c r="G83" s="33">
        <v>83463</v>
      </c>
      <c r="H83" s="191">
        <f t="shared" si="5"/>
        <v>1001556</v>
      </c>
    </row>
    <row r="84" spans="1:8" ht="91.5" customHeight="1" x14ac:dyDescent="0.2">
      <c r="A84" s="31">
        <v>105</v>
      </c>
      <c r="B84" s="201" t="s">
        <v>311</v>
      </c>
      <c r="C84" s="29" t="s">
        <v>63</v>
      </c>
      <c r="D84" s="45">
        <v>1</v>
      </c>
      <c r="E84" s="45">
        <f t="shared" si="4"/>
        <v>1680672.2689075631</v>
      </c>
      <c r="F84" s="192">
        <v>0.19</v>
      </c>
      <c r="G84" s="33">
        <v>2000000</v>
      </c>
      <c r="H84" s="191">
        <f t="shared" si="5"/>
        <v>2000000</v>
      </c>
    </row>
    <row r="85" spans="1:8" ht="25.5" x14ac:dyDescent="0.2">
      <c r="A85" s="31">
        <v>106</v>
      </c>
      <c r="B85" s="200" t="s">
        <v>159</v>
      </c>
      <c r="C85" s="29" t="s">
        <v>63</v>
      </c>
      <c r="D85" s="45">
        <v>1</v>
      </c>
      <c r="E85" s="45">
        <f t="shared" si="4"/>
        <v>617894.95798319334</v>
      </c>
      <c r="F85" s="192">
        <v>0.19</v>
      </c>
      <c r="G85" s="33">
        <v>735295</v>
      </c>
      <c r="H85" s="191">
        <f t="shared" si="5"/>
        <v>735295</v>
      </c>
    </row>
    <row r="86" spans="1:8" ht="38.25" x14ac:dyDescent="0.2">
      <c r="A86" s="31">
        <v>107</v>
      </c>
      <c r="B86" s="217" t="s">
        <v>607</v>
      </c>
      <c r="C86" s="85" t="s">
        <v>63</v>
      </c>
      <c r="D86" s="45">
        <v>1</v>
      </c>
      <c r="E86" s="45">
        <f t="shared" si="4"/>
        <v>1267003.3613445379</v>
      </c>
      <c r="F86" s="193">
        <v>0.19</v>
      </c>
      <c r="G86" s="33">
        <v>1507734</v>
      </c>
      <c r="H86" s="191">
        <f t="shared" si="5"/>
        <v>1507734</v>
      </c>
    </row>
    <row r="87" spans="1:8" ht="13.5" customHeight="1" x14ac:dyDescent="0.2">
      <c r="A87" s="253" t="s">
        <v>31</v>
      </c>
      <c r="B87" s="254"/>
      <c r="C87" s="254"/>
      <c r="D87" s="254"/>
      <c r="E87" s="254"/>
      <c r="F87" s="254"/>
      <c r="G87" s="255"/>
      <c r="H87" s="195">
        <f>SUM(H2:H86)</f>
        <v>75945563</v>
      </c>
    </row>
    <row r="88" spans="1:8" x14ac:dyDescent="0.2">
      <c r="H88" s="210"/>
    </row>
    <row r="90" spans="1:8" x14ac:dyDescent="0.2">
      <c r="H90" s="210"/>
    </row>
    <row r="92" spans="1:8" x14ac:dyDescent="0.2">
      <c r="G92" s="211"/>
    </row>
    <row r="93" spans="1:8" x14ac:dyDescent="0.2">
      <c r="G93" s="212"/>
    </row>
    <row r="94" spans="1:8" x14ac:dyDescent="0.2">
      <c r="G94" s="210"/>
    </row>
    <row r="96" spans="1:8" x14ac:dyDescent="0.2">
      <c r="G96" s="210"/>
      <c r="H96" s="213"/>
    </row>
    <row r="102" spans="7:7" x14ac:dyDescent="0.2">
      <c r="G102" s="213"/>
    </row>
  </sheetData>
  <autoFilter ref="A1:H87"/>
  <mergeCells count="1">
    <mergeCell ref="A87:G8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A36BD2C3CE19346B9C33171CC0E6604" ma:contentTypeVersion="12" ma:contentTypeDescription="Create a new document." ma:contentTypeScope="" ma:versionID="22d028046111b08c3252f346c99a2f4b">
  <xsd:schema xmlns:xsd="http://www.w3.org/2001/XMLSchema" xmlns:xs="http://www.w3.org/2001/XMLSchema" xmlns:p="http://schemas.microsoft.com/office/2006/metadata/properties" xmlns:ns2="640cb27c-bad9-48ca-82d5-859280e38a05" xmlns:ns3="b80fc201-b867-4876-a958-334c7c31b8f9" targetNamespace="http://schemas.microsoft.com/office/2006/metadata/properties" ma:root="true" ma:fieldsID="6bde0b1ed0cac4f020b2d3200b4d628b" ns2:_="" ns3:_="">
    <xsd:import namespace="640cb27c-bad9-48ca-82d5-859280e38a05"/>
    <xsd:import namespace="b80fc201-b867-4876-a958-334c7c31b8f9"/>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LengthInSecond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0cb27c-bad9-48ca-82d5-859280e38a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0fc201-b867-4876-a958-334c7c31b8f9"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F526EC-82C5-48F9-B4D1-AAD9DA31CA5B}">
  <ds:schemaRefs>
    <ds:schemaRef ds:uri="http://purl.org/dc/terms/"/>
    <ds:schemaRef ds:uri="640cb27c-bad9-48ca-82d5-859280e38a05"/>
    <ds:schemaRef ds:uri="http://schemas.microsoft.com/office/2006/metadata/properties"/>
    <ds:schemaRef ds:uri="b80fc201-b867-4876-a958-334c7c31b8f9"/>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E1325493-05B6-4D45-B431-4255F77A375C}">
  <ds:schemaRefs>
    <ds:schemaRef ds:uri="http://schemas.microsoft.com/sharepoint/v3/contenttype/forms"/>
  </ds:schemaRefs>
</ds:datastoreItem>
</file>

<file path=customXml/itemProps3.xml><?xml version="1.0" encoding="utf-8"?>
<ds:datastoreItem xmlns:ds="http://schemas.openxmlformats.org/officeDocument/2006/customXml" ds:itemID="{2E838F64-9167-4E7E-AB63-A9771727CC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0cb27c-bad9-48ca-82d5-859280e38a05"/>
    <ds:schemaRef ds:uri="b80fc201-b867-4876-a958-334c7c31b8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COTIZACIÓN PROVEEDOR 1</vt:lpstr>
      <vt:lpstr>COTIZACIÓN PROVEEDOR N1</vt:lpstr>
      <vt:lpstr>Cotizaciones</vt:lpstr>
      <vt:lpstr>Analisis de cotizaciones</vt:lpstr>
      <vt:lpstr>PRESUPUESTO MATRIZ DE INVERSIÓN</vt:lpstr>
      <vt:lpstr>DETALLE SUMINISTRO</vt:lpstr>
      <vt:lpstr>Tabla Dinámica 08052023</vt:lpstr>
      <vt:lpstr>Presupuesto lote 1</vt:lpstr>
      <vt:lpstr>Presupuesto lote 2</vt:lpstr>
      <vt:lpstr>'COTIZACIÓN PROVEEDOR 1'!Área_de_impresión</vt:lpstr>
      <vt:lpstr>'COTIZACIÓN PROVEEDOR N1'!Área_de_impresión</vt:lpstr>
      <vt:lpstr>'PRESUPUESTO MATRIZ DE INVERSIÓN'!Área_de_impresión</vt:lpstr>
    </vt:vector>
  </TitlesOfParts>
  <Manager/>
  <Company>Cementos Argos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Catherine Ávila Ortega</dc:creator>
  <cp:keywords/>
  <dc:description/>
  <cp:lastModifiedBy>Usuario</cp:lastModifiedBy>
  <cp:revision/>
  <cp:lastPrinted>2023-05-12T21:03:58Z</cp:lastPrinted>
  <dcterms:created xsi:type="dcterms:W3CDTF">2006-11-24T17:12:28Z</dcterms:created>
  <dcterms:modified xsi:type="dcterms:W3CDTF">2023-07-27T04:05:27Z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0x0101003A36BD2C3CE19346B9C33171CC0E6604</vt:lpwstr>
  </property>
</Properties>
</file>