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duquet\OneDrive - Gobernacion de Caldas\02 Procesos Contratación\SAMC-SI-019-2023 La Merced\Pliego definitivo\"/>
    </mc:Choice>
  </mc:AlternateContent>
  <bookViews>
    <workbookView xWindow="0" yWindow="0" windowWidth="28800" windowHeight="11730" firstSheet="1" activeTab="4"/>
  </bookViews>
  <sheets>
    <sheet name="Hoja1" sheetId="77" state="hidden" r:id="rId1"/>
    <sheet name="memoria cant" sheetId="33" r:id="rId2"/>
    <sheet name="PPto" sheetId="32" state="hidden" r:id="rId3"/>
    <sheet name="insumos" sheetId="30" r:id="rId4"/>
    <sheet name="ROCERIA Y LIMPIEZA" sheetId="42" r:id="rId5"/>
    <sheet name="CORTE DE PAVIMENTO" sheetId="67" r:id="rId6"/>
    <sheet name="DEMOLICIONES" sheetId="17" r:id="rId7"/>
    <sheet name="EXCAV VARIAS" sheetId="27" r:id="rId8"/>
    <sheet name="exc caisson cong" sheetId="80" r:id="rId9"/>
    <sheet name="exc caisson roca" sheetId="82" r:id="rId10"/>
    <sheet name="EXCAV MICROPILOTES" sheetId="56" r:id="rId11"/>
    <sheet name="LLENOS  MAT SELECC" sheetId="14" r:id="rId12"/>
    <sheet name="LLENOS EN ZANJA" sheetId="25" r:id="rId13"/>
    <sheet name="AFIRMADO" sheetId="31" r:id="rId14"/>
    <sheet name="TUBO 65MM" sheetId="48" r:id="rId15"/>
    <sheet name="MATERIAL FILTRANTE" sheetId="5" r:id="rId16"/>
    <sheet name="GEOTEXTIL NT1600" sheetId="72" r:id="rId17"/>
    <sheet name="GEOTEXTIL NT2500" sheetId="6" r:id="rId18"/>
    <sheet name="TUBERIA PVC D=900MM" sheetId="63" r:id="rId19"/>
    <sheet name="TUBERIA PVC D= 762MM" sheetId="62" r:id="rId20"/>
    <sheet name="GAVION EN SUELO CEM" sheetId="43" r:id="rId21"/>
    <sheet name="TUBO NOVAFORT 15&quot;" sheetId="49" r:id="rId22"/>
    <sheet name="TUBERIA PVC 20&quot;" sheetId="26" r:id="rId23"/>
    <sheet name="TUBERIA PVC D=595MM" sheetId="3" r:id="rId24"/>
    <sheet name="TUBERIA CONCRETO D=36&quot;" sheetId="59" r:id="rId25"/>
    <sheet name="TUBERIA CONCRETO D=24&quot;" sheetId="4" r:id="rId26"/>
    <sheet name="SOLADO DE LIMPIEZA" sheetId="78" r:id="rId27"/>
    <sheet name="CANAL EN SUELO CEMENTO" sheetId="54" r:id="rId28"/>
    <sheet name="RECUBRIMIENTO GAVIONES" sheetId="61" r:id="rId29"/>
    <sheet name="CONCRETO CLASE G" sheetId="8" r:id="rId30"/>
    <sheet name="CONCRETO CLASE F" sheetId="9" r:id="rId31"/>
    <sheet name="CONC MICROPILOTES" sheetId="47" r:id="rId32"/>
    <sheet name="CONCRETO CLASE D MUROS" sheetId="60" r:id="rId33"/>
    <sheet name="CONC CLASE D ACELERADO" sheetId="70" r:id="rId34"/>
    <sheet name="CONCRETO CLASE D" sheetId="10" r:id="rId35"/>
    <sheet name="ENROCADOS DE FONDO Y PARED" sheetId="12" r:id="rId36"/>
    <sheet name="RECUBRIMIENTO TALUDES" sheetId="44" r:id="rId37"/>
    <sheet name="REC  GAVIONES" sheetId="18" r:id="rId38"/>
    <sheet name="MALLA DE REFURZO" sheetId="69" r:id="rId39"/>
    <sheet name="ACERO DE REFUERZO" sheetId="11" r:id="rId40"/>
    <sheet name="GAVIONES" sheetId="15" r:id="rId41"/>
    <sheet name="anc pasiv &gt;9 mt" sheetId="79" r:id="rId42"/>
    <sheet name="ANCLAJE PASIVO" sheetId="58" r:id="rId43"/>
    <sheet name="DREN HZTAL L&lt;10MTS" sheetId="55" r:id="rId44"/>
    <sheet name="DRENES HZONTALES &gt;10 mts" sheetId="19" r:id="rId45"/>
    <sheet name="RIEGO" sheetId="52" r:id="rId46"/>
    <sheet name="MDC2 PARCHEOS" sheetId="66" r:id="rId47"/>
    <sheet name="MDC2 BACHEOS" sheetId="51" r:id="rId48"/>
    <sheet name="SUBBASE" sheetId="53" r:id="rId49"/>
    <sheet name="BASE GRANULAR" sheetId="50" r:id="rId50"/>
    <sheet name=" MAN19 BACHEO" sheetId="75" r:id="rId51"/>
    <sheet name=" MAN19 PARCHEO" sheetId="74" r:id="rId52"/>
    <sheet name="BASE ESTABILIZADA" sheetId="73" r:id="rId53"/>
    <sheet name="BARRERAS VIVAS" sheetId="45" r:id="rId54"/>
    <sheet name="REVEGETALIZACION" sheetId="46" r:id="rId55"/>
    <sheet name="CANAL EN ESTERILLA" sheetId="71" r:id="rId56"/>
    <sheet name="TRINCHOS EN GUADUA" sheetId="13" r:id="rId57"/>
    <sheet name="EMPRADIZACION" sheetId="7" r:id="rId58"/>
    <sheet name="MANEJO DE AGUAS" sheetId="23" r:id="rId59"/>
    <sheet name="CONTROL DE TRAFICO" sheetId="65" r:id="rId60"/>
    <sheet name="ACARREO NO AUTOM" sheetId="41" r:id="rId61"/>
    <sheet name="SOBREACARREO AL HOMBRO" sheetId="68" r:id="rId62"/>
    <sheet name="TRANSPORTE" sheetId="16" r:id="rId63"/>
  </sheets>
  <externalReferences>
    <externalReference r:id="rId64"/>
    <externalReference r:id="rId65"/>
    <externalReference r:id="rId66"/>
  </externalReferences>
  <calcPr calcId="162913"/>
</workbook>
</file>

<file path=xl/calcChain.xml><?xml version="1.0" encoding="utf-8"?>
<calcChain xmlns="http://schemas.openxmlformats.org/spreadsheetml/2006/main">
  <c r="M6" i="32" l="1"/>
  <c r="M7" i="32"/>
  <c r="M8" i="32"/>
  <c r="M9" i="32"/>
  <c r="M10" i="32"/>
  <c r="M11" i="32"/>
  <c r="M12" i="32"/>
  <c r="M13" i="32"/>
  <c r="M14" i="32"/>
  <c r="M15" i="32"/>
  <c r="M16" i="32"/>
  <c r="M17" i="32"/>
  <c r="M5" i="32"/>
  <c r="J25" i="32"/>
  <c r="K19" i="32"/>
  <c r="K6" i="32"/>
  <c r="K7" i="32"/>
  <c r="K8" i="32"/>
  <c r="K9" i="32"/>
  <c r="K10" i="32"/>
  <c r="K11" i="32"/>
  <c r="K12" i="32"/>
  <c r="K13" i="32"/>
  <c r="K14" i="32"/>
  <c r="K15" i="32"/>
  <c r="K16" i="32"/>
  <c r="K17" i="32"/>
  <c r="K5" i="32"/>
  <c r="J6" i="32"/>
  <c r="J7" i="32"/>
  <c r="J8" i="32"/>
  <c r="J9" i="32"/>
  <c r="J10" i="32"/>
  <c r="J11" i="32"/>
  <c r="J12" i="32"/>
  <c r="J13" i="32"/>
  <c r="J14" i="32"/>
  <c r="J15" i="32"/>
  <c r="J16" i="32"/>
  <c r="J17" i="32"/>
  <c r="J5" i="32"/>
  <c r="N19" i="33" l="1"/>
  <c r="O19" i="33"/>
  <c r="O18" i="33"/>
  <c r="N8" i="33"/>
  <c r="N9" i="33"/>
  <c r="N14" i="33"/>
  <c r="N18" i="33"/>
  <c r="O14" i="33"/>
  <c r="O13" i="33"/>
  <c r="N13" i="33" s="1"/>
  <c r="O12" i="33"/>
  <c r="N12" i="33" s="1"/>
  <c r="O9" i="33"/>
  <c r="O8" i="33"/>
  <c r="O7" i="33"/>
  <c r="N7" i="33" s="1"/>
  <c r="O6" i="33"/>
  <c r="N6" i="33" s="1"/>
  <c r="O4" i="33"/>
  <c r="N4" i="33" s="1"/>
  <c r="H10" i="33" l="1"/>
  <c r="G10" i="33"/>
  <c r="G17" i="33"/>
  <c r="H17" i="33"/>
  <c r="H14" i="33" l="1"/>
  <c r="G14" i="33" s="1"/>
  <c r="H18" i="33"/>
  <c r="H7" i="33"/>
  <c r="G7" i="33" s="1"/>
  <c r="G9" i="32" s="1"/>
  <c r="H20" i="33"/>
  <c r="G20" i="33" s="1"/>
  <c r="G17" i="32" s="1"/>
  <c r="H19" i="33"/>
  <c r="E15" i="33"/>
  <c r="H15" i="33" s="1"/>
  <c r="H11" i="33"/>
  <c r="G11" i="33" s="1"/>
  <c r="H5" i="33"/>
  <c r="G5" i="33" s="1"/>
  <c r="G8" i="32" s="1"/>
  <c r="H16" i="33" l="1"/>
  <c r="H8" i="33" l="1"/>
  <c r="J27" i="82" l="1"/>
  <c r="L27" i="82" s="1"/>
  <c r="H52" i="82"/>
  <c r="I52" i="82" s="1"/>
  <c r="J52" i="82" s="1"/>
  <c r="L52" i="82" s="1"/>
  <c r="L54" i="82" s="1"/>
  <c r="L25" i="82" s="1"/>
  <c r="J45" i="82"/>
  <c r="L40" i="82"/>
  <c r="J26" i="82"/>
  <c r="L26" i="82" s="1"/>
  <c r="J24" i="16"/>
  <c r="J26" i="80"/>
  <c r="L26" i="80" s="1"/>
  <c r="H52" i="80"/>
  <c r="I52" i="80" s="1"/>
  <c r="J52" i="80" s="1"/>
  <c r="L52" i="80" s="1"/>
  <c r="L54" i="80" s="1"/>
  <c r="L25" i="80" s="1"/>
  <c r="J45" i="80"/>
  <c r="L40" i="80"/>
  <c r="L28" i="82" l="1"/>
  <c r="L28" i="80"/>
  <c r="G18" i="33"/>
  <c r="G15" i="32" s="1"/>
  <c r="G19" i="33"/>
  <c r="G6" i="32" s="1"/>
  <c r="H13" i="33"/>
  <c r="G13" i="33" s="1"/>
  <c r="G13" i="32" s="1"/>
  <c r="G8" i="33"/>
  <c r="G10" i="32" s="1"/>
  <c r="H51" i="79" l="1"/>
  <c r="I51" i="79" s="1"/>
  <c r="J51" i="79" s="1"/>
  <c r="L51" i="79" s="1"/>
  <c r="L53" i="79" s="1"/>
  <c r="L26" i="79" s="1"/>
  <c r="L46" i="79"/>
  <c r="K36" i="79"/>
  <c r="L36" i="79" s="1"/>
  <c r="L35" i="79"/>
  <c r="L34" i="79"/>
  <c r="L33" i="79"/>
  <c r="J25" i="79"/>
  <c r="L25" i="79" s="1"/>
  <c r="L39" i="79" l="1"/>
  <c r="L28" i="79"/>
  <c r="L55" i="79" s="1"/>
  <c r="K33" i="11"/>
  <c r="K33" i="23" l="1"/>
  <c r="L33" i="23" s="1"/>
  <c r="K33" i="3"/>
  <c r="H26" i="3"/>
  <c r="K33" i="59"/>
  <c r="K33" i="63"/>
  <c r="H52" i="78" l="1"/>
  <c r="I46" i="78"/>
  <c r="H46" i="78"/>
  <c r="A46" i="78"/>
  <c r="I45" i="78"/>
  <c r="H45" i="78"/>
  <c r="K37" i="78"/>
  <c r="L37" i="78" s="1"/>
  <c r="K36" i="78"/>
  <c r="L36" i="78" s="1"/>
  <c r="K35" i="78"/>
  <c r="L35" i="78" s="1"/>
  <c r="K34" i="78"/>
  <c r="L34" i="78" s="1"/>
  <c r="K33" i="78"/>
  <c r="L33" i="78" s="1"/>
  <c r="J26" i="78"/>
  <c r="L26" i="78" s="1"/>
  <c r="J25" i="78"/>
  <c r="L25" i="78" s="1"/>
  <c r="J45" i="78" l="1"/>
  <c r="J46" i="78"/>
  <c r="L38" i="78"/>
  <c r="L40" i="78" s="1"/>
  <c r="I52" i="78"/>
  <c r="J52" i="78" s="1"/>
  <c r="L52" i="78" s="1"/>
  <c r="L54" i="78" s="1"/>
  <c r="L27" i="78" s="1"/>
  <c r="L28" i="78" s="1"/>
  <c r="K48" i="77"/>
  <c r="K46" i="77"/>
  <c r="K49" i="77" s="1"/>
  <c r="K20" i="77"/>
  <c r="J19" i="77"/>
  <c r="K19" i="77" s="1"/>
  <c r="J18" i="77"/>
  <c r="K18" i="77" s="1"/>
  <c r="J17" i="77"/>
  <c r="K17" i="77" s="1"/>
  <c r="J16" i="77"/>
  <c r="K16" i="77" s="1"/>
  <c r="J15" i="77"/>
  <c r="K15" i="77" s="1"/>
  <c r="J14" i="77"/>
  <c r="K14" i="77" s="1"/>
  <c r="J13" i="77"/>
  <c r="K13" i="77" s="1"/>
  <c r="J12" i="77"/>
  <c r="K12" i="77" s="1"/>
  <c r="K24" i="77" l="1"/>
  <c r="K42" i="77" s="1"/>
  <c r="H52" i="75" l="1"/>
  <c r="J52" i="75" s="1"/>
  <c r="L52" i="75" s="1"/>
  <c r="L54" i="75" s="1"/>
  <c r="L45" i="75"/>
  <c r="L47" i="75" s="1"/>
  <c r="K34" i="75"/>
  <c r="L34" i="75" s="1"/>
  <c r="L40" i="75" s="1"/>
  <c r="L27" i="75"/>
  <c r="L26" i="75"/>
  <c r="L25" i="75"/>
  <c r="K33" i="73"/>
  <c r="J27" i="73"/>
  <c r="L27" i="73" s="1"/>
  <c r="J26" i="73"/>
  <c r="L29" i="75" l="1"/>
  <c r="L56" i="75" s="1"/>
  <c r="H52" i="74" l="1"/>
  <c r="J27" i="74"/>
  <c r="L27" i="74" s="1"/>
  <c r="J26" i="74"/>
  <c r="J25" i="74"/>
  <c r="K34" i="74"/>
  <c r="J52" i="74" l="1"/>
  <c r="L52" i="74" s="1"/>
  <c r="L54" i="74" s="1"/>
  <c r="L45" i="74"/>
  <c r="L47" i="74" s="1"/>
  <c r="L34" i="74"/>
  <c r="L40" i="74" s="1"/>
  <c r="L26" i="74"/>
  <c r="L25" i="74"/>
  <c r="H51" i="73"/>
  <c r="J51" i="73" s="1"/>
  <c r="L51" i="73" s="1"/>
  <c r="L53" i="73" s="1"/>
  <c r="L25" i="73" s="1"/>
  <c r="L46" i="73"/>
  <c r="L33" i="73"/>
  <c r="L39" i="73" s="1"/>
  <c r="L26" i="73"/>
  <c r="L28" i="73" l="1"/>
  <c r="L55" i="73" s="1"/>
  <c r="L29" i="74"/>
  <c r="L56" i="74" s="1"/>
  <c r="K33" i="72"/>
  <c r="L33" i="72" s="1"/>
  <c r="L39" i="72" s="1"/>
  <c r="H51" i="72"/>
  <c r="L46" i="72"/>
  <c r="K33" i="6"/>
  <c r="K34" i="71"/>
  <c r="L34" i="71" s="1"/>
  <c r="K33" i="71"/>
  <c r="L33" i="71" s="1"/>
  <c r="K32" i="71"/>
  <c r="L32" i="71" s="1"/>
  <c r="H51" i="71"/>
  <c r="J51" i="71" s="1"/>
  <c r="L51" i="71" s="1"/>
  <c r="L53" i="71" s="1"/>
  <c r="L24" i="71" s="1"/>
  <c r="L45" i="71"/>
  <c r="L44" i="71"/>
  <c r="L46" i="71" l="1"/>
  <c r="I51" i="72"/>
  <c r="J51" i="72" s="1"/>
  <c r="L51" i="72" s="1"/>
  <c r="L53" i="72" s="1"/>
  <c r="L25" i="72" s="1"/>
  <c r="L28" i="72" s="1"/>
  <c r="L55" i="72" s="1"/>
  <c r="L39" i="71"/>
  <c r="L27" i="71"/>
  <c r="K39" i="70"/>
  <c r="L39" i="70" s="1"/>
  <c r="H52" i="70"/>
  <c r="I46" i="70"/>
  <c r="H46" i="70"/>
  <c r="A46" i="70"/>
  <c r="I45" i="70"/>
  <c r="H45" i="70"/>
  <c r="K37" i="70"/>
  <c r="L37" i="70" s="1"/>
  <c r="K36" i="70"/>
  <c r="L36" i="70" s="1"/>
  <c r="K35" i="70"/>
  <c r="L35" i="70" s="1"/>
  <c r="K34" i="70"/>
  <c r="L34" i="70" s="1"/>
  <c r="K33" i="70"/>
  <c r="L33" i="70" s="1"/>
  <c r="J26" i="70"/>
  <c r="L26" i="70" s="1"/>
  <c r="J25" i="70"/>
  <c r="L25" i="70" s="1"/>
  <c r="L55" i="71" l="1"/>
  <c r="L38" i="70"/>
  <c r="L40" i="70" s="1"/>
  <c r="J45" i="70"/>
  <c r="J46" i="70"/>
  <c r="I52" i="70"/>
  <c r="J52" i="70" s="1"/>
  <c r="L52" i="70" s="1"/>
  <c r="L54" i="70" s="1"/>
  <c r="L27" i="70" s="1"/>
  <c r="L28" i="70" s="1"/>
  <c r="K33" i="69" l="1"/>
  <c r="L33" i="69" s="1"/>
  <c r="H52" i="69"/>
  <c r="L47" i="69"/>
  <c r="M44" i="69"/>
  <c r="K34" i="69"/>
  <c r="L34" i="69" s="1"/>
  <c r="L40" i="69" l="1"/>
  <c r="I52" i="69"/>
  <c r="J52" i="69" s="1"/>
  <c r="L52" i="69" s="1"/>
  <c r="L54" i="69" s="1"/>
  <c r="L25" i="69" s="1"/>
  <c r="L28" i="69" s="1"/>
  <c r="L56" i="69" l="1"/>
  <c r="H51" i="68"/>
  <c r="J51" i="68" s="1"/>
  <c r="L51" i="68" s="1"/>
  <c r="L53" i="68" s="1"/>
  <c r="L24" i="68" s="1"/>
  <c r="L27" i="68" s="1"/>
  <c r="L45" i="68"/>
  <c r="L44" i="68"/>
  <c r="L46" i="68" s="1"/>
  <c r="L39" i="68"/>
  <c r="J25" i="67"/>
  <c r="L25" i="67" s="1"/>
  <c r="H52" i="67"/>
  <c r="I52" i="67" s="1"/>
  <c r="L47" i="67"/>
  <c r="L40" i="67"/>
  <c r="J26" i="66"/>
  <c r="L26" i="66" s="1"/>
  <c r="J25" i="66"/>
  <c r="L25" i="66" s="1"/>
  <c r="H51" i="66"/>
  <c r="J51" i="66" s="1"/>
  <c r="L51" i="66" s="1"/>
  <c r="L53" i="66" s="1"/>
  <c r="K33" i="66"/>
  <c r="L33" i="66" s="1"/>
  <c r="L39" i="66" s="1"/>
  <c r="H52" i="65"/>
  <c r="I52" i="65" s="1"/>
  <c r="J52" i="65" s="1"/>
  <c r="L52" i="65" s="1"/>
  <c r="L54" i="65" s="1"/>
  <c r="L25" i="65" s="1"/>
  <c r="L47" i="65"/>
  <c r="L40" i="65"/>
  <c r="H51" i="63"/>
  <c r="I51" i="63" s="1"/>
  <c r="I44" i="63"/>
  <c r="H44" i="63"/>
  <c r="K34" i="63"/>
  <c r="L34" i="63" s="1"/>
  <c r="L33" i="63"/>
  <c r="H51" i="62"/>
  <c r="I51" i="62" s="1"/>
  <c r="I44" i="62"/>
  <c r="H44" i="62"/>
  <c r="K34" i="62"/>
  <c r="L34" i="62" s="1"/>
  <c r="K33" i="62"/>
  <c r="L33" i="62" s="1"/>
  <c r="H52" i="61"/>
  <c r="L47" i="61"/>
  <c r="M44" i="61"/>
  <c r="H52" i="60"/>
  <c r="I52" i="60" s="1"/>
  <c r="I46" i="60"/>
  <c r="H46" i="60"/>
  <c r="A46" i="60"/>
  <c r="I45" i="60"/>
  <c r="H45" i="60"/>
  <c r="K37" i="60"/>
  <c r="L37" i="60" s="1"/>
  <c r="K36" i="60"/>
  <c r="L36" i="60" s="1"/>
  <c r="K35" i="60"/>
  <c r="L35" i="60" s="1"/>
  <c r="K34" i="60"/>
  <c r="L34" i="60" s="1"/>
  <c r="K33" i="60"/>
  <c r="L33" i="60" s="1"/>
  <c r="J26" i="60"/>
  <c r="L26" i="60" s="1"/>
  <c r="J25" i="60"/>
  <c r="L25" i="60" s="1"/>
  <c r="H51" i="59"/>
  <c r="L46" i="59"/>
  <c r="L33" i="59"/>
  <c r="L39" i="59" s="1"/>
  <c r="J45" i="60" l="1"/>
  <c r="L39" i="62"/>
  <c r="L39" i="63"/>
  <c r="J46" i="60"/>
  <c r="L55" i="68"/>
  <c r="J44" i="62"/>
  <c r="J44" i="63"/>
  <c r="J52" i="67"/>
  <c r="L52" i="67" s="1"/>
  <c r="L54" i="67" s="1"/>
  <c r="L28" i="67" s="1"/>
  <c r="L56" i="67" s="1"/>
  <c r="H15" i="32" s="1"/>
  <c r="I15" i="32" s="1"/>
  <c r="L28" i="65"/>
  <c r="L56" i="65" s="1"/>
  <c r="H16" i="32" s="1"/>
  <c r="I16" i="32" s="1"/>
  <c r="J51" i="63"/>
  <c r="L51" i="63" s="1"/>
  <c r="L53" i="63" s="1"/>
  <c r="L25" i="63" s="1"/>
  <c r="L28" i="63" s="1"/>
  <c r="J51" i="62"/>
  <c r="L51" i="62" s="1"/>
  <c r="L53" i="62" s="1"/>
  <c r="L25" i="62" s="1"/>
  <c r="L28" i="62" s="1"/>
  <c r="I52" i="61"/>
  <c r="J52" i="61" s="1"/>
  <c r="L52" i="61" s="1"/>
  <c r="L54" i="61" s="1"/>
  <c r="L25" i="61" s="1"/>
  <c r="L28" i="61" s="1"/>
  <c r="L38" i="60"/>
  <c r="L40" i="60" s="1"/>
  <c r="J52" i="60"/>
  <c r="L52" i="60" s="1"/>
  <c r="L54" i="60" s="1"/>
  <c r="I51" i="59"/>
  <c r="J51" i="59" s="1"/>
  <c r="L51" i="59" s="1"/>
  <c r="L53" i="59" s="1"/>
  <c r="L25" i="59" s="1"/>
  <c r="L28" i="59" s="1"/>
  <c r="L55" i="59" s="1"/>
  <c r="L35" i="58"/>
  <c r="K33" i="58"/>
  <c r="L33" i="58" s="1"/>
  <c r="H50" i="58"/>
  <c r="L45" i="58"/>
  <c r="L34" i="58"/>
  <c r="J25" i="58"/>
  <c r="L25" i="58" s="1"/>
  <c r="H12" i="33"/>
  <c r="G12" i="33" s="1"/>
  <c r="G14" i="32" s="1"/>
  <c r="G16" i="33"/>
  <c r="H9" i="33"/>
  <c r="G9" i="33" s="1"/>
  <c r="G11" i="32" s="1"/>
  <c r="L38" i="58" l="1"/>
  <c r="L27" i="60"/>
  <c r="L28" i="60" s="1"/>
  <c r="I50" i="58"/>
  <c r="J50" i="58" s="1"/>
  <c r="L50" i="58" s="1"/>
  <c r="L52" i="58" s="1"/>
  <c r="L26" i="58" s="1"/>
  <c r="L28" i="58" s="1"/>
  <c r="L54" i="58" s="1"/>
  <c r="H17" i="32" s="1"/>
  <c r="I17" i="32" s="1"/>
  <c r="H4" i="33" l="1"/>
  <c r="G4" i="33" s="1"/>
  <c r="G5" i="32" s="1"/>
  <c r="G15" i="33"/>
  <c r="G12" i="32" s="1"/>
  <c r="H6" i="33"/>
  <c r="G6" i="33" s="1"/>
  <c r="G7" i="32" s="1"/>
  <c r="H52" i="56"/>
  <c r="I52" i="56" s="1"/>
  <c r="K45" i="56"/>
  <c r="J45" i="56"/>
  <c r="L40" i="56"/>
  <c r="H52" i="42"/>
  <c r="I52" i="42" s="1"/>
  <c r="J52" i="42" s="1"/>
  <c r="L52" i="42" s="1"/>
  <c r="L54" i="42" s="1"/>
  <c r="L25" i="42" s="1"/>
  <c r="L28" i="42" s="1"/>
  <c r="H51" i="19"/>
  <c r="I51" i="19" s="1"/>
  <c r="H51" i="55"/>
  <c r="I51" i="55" s="1"/>
  <c r="L46" i="55"/>
  <c r="L35" i="55"/>
  <c r="L34" i="55"/>
  <c r="L33" i="55"/>
  <c r="J25" i="55"/>
  <c r="L25" i="55" s="1"/>
  <c r="K34" i="54"/>
  <c r="L34" i="54" s="1"/>
  <c r="K31" i="54"/>
  <c r="L31" i="54" s="1"/>
  <c r="K33" i="54"/>
  <c r="L33" i="54" s="1"/>
  <c r="L42" i="54"/>
  <c r="L32" i="54"/>
  <c r="J26" i="14"/>
  <c r="L26" i="14" s="1"/>
  <c r="K36" i="43"/>
  <c r="L36" i="43" s="1"/>
  <c r="K34" i="43"/>
  <c r="L34" i="43" s="1"/>
  <c r="K33" i="43"/>
  <c r="L33" i="43" s="1"/>
  <c r="K32" i="43"/>
  <c r="L32" i="43" s="1"/>
  <c r="L40" i="23"/>
  <c r="I44" i="26"/>
  <c r="I44" i="3"/>
  <c r="K34" i="3"/>
  <c r="L34" i="3" s="1"/>
  <c r="I44" i="5"/>
  <c r="K33" i="5"/>
  <c r="L33" i="5" s="1"/>
  <c r="L39" i="5" s="1"/>
  <c r="K33" i="7"/>
  <c r="L33" i="7" s="1"/>
  <c r="K34" i="8"/>
  <c r="L34" i="8" s="1"/>
  <c r="I45" i="8"/>
  <c r="J45" i="8" s="1"/>
  <c r="I46" i="9"/>
  <c r="I45" i="9"/>
  <c r="K37" i="9"/>
  <c r="L37" i="9" s="1"/>
  <c r="K36" i="9"/>
  <c r="L36" i="9" s="1"/>
  <c r="K35" i="9"/>
  <c r="L35" i="9" s="1"/>
  <c r="K34" i="9"/>
  <c r="L34" i="9" s="1"/>
  <c r="K33" i="9"/>
  <c r="L33" i="9" s="1"/>
  <c r="J26" i="9"/>
  <c r="L26" i="9" s="1"/>
  <c r="J25" i="9"/>
  <c r="L25" i="9" s="1"/>
  <c r="K37" i="47"/>
  <c r="L37" i="47" s="1"/>
  <c r="K36" i="47"/>
  <c r="L36" i="47" s="1"/>
  <c r="K35" i="47"/>
  <c r="L35" i="47" s="1"/>
  <c r="K34" i="47"/>
  <c r="L34" i="47" s="1"/>
  <c r="K33" i="47"/>
  <c r="L33" i="47" s="1"/>
  <c r="J26" i="47"/>
  <c r="L26" i="47" s="1"/>
  <c r="J25" i="47"/>
  <c r="L25" i="47" s="1"/>
  <c r="I46" i="10"/>
  <c r="I45" i="10"/>
  <c r="J26" i="10"/>
  <c r="L26" i="10" s="1"/>
  <c r="J25" i="10"/>
  <c r="L25" i="10" s="1"/>
  <c r="K37" i="10"/>
  <c r="L37" i="10" s="1"/>
  <c r="K36" i="10"/>
  <c r="L36" i="10" s="1"/>
  <c r="K35" i="10"/>
  <c r="L35" i="10" s="1"/>
  <c r="K34" i="10"/>
  <c r="L34" i="10" s="1"/>
  <c r="K33" i="10"/>
  <c r="L33" i="10" s="1"/>
  <c r="K34" i="11"/>
  <c r="L34" i="11" s="1"/>
  <c r="L33" i="11"/>
  <c r="K36" i="12"/>
  <c r="L36" i="12" s="1"/>
  <c r="I44" i="12"/>
  <c r="J44" i="12" s="1"/>
  <c r="K35" i="12"/>
  <c r="L35" i="12" s="1"/>
  <c r="K34" i="12"/>
  <c r="L34" i="12" s="1"/>
  <c r="K35" i="13"/>
  <c r="L35" i="13" s="1"/>
  <c r="K34" i="13"/>
  <c r="L34" i="13" s="1"/>
  <c r="K33" i="13"/>
  <c r="L33" i="13" s="1"/>
  <c r="I45" i="31"/>
  <c r="J45" i="31" s="1"/>
  <c r="K33" i="31"/>
  <c r="L33" i="31" s="1"/>
  <c r="L40" i="31" s="1"/>
  <c r="H52" i="14"/>
  <c r="I52" i="14" s="1"/>
  <c r="J52" i="14" s="1"/>
  <c r="L52" i="14" s="1"/>
  <c r="L54" i="14" s="1"/>
  <c r="I44" i="15"/>
  <c r="J44" i="15" s="1"/>
  <c r="K33" i="15"/>
  <c r="L33" i="15" s="1"/>
  <c r="K33" i="53"/>
  <c r="L33" i="53" s="1"/>
  <c r="L39" i="53" s="1"/>
  <c r="H51" i="53"/>
  <c r="J51" i="53" s="1"/>
  <c r="L51" i="53" s="1"/>
  <c r="L53" i="53" s="1"/>
  <c r="L25" i="53" s="1"/>
  <c r="J44" i="53"/>
  <c r="J26" i="53"/>
  <c r="L26" i="53" s="1"/>
  <c r="H51" i="52"/>
  <c r="J51" i="52" s="1"/>
  <c r="L51" i="52" s="1"/>
  <c r="L53" i="52" s="1"/>
  <c r="L25" i="52" s="1"/>
  <c r="L28" i="52" s="1"/>
  <c r="K33" i="52"/>
  <c r="L33" i="52" s="1"/>
  <c r="L39" i="52" s="1"/>
  <c r="H51" i="51"/>
  <c r="J51" i="51" s="1"/>
  <c r="L51" i="51" s="1"/>
  <c r="L53" i="51" s="1"/>
  <c r="L25" i="51" s="1"/>
  <c r="K33" i="51"/>
  <c r="L33" i="51" s="1"/>
  <c r="L39" i="51" s="1"/>
  <c r="L66" i="51"/>
  <c r="J26" i="51"/>
  <c r="L26" i="51" s="1"/>
  <c r="J26" i="50"/>
  <c r="L26" i="50" s="1"/>
  <c r="J44" i="50"/>
  <c r="K33" i="50"/>
  <c r="L33" i="50" s="1"/>
  <c r="L39" i="50" s="1"/>
  <c r="L66" i="50"/>
  <c r="H51" i="50"/>
  <c r="J51" i="50" s="1"/>
  <c r="L51" i="50" s="1"/>
  <c r="L53" i="50" s="1"/>
  <c r="L25" i="50" s="1"/>
  <c r="K33" i="49"/>
  <c r="L33" i="49" s="1"/>
  <c r="L39" i="49" s="1"/>
  <c r="H51" i="49"/>
  <c r="J51" i="49" s="1"/>
  <c r="L51" i="49" s="1"/>
  <c r="L53" i="49" s="1"/>
  <c r="L25" i="49" s="1"/>
  <c r="L28" i="49" s="1"/>
  <c r="L46" i="49"/>
  <c r="H51" i="48"/>
  <c r="J51" i="48" s="1"/>
  <c r="L51" i="48" s="1"/>
  <c r="L53" i="48" s="1"/>
  <c r="L25" i="48" s="1"/>
  <c r="L28" i="48" s="1"/>
  <c r="K33" i="48"/>
  <c r="L33" i="48" s="1"/>
  <c r="L39" i="48" s="1"/>
  <c r="L46" i="48"/>
  <c r="J25" i="19"/>
  <c r="L25" i="19" s="1"/>
  <c r="H52" i="17"/>
  <c r="I52" i="17" s="1"/>
  <c r="H51" i="15"/>
  <c r="I51" i="15" s="1"/>
  <c r="J51" i="15" s="1"/>
  <c r="L51" i="15" s="1"/>
  <c r="L53" i="15" s="1"/>
  <c r="L24" i="15" s="1"/>
  <c r="L27" i="15" s="1"/>
  <c r="H52" i="31"/>
  <c r="I52" i="31" s="1"/>
  <c r="J52" i="31" s="1"/>
  <c r="L52" i="31" s="1"/>
  <c r="L54" i="31" s="1"/>
  <c r="H52" i="13"/>
  <c r="H51" i="12"/>
  <c r="I51" i="12" s="1"/>
  <c r="J51" i="12" s="1"/>
  <c r="L51" i="12" s="1"/>
  <c r="L53" i="12" s="1"/>
  <c r="L27" i="12" s="1"/>
  <c r="L28" i="12" s="1"/>
  <c r="H52" i="11"/>
  <c r="H52" i="10"/>
  <c r="H52" i="9"/>
  <c r="I52" i="9" s="1"/>
  <c r="H52" i="47"/>
  <c r="I52" i="47" s="1"/>
  <c r="H53" i="8"/>
  <c r="I53" i="8" s="1"/>
  <c r="H52" i="27"/>
  <c r="I52" i="27" s="1"/>
  <c r="H50" i="43"/>
  <c r="H52" i="44"/>
  <c r="I52" i="44" s="1"/>
  <c r="J52" i="44" s="1"/>
  <c r="L52" i="44" s="1"/>
  <c r="L54" i="44" s="1"/>
  <c r="L25" i="44" s="1"/>
  <c r="L28" i="44" s="1"/>
  <c r="H46" i="47"/>
  <c r="J46" i="47" s="1"/>
  <c r="A46" i="47"/>
  <c r="H45" i="47"/>
  <c r="J45" i="47" s="1"/>
  <c r="K33" i="45"/>
  <c r="L33" i="45" s="1"/>
  <c r="L40" i="45" s="1"/>
  <c r="K33" i="46"/>
  <c r="L33" i="46" s="1"/>
  <c r="L40" i="46" s="1"/>
  <c r="H52" i="46"/>
  <c r="I52" i="46" s="1"/>
  <c r="J52" i="46" s="1"/>
  <c r="L52" i="46" s="1"/>
  <c r="L54" i="46" s="1"/>
  <c r="L47" i="46"/>
  <c r="H52" i="45"/>
  <c r="I52" i="45" s="1"/>
  <c r="J52" i="45" s="1"/>
  <c r="L52" i="45" s="1"/>
  <c r="L54" i="45" s="1"/>
  <c r="L25" i="45" s="1"/>
  <c r="L28" i="45" s="1"/>
  <c r="L47" i="45"/>
  <c r="K33" i="44"/>
  <c r="L33" i="44" s="1"/>
  <c r="L47" i="44"/>
  <c r="M44" i="44"/>
  <c r="L35" i="43"/>
  <c r="L47" i="42"/>
  <c r="L40" i="42"/>
  <c r="L45" i="43"/>
  <c r="H51" i="41"/>
  <c r="J51" i="41" s="1"/>
  <c r="L51" i="41" s="1"/>
  <c r="L53" i="41" s="1"/>
  <c r="L24" i="41" s="1"/>
  <c r="L27" i="41" s="1"/>
  <c r="L45" i="41"/>
  <c r="L44" i="41"/>
  <c r="L39" i="41"/>
  <c r="L24" i="16"/>
  <c r="L27" i="16" s="1"/>
  <c r="L26" i="31"/>
  <c r="H53" i="7"/>
  <c r="I53" i="7" s="1"/>
  <c r="H51" i="6"/>
  <c r="I51" i="6" s="1"/>
  <c r="L33" i="6"/>
  <c r="L39" i="6" s="1"/>
  <c r="H51" i="5"/>
  <c r="I51" i="5" s="1"/>
  <c r="J51" i="5" s="1"/>
  <c r="L51" i="5" s="1"/>
  <c r="L53" i="5" s="1"/>
  <c r="L25" i="5" s="1"/>
  <c r="L28" i="5" s="1"/>
  <c r="H51" i="4"/>
  <c r="I51" i="4" s="1"/>
  <c r="K33" i="4"/>
  <c r="L33" i="4" s="1"/>
  <c r="L39" i="4" s="1"/>
  <c r="K33" i="26"/>
  <c r="L33" i="26" s="1"/>
  <c r="K34" i="26"/>
  <c r="L34" i="26" s="1"/>
  <c r="L33" i="3"/>
  <c r="H51" i="3"/>
  <c r="I51" i="3" s="1"/>
  <c r="H51" i="26"/>
  <c r="I51" i="26" s="1"/>
  <c r="H52" i="25"/>
  <c r="I52" i="25" s="1"/>
  <c r="H52" i="23"/>
  <c r="I52" i="23" s="1"/>
  <c r="K45" i="27"/>
  <c r="J45" i="27"/>
  <c r="L40" i="27"/>
  <c r="H44" i="26"/>
  <c r="K45" i="25"/>
  <c r="J45" i="25"/>
  <c r="L40" i="25"/>
  <c r="H44" i="3"/>
  <c r="L35" i="19"/>
  <c r="L34" i="19"/>
  <c r="L46" i="19"/>
  <c r="L33" i="19"/>
  <c r="L67" i="18"/>
  <c r="L47" i="18"/>
  <c r="J45" i="17"/>
  <c r="L40" i="17"/>
  <c r="L47" i="23"/>
  <c r="L54" i="18"/>
  <c r="L28" i="18"/>
  <c r="J45" i="7"/>
  <c r="L34" i="7"/>
  <c r="L47" i="13"/>
  <c r="L46" i="6"/>
  <c r="H44" i="5"/>
  <c r="L46" i="4"/>
  <c r="L53" i="16"/>
  <c r="L45" i="16"/>
  <c r="L44" i="16"/>
  <c r="L39" i="16"/>
  <c r="A44" i="15"/>
  <c r="L35" i="15"/>
  <c r="L34" i="15"/>
  <c r="L32" i="15"/>
  <c r="J45" i="14"/>
  <c r="L40" i="14"/>
  <c r="M51" i="12"/>
  <c r="A44" i="12"/>
  <c r="L47" i="11"/>
  <c r="M44" i="11"/>
  <c r="H46" i="10"/>
  <c r="A46" i="10"/>
  <c r="H45" i="10"/>
  <c r="H46" i="9"/>
  <c r="A46" i="9"/>
  <c r="H45" i="9"/>
  <c r="L46" i="52"/>
  <c r="J46" i="9" l="1"/>
  <c r="L46" i="16"/>
  <c r="L39" i="55"/>
  <c r="L45" i="25"/>
  <c r="L47" i="25" s="1"/>
  <c r="L45" i="27"/>
  <c r="L47" i="27" s="1"/>
  <c r="L39" i="19"/>
  <c r="L46" i="41"/>
  <c r="L55" i="41" s="1"/>
  <c r="J46" i="10"/>
  <c r="J44" i="5"/>
  <c r="L40" i="7"/>
  <c r="J45" i="9"/>
  <c r="J44" i="3"/>
  <c r="L45" i="56"/>
  <c r="L47" i="56" s="1"/>
  <c r="J45" i="10"/>
  <c r="J52" i="9"/>
  <c r="L52" i="9" s="1"/>
  <c r="L54" i="9" s="1"/>
  <c r="L27" i="9" s="1"/>
  <c r="L28" i="9" s="1"/>
  <c r="L55" i="16"/>
  <c r="K45" i="82" s="1"/>
  <c r="L45" i="82" s="1"/>
  <c r="L47" i="82" s="1"/>
  <c r="L56" i="82" s="1"/>
  <c r="L39" i="15"/>
  <c r="J44" i="26"/>
  <c r="L56" i="42"/>
  <c r="H5" i="32" s="1"/>
  <c r="L38" i="10"/>
  <c r="L40" i="10" s="1"/>
  <c r="L38" i="47"/>
  <c r="L40" i="47" s="1"/>
  <c r="L40" i="13"/>
  <c r="L56" i="45"/>
  <c r="L44" i="66"/>
  <c r="L46" i="66" s="1"/>
  <c r="L38" i="43"/>
  <c r="L28" i="50"/>
  <c r="L25" i="46"/>
  <c r="L28" i="46" s="1"/>
  <c r="L56" i="46" s="1"/>
  <c r="L28" i="51"/>
  <c r="L55" i="48"/>
  <c r="L55" i="49"/>
  <c r="L40" i="11"/>
  <c r="L28" i="53"/>
  <c r="L35" i="54"/>
  <c r="I52" i="10"/>
  <c r="J52" i="10" s="1"/>
  <c r="L52" i="10" s="1"/>
  <c r="L54" i="10" s="1"/>
  <c r="L27" i="10" s="1"/>
  <c r="L28" i="10" s="1"/>
  <c r="I52" i="11"/>
  <c r="J52" i="11" s="1"/>
  <c r="L52" i="11" s="1"/>
  <c r="L54" i="11" s="1"/>
  <c r="L25" i="11" s="1"/>
  <c r="L28" i="11" s="1"/>
  <c r="L56" i="11" s="1"/>
  <c r="H12" i="32" s="1"/>
  <c r="J52" i="27"/>
  <c r="L52" i="27" s="1"/>
  <c r="L54" i="27" s="1"/>
  <c r="L25" i="27" s="1"/>
  <c r="L28" i="27" s="1"/>
  <c r="J51" i="55"/>
  <c r="L51" i="55" s="1"/>
  <c r="L53" i="55" s="1"/>
  <c r="L26" i="55" s="1"/>
  <c r="L28" i="55" s="1"/>
  <c r="L55" i="55" s="1"/>
  <c r="J52" i="56"/>
  <c r="L52" i="56" s="1"/>
  <c r="L54" i="56" s="1"/>
  <c r="L25" i="56" s="1"/>
  <c r="L28" i="56" s="1"/>
  <c r="J51" i="3"/>
  <c r="L51" i="3" s="1"/>
  <c r="L53" i="3" s="1"/>
  <c r="L25" i="3" s="1"/>
  <c r="L28" i="3" s="1"/>
  <c r="J51" i="6"/>
  <c r="L51" i="6" s="1"/>
  <c r="L53" i="6" s="1"/>
  <c r="L25" i="6" s="1"/>
  <c r="L28" i="6" s="1"/>
  <c r="L55" i="6" s="1"/>
  <c r="K44" i="26"/>
  <c r="K44" i="15"/>
  <c r="L44" i="15" s="1"/>
  <c r="L46" i="15" s="1"/>
  <c r="L55" i="52"/>
  <c r="L39" i="3"/>
  <c r="L39" i="26"/>
  <c r="L38" i="9"/>
  <c r="L40" i="9" s="1"/>
  <c r="J53" i="8"/>
  <c r="L53" i="8" s="1"/>
  <c r="L55" i="8" s="1"/>
  <c r="L27" i="8" s="1"/>
  <c r="L28" i="8" s="1"/>
  <c r="J52" i="25"/>
  <c r="L52" i="25" s="1"/>
  <c r="L54" i="25" s="1"/>
  <c r="L25" i="25" s="1"/>
  <c r="L28" i="25" s="1"/>
  <c r="J51" i="26"/>
  <c r="L51" i="26" s="1"/>
  <c r="L53" i="26" s="1"/>
  <c r="L25" i="26" s="1"/>
  <c r="L28" i="26" s="1"/>
  <c r="J52" i="47"/>
  <c r="L52" i="47" s="1"/>
  <c r="L54" i="47" s="1"/>
  <c r="L27" i="47" s="1"/>
  <c r="L28" i="47" s="1"/>
  <c r="J52" i="17"/>
  <c r="L52" i="17" s="1"/>
  <c r="L54" i="17" s="1"/>
  <c r="L25" i="17" s="1"/>
  <c r="L28" i="17" s="1"/>
  <c r="L25" i="14"/>
  <c r="L28" i="14" s="1"/>
  <c r="J51" i="4"/>
  <c r="L51" i="4" s="1"/>
  <c r="L53" i="4" s="1"/>
  <c r="L25" i="4" s="1"/>
  <c r="L28" i="4" s="1"/>
  <c r="L55" i="4" s="1"/>
  <c r="J52" i="23"/>
  <c r="L52" i="23" s="1"/>
  <c r="L25" i="31"/>
  <c r="L28" i="31" s="1"/>
  <c r="H47" i="54"/>
  <c r="I50" i="43"/>
  <c r="J50" i="43" s="1"/>
  <c r="L50" i="43" s="1"/>
  <c r="L52" i="43" s="1"/>
  <c r="L24" i="43" s="1"/>
  <c r="L27" i="43" s="1"/>
  <c r="J51" i="19"/>
  <c r="L51" i="19" s="1"/>
  <c r="L53" i="19" s="1"/>
  <c r="L26" i="19" s="1"/>
  <c r="L28" i="19" s="1"/>
  <c r="L55" i="19" s="1"/>
  <c r="I52" i="13"/>
  <c r="J52" i="13" s="1"/>
  <c r="L52" i="13" s="1"/>
  <c r="L54" i="13" s="1"/>
  <c r="J53" i="7"/>
  <c r="L53" i="7" s="1"/>
  <c r="L55" i="7" s="1"/>
  <c r="L27" i="7" s="1"/>
  <c r="L28" i="7" s="1"/>
  <c r="I5" i="32" l="1"/>
  <c r="I12" i="32"/>
  <c r="K45" i="47"/>
  <c r="L45" i="47" s="1"/>
  <c r="K45" i="80"/>
  <c r="L45" i="80" s="1"/>
  <c r="L47" i="80" s="1"/>
  <c r="L56" i="80" s="1"/>
  <c r="L56" i="25"/>
  <c r="L54" i="43"/>
  <c r="K44" i="63"/>
  <c r="L44" i="63" s="1"/>
  <c r="L46" i="63" s="1"/>
  <c r="L55" i="63" s="1"/>
  <c r="K45" i="9"/>
  <c r="L45" i="9" s="1"/>
  <c r="K46" i="78"/>
  <c r="L46" i="78" s="1"/>
  <c r="K45" i="78"/>
  <c r="L45" i="78" s="1"/>
  <c r="K45" i="10"/>
  <c r="L45" i="10" s="1"/>
  <c r="K46" i="47"/>
  <c r="L46" i="47" s="1"/>
  <c r="K45" i="17"/>
  <c r="L45" i="17" s="1"/>
  <c r="L47" i="17" s="1"/>
  <c r="L56" i="17" s="1"/>
  <c r="K45" i="60"/>
  <c r="L45" i="60" s="1"/>
  <c r="K44" i="50"/>
  <c r="L44" i="50" s="1"/>
  <c r="L46" i="50" s="1"/>
  <c r="K45" i="8"/>
  <c r="L45" i="8" s="1"/>
  <c r="L48" i="8" s="1"/>
  <c r="L44" i="26"/>
  <c r="L46" i="26" s="1"/>
  <c r="L55" i="26" s="1"/>
  <c r="L55" i="15"/>
  <c r="L56" i="56"/>
  <c r="H8" i="32" s="1"/>
  <c r="I8" i="32" s="1"/>
  <c r="L56" i="27"/>
  <c r="H7" i="32" s="1"/>
  <c r="I7" i="32" s="1"/>
  <c r="L55" i="50"/>
  <c r="L68" i="50" s="1"/>
  <c r="K46" i="70"/>
  <c r="L46" i="70" s="1"/>
  <c r="K45" i="70"/>
  <c r="L45" i="70" s="1"/>
  <c r="K46" i="10"/>
  <c r="L46" i="10" s="1"/>
  <c r="K45" i="7"/>
  <c r="L45" i="7" s="1"/>
  <c r="L48" i="7" s="1"/>
  <c r="L57" i="7" s="1"/>
  <c r="K44" i="3"/>
  <c r="L44" i="3" s="1"/>
  <c r="L46" i="3" s="1"/>
  <c r="L55" i="3" s="1"/>
  <c r="K46" i="9"/>
  <c r="L46" i="9" s="1"/>
  <c r="K45" i="31"/>
  <c r="L45" i="31" s="1"/>
  <c r="L47" i="31" s="1"/>
  <c r="K44" i="12"/>
  <c r="L44" i="12" s="1"/>
  <c r="L46" i="12" s="1"/>
  <c r="K44" i="53"/>
  <c r="L44" i="53" s="1"/>
  <c r="L46" i="53" s="1"/>
  <c r="L55" i="53" s="1"/>
  <c r="K45" i="14"/>
  <c r="L45" i="14" s="1"/>
  <c r="L47" i="14" s="1"/>
  <c r="L56" i="14" s="1"/>
  <c r="L44" i="51"/>
  <c r="L46" i="51" s="1"/>
  <c r="L55" i="51" s="1"/>
  <c r="K44" i="5"/>
  <c r="L44" i="5" s="1"/>
  <c r="L46" i="5" s="1"/>
  <c r="L55" i="5" s="1"/>
  <c r="K46" i="60"/>
  <c r="L46" i="60" s="1"/>
  <c r="K44" i="62"/>
  <c r="L44" i="62" s="1"/>
  <c r="L46" i="62" s="1"/>
  <c r="L55" i="62" s="1"/>
  <c r="L56" i="31"/>
  <c r="H9" i="32" s="1"/>
  <c r="I9" i="32" s="1"/>
  <c r="H13" i="32"/>
  <c r="I13" i="32" s="1"/>
  <c r="L47" i="47"/>
  <c r="L56" i="47" s="1"/>
  <c r="L25" i="13"/>
  <c r="L28" i="13" s="1"/>
  <c r="L56" i="13" s="1"/>
  <c r="L54" i="23"/>
  <c r="L25" i="23"/>
  <c r="L28" i="23" s="1"/>
  <c r="I47" i="54"/>
  <c r="J47" i="54" s="1"/>
  <c r="L47" i="54" s="1"/>
  <c r="L49" i="54" s="1"/>
  <c r="L23" i="54" s="1"/>
  <c r="L26" i="54" s="1"/>
  <c r="L51" i="54" s="1"/>
  <c r="H6" i="32" l="1"/>
  <c r="I6" i="32" s="1"/>
  <c r="L47" i="78"/>
  <c r="L56" i="78" s="1"/>
  <c r="H10" i="32" s="1"/>
  <c r="I10" i="32" s="1"/>
  <c r="L47" i="10"/>
  <c r="L56" i="10" s="1"/>
  <c r="L47" i="60"/>
  <c r="L56" i="60" s="1"/>
  <c r="H11" i="32" s="1"/>
  <c r="I11" i="32" s="1"/>
  <c r="L47" i="9"/>
  <c r="L56" i="9" s="1"/>
  <c r="K34" i="44" s="1"/>
  <c r="L34" i="44" s="1"/>
  <c r="L40" i="44" s="1"/>
  <c r="L56" i="44" s="1"/>
  <c r="L68" i="51"/>
  <c r="H14" i="32"/>
  <c r="I14" i="32" s="1"/>
  <c r="L47" i="70"/>
  <c r="L56" i="70" s="1"/>
  <c r="L56" i="23"/>
  <c r="I19" i="32" l="1"/>
  <c r="K34" i="61"/>
  <c r="L34" i="61" s="1"/>
  <c r="L40" i="61" s="1"/>
  <c r="L56" i="61" s="1"/>
  <c r="K33" i="8"/>
  <c r="L33" i="8" s="1"/>
  <c r="L40" i="8" s="1"/>
  <c r="L57" i="8" s="1"/>
  <c r="K33" i="18"/>
  <c r="L33" i="18" s="1"/>
  <c r="L40" i="18" s="1"/>
  <c r="L56" i="18" s="1"/>
  <c r="L69" i="18" s="1"/>
  <c r="K33" i="12"/>
  <c r="L33" i="12" s="1"/>
  <c r="L39" i="12" s="1"/>
  <c r="L55" i="12" s="1"/>
  <c r="H22" i="32" l="1"/>
  <c r="I22" i="32" s="1"/>
  <c r="L28" i="66"/>
  <c r="L55" i="66" s="1"/>
  <c r="H23" i="32" l="1"/>
  <c r="I23" i="32" s="1"/>
  <c r="I24" i="32" s="1"/>
  <c r="I25" i="32" s="1"/>
</calcChain>
</file>

<file path=xl/sharedStrings.xml><?xml version="1.0" encoding="utf-8"?>
<sst xmlns="http://schemas.openxmlformats.org/spreadsheetml/2006/main" count="4238" uniqueCount="410">
  <si>
    <t>M3</t>
  </si>
  <si>
    <t>ML</t>
  </si>
  <si>
    <t>ADMINISTRACION</t>
  </si>
  <si>
    <t>%</t>
  </si>
  <si>
    <t>UTILIDAD</t>
  </si>
  <si>
    <t>M2</t>
  </si>
  <si>
    <t>Hoja 1 de 1</t>
  </si>
  <si>
    <t>SECRETARÍA DE INFRAESTRUCTURA</t>
  </si>
  <si>
    <t>Fecha</t>
  </si>
  <si>
    <t>DEPARTAMENTO DE CALDAS</t>
  </si>
  <si>
    <t>Contrato No.</t>
  </si>
  <si>
    <t>DATOS GENERALES</t>
  </si>
  <si>
    <t>CONTRATO No.</t>
  </si>
  <si>
    <t xml:space="preserve">DE  </t>
  </si>
  <si>
    <t>OBJETO DEL CONTRATO</t>
  </si>
  <si>
    <t>CONTRATISTA</t>
  </si>
  <si>
    <t>INTERVENTOR</t>
  </si>
  <si>
    <t>SUPERVISOR</t>
  </si>
  <si>
    <t>DATOS ESPECÍFICOS</t>
  </si>
  <si>
    <t>ITEM</t>
  </si>
  <si>
    <t>DESCRIPCIÓN</t>
  </si>
  <si>
    <t>UNIDAD</t>
  </si>
  <si>
    <t>CANTIDAD</t>
  </si>
  <si>
    <t>EXCAVACIONES VARIAS SIN CLASIFICAR</t>
  </si>
  <si>
    <t>I. EQUIPO</t>
  </si>
  <si>
    <t>MARCA</t>
  </si>
  <si>
    <t>TIPO</t>
  </si>
  <si>
    <t>TARIFA/HORA</t>
  </si>
  <si>
    <t>RENDIMIENTO</t>
  </si>
  <si>
    <t>Vr. UNITARIO</t>
  </si>
  <si>
    <t>HERRAMIENTA MENOR (5% MO)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</si>
  <si>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</si>
  <si>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</si>
  <si>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</si>
  <si>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</si>
  <si>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</si>
  <si>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</si>
  <si>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</si>
  <si>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r>
      <t>M</t>
    </r>
    <r>
      <rPr>
        <b/>
        <vertAlign val="superscript"/>
        <sz val="8"/>
        <rFont val="Futura Md BT"/>
        <family val="2"/>
      </rPr>
      <t>3</t>
    </r>
    <r>
      <rPr>
        <b/>
        <sz val="8"/>
        <rFont val="Futura Md BT"/>
        <family val="2"/>
      </rPr>
      <t xml:space="preserve"> o Ton/Km</t>
    </r>
  </si>
  <si>
    <t>TARIFA</t>
  </si>
  <si>
    <t>MATERIAL DE EXCAVACION</t>
  </si>
  <si>
    <t>IV. MANO DE OBRA</t>
  </si>
  <si>
    <t>TRABAJADOR</t>
  </si>
  <si>
    <t>JORNAL</t>
  </si>
  <si>
    <t>PRESTACIONES</t>
  </si>
  <si>
    <t>JORNAL TOTAL</t>
  </si>
  <si>
    <t>CUADRILLA 4 AYUDANTES 1 OFICIAL</t>
  </si>
  <si>
    <t>TOTAL COSTO DIRECTO $</t>
  </si>
  <si>
    <t>(Firma)</t>
  </si>
  <si>
    <t>(Nombre)</t>
  </si>
  <si>
    <r>
      <t xml:space="preserve">                                             </t>
    </r>
    <r>
      <rPr>
        <sz val="10"/>
        <rFont val="Futura Md BT"/>
        <family val="2"/>
      </rPr>
      <t>Contratista</t>
    </r>
  </si>
  <si>
    <t xml:space="preserve"> </t>
  </si>
  <si>
    <t xml:space="preserve">OBSERVACIONES </t>
  </si>
  <si>
    <t>ELABORO:</t>
  </si>
  <si>
    <t>M.P.</t>
  </si>
  <si>
    <t>FIRMA</t>
  </si>
  <si>
    <t>ANÁLISIS DE PRECIOS UNITARIOS</t>
  </si>
  <si>
    <t>TUBERÍA DE PVC DE 595 mm</t>
  </si>
  <si>
    <t>HERRAMIENTA MENOR (10% M.O.)</t>
  </si>
  <si>
    <t xml:space="preserve">TUBOPVC 595mm </t>
  </si>
  <si>
    <t>GL</t>
  </si>
  <si>
    <t>CUADRILLA 1 OFICIALES + 3 AYUDANTES</t>
  </si>
  <si>
    <t>V. COSTOS INDIRECTOS</t>
  </si>
  <si>
    <t>COSTO DIRECTO</t>
  </si>
  <si>
    <t>PORCENTAJE</t>
  </si>
  <si>
    <t>VALOR TOTAL</t>
  </si>
  <si>
    <t>TOTAL COSTO INDIRECTO $</t>
  </si>
  <si>
    <t>PRECIO UNITARIO TOTAL APROXIMADO AL PESO</t>
  </si>
  <si>
    <t>OBSERVACIONES INTERVENTORÍA INVIAS</t>
  </si>
  <si>
    <t>CONCRETO CLASE F</t>
  </si>
  <si>
    <t>CONCRETADORA A GASOLINA</t>
  </si>
  <si>
    <t>VIBRADOR</t>
  </si>
  <si>
    <t>HERRAMIENTA MENOR (10% MO)</t>
  </si>
  <si>
    <t>CEMENTO GRIS BULTO DE 50 KG</t>
  </si>
  <si>
    <t>SACO</t>
  </si>
  <si>
    <t>ARENA</t>
  </si>
  <si>
    <t>AGREGADO PETREO</t>
  </si>
  <si>
    <t>AGUA</t>
  </si>
  <si>
    <t>LT</t>
  </si>
  <si>
    <t>FORMALETA</t>
  </si>
  <si>
    <t>DESPERDICIO (2%)</t>
  </si>
  <si>
    <t>CUADRILLA 1 OFICIALES +10 AYUDANTES</t>
  </si>
  <si>
    <t>OBSERVACIONES INTERVENTORÍA</t>
  </si>
  <si>
    <t>PIEDRA</t>
  </si>
  <si>
    <t>CUADRILLA 1 OFICIALES + 6 AYUDANTES</t>
  </si>
  <si>
    <t>CONCRETO CLASE D</t>
  </si>
  <si>
    <t>CONCRETADORA A GASOLINA 1 SACO</t>
  </si>
  <si>
    <t>AGREGADO PETREO PARA CONCRETO HIDRAULICO</t>
  </si>
  <si>
    <t>CUADRILLA 1 OFICIALES + 10 AYUDANTES</t>
  </si>
  <si>
    <t xml:space="preserve">OBSERVACIONES INTERVENTORÍA </t>
  </si>
  <si>
    <t>INSTITUTO NACIONAL DE VIAS</t>
  </si>
  <si>
    <t>ACERO DE REFUERZO</t>
  </si>
  <si>
    <t>KG</t>
  </si>
  <si>
    <t>ACERO DE REFUERZO Fy=60.000 psi</t>
  </si>
  <si>
    <t xml:space="preserve">ALAMBRE DE AMARRE </t>
  </si>
  <si>
    <t>CUADRILLA 1 OFICIALES + 2 AYUDANTES</t>
  </si>
  <si>
    <t xml:space="preserve">AGUA </t>
  </si>
  <si>
    <r>
      <t>M</t>
    </r>
    <r>
      <rPr>
        <b/>
        <vertAlign val="superscript"/>
        <sz val="10"/>
        <rFont val="Futura Md BT"/>
        <family val="2"/>
      </rPr>
      <t>3</t>
    </r>
    <r>
      <rPr>
        <b/>
        <sz val="10"/>
        <rFont val="Futura Md BT"/>
        <family val="2"/>
      </rPr>
      <t xml:space="preserve"> o Ton/Km</t>
    </r>
  </si>
  <si>
    <t>CUADRILLA 1 OFICIAL + 4 AYUDANTES</t>
  </si>
  <si>
    <t>VIBROCOMPACTADORA (RANA)</t>
  </si>
  <si>
    <t>MATERIAL SELEECIONADO PARA RELLENO</t>
  </si>
  <si>
    <t>M3 o Ton/Km</t>
  </si>
  <si>
    <t>CUADRILLA 2 AYUDANTES 1 OFICIAL</t>
  </si>
  <si>
    <t xml:space="preserve">                                             Contratista</t>
  </si>
  <si>
    <t xml:space="preserve">TRANSPORTES DE MATERIALES </t>
  </si>
  <si>
    <t>ALAMBRE GALVANIZADO No 12</t>
  </si>
  <si>
    <t xml:space="preserve">MALLA PARA GAVIONES </t>
  </si>
  <si>
    <t>U</t>
  </si>
  <si>
    <t>M3-KM</t>
  </si>
  <si>
    <t>VOLQUETA</t>
  </si>
  <si>
    <t>CAPACIDAD 6 M3</t>
  </si>
  <si>
    <t>TUBO DE CONCRETO REFORZADO D=24" EN OBRA</t>
  </si>
  <si>
    <t>CUADRILLA 1 OFICIALES + 5 AYUDANTES</t>
  </si>
  <si>
    <t>MATERIAL FILTRANTE</t>
  </si>
  <si>
    <t>CUADRILLA 1 OFICIAL + 1 AYUDANTE</t>
  </si>
  <si>
    <t>GEOTEXTIL</t>
  </si>
  <si>
    <t>ENROCADOS DE FONDO Y PARED</t>
  </si>
  <si>
    <t>PIEDRA DE MANO</t>
  </si>
  <si>
    <t>GUADUA CEPA</t>
  </si>
  <si>
    <t>ALAMBRE GALVANIZADO</t>
  </si>
  <si>
    <t>IMPERMEABILIZANTE</t>
  </si>
  <si>
    <t>HERRAMIENTA MENOR (5% M.O.)</t>
  </si>
  <si>
    <t xml:space="preserve">ANÁLISIS DE PRECIOS UNITARIOS </t>
  </si>
  <si>
    <t>EMPRADIZACION</t>
  </si>
  <si>
    <t>PRADO</t>
  </si>
  <si>
    <t>ESTACAS</t>
  </si>
  <si>
    <t>CUADRILLA 1 OFICIALES + 4 AYUDANTES</t>
  </si>
  <si>
    <t>GAVIONES</t>
  </si>
  <si>
    <t>DEMOLICIONES</t>
  </si>
  <si>
    <t>RECUBRIMIENTO DE GAVIONES</t>
  </si>
  <si>
    <t>Concreto clase D</t>
  </si>
  <si>
    <t>EQUIPO DE PERFORACIÓN</t>
  </si>
  <si>
    <t>TRACKDRILL</t>
  </si>
  <si>
    <t>HERRAMIENTA MENOR</t>
  </si>
  <si>
    <t>TUBO PVC PERFORADO D=2"</t>
  </si>
  <si>
    <t>UNIÓN PVC D=2"</t>
  </si>
  <si>
    <t>ANDAMIOS</t>
  </si>
  <si>
    <t>MANEJO DE AGUAS</t>
  </si>
  <si>
    <t>Ml</t>
  </si>
  <si>
    <t>UN</t>
  </si>
  <si>
    <t>Un</t>
  </si>
  <si>
    <t>ARENA O GRAVA SELECCIONADA</t>
  </si>
  <si>
    <t>HERRAMIENTA MENOR (35% MO)</t>
  </si>
  <si>
    <t>Tubo novafort D=24"</t>
  </si>
  <si>
    <t>Acero de refuerzo</t>
  </si>
  <si>
    <t>Kg</t>
  </si>
  <si>
    <t>TUBERÍA DE PVC DE 500 mm</t>
  </si>
  <si>
    <t xml:space="preserve">TUBOPVC 500 mm </t>
  </si>
  <si>
    <t>LISTA DEPRECIOS DE MATERIALES</t>
  </si>
  <si>
    <t>Descripción</t>
  </si>
  <si>
    <t>V/Unitario</t>
  </si>
  <si>
    <t>Agua</t>
  </si>
  <si>
    <t>Lt</t>
  </si>
  <si>
    <t>Arena</t>
  </si>
  <si>
    <t>Gravilla</t>
  </si>
  <si>
    <t>Piedra</t>
  </si>
  <si>
    <t>Cemento</t>
  </si>
  <si>
    <t>Saco</t>
  </si>
  <si>
    <t>Alambre de amarrar</t>
  </si>
  <si>
    <t>Formaleta</t>
  </si>
  <si>
    <t>Gl</t>
  </si>
  <si>
    <t>Guadua</t>
  </si>
  <si>
    <t>Alambre galvanizado</t>
  </si>
  <si>
    <t>Prado</t>
  </si>
  <si>
    <t>Afirmado</t>
  </si>
  <si>
    <t>Malla de gallinero</t>
  </si>
  <si>
    <t>kg</t>
  </si>
  <si>
    <t>LISTA DE PRECIOS DE JORNALES</t>
  </si>
  <si>
    <t>Oficial</t>
  </si>
  <si>
    <t>Día</t>
  </si>
  <si>
    <t xml:space="preserve">Ayudante </t>
  </si>
  <si>
    <t>LISTA DE TARIFAS DE ALQUILER DE EQUIPOS</t>
  </si>
  <si>
    <t>Volqueta</t>
  </si>
  <si>
    <t>Rana</t>
  </si>
  <si>
    <t>Vibrador</t>
  </si>
  <si>
    <t>Mezcladora</t>
  </si>
  <si>
    <t>Tubo en concreto D=24"</t>
  </si>
  <si>
    <t>Material filtrante</t>
  </si>
  <si>
    <t>Geotextil</t>
  </si>
  <si>
    <t>AFIRMADO</t>
  </si>
  <si>
    <t>No</t>
  </si>
  <si>
    <t>ITEM DE PAGO</t>
  </si>
  <si>
    <t>ESPECIFICACIONES</t>
  </si>
  <si>
    <t>Unidad</t>
  </si>
  <si>
    <t>cantidad</t>
  </si>
  <si>
    <t>Costo Directo</t>
  </si>
  <si>
    <t>Valor Total</t>
  </si>
  <si>
    <t>ESPECIFICACION GENERAL</t>
  </si>
  <si>
    <t>ESPECIFICACION PARTICULAR</t>
  </si>
  <si>
    <t>TOTAL COSTO DIRECTO.</t>
  </si>
  <si>
    <t>TOTAL COSTOS INDIRECTOS.</t>
  </si>
  <si>
    <t xml:space="preserve">ELABORO: </t>
  </si>
  <si>
    <t xml:space="preserve">M.P. </t>
  </si>
  <si>
    <t>Herramienta menor</t>
  </si>
  <si>
    <t>ml</t>
  </si>
  <si>
    <t>Base Granular</t>
  </si>
  <si>
    <t>Subbase Granular</t>
  </si>
  <si>
    <t>MDC2</t>
  </si>
  <si>
    <t>Excavaciones varias sin clasificar</t>
  </si>
  <si>
    <t>m3</t>
  </si>
  <si>
    <t>m2</t>
  </si>
  <si>
    <t>ACARREO EN VEHICULO NO AUTOMOTOR</t>
  </si>
  <si>
    <t>M3-HM</t>
  </si>
  <si>
    <t>Cuadrilla 4 ayudantes</t>
  </si>
  <si>
    <t>Acero de refuerzo Fy 4200</t>
  </si>
  <si>
    <t>Rocería y limpieza</t>
  </si>
  <si>
    <t>ROCERIA Y LIMPIEZA</t>
  </si>
  <si>
    <t>GAVIONES EN SACOS DE SUELO CEMENTO</t>
  </si>
  <si>
    <t>COSTAL EN FIBRA</t>
  </si>
  <si>
    <t>CUADRILLA 1 OFICIAL + 3 AYUDANTES</t>
  </si>
  <si>
    <t>MALLA ELECTROSOLDADA</t>
  </si>
  <si>
    <t>Malla electrosoldada</t>
  </si>
  <si>
    <t>BARRERAS VIVAS</t>
  </si>
  <si>
    <t>ESPECIE VEGETAL</t>
  </si>
  <si>
    <t>Especie vegetal</t>
  </si>
  <si>
    <t>Estacas vivas</t>
  </si>
  <si>
    <t xml:space="preserve">UN </t>
  </si>
  <si>
    <t>CEMENTO</t>
  </si>
  <si>
    <t>JUAN CARLOS GIRALDO MEJIA</t>
  </si>
  <si>
    <t>18665 CPC</t>
  </si>
  <si>
    <t>DISTANCIA DE ACARREO DE MATRIRLAES</t>
  </si>
  <si>
    <t xml:space="preserve">ARENA </t>
  </si>
  <si>
    <t>GRAVILLA</t>
  </si>
  <si>
    <t xml:space="preserve">DISTANCIA </t>
  </si>
  <si>
    <t>TOTAL COSTOS DE OBRA</t>
  </si>
  <si>
    <t xml:space="preserve">MATERIAL DE BASE </t>
  </si>
  <si>
    <t>MATERIAL DE SUBBASE</t>
  </si>
  <si>
    <t>VARIOS</t>
  </si>
  <si>
    <t>Tubo novafort  D=15"</t>
  </si>
  <si>
    <t>Tubo para filtros D=65mm</t>
  </si>
  <si>
    <t>Equipo de perforación</t>
  </si>
  <si>
    <t>hora</t>
  </si>
  <si>
    <t>dia</t>
  </si>
  <si>
    <t>TUBO PVC 65MM</t>
  </si>
  <si>
    <t>TUBERIA PARA FILTRO D=65MM</t>
  </si>
  <si>
    <t>1 OFICIAL+ 2 AYUDANTES</t>
  </si>
  <si>
    <t>TUBO NOVAFORT D=15"</t>
  </si>
  <si>
    <t>TUBERIA NOVAFORT D=15"</t>
  </si>
  <si>
    <t>BASE GRANULAR</t>
  </si>
  <si>
    <t>MATERIAL DE BASE</t>
  </si>
  <si>
    <t>MATERIA DE BASE</t>
  </si>
  <si>
    <t>PLACA VIBRATORIA RANA</t>
  </si>
  <si>
    <t>1 OFICIAL+ 4 AYUDANTES</t>
  </si>
  <si>
    <t>RIEGO DE IMPRIMACION</t>
  </si>
  <si>
    <t>EMULSION ASFALTICA</t>
  </si>
  <si>
    <t>Emulsión asfáltica</t>
  </si>
  <si>
    <t>lt</t>
  </si>
  <si>
    <t xml:space="preserve"> 1 AYUDANTES</t>
  </si>
  <si>
    <t>Malla para gaviones</t>
  </si>
  <si>
    <t xml:space="preserve">TRINCHOS EN GUADUA </t>
  </si>
  <si>
    <t xml:space="preserve">Impermeabilizante </t>
  </si>
  <si>
    <t>Galón</t>
  </si>
  <si>
    <t>REVEGETALIZACION DE TALUDES</t>
  </si>
  <si>
    <t>DESCOLES EN SACOS DE SUELO CEMENTO</t>
  </si>
  <si>
    <t>EQUIPO DE PERFORACIÓN MANUAL</t>
  </si>
  <si>
    <t>DSCRIPCION</t>
  </si>
  <si>
    <t>LARGO</t>
  </si>
  <si>
    <t xml:space="preserve">ANCHO </t>
  </si>
  <si>
    <t xml:space="preserve">ALTO </t>
  </si>
  <si>
    <t>CANT/ML</t>
  </si>
  <si>
    <t>excavaciones para micropilotes</t>
  </si>
  <si>
    <t>Concreto clase D para  micropilotes</t>
  </si>
  <si>
    <t>600,1,1</t>
  </si>
  <si>
    <t>820,1,2</t>
  </si>
  <si>
    <t>LLENOS EN ZANJA</t>
  </si>
  <si>
    <t>Anclajes pasivos L&lt;10 mts</t>
  </si>
  <si>
    <t>Acero de refuerzo para pntallas</t>
  </si>
  <si>
    <t>Demoliciones</t>
  </si>
  <si>
    <t>VARILLA D= 5/8</t>
  </si>
  <si>
    <t>LECHADA</t>
  </si>
  <si>
    <t>Control de tráfico</t>
  </si>
  <si>
    <t>Jornal</t>
  </si>
  <si>
    <t>Tubo en concreto D=36"</t>
  </si>
  <si>
    <t>Riego de imprimación</t>
  </si>
  <si>
    <t>MDC2 para bacheos</t>
  </si>
  <si>
    <t>Corte de pavimento asfáltico</t>
  </si>
  <si>
    <t>jornal</t>
  </si>
  <si>
    <t>Finisher</t>
  </si>
  <si>
    <t>vibro</t>
  </si>
  <si>
    <t>vibrocompactador</t>
  </si>
  <si>
    <t>Hora</t>
  </si>
  <si>
    <t>Cortadora de pavimento</t>
  </si>
  <si>
    <t>Cortadora de paviento</t>
  </si>
  <si>
    <t>MALLA DE REFUERZO</t>
  </si>
  <si>
    <t>MALLA DE REFUERZO TIPO Q-4</t>
  </si>
  <si>
    <t>CONCRETO CLASE D ACELERADO A 7 DÍAS</t>
  </si>
  <si>
    <t>ACELERANTE DE FRAGUE A 7 DIAS</t>
  </si>
  <si>
    <t>Acelerante de frague a 7 días</t>
  </si>
  <si>
    <t>Concreto clase D para vigas, pantallas , muros, canales y pocetas</t>
  </si>
  <si>
    <t>P1</t>
  </si>
  <si>
    <t>P2</t>
  </si>
  <si>
    <t>P3</t>
  </si>
  <si>
    <t>P4</t>
  </si>
  <si>
    <t>P5</t>
  </si>
  <si>
    <t>P6</t>
  </si>
  <si>
    <t>P8</t>
  </si>
  <si>
    <t>Esterilla</t>
  </si>
  <si>
    <t>Polpropileno</t>
  </si>
  <si>
    <t xml:space="preserve">Plástico </t>
  </si>
  <si>
    <t>P9</t>
  </si>
  <si>
    <t>CUNETAS  EN ESTERILLA, POLIPROPILENO Y GEOTEXTIL NT</t>
  </si>
  <si>
    <t>SOBREACARREO EN VEHICULO NO AUTOMOTOR AL HOMBRO EN FUERTE PENDIENTE</t>
  </si>
  <si>
    <t>CORTE DE PAVIMENTO</t>
  </si>
  <si>
    <t>MDC2 PARA PARCHEOS</t>
  </si>
  <si>
    <t>CONTROL DE TRAFICO</t>
  </si>
  <si>
    <t xml:space="preserve">TUBOPVC D=900mm </t>
  </si>
  <si>
    <t>TUBERÍA DE PVC D= 900 mm</t>
  </si>
  <si>
    <t>TUBERÍA DE PVC DE 762 mm</t>
  </si>
  <si>
    <t>CONCRETO CLASE D PARA MUROS, VIGAS, PANTALLAS, CANALES Y POCETAS</t>
  </si>
  <si>
    <t>ANCLAJES PASIVOS L&lt;10 M</t>
  </si>
  <si>
    <t>EXCAVACIONES PARA MICROPILOTES</t>
  </si>
  <si>
    <t>RELLENOS ALREDEDOR DE ESTRUCTURAS CON MATERIAL DE LA EXCAVACIÓN</t>
  </si>
  <si>
    <t>RECUBRIMIENTO DE TALUDES EN CONCRETO</t>
  </si>
  <si>
    <t>TUBO DE CONCRETO REFORZADO D=36" EN OBRA</t>
  </si>
  <si>
    <t>TUBERÍA DE CONCRETO REFORZADO D=36"</t>
  </si>
  <si>
    <t>TUBERÍA DE CONCRETO D=24"</t>
  </si>
  <si>
    <t>CONCRETO CLASE G PARA CANALES, MUROS Y PLACAS HUELLAS</t>
  </si>
  <si>
    <t>CONCRETO CLASE D PARA MICROPILOTES</t>
  </si>
  <si>
    <t>DRENES HORIZONTALES L&lt; 10 MTS</t>
  </si>
  <si>
    <t>DRENES HORIZONTALES L&gt; 10 MTS</t>
  </si>
  <si>
    <t>MDC2 PARA BACHEOS</t>
  </si>
  <si>
    <t>SUBBASE GRANULAR</t>
  </si>
  <si>
    <t>GEOTEXTIL NT 2500</t>
  </si>
  <si>
    <t>Geotextil NT 2500</t>
  </si>
  <si>
    <t>GEOTEXTIL NT 2500 PARA TERRAPLENES REFORZADOS CON GEOSINTETICOS</t>
  </si>
  <si>
    <t>GEOTEXTIL NT 1600 PARA FILTROS</t>
  </si>
  <si>
    <t>GEOTEXTIL NT 1600</t>
  </si>
  <si>
    <t>COMPACTADOR MANUAL TIPO RANA O BENITIN</t>
  </si>
  <si>
    <t>MEZCLA ASFALTICA NATURAL MAN19</t>
  </si>
  <si>
    <t>BASE ESTABILIZADA</t>
  </si>
  <si>
    <t>Motoniveladora</t>
  </si>
  <si>
    <t>Compactador de llantas</t>
  </si>
  <si>
    <t>MEZCLA ASFÁLTICA NATURAL MAN-19</t>
  </si>
  <si>
    <t xml:space="preserve">Mezcla asfaltica natural </t>
  </si>
  <si>
    <t>1 OFICIAL+ 8 AYUDANTES</t>
  </si>
  <si>
    <t>BASE ESTABILIZADA CON UNA MEZCLA ASFALTICA NATURAL TIPO BEMAN-25</t>
  </si>
  <si>
    <t>MOTONIVELADORA</t>
  </si>
  <si>
    <t>VIBROCOMPACTADOR</t>
  </si>
  <si>
    <t>Base estabilizada con mezcla asfaltica natural</t>
  </si>
  <si>
    <t>MAN-19</t>
  </si>
  <si>
    <t>MEZCLA ASFALTICA NATURAL MAN19 BACHEOS</t>
  </si>
  <si>
    <t>Solado de limpieza</t>
  </si>
  <si>
    <t>Código</t>
  </si>
  <si>
    <t>CCE-EICP-FM-25</t>
  </si>
  <si>
    <t>Versión</t>
  </si>
  <si>
    <t>FORMULARIO 1</t>
  </si>
  <si>
    <t>PRESUPUESTO OFICIAL</t>
  </si>
  <si>
    <t>[El presente formulario aplica para los procesos de contratación que tengan como forma de pago precios unitarios. Tratándose de otras modalidades de precio, la Entidad debe ajustarlo cuando corresponde a: precio global, llave en mano, administración delegada, reembolso de gastos o cualquier otra forma  precio] </t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</si>
  <si>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 amarillo. Tratándose de otras modalidades de precio, la Entidad puede o no configurar los mismos aspectos.</t>
  </si>
  <si>
    <t>Nº</t>
  </si>
  <si>
    <t xml:space="preserve">ESPECIFICACIONES </t>
  </si>
  <si>
    <t>DESCRIPCION</t>
  </si>
  <si>
    <t>UND.</t>
  </si>
  <si>
    <t>VALOR UNITARIO</t>
  </si>
  <si>
    <t xml:space="preserve">VALOR TOTAL                                </t>
  </si>
  <si>
    <t>GENERAL</t>
  </si>
  <si>
    <t>PARTICULAR</t>
  </si>
  <si>
    <t>Excavaciones varias</t>
  </si>
  <si>
    <t>llenos en afirmado</t>
  </si>
  <si>
    <t>Concreto clase D para vigas y pantalla</t>
  </si>
  <si>
    <t>implementación del protocolo COVID</t>
  </si>
  <si>
    <t>Global</t>
  </si>
  <si>
    <t>Subtotal</t>
  </si>
  <si>
    <t xml:space="preserve">SUBTOTAL OBRAS </t>
  </si>
  <si>
    <t>SUBTOTAL OBRAS (INCLUYE IVA)</t>
  </si>
  <si>
    <r>
      <rPr>
        <b/>
        <sz val="12"/>
        <rFont val="Arial Narrow"/>
        <family val="2"/>
      </rPr>
      <t xml:space="preserve">NOTA 1: </t>
    </r>
    <r>
      <rPr>
        <sz val="12"/>
        <rFont val="Arial Narrow"/>
        <family val="2"/>
      </rPr>
      <t xml:space="preserve"> Se debe tener en cuenta que el PRECIO UNITARIO incluye el valor de A.I.U. </t>
    </r>
  </si>
  <si>
    <r>
      <rPr>
        <b/>
        <sz val="12"/>
        <rFont val="Arial Narrow"/>
        <family val="2"/>
      </rPr>
      <t>NOTA 2:</t>
    </r>
    <r>
      <rPr>
        <sz val="12"/>
        <rFont val="Arial Narrow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</si>
  <si>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A=</t>
  </si>
  <si>
    <r>
      <rPr>
        <b/>
        <sz val="12"/>
        <rFont val="Arial Narrow"/>
        <family val="2"/>
      </rPr>
      <t>NOTA 3:</t>
    </r>
    <r>
      <rPr>
        <sz val="12"/>
        <rFont val="Arial Narrow"/>
        <family val="2"/>
      </rPr>
      <t xml:space="preserve"> El A.I.U y su discriminación deben estar en porcentaje (%). </t>
    </r>
  </si>
  <si>
    <t xml:space="preserve">IMPREVISTO
</t>
  </si>
  <si>
    <t>I=</t>
  </si>
  <si>
    <r>
      <rPr>
        <b/>
        <sz val="12"/>
        <rFont val="Arial Narrow"/>
        <family val="2"/>
      </rPr>
      <t>NOTA 4:</t>
    </r>
    <r>
      <rPr>
        <sz val="12"/>
        <rFont val="Arial Narrow"/>
        <family val="2"/>
      </rPr>
      <t xml:space="preserve"> El Item Implementacion del protocoilo de bioseguridad es un costo fijo que se pagara contra facturacion previa verificacion del interventor y/o supervisor.</t>
    </r>
  </si>
  <si>
    <t xml:space="preserve">UTILIDAD
</t>
  </si>
  <si>
    <t>U=</t>
  </si>
  <si>
    <r>
      <rPr>
        <b/>
        <sz val="12"/>
        <rFont val="Arial Narrow"/>
        <family val="2"/>
      </rPr>
      <t>NOTA 5:</t>
    </r>
    <r>
      <rPr>
        <sz val="12"/>
        <rFont val="Arial Narrow"/>
        <family val="2"/>
      </rPr>
      <t xml:space="preserve"> [Determinar por la Entidad]</t>
    </r>
  </si>
  <si>
    <t>TOTAL A.I.U</t>
  </si>
  <si>
    <t>A.I.U.=</t>
  </si>
  <si>
    <r>
      <t xml:space="preserve">NOTA 6: </t>
    </r>
    <r>
      <rPr>
        <sz val="12"/>
        <rFont val="Arial Narrow"/>
        <family val="2"/>
      </rPr>
      <t xml:space="preserve"> [Determinar por la Entidad]</t>
    </r>
  </si>
  <si>
    <t>SOLADO DE LIMPÍEZA</t>
  </si>
  <si>
    <t>Tubo novafort  D=24"</t>
  </si>
  <si>
    <t>Tubo novafort  D=30"</t>
  </si>
  <si>
    <t>Tubo novafort  D=36"</t>
  </si>
  <si>
    <t xml:space="preserve">ANCLAJE PASIVO  L&gt; 10 MTS </t>
  </si>
  <si>
    <t>ACERO D=5/8</t>
  </si>
  <si>
    <t xml:space="preserve">MDC2  </t>
  </si>
  <si>
    <t xml:space="preserve">Riego de imprimación </t>
  </si>
  <si>
    <t>corte de pavimento asfaltico</t>
  </si>
  <si>
    <t>demoliciones</t>
  </si>
  <si>
    <t>EXCAVACION MANUAL PARA CAISSON D=1.2, PROFUNDIDAD HASTA 6 METROS EN MATERIAL DONGLOMERADO</t>
  </si>
  <si>
    <t>P20</t>
  </si>
  <si>
    <t>MOLINETE PARA RETIRO DE MAYTERIAL</t>
  </si>
  <si>
    <t>Molinete para retiro de material</t>
  </si>
  <si>
    <t>EXCAVACION MANUAL PARA CAISSON D=1.2, PROFUNDIDAD HASTA 6 METROS EN ROCA O BAJO AGUA</t>
  </si>
  <si>
    <t xml:space="preserve">COMPRESOR </t>
  </si>
  <si>
    <t>Compresor</t>
  </si>
  <si>
    <t>Acero de refuerzo Fy 4200 viga</t>
  </si>
  <si>
    <t>MEMORIA DE CANTIDADES PANTALLA K14+200 VIA LA FELISA-LA MERCED</t>
  </si>
  <si>
    <t>Concreto clase D para  vigas</t>
  </si>
  <si>
    <t>anclajes pasivo l= 6 ml</t>
  </si>
  <si>
    <t>afirmado</t>
  </si>
  <si>
    <t>anclaje pasivo l=6ml</t>
  </si>
  <si>
    <t>600,1,2</t>
  </si>
  <si>
    <t>Excavaciones para micropilotes</t>
  </si>
  <si>
    <t>Acero de refuerzo para micropilotes</t>
  </si>
  <si>
    <t xml:space="preserve">Concreto clase D para  pantalla </t>
  </si>
  <si>
    <t>MEMORIA DE CANTIDADES MURO EN CONCRETO +7+800 VIA LA FELISA-LA MERCED</t>
  </si>
  <si>
    <t>ANCHO</t>
  </si>
  <si>
    <t>ALTO</t>
  </si>
  <si>
    <t>P10</t>
  </si>
  <si>
    <t>PRESUPUESTO  PARA LA CONSTRUCCION DE PANTALLA EN CONCRETO, K1+200 VIA LA MERCED-BUENOS AIRES-LA FELISA Y MURO EN CONCRETO EN EL K7+400 VIA LA MERCED-BUENOS AIRES-LA FELISA, MUNICIPIO DE LA MERCED, DEPARTAMENTO DE CALDAS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</si>
</sst>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&quot;$&quot;\ #,##0.00_);\(&quot;$&quot;\ #,##0.00\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&quot;$&quot;\ #,##0.00"/>
    <numFmt numFmtId="170" formatCode="0.0"/>
    <numFmt numFmtId="171" formatCode="#,##0.000"/>
    <numFmt numFmtId="172" formatCode="_ [$€-2]\ * #,##0.00_ ;_ [$€-2]\ * \-#,##0.00_ ;_ [$€-2]\ * &quot;-&quot;??_ "/>
    <numFmt numFmtId="173" formatCode="\K0\+000"/>
    <numFmt numFmtId="174" formatCode="_-&quot;$&quot;* #,##0_-;\-&quot;$&quot;* #,##0_-;_-&quot;$&quot;* &quot;-&quot;??_-;_-@_-"/>
    <numFmt numFmtId="175" formatCode="&quot;$&quot;#,##0.00"/>
    <numFmt numFmtId="176" formatCode="&quot;$&quot;\ #,##0"/>
    <numFmt numFmtId="177" formatCode="_(&quot;$&quot;\ * #,##0_);_(&quot;$&quot;\ * \(#,##0\);_(&quot;$&quot;\ * &quot;-&quot;??_);_(@_)"/>
    <numFmt numFmtId="178" formatCode="_-[$$-240A]* #,##0.00_-;\-[$$-240A]* #,##0.00_-;_-[$$-240A]* &quot;-&quot;??_-;_-@_-"/>
    <numFmt numFmtId="179" formatCode="_-[$$-240A]\ * #,##0.00_ ;_-[$$-240A]\ * \-#,##0.00\ ;_-[$$-240A]\ * &quot;-&quot;??_ ;_-@_ "/>
    <numFmt numFmtId="180" formatCode="_-* #,##0.00\ &quot;Pts&quot;_-;\-* #,##0.00\ &quot;Pts&quot;_-;_-* &quot;-&quot;??\ &quot;Pts&quot;_-;_-@_-"/>
    <numFmt numFmtId="181" formatCode="_([$$-240A]\ * #,##0.00_);_([$$-240A]\ * \(#,##0.00\);_([$$-240A]\ * &quot;-&quot;??_);_(@_)"/>
    <numFmt numFmtId="182" formatCode="0.0%"/>
    <numFmt numFmtId="183" formatCode="_([$$-240A]\ * #,##0_);_([$$-240A]\ * \(#,##0\);_([$$-240A]\ * &quot;-&quot;??_);_(@_)"/>
    <numFmt numFmtId="184" formatCode="0#.00\ \L\t"/>
    <numFmt numFmtId="185" formatCode="_ [$$-240A]\ * #,##0.00_ ;_ [$$-240A]\ * \-#,##0.00_ ;_ [$$-240A]\ * &quot;-&quot;??_ ;_ @_ "/>
    <numFmt numFmtId="186" formatCode="_ * #,##0_ ;_ * \-#,##0_ ;_ * &quot;-&quot;??_ ;_ @_ "/>
  </numFmts>
  <fonts count="55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0"/>
      <name val="Futura Md BT"/>
      <family val="2"/>
    </font>
    <font>
      <b/>
      <sz val="11"/>
      <name val="Futura Md BT"/>
      <family val="2"/>
    </font>
    <font>
      <sz val="8"/>
      <name val="Futura Md BT"/>
      <family val="2"/>
    </font>
    <font>
      <b/>
      <sz val="9"/>
      <name val="Futura Md BT"/>
      <family val="2"/>
    </font>
    <font>
      <sz val="11"/>
      <name val="Futura Md BT"/>
      <family val="2"/>
    </font>
    <font>
      <b/>
      <sz val="8"/>
      <name val="Futura Md BT"/>
      <family val="2"/>
    </font>
    <font>
      <b/>
      <sz val="8"/>
      <name val="Futura Md BT"/>
    </font>
    <font>
      <b/>
      <vertAlign val="superscript"/>
      <sz val="8"/>
      <name val="Futura Md BT"/>
      <family val="2"/>
    </font>
    <font>
      <b/>
      <sz val="10"/>
      <name val="Futura Md BT"/>
      <family val="2"/>
    </font>
    <font>
      <sz val="5"/>
      <name val="Futura Md BT"/>
      <family val="2"/>
    </font>
    <font>
      <i/>
      <sz val="5"/>
      <name val="Futura Md BT"/>
      <family val="2"/>
    </font>
    <font>
      <b/>
      <sz val="10"/>
      <name val="Arial"/>
      <family val="2"/>
    </font>
    <font>
      <b/>
      <sz val="10"/>
      <name val="Futura Md BT"/>
    </font>
    <font>
      <sz val="5"/>
      <name val="Arial"/>
      <family val="2"/>
    </font>
    <font>
      <sz val="10"/>
      <color indexed="9"/>
      <name val="Arial"/>
      <family val="2"/>
    </font>
    <font>
      <sz val="9"/>
      <name val="Futura Md BT"/>
      <family val="2"/>
    </font>
    <font>
      <b/>
      <vertAlign val="superscript"/>
      <sz val="10"/>
      <name val="Futura Md BT"/>
      <family val="2"/>
    </font>
    <font>
      <i/>
      <sz val="10"/>
      <name val="Futura Md BT"/>
      <family val="2"/>
    </font>
    <font>
      <sz val="8"/>
      <name val="Arial"/>
      <family val="2"/>
    </font>
    <font>
      <b/>
      <sz val="10"/>
      <color theme="1"/>
      <name val="Arial"/>
      <family val="2"/>
    </font>
    <font>
      <b/>
      <sz val="11"/>
      <name val="Arial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sz val="11"/>
      <color rgb="FF000000"/>
      <name val="Arial"/>
      <family val="2"/>
    </font>
    <font>
      <sz val="11"/>
      <name val="Arial"/>
      <family val="2"/>
    </font>
    <font>
      <b/>
      <sz val="11"/>
      <color rgb="FF000000"/>
      <name val="Arial"/>
      <family val="2"/>
    </font>
    <font>
      <sz val="11"/>
      <name val="Calibri"/>
      <family val="2"/>
    </font>
    <font>
      <b/>
      <sz val="12"/>
      <name val="Arial"/>
      <family val="2"/>
    </font>
    <font>
      <sz val="10"/>
      <color theme="1"/>
      <name val="Century Gothic"/>
      <family val="2"/>
    </font>
    <font>
      <b/>
      <sz val="14"/>
      <name val="Arial"/>
      <family val="2"/>
    </font>
    <font>
      <sz val="11"/>
      <color theme="1"/>
      <name val="Arial"/>
      <family val="2"/>
    </font>
    <font>
      <sz val="10"/>
      <color rgb="FF000000"/>
      <name val="Arial"/>
      <family val="2"/>
    </font>
    <font>
      <sz val="14"/>
      <color theme="1"/>
      <name val="Arial"/>
      <family val="2"/>
    </font>
    <font>
      <sz val="8"/>
      <name val="Calibri"/>
      <family val="2"/>
      <scheme val="minor"/>
    </font>
    <font>
      <sz val="12"/>
      <name val="Arial Narrow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name val="Arial Narrow"/>
      <family val="2"/>
    </font>
    <font>
      <b/>
      <sz val="12"/>
      <name val="Arial Narrow"/>
      <family val="2"/>
    </font>
    <font>
      <sz val="14"/>
      <color rgb="FF000000"/>
      <name val="Arial"/>
      <family val="2"/>
    </font>
    <font>
      <sz val="14"/>
      <name val="Arial"/>
      <family val="2"/>
    </font>
    <font>
      <sz val="14"/>
      <name val="Arial Narrow"/>
      <family val="2"/>
    </font>
    <font>
      <b/>
      <sz val="14"/>
      <name val="Arial Narrow"/>
      <family val="2"/>
    </font>
    <font>
      <sz val="8"/>
      <name val="Arial Narrow"/>
      <family val="2"/>
    </font>
    <font>
      <b/>
      <sz val="12"/>
      <color rgb="FFFF0000"/>
      <name val="Arial Narrow"/>
      <family val="2"/>
    </font>
    <font>
      <sz val="10"/>
      <name val="Arial Narrow"/>
      <family val="2"/>
    </font>
    <font>
      <sz val="11"/>
      <name val="Calibri"/>
      <family val="2"/>
      <scheme val="minor"/>
    </font>
    <font>
      <sz val="12"/>
      <color theme="1"/>
      <name val="Arial"/>
      <family val="2"/>
    </font>
    <font>
      <sz val="12"/>
      <name val="Arial"/>
      <family val="2"/>
    </font>
    <font>
      <sz val="12"/>
      <color theme="1"/>
      <name val="Century Gothic"/>
      <family val="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7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tted">
        <color indexed="64"/>
      </left>
      <right style="dotted">
        <color indexed="64"/>
      </right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33">
    <xf numFmtId="0" fontId="0" fillId="0" borderId="0"/>
    <xf numFmtId="0" fontId="1" fillId="0" borderId="0"/>
    <xf numFmtId="168" fontId="1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172" fontId="2" fillId="0" borderId="0"/>
    <xf numFmtId="168" fontId="2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3" fillId="0" borderId="0"/>
    <xf numFmtId="0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67" fontId="4" fillId="0" borderId="0" applyFont="0" applyFill="0" applyBorder="0" applyAlignment="0" applyProtection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4" borderId="55" applyNumberFormat="0" applyFont="0" applyAlignment="0" applyProtection="0"/>
    <xf numFmtId="164" fontId="4" fillId="0" borderId="0" applyFont="0" applyFill="0" applyBorder="0" applyAlignment="0" applyProtection="0"/>
    <xf numFmtId="0" fontId="4" fillId="0" borderId="0"/>
    <xf numFmtId="0" fontId="1" fillId="0" borderId="0"/>
    <xf numFmtId="0" fontId="1" fillId="0" borderId="0"/>
    <xf numFmtId="0" fontId="1" fillId="0" borderId="0"/>
    <xf numFmtId="180" fontId="1" fillId="0" borderId="0" applyFont="0" applyFill="0" applyBorder="0" applyAlignment="0" applyProtection="0"/>
    <xf numFmtId="184" fontId="1" fillId="0" borderId="0" applyFont="0" applyFill="0" applyBorder="0" applyAlignment="0" applyProtection="0"/>
  </cellStyleXfs>
  <cellXfs count="652">
    <xf numFmtId="0" fontId="0" fillId="0" borderId="0" xfId="0"/>
    <xf numFmtId="0" fontId="5" fillId="0" borderId="16" xfId="0" applyFont="1" applyBorder="1"/>
    <xf numFmtId="0" fontId="5" fillId="0" borderId="17" xfId="0" applyFont="1" applyBorder="1"/>
    <xf numFmtId="0" fontId="5" fillId="0" borderId="15" xfId="0" applyFont="1" applyBorder="1"/>
    <xf numFmtId="0" fontId="0" fillId="0" borderId="15" xfId="0" applyBorder="1"/>
    <xf numFmtId="0" fontId="5" fillId="0" borderId="0" xfId="0" applyFont="1" applyBorder="1"/>
    <xf numFmtId="0" fontId="6" fillId="0" borderId="19" xfId="0" applyFont="1" applyBorder="1" applyAlignment="1"/>
    <xf numFmtId="0" fontId="0" fillId="0" borderId="21" xfId="0" applyBorder="1"/>
    <xf numFmtId="0" fontId="7" fillId="0" borderId="17" xfId="0" applyFont="1" applyBorder="1"/>
    <xf numFmtId="0" fontId="7" fillId="0" borderId="15" xfId="0" applyFont="1" applyBorder="1" applyAlignment="1">
      <alignment horizontal="center"/>
    </xf>
    <xf numFmtId="0" fontId="8" fillId="0" borderId="19" xfId="0" applyFont="1" applyBorder="1" applyAlignment="1"/>
    <xf numFmtId="0" fontId="5" fillId="0" borderId="20" xfId="0" applyFont="1" applyBorder="1"/>
    <xf numFmtId="0" fontId="5" fillId="0" borderId="21" xfId="0" applyFont="1" applyBorder="1" applyProtection="1">
      <protection locked="0"/>
    </xf>
    <xf numFmtId="0" fontId="6" fillId="0" borderId="21" xfId="0" applyFont="1" applyFill="1" applyBorder="1" applyAlignment="1"/>
    <xf numFmtId="0" fontId="9" fillId="0" borderId="6" xfId="0" applyFont="1" applyBorder="1" applyAlignment="1">
      <alignment horizontal="left"/>
    </xf>
    <xf numFmtId="0" fontId="0" fillId="0" borderId="19" xfId="0" applyBorder="1"/>
    <xf numFmtId="0" fontId="5" fillId="0" borderId="18" xfId="0" applyFont="1" applyBorder="1"/>
    <xf numFmtId="0" fontId="5" fillId="0" borderId="19" xfId="0" applyFont="1" applyBorder="1"/>
    <xf numFmtId="0" fontId="0" fillId="0" borderId="0" xfId="0" applyBorder="1"/>
    <xf numFmtId="0" fontId="5" fillId="2" borderId="27" xfId="0" applyFont="1" applyFill="1" applyBorder="1"/>
    <xf numFmtId="0" fontId="5" fillId="2" borderId="27" xfId="0" applyFont="1" applyFill="1" applyBorder="1" applyProtection="1">
      <protection locked="0"/>
    </xf>
    <xf numFmtId="0" fontId="5" fillId="2" borderId="28" xfId="0" applyFont="1" applyFill="1" applyBorder="1"/>
    <xf numFmtId="0" fontId="0" fillId="2" borderId="19" xfId="0" applyFill="1" applyBorder="1"/>
    <xf numFmtId="0" fontId="5" fillId="0" borderId="0" xfId="0" applyFont="1" applyBorder="1" applyProtection="1">
      <protection locked="0"/>
    </xf>
    <xf numFmtId="0" fontId="5" fillId="0" borderId="0" xfId="0" applyFont="1" applyBorder="1" applyAlignment="1" applyProtection="1">
      <alignment horizontal="right"/>
      <protection locked="0"/>
    </xf>
    <xf numFmtId="0" fontId="11" fillId="0" borderId="0" xfId="0" applyFont="1" applyBorder="1" applyProtection="1">
      <protection locked="0"/>
    </xf>
    <xf numFmtId="0" fontId="5" fillId="0" borderId="22" xfId="0" applyFont="1" applyBorder="1"/>
    <xf numFmtId="0" fontId="5" fillId="0" borderId="20" xfId="0" applyFont="1" applyBorder="1" applyProtection="1">
      <protection locked="0"/>
    </xf>
    <xf numFmtId="0" fontId="5" fillId="0" borderId="21" xfId="0" applyFont="1" applyBorder="1"/>
    <xf numFmtId="0" fontId="5" fillId="0" borderId="1" xfId="0" applyFont="1" applyBorder="1"/>
    <xf numFmtId="0" fontId="5" fillId="0" borderId="25" xfId="0" applyFont="1" applyBorder="1"/>
    <xf numFmtId="0" fontId="0" fillId="0" borderId="25" xfId="0" applyBorder="1"/>
    <xf numFmtId="0" fontId="0" fillId="0" borderId="20" xfId="0" applyBorder="1"/>
    <xf numFmtId="0" fontId="5" fillId="2" borderId="17" xfId="0" applyFont="1" applyFill="1" applyBorder="1"/>
    <xf numFmtId="0" fontId="5" fillId="2" borderId="17" xfId="0" applyFont="1" applyFill="1" applyBorder="1" applyProtection="1">
      <protection locked="0"/>
    </xf>
    <xf numFmtId="0" fontId="5" fillId="2" borderId="15" xfId="0" applyFont="1" applyFill="1" applyBorder="1"/>
    <xf numFmtId="0" fontId="0" fillId="2" borderId="15" xfId="0" applyFill="1" applyBorder="1"/>
    <xf numFmtId="0" fontId="10" fillId="2" borderId="29" xfId="0" applyFont="1" applyFill="1" applyBorder="1" applyAlignment="1">
      <alignment horizontal="center"/>
    </xf>
    <xf numFmtId="0" fontId="10" fillId="2" borderId="31" xfId="0" applyFont="1" applyFill="1" applyBorder="1" applyAlignment="1">
      <alignment horizontal="center"/>
    </xf>
    <xf numFmtId="0" fontId="5" fillId="0" borderId="33" xfId="0" applyFont="1" applyBorder="1"/>
    <xf numFmtId="0" fontId="5" fillId="0" borderId="35" xfId="0" applyFont="1" applyBorder="1" applyAlignment="1">
      <alignment horizontal="center"/>
    </xf>
    <xf numFmtId="0" fontId="5" fillId="0" borderId="33" xfId="0" applyFont="1" applyBorder="1" applyAlignment="1">
      <alignment horizontal="center"/>
    </xf>
    <xf numFmtId="0" fontId="5" fillId="2" borderId="38" xfId="0" applyFont="1" applyFill="1" applyBorder="1"/>
    <xf numFmtId="0" fontId="5" fillId="2" borderId="39" xfId="0" applyFont="1" applyFill="1" applyBorder="1"/>
    <xf numFmtId="0" fontId="5" fillId="0" borderId="18" xfId="0" applyFont="1" applyFill="1" applyBorder="1"/>
    <xf numFmtId="0" fontId="5" fillId="0" borderId="0" xfId="0" applyFont="1" applyFill="1" applyBorder="1"/>
    <xf numFmtId="0" fontId="5" fillId="0" borderId="20" xfId="0" applyFont="1" applyFill="1" applyBorder="1"/>
    <xf numFmtId="0" fontId="5" fillId="0" borderId="19" xfId="0" applyFont="1" applyFill="1" applyBorder="1"/>
    <xf numFmtId="0" fontId="0" fillId="0" borderId="19" xfId="0" applyFill="1" applyBorder="1"/>
    <xf numFmtId="0" fontId="0" fillId="0" borderId="0" xfId="0" applyFill="1"/>
    <xf numFmtId="0" fontId="10" fillId="2" borderId="2" xfId="0" applyFont="1" applyFill="1" applyBorder="1" applyAlignment="1">
      <alignment horizontal="center"/>
    </xf>
    <xf numFmtId="0" fontId="10" fillId="2" borderId="43" xfId="0" applyFont="1" applyFill="1" applyBorder="1" applyAlignment="1">
      <alignment horizontal="center"/>
    </xf>
    <xf numFmtId="169" fontId="5" fillId="0" borderId="3" xfId="0" applyNumberFormat="1" applyFont="1" applyBorder="1"/>
    <xf numFmtId="170" fontId="5" fillId="0" borderId="27" xfId="0" applyNumberFormat="1" applyFont="1" applyBorder="1"/>
    <xf numFmtId="169" fontId="5" fillId="0" borderId="4" xfId="0" applyNumberFormat="1" applyFont="1" applyBorder="1"/>
    <xf numFmtId="0" fontId="5" fillId="0" borderId="45" xfId="0" applyFont="1" applyBorder="1" applyAlignment="1"/>
    <xf numFmtId="0" fontId="5" fillId="0" borderId="46" xfId="0" applyFont="1" applyBorder="1" applyAlignment="1"/>
    <xf numFmtId="169" fontId="5" fillId="0" borderId="48" xfId="0" applyNumberFormat="1" applyFont="1" applyBorder="1"/>
    <xf numFmtId="170" fontId="5" fillId="0" borderId="20" xfId="0" applyNumberFormat="1" applyFont="1" applyBorder="1"/>
    <xf numFmtId="169" fontId="5" fillId="0" borderId="5" xfId="0" applyNumberFormat="1" applyFont="1" applyBorder="1"/>
    <xf numFmtId="169" fontId="5" fillId="2" borderId="49" xfId="0" applyNumberFormat="1" applyFont="1" applyFill="1" applyBorder="1"/>
    <xf numFmtId="0" fontId="10" fillId="2" borderId="40" xfId="0" applyFont="1" applyFill="1" applyBorder="1" applyAlignment="1">
      <alignment horizontal="center"/>
    </xf>
    <xf numFmtId="0" fontId="5" fillId="0" borderId="27" xfId="0" applyFont="1" applyBorder="1" applyAlignment="1">
      <alignment horizontal="center"/>
    </xf>
    <xf numFmtId="4" fontId="5" fillId="0" borderId="3" xfId="0" applyNumberFormat="1" applyFont="1" applyBorder="1"/>
    <xf numFmtId="169" fontId="5" fillId="0" borderId="27" xfId="0" applyNumberFormat="1" applyFont="1" applyBorder="1"/>
    <xf numFmtId="0" fontId="5" fillId="0" borderId="38" xfId="0" applyFont="1" applyBorder="1" applyAlignment="1">
      <alignment horizontal="center"/>
    </xf>
    <xf numFmtId="4" fontId="5" fillId="0" borderId="8" xfId="0" applyNumberFormat="1" applyFont="1" applyBorder="1"/>
    <xf numFmtId="169" fontId="5" fillId="0" borderId="38" xfId="0" applyNumberFormat="1" applyFont="1" applyBorder="1"/>
    <xf numFmtId="169" fontId="5" fillId="0" borderId="7" xfId="0" applyNumberFormat="1" applyFont="1" applyBorder="1"/>
    <xf numFmtId="0" fontId="5" fillId="0" borderId="38" xfId="0" applyFont="1" applyBorder="1"/>
    <xf numFmtId="4" fontId="5" fillId="0" borderId="9" xfId="0" applyNumberFormat="1" applyFont="1" applyBorder="1"/>
    <xf numFmtId="169" fontId="5" fillId="0" borderId="50" xfId="0" applyNumberFormat="1" applyFont="1" applyBorder="1"/>
    <xf numFmtId="0" fontId="5" fillId="0" borderId="27" xfId="0" applyFont="1" applyBorder="1"/>
    <xf numFmtId="170" fontId="5" fillId="0" borderId="3" xfId="0" applyNumberFormat="1" applyFont="1" applyBorder="1"/>
    <xf numFmtId="4" fontId="5" fillId="0" borderId="48" xfId="0" applyNumberFormat="1" applyFont="1" applyBorder="1"/>
    <xf numFmtId="170" fontId="5" fillId="0" borderId="48" xfId="0" applyNumberFormat="1" applyFont="1" applyBorder="1"/>
    <xf numFmtId="0" fontId="10" fillId="2" borderId="31" xfId="0" applyFont="1" applyFill="1" applyBorder="1" applyAlignment="1">
      <alignment horizontal="center" wrapText="1"/>
    </xf>
    <xf numFmtId="0" fontId="10" fillId="2" borderId="2" xfId="0" applyFont="1" applyFill="1" applyBorder="1" applyAlignment="1">
      <alignment horizontal="center" wrapText="1"/>
    </xf>
    <xf numFmtId="0" fontId="10" fillId="2" borderId="43" xfId="0" applyFont="1" applyFill="1" applyBorder="1" applyAlignment="1">
      <alignment horizontal="center" wrapText="1"/>
    </xf>
    <xf numFmtId="0" fontId="14" fillId="0" borderId="0" xfId="0" applyFont="1" applyBorder="1"/>
    <xf numFmtId="0" fontId="0" fillId="0" borderId="18" xfId="0" applyBorder="1" applyAlignment="1">
      <alignment horizontal="justify" wrapText="1"/>
    </xf>
    <xf numFmtId="0" fontId="0" fillId="0" borderId="0" xfId="0" applyBorder="1" applyAlignment="1">
      <alignment horizontal="justify" wrapText="1"/>
    </xf>
    <xf numFmtId="0" fontId="0" fillId="0" borderId="19" xfId="0" applyBorder="1" applyAlignment="1">
      <alignment horizontal="justify" wrapText="1"/>
    </xf>
    <xf numFmtId="0" fontId="14" fillId="0" borderId="23" xfId="0" applyFont="1" applyBorder="1" applyAlignment="1"/>
    <xf numFmtId="0" fontId="5" fillId="0" borderId="23" xfId="0" applyFont="1" applyBorder="1"/>
    <xf numFmtId="0" fontId="5" fillId="0" borderId="0" xfId="0" applyFont="1"/>
    <xf numFmtId="0" fontId="5" fillId="0" borderId="3" xfId="0" applyFont="1" applyBorder="1"/>
    <xf numFmtId="0" fontId="5" fillId="0" borderId="48" xfId="0" applyFont="1" applyBorder="1"/>
    <xf numFmtId="0" fontId="5" fillId="0" borderId="5" xfId="0" applyFont="1" applyBorder="1"/>
    <xf numFmtId="169" fontId="5" fillId="0" borderId="44" xfId="0" applyNumberFormat="1" applyFont="1" applyBorder="1" applyAlignment="1">
      <alignment horizontal="right"/>
    </xf>
    <xf numFmtId="169" fontId="5" fillId="2" borderId="25" xfId="0" applyNumberFormat="1" applyFont="1" applyFill="1" applyBorder="1"/>
    <xf numFmtId="10" fontId="5" fillId="0" borderId="3" xfId="6" applyNumberFormat="1" applyFont="1" applyBorder="1" applyAlignment="1">
      <alignment horizontal="center"/>
    </xf>
    <xf numFmtId="4" fontId="5" fillId="0" borderId="5" xfId="0" applyNumberFormat="1" applyFont="1" applyBorder="1"/>
    <xf numFmtId="0" fontId="5" fillId="0" borderId="37" xfId="0" applyFont="1" applyBorder="1" applyAlignment="1"/>
    <xf numFmtId="0" fontId="5" fillId="0" borderId="38" xfId="0" applyFont="1" applyBorder="1" applyAlignment="1"/>
    <xf numFmtId="169" fontId="0" fillId="0" borderId="0" xfId="0" applyNumberFormat="1"/>
    <xf numFmtId="169" fontId="5" fillId="3" borderId="5" xfId="0" applyNumberFormat="1" applyFont="1" applyFill="1" applyBorder="1"/>
    <xf numFmtId="3" fontId="5" fillId="0" borderId="33" xfId="0" applyNumberFormat="1" applyFont="1" applyBorder="1" applyAlignment="1">
      <alignment horizontal="center"/>
    </xf>
    <xf numFmtId="0" fontId="19" fillId="0" borderId="0" xfId="0" applyFont="1"/>
    <xf numFmtId="0" fontId="5" fillId="0" borderId="4" xfId="0" applyFont="1" applyBorder="1"/>
    <xf numFmtId="0" fontId="5" fillId="2" borderId="49" xfId="0" applyFont="1" applyFill="1" applyBorder="1"/>
    <xf numFmtId="0" fontId="2" fillId="0" borderId="0" xfId="0" applyFont="1"/>
    <xf numFmtId="0" fontId="13" fillId="0" borderId="19" xfId="0" applyFont="1" applyBorder="1" applyAlignment="1"/>
    <xf numFmtId="0" fontId="5" fillId="0" borderId="15" xfId="0" applyFont="1" applyBorder="1" applyAlignment="1">
      <alignment horizontal="center"/>
    </xf>
    <xf numFmtId="0" fontId="13" fillId="0" borderId="21" xfId="0" applyFont="1" applyFill="1" applyBorder="1" applyAlignment="1"/>
    <xf numFmtId="0" fontId="5" fillId="0" borderId="6" xfId="0" applyFont="1" applyBorder="1" applyAlignment="1">
      <alignment horizontal="left"/>
    </xf>
    <xf numFmtId="0" fontId="17" fillId="0" borderId="0" xfId="0" applyFont="1" applyBorder="1" applyProtection="1">
      <protection locked="0"/>
    </xf>
    <xf numFmtId="0" fontId="2" fillId="0" borderId="0" xfId="0" applyFont="1" applyBorder="1"/>
    <xf numFmtId="0" fontId="2" fillId="0" borderId="20" xfId="0" applyFont="1" applyBorder="1"/>
    <xf numFmtId="0" fontId="13" fillId="2" borderId="29" xfId="0" applyFont="1" applyFill="1" applyBorder="1" applyAlignment="1">
      <alignment horizontal="center"/>
    </xf>
    <xf numFmtId="0" fontId="13" fillId="2" borderId="31" xfId="0" applyFont="1" applyFill="1" applyBorder="1" applyAlignment="1">
      <alignment horizontal="center"/>
    </xf>
    <xf numFmtId="0" fontId="2" fillId="0" borderId="0" xfId="0" applyFont="1" applyFill="1"/>
    <xf numFmtId="0" fontId="13" fillId="2" borderId="2" xfId="0" applyFont="1" applyFill="1" applyBorder="1" applyAlignment="1">
      <alignment horizontal="center"/>
    </xf>
    <xf numFmtId="0" fontId="13" fillId="2" borderId="43" xfId="0" applyFont="1" applyFill="1" applyBorder="1" applyAlignment="1">
      <alignment horizontal="center"/>
    </xf>
    <xf numFmtId="0" fontId="13" fillId="2" borderId="40" xfId="0" applyFont="1" applyFill="1" applyBorder="1" applyAlignment="1">
      <alignment horizontal="center"/>
    </xf>
    <xf numFmtId="0" fontId="13" fillId="2" borderId="31" xfId="0" applyFont="1" applyFill="1" applyBorder="1" applyAlignment="1">
      <alignment horizontal="center" wrapText="1"/>
    </xf>
    <xf numFmtId="0" fontId="13" fillId="2" borderId="2" xfId="0" applyFont="1" applyFill="1" applyBorder="1" applyAlignment="1">
      <alignment horizontal="center" wrapText="1"/>
    </xf>
    <xf numFmtId="0" fontId="13" fillId="2" borderId="43" xfId="0" applyFont="1" applyFill="1" applyBorder="1" applyAlignment="1">
      <alignment horizontal="center" wrapText="1"/>
    </xf>
    <xf numFmtId="3" fontId="23" fillId="0" borderId="3" xfId="0" applyNumberFormat="1" applyFont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5" fillId="0" borderId="3" xfId="0" applyFont="1" applyFill="1" applyBorder="1"/>
    <xf numFmtId="169" fontId="5" fillId="0" borderId="38" xfId="0" applyNumberFormat="1" applyFont="1" applyFill="1" applyBorder="1"/>
    <xf numFmtId="169" fontId="5" fillId="0" borderId="7" xfId="0" applyNumberFormat="1" applyFont="1" applyFill="1" applyBorder="1"/>
    <xf numFmtId="0" fontId="5" fillId="0" borderId="35" xfId="0" applyFont="1" applyBorder="1"/>
    <xf numFmtId="169" fontId="5" fillId="0" borderId="35" xfId="0" applyNumberFormat="1" applyFont="1" applyBorder="1"/>
    <xf numFmtId="0" fontId="5" fillId="0" borderId="27" xfId="0" applyFont="1" applyFill="1" applyBorder="1" applyAlignment="1">
      <alignment horizontal="center"/>
    </xf>
    <xf numFmtId="4" fontId="5" fillId="0" borderId="3" xfId="0" applyNumberFormat="1" applyFont="1" applyFill="1" applyBorder="1"/>
    <xf numFmtId="169" fontId="5" fillId="0" borderId="27" xfId="0" applyNumberFormat="1" applyFont="1" applyFill="1" applyBorder="1"/>
    <xf numFmtId="0" fontId="10" fillId="2" borderId="26" xfId="0" applyFont="1" applyFill="1" applyBorder="1" applyProtection="1">
      <protection locked="0"/>
    </xf>
    <xf numFmtId="0" fontId="10" fillId="0" borderId="18" xfId="0" applyFont="1" applyBorder="1" applyProtection="1">
      <protection locked="0"/>
    </xf>
    <xf numFmtId="0" fontId="5" fillId="0" borderId="18" xfId="0" applyFont="1" applyBorder="1" applyProtection="1">
      <protection locked="0"/>
    </xf>
    <xf numFmtId="0" fontId="5" fillId="0" borderId="6" xfId="0" applyFont="1" applyBorder="1"/>
    <xf numFmtId="0" fontId="10" fillId="2" borderId="16" xfId="0" applyFont="1" applyFill="1" applyBorder="1" applyProtection="1">
      <protection locked="0"/>
    </xf>
    <xf numFmtId="0" fontId="10" fillId="2" borderId="37" xfId="0" applyFont="1" applyFill="1" applyBorder="1"/>
    <xf numFmtId="0" fontId="10" fillId="0" borderId="18" xfId="0" applyFont="1" applyFill="1" applyBorder="1"/>
    <xf numFmtId="0" fontId="10" fillId="0" borderId="18" xfId="0" applyFont="1" applyBorder="1"/>
    <xf numFmtId="0" fontId="10" fillId="2" borderId="26" xfId="0" applyFont="1" applyFill="1" applyBorder="1"/>
    <xf numFmtId="0" fontId="16" fillId="0" borderId="0" xfId="0" applyFont="1" applyBorder="1"/>
    <xf numFmtId="171" fontId="2" fillId="0" borderId="3" xfId="0" applyNumberFormat="1" applyFont="1" applyBorder="1"/>
    <xf numFmtId="0" fontId="5" fillId="0" borderId="0" xfId="0" applyFont="1" applyBorder="1" applyAlignment="1"/>
    <xf numFmtId="0" fontId="5" fillId="0" borderId="19" xfId="0" applyFont="1" applyBorder="1" applyAlignment="1"/>
    <xf numFmtId="0" fontId="17" fillId="0" borderId="0" xfId="0" applyFont="1" applyBorder="1" applyAlignment="1">
      <alignment vertical="center"/>
    </xf>
    <xf numFmtId="0" fontId="18" fillId="0" borderId="0" xfId="0" applyFont="1" applyBorder="1" applyAlignment="1"/>
    <xf numFmtId="0" fontId="18" fillId="0" borderId="19" xfId="0" applyFont="1" applyBorder="1" applyAlignment="1"/>
    <xf numFmtId="0" fontId="14" fillId="0" borderId="22" xfId="0" applyFont="1" applyBorder="1" applyAlignment="1"/>
    <xf numFmtId="0" fontId="14" fillId="0" borderId="20" xfId="0" applyFont="1" applyBorder="1" applyAlignment="1"/>
    <xf numFmtId="0" fontId="17" fillId="0" borderId="20" xfId="0" applyFont="1" applyBorder="1" applyAlignment="1">
      <alignment vertical="center"/>
    </xf>
    <xf numFmtId="0" fontId="18" fillId="0" borderId="20" xfId="0" applyFont="1" applyBorder="1" applyAlignment="1"/>
    <xf numFmtId="0" fontId="18" fillId="0" borderId="21" xfId="0" applyFont="1" applyBorder="1" applyAlignment="1"/>
    <xf numFmtId="0" fontId="5" fillId="0" borderId="18" xfId="0" applyFont="1" applyBorder="1" applyAlignment="1"/>
    <xf numFmtId="0" fontId="5" fillId="0" borderId="38" xfId="0" applyFont="1" applyBorder="1" applyAlignment="1">
      <alignment vertical="top" wrapText="1"/>
    </xf>
    <xf numFmtId="0" fontId="5" fillId="0" borderId="39" xfId="0" applyFont="1" applyBorder="1" applyAlignment="1">
      <alignment vertical="top" wrapText="1"/>
    </xf>
    <xf numFmtId="0" fontId="5" fillId="0" borderId="0" xfId="0" applyFont="1" applyBorder="1" applyAlignment="1">
      <alignment vertical="top" wrapText="1"/>
    </xf>
    <xf numFmtId="0" fontId="5" fillId="0" borderId="19" xfId="0" applyFont="1" applyBorder="1" applyAlignment="1">
      <alignment vertical="top" wrapText="1"/>
    </xf>
    <xf numFmtId="0" fontId="2" fillId="0" borderId="23" xfId="0" applyFont="1" applyBorder="1" applyAlignment="1">
      <alignment vertical="top" wrapText="1"/>
    </xf>
    <xf numFmtId="0" fontId="2" fillId="0" borderId="24" xfId="0" applyFont="1" applyBorder="1" applyAlignment="1">
      <alignment vertical="top" wrapText="1"/>
    </xf>
    <xf numFmtId="0" fontId="13" fillId="2" borderId="26" xfId="0" applyFont="1" applyFill="1" applyBorder="1" applyProtection="1">
      <protection locked="0"/>
    </xf>
    <xf numFmtId="0" fontId="13" fillId="0" borderId="18" xfId="0" applyFont="1" applyBorder="1" applyProtection="1">
      <protection locked="0"/>
    </xf>
    <xf numFmtId="0" fontId="13" fillId="2" borderId="16" xfId="0" applyFont="1" applyFill="1" applyBorder="1" applyProtection="1">
      <protection locked="0"/>
    </xf>
    <xf numFmtId="0" fontId="13" fillId="2" borderId="37" xfId="0" applyFont="1" applyFill="1" applyBorder="1"/>
    <xf numFmtId="0" fontId="13" fillId="0" borderId="18" xfId="0" applyFont="1" applyFill="1" applyBorder="1"/>
    <xf numFmtId="0" fontId="13" fillId="0" borderId="18" xfId="0" applyFont="1" applyBorder="1"/>
    <xf numFmtId="0" fontId="13" fillId="2" borderId="26" xfId="0" applyFont="1" applyFill="1" applyBorder="1"/>
    <xf numFmtId="0" fontId="5" fillId="0" borderId="37" xfId="0" applyFont="1" applyBorder="1" applyAlignment="1">
      <alignment vertical="top" wrapText="1"/>
    </xf>
    <xf numFmtId="0" fontId="5" fillId="0" borderId="18" xfId="0" applyFont="1" applyBorder="1" applyAlignment="1">
      <alignment vertical="top" wrapText="1"/>
    </xf>
    <xf numFmtId="0" fontId="2" fillId="0" borderId="51" xfId="0" applyFont="1" applyBorder="1" applyAlignment="1">
      <alignment vertical="top" wrapText="1"/>
    </xf>
    <xf numFmtId="0" fontId="10" fillId="2" borderId="31" xfId="0" applyFont="1" applyFill="1" applyBorder="1" applyAlignment="1">
      <alignment horizontal="center"/>
    </xf>
    <xf numFmtId="0" fontId="10" fillId="2" borderId="40" xfId="0" applyFont="1" applyFill="1" applyBorder="1" applyAlignment="1">
      <alignment horizontal="center"/>
    </xf>
    <xf numFmtId="0" fontId="10" fillId="2" borderId="31" xfId="0" applyFont="1" applyFill="1" applyBorder="1" applyAlignment="1">
      <alignment horizontal="center"/>
    </xf>
    <xf numFmtId="0" fontId="10" fillId="2" borderId="40" xfId="0" applyFont="1" applyFill="1" applyBorder="1" applyAlignment="1">
      <alignment horizontal="center"/>
    </xf>
    <xf numFmtId="0" fontId="10" fillId="2" borderId="31" xfId="0" applyFont="1" applyFill="1" applyBorder="1" applyAlignment="1">
      <alignment horizontal="center"/>
    </xf>
    <xf numFmtId="0" fontId="10" fillId="2" borderId="40" xfId="0" applyFont="1" applyFill="1" applyBorder="1" applyAlignment="1">
      <alignment horizontal="center"/>
    </xf>
    <xf numFmtId="4" fontId="0" fillId="0" borderId="0" xfId="0" applyNumberFormat="1"/>
    <xf numFmtId="0" fontId="10" fillId="2" borderId="31" xfId="0" applyFont="1" applyFill="1" applyBorder="1" applyAlignment="1">
      <alignment horizontal="center"/>
    </xf>
    <xf numFmtId="0" fontId="10" fillId="2" borderId="40" xfId="0" applyFont="1" applyFill="1" applyBorder="1" applyAlignment="1">
      <alignment horizontal="center"/>
    </xf>
    <xf numFmtId="4" fontId="5" fillId="0" borderId="3" xfId="0" applyNumberFormat="1" applyFont="1" applyFill="1" applyBorder="1" applyAlignment="1">
      <alignment horizontal="center"/>
    </xf>
    <xf numFmtId="4" fontId="5" fillId="0" borderId="8" xfId="0" applyNumberFormat="1" applyFont="1" applyBorder="1" applyAlignment="1">
      <alignment horizontal="center"/>
    </xf>
    <xf numFmtId="0" fontId="10" fillId="2" borderId="31" xfId="0" applyFont="1" applyFill="1" applyBorder="1" applyAlignment="1">
      <alignment horizontal="center"/>
    </xf>
    <xf numFmtId="0" fontId="10" fillId="2" borderId="40" xfId="0" applyFont="1" applyFill="1" applyBorder="1" applyAlignment="1">
      <alignment horizontal="center"/>
    </xf>
    <xf numFmtId="0" fontId="10" fillId="2" borderId="31" xfId="0" applyFont="1" applyFill="1" applyBorder="1" applyAlignment="1">
      <alignment horizontal="center"/>
    </xf>
    <xf numFmtId="0" fontId="10" fillId="2" borderId="40" xfId="0" applyFont="1" applyFill="1" applyBorder="1" applyAlignment="1">
      <alignment horizontal="center"/>
    </xf>
    <xf numFmtId="0" fontId="0" fillId="0" borderId="3" xfId="0" applyBorder="1"/>
    <xf numFmtId="0" fontId="0" fillId="0" borderId="9" xfId="0" applyBorder="1"/>
    <xf numFmtId="0" fontId="0" fillId="0" borderId="8" xfId="0" applyBorder="1"/>
    <xf numFmtId="0" fontId="10" fillId="2" borderId="31" xfId="0" applyFont="1" applyFill="1" applyBorder="1" applyAlignment="1">
      <alignment horizontal="center"/>
    </xf>
    <xf numFmtId="0" fontId="10" fillId="2" borderId="40" xfId="0" applyFont="1" applyFill="1" applyBorder="1" applyAlignment="1">
      <alignment horizontal="center"/>
    </xf>
    <xf numFmtId="0" fontId="28" fillId="0" borderId="3" xfId="0" applyFont="1" applyBorder="1" applyAlignment="1">
      <alignment horizontal="center"/>
    </xf>
    <xf numFmtId="165" fontId="0" fillId="0" borderId="0" xfId="0" applyNumberFormat="1"/>
    <xf numFmtId="0" fontId="25" fillId="0" borderId="26" xfId="0" applyFont="1" applyBorder="1" applyAlignment="1"/>
    <xf numFmtId="0" fontId="25" fillId="0" borderId="3" xfId="0" applyFont="1" applyBorder="1" applyAlignment="1">
      <alignment horizontal="center" vertical="center"/>
    </xf>
    <xf numFmtId="0" fontId="30" fillId="0" borderId="13" xfId="0" applyFont="1" applyBorder="1" applyAlignment="1">
      <alignment horizontal="left"/>
    </xf>
    <xf numFmtId="4" fontId="31" fillId="0" borderId="3" xfId="0" applyNumberFormat="1" applyFont="1" applyBorder="1" applyAlignment="1">
      <alignment horizontal="center" vertical="center"/>
    </xf>
    <xf numFmtId="43" fontId="0" fillId="0" borderId="0" xfId="7" applyFont="1"/>
    <xf numFmtId="0" fontId="25" fillId="0" borderId="34" xfId="0" applyFont="1" applyBorder="1" applyAlignment="1"/>
    <xf numFmtId="4" fontId="31" fillId="0" borderId="9" xfId="0" applyNumberFormat="1" applyFont="1" applyBorder="1" applyAlignment="1">
      <alignment horizontal="center" vertical="center"/>
    </xf>
    <xf numFmtId="165" fontId="32" fillId="0" borderId="50" xfId="0" applyNumberFormat="1" applyFont="1" applyBorder="1"/>
    <xf numFmtId="0" fontId="33" fillId="0" borderId="0" xfId="0" applyFont="1"/>
    <xf numFmtId="0" fontId="0" fillId="0" borderId="0" xfId="0"/>
    <xf numFmtId="3" fontId="23" fillId="0" borderId="3" xfId="0" applyNumberFormat="1" applyFont="1" applyBorder="1" applyAlignment="1">
      <alignment horizontal="center"/>
    </xf>
    <xf numFmtId="0" fontId="10" fillId="2" borderId="31" xfId="0" applyFont="1" applyFill="1" applyBorder="1" applyAlignment="1">
      <alignment horizontal="center"/>
    </xf>
    <xf numFmtId="0" fontId="10" fillId="2" borderId="40" xfId="0" applyFont="1" applyFill="1" applyBorder="1" applyAlignment="1">
      <alignment horizontal="center"/>
    </xf>
    <xf numFmtId="0" fontId="10" fillId="2" borderId="31" xfId="0" applyFont="1" applyFill="1" applyBorder="1" applyAlignment="1">
      <alignment horizontal="center"/>
    </xf>
    <xf numFmtId="0" fontId="10" fillId="2" borderId="40" xfId="0" applyFont="1" applyFill="1" applyBorder="1" applyAlignment="1">
      <alignment horizontal="center"/>
    </xf>
    <xf numFmtId="0" fontId="0" fillId="0" borderId="0" xfId="0"/>
    <xf numFmtId="0" fontId="0" fillId="0" borderId="0" xfId="0" applyBorder="1"/>
    <xf numFmtId="0" fontId="30" fillId="0" borderId="37" xfId="0" applyFont="1" applyBorder="1" applyAlignment="1">
      <alignment horizontal="left"/>
    </xf>
    <xf numFmtId="4" fontId="31" fillId="0" borderId="8" xfId="0" applyNumberFormat="1" applyFont="1" applyBorder="1" applyAlignment="1">
      <alignment horizontal="center" vertical="center"/>
    </xf>
    <xf numFmtId="9" fontId="31" fillId="0" borderId="9" xfId="7" applyNumberFormat="1" applyFont="1" applyBorder="1" applyAlignment="1">
      <alignment horizontal="center"/>
    </xf>
    <xf numFmtId="165" fontId="35" fillId="0" borderId="9" xfId="8" applyFont="1" applyBorder="1"/>
    <xf numFmtId="0" fontId="35" fillId="0" borderId="0" xfId="0" applyFont="1" applyBorder="1"/>
    <xf numFmtId="0" fontId="10" fillId="2" borderId="31" xfId="0" applyFont="1" applyFill="1" applyBorder="1" applyAlignment="1">
      <alignment horizontal="center"/>
    </xf>
    <xf numFmtId="0" fontId="10" fillId="2" borderId="40" xfId="0" applyFont="1" applyFill="1" applyBorder="1" applyAlignment="1">
      <alignment horizontal="center"/>
    </xf>
    <xf numFmtId="0" fontId="10" fillId="2" borderId="31" xfId="0" applyFont="1" applyFill="1" applyBorder="1" applyAlignment="1">
      <alignment horizontal="center"/>
    </xf>
    <xf numFmtId="0" fontId="10" fillId="2" borderId="40" xfId="0" applyFont="1" applyFill="1" applyBorder="1" applyAlignment="1">
      <alignment horizontal="center"/>
    </xf>
    <xf numFmtId="9" fontId="5" fillId="0" borderId="27" xfId="6" applyFont="1" applyBorder="1"/>
    <xf numFmtId="9" fontId="5" fillId="0" borderId="27" xfId="6" applyFont="1" applyBorder="1" applyAlignment="1">
      <alignment horizontal="center" vertical="center"/>
    </xf>
    <xf numFmtId="0" fontId="0" fillId="0" borderId="3" xfId="0" applyBorder="1" applyAlignment="1">
      <alignment horizontal="center" vertical="top"/>
    </xf>
    <xf numFmtId="0" fontId="0" fillId="0" borderId="8" xfId="0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0" fontId="10" fillId="2" borderId="31" xfId="0" applyFont="1" applyFill="1" applyBorder="1" applyAlignment="1">
      <alignment horizontal="center"/>
    </xf>
    <xf numFmtId="0" fontId="10" fillId="2" borderId="40" xfId="0" applyFont="1" applyFill="1" applyBorder="1" applyAlignment="1">
      <alignment horizontal="center"/>
    </xf>
    <xf numFmtId="0" fontId="36" fillId="0" borderId="3" xfId="0" applyFont="1" applyBorder="1" applyAlignment="1">
      <alignment horizontal="center" vertical="center"/>
    </xf>
    <xf numFmtId="0" fontId="1" fillId="0" borderId="2" xfId="15" applyFont="1" applyFill="1" applyBorder="1" applyAlignment="1">
      <alignment horizontal="center" vertical="center"/>
    </xf>
    <xf numFmtId="0" fontId="1" fillId="0" borderId="3" xfId="15" applyFont="1" applyFill="1" applyBorder="1" applyAlignment="1">
      <alignment horizontal="center" vertical="center"/>
    </xf>
    <xf numFmtId="0" fontId="25" fillId="0" borderId="0" xfId="0" applyFont="1" applyBorder="1" applyAlignment="1">
      <alignment wrapText="1"/>
    </xf>
    <xf numFmtId="0" fontId="25" fillId="0" borderId="19" xfId="0" applyFont="1" applyBorder="1" applyAlignment="1">
      <alignment wrapText="1"/>
    </xf>
    <xf numFmtId="164" fontId="0" fillId="0" borderId="0" xfId="26" applyFont="1"/>
    <xf numFmtId="0" fontId="10" fillId="2" borderId="31" xfId="0" applyFont="1" applyFill="1" applyBorder="1" applyAlignment="1">
      <alignment horizontal="center"/>
    </xf>
    <xf numFmtId="0" fontId="10" fillId="2" borderId="40" xfId="0" applyFont="1" applyFill="1" applyBorder="1" applyAlignment="1">
      <alignment horizontal="center"/>
    </xf>
    <xf numFmtId="1" fontId="28" fillId="0" borderId="3" xfId="0" applyNumberFormat="1" applyFont="1" applyBorder="1"/>
    <xf numFmtId="1" fontId="25" fillId="0" borderId="3" xfId="7" applyNumberFormat="1" applyFont="1" applyBorder="1" applyAlignment="1"/>
    <xf numFmtId="164" fontId="25" fillId="0" borderId="4" xfId="26" applyFont="1" applyBorder="1" applyAlignment="1">
      <alignment horizontal="right" wrapText="1"/>
    </xf>
    <xf numFmtId="164" fontId="29" fillId="0" borderId="3" xfId="26" applyFont="1" applyBorder="1"/>
    <xf numFmtId="164" fontId="25" fillId="0" borderId="3" xfId="26" applyFont="1" applyBorder="1" applyAlignment="1"/>
    <xf numFmtId="1" fontId="28" fillId="0" borderId="10" xfId="0" applyNumberFormat="1" applyFont="1" applyBorder="1" applyAlignment="1">
      <alignment horizontal="right"/>
    </xf>
    <xf numFmtId="174" fontId="29" fillId="0" borderId="10" xfId="8" applyNumberFormat="1" applyFont="1" applyBorder="1"/>
    <xf numFmtId="174" fontId="29" fillId="0" borderId="54" xfId="8" applyNumberFormat="1" applyFont="1" applyBorder="1"/>
    <xf numFmtId="164" fontId="29" fillId="0" borderId="54" xfId="26" applyFont="1" applyBorder="1"/>
    <xf numFmtId="9" fontId="29" fillId="0" borderId="3" xfId="6" applyFont="1" applyBorder="1" applyAlignment="1">
      <alignment horizontal="center" vertical="center"/>
    </xf>
    <xf numFmtId="164" fontId="35" fillId="0" borderId="3" xfId="26" applyFont="1" applyBorder="1"/>
    <xf numFmtId="164" fontId="35" fillId="0" borderId="4" xfId="26" applyFont="1" applyBorder="1"/>
    <xf numFmtId="1" fontId="29" fillId="0" borderId="8" xfId="7" applyNumberFormat="1" applyFont="1" applyBorder="1" applyAlignment="1">
      <alignment horizontal="center" vertical="center"/>
    </xf>
    <xf numFmtId="1" fontId="35" fillId="0" borderId="8" xfId="8" applyNumberFormat="1" applyFont="1" applyBorder="1"/>
    <xf numFmtId="164" fontId="25" fillId="0" borderId="50" xfId="26" applyFont="1" applyBorder="1"/>
    <xf numFmtId="174" fontId="29" fillId="0" borderId="3" xfId="8" applyNumberFormat="1" applyFont="1" applyBorder="1"/>
    <xf numFmtId="0" fontId="28" fillId="0" borderId="3" xfId="0" applyFont="1" applyBorder="1" applyAlignment="1">
      <alignment horizontal="center" vertical="center"/>
    </xf>
    <xf numFmtId="175" fontId="0" fillId="0" borderId="0" xfId="0" applyNumberFormat="1"/>
    <xf numFmtId="0" fontId="10" fillId="2" borderId="31" xfId="0" applyFont="1" applyFill="1" applyBorder="1" applyAlignment="1">
      <alignment horizontal="center"/>
    </xf>
    <xf numFmtId="0" fontId="10" fillId="2" borderId="40" xfId="0" applyFont="1" applyFill="1" applyBorder="1" applyAlignment="1">
      <alignment horizontal="center"/>
    </xf>
    <xf numFmtId="0" fontId="10" fillId="2" borderId="31" xfId="0" applyFont="1" applyFill="1" applyBorder="1" applyAlignment="1">
      <alignment horizontal="center"/>
    </xf>
    <xf numFmtId="0" fontId="10" fillId="2" borderId="40" xfId="0" applyFont="1" applyFill="1" applyBorder="1" applyAlignment="1">
      <alignment horizontal="center"/>
    </xf>
    <xf numFmtId="0" fontId="10" fillId="2" borderId="31" xfId="0" applyFont="1" applyFill="1" applyBorder="1" applyAlignment="1">
      <alignment horizontal="center"/>
    </xf>
    <xf numFmtId="0" fontId="10" fillId="2" borderId="40" xfId="0" applyFont="1" applyFill="1" applyBorder="1" applyAlignment="1">
      <alignment horizontal="center"/>
    </xf>
    <xf numFmtId="0" fontId="26" fillId="0" borderId="27" xfId="0" applyFont="1" applyBorder="1"/>
    <xf numFmtId="0" fontId="28" fillId="0" borderId="3" xfId="0" applyFont="1" applyBorder="1"/>
    <xf numFmtId="0" fontId="1" fillId="0" borderId="10" xfId="15" applyFont="1" applyFill="1" applyBorder="1" applyAlignment="1">
      <alignment horizontal="center" vertical="center"/>
    </xf>
    <xf numFmtId="0" fontId="10" fillId="2" borderId="31" xfId="0" applyFont="1" applyFill="1" applyBorder="1" applyAlignment="1">
      <alignment horizontal="center"/>
    </xf>
    <xf numFmtId="0" fontId="10" fillId="2" borderId="40" xfId="0" applyFont="1" applyFill="1" applyBorder="1" applyAlignment="1">
      <alignment horizontal="center"/>
    </xf>
    <xf numFmtId="0" fontId="10" fillId="2" borderId="31" xfId="0" applyFont="1" applyFill="1" applyBorder="1" applyAlignment="1">
      <alignment horizontal="center"/>
    </xf>
    <xf numFmtId="0" fontId="10" fillId="2" borderId="40" xfId="0" applyFont="1" applyFill="1" applyBorder="1" applyAlignment="1">
      <alignment horizontal="center"/>
    </xf>
    <xf numFmtId="0" fontId="35" fillId="0" borderId="0" xfId="0" applyFont="1"/>
    <xf numFmtId="0" fontId="35" fillId="0" borderId="13" xfId="0" applyFont="1" applyBorder="1" applyAlignment="1">
      <alignment horizontal="center"/>
    </xf>
    <xf numFmtId="0" fontId="35" fillId="0" borderId="13" xfId="0" applyFont="1" applyBorder="1"/>
    <xf numFmtId="0" fontId="35" fillId="0" borderId="53" xfId="0" applyFont="1" applyBorder="1"/>
    <xf numFmtId="0" fontId="35" fillId="0" borderId="52" xfId="0" applyFont="1" applyBorder="1"/>
    <xf numFmtId="0" fontId="35" fillId="0" borderId="13" xfId="0" applyFont="1" applyBorder="1" applyAlignment="1">
      <alignment horizontal="left"/>
    </xf>
    <xf numFmtId="0" fontId="1" fillId="0" borderId="11" xfId="15" applyFont="1" applyFill="1" applyBorder="1" applyAlignment="1">
      <alignment horizontal="left" vertical="center" wrapText="1"/>
    </xf>
    <xf numFmtId="0" fontId="1" fillId="0" borderId="14" xfId="15" applyFont="1" applyFill="1" applyBorder="1" applyAlignment="1">
      <alignment horizontal="left" vertical="center" wrapText="1"/>
    </xf>
    <xf numFmtId="0" fontId="1" fillId="0" borderId="42" xfId="15" applyFont="1" applyFill="1" applyBorder="1" applyAlignment="1">
      <alignment horizontal="left" vertical="center" wrapText="1"/>
    </xf>
    <xf numFmtId="0" fontId="25" fillId="0" borderId="3" xfId="0" applyFont="1" applyBorder="1" applyAlignment="1">
      <alignment wrapText="1"/>
    </xf>
    <xf numFmtId="0" fontId="16" fillId="0" borderId="3" xfId="0" applyFont="1" applyBorder="1" applyAlignment="1">
      <alignment horizontal="center" vertical="center" wrapText="1"/>
    </xf>
    <xf numFmtId="176" fontId="5" fillId="0" borderId="27" xfId="0" applyNumberFormat="1" applyFont="1" applyBorder="1"/>
    <xf numFmtId="0" fontId="10" fillId="2" borderId="31" xfId="0" applyFont="1" applyFill="1" applyBorder="1" applyAlignment="1">
      <alignment horizontal="center"/>
    </xf>
    <xf numFmtId="0" fontId="10" fillId="2" borderId="40" xfId="0" applyFont="1" applyFill="1" applyBorder="1" applyAlignment="1">
      <alignment horizontal="center"/>
    </xf>
    <xf numFmtId="176" fontId="5" fillId="0" borderId="15" xfId="0" applyNumberFormat="1" applyFont="1" applyBorder="1"/>
    <xf numFmtId="176" fontId="7" fillId="0" borderId="15" xfId="0" applyNumberFormat="1" applyFont="1" applyBorder="1" applyAlignment="1">
      <alignment horizontal="center"/>
    </xf>
    <xf numFmtId="176" fontId="5" fillId="0" borderId="21" xfId="0" applyNumberFormat="1" applyFont="1" applyBorder="1" applyProtection="1">
      <protection locked="0"/>
    </xf>
    <xf numFmtId="176" fontId="5" fillId="0" borderId="19" xfId="0" applyNumberFormat="1" applyFont="1" applyBorder="1"/>
    <xf numFmtId="176" fontId="5" fillId="2" borderId="28" xfId="0" applyNumberFormat="1" applyFont="1" applyFill="1" applyBorder="1"/>
    <xf numFmtId="176" fontId="5" fillId="0" borderId="21" xfId="0" applyNumberFormat="1" applyFont="1" applyBorder="1"/>
    <xf numFmtId="176" fontId="5" fillId="0" borderId="25" xfId="0" applyNumberFormat="1" applyFont="1" applyBorder="1"/>
    <xf numFmtId="176" fontId="5" fillId="2" borderId="15" xfId="0" applyNumberFormat="1" applyFont="1" applyFill="1" applyBorder="1"/>
    <xf numFmtId="176" fontId="10" fillId="2" borderId="29" xfId="0" applyNumberFormat="1" applyFont="1" applyFill="1" applyBorder="1" applyAlignment="1">
      <alignment horizontal="center"/>
    </xf>
    <xf numFmtId="176" fontId="5" fillId="0" borderId="33" xfId="0" applyNumberFormat="1" applyFont="1" applyBorder="1" applyAlignment="1">
      <alignment horizontal="center"/>
    </xf>
    <xf numFmtId="176" fontId="5" fillId="2" borderId="39" xfId="0" applyNumberFormat="1" applyFont="1" applyFill="1" applyBorder="1"/>
    <xf numFmtId="176" fontId="5" fillId="0" borderId="19" xfId="0" applyNumberFormat="1" applyFont="1" applyFill="1" applyBorder="1"/>
    <xf numFmtId="176" fontId="10" fillId="2" borderId="43" xfId="0" applyNumberFormat="1" applyFont="1" applyFill="1" applyBorder="1" applyAlignment="1">
      <alignment horizontal="center"/>
    </xf>
    <xf numFmtId="176" fontId="5" fillId="0" borderId="4" xfId="0" applyNumberFormat="1" applyFont="1" applyBorder="1"/>
    <xf numFmtId="176" fontId="5" fillId="3" borderId="5" xfId="0" applyNumberFormat="1" applyFont="1" applyFill="1" applyBorder="1"/>
    <xf numFmtId="176" fontId="5" fillId="2" borderId="49" xfId="0" applyNumberFormat="1" applyFont="1" applyFill="1" applyBorder="1"/>
    <xf numFmtId="176" fontId="5" fillId="0" borderId="7" xfId="0" applyNumberFormat="1" applyFont="1" applyBorder="1"/>
    <xf numFmtId="176" fontId="5" fillId="0" borderId="50" xfId="0" applyNumberFormat="1" applyFont="1" applyBorder="1"/>
    <xf numFmtId="176" fontId="10" fillId="2" borderId="43" xfId="0" applyNumberFormat="1" applyFont="1" applyFill="1" applyBorder="1" applyAlignment="1">
      <alignment horizontal="center" wrapText="1"/>
    </xf>
    <xf numFmtId="176" fontId="5" fillId="0" borderId="5" xfId="0" applyNumberFormat="1" applyFont="1" applyBorder="1"/>
    <xf numFmtId="176" fontId="0" fillId="0" borderId="19" xfId="0" applyNumberFormat="1" applyBorder="1" applyAlignment="1">
      <alignment horizontal="justify" wrapText="1"/>
    </xf>
    <xf numFmtId="176" fontId="5" fillId="0" borderId="19" xfId="0" applyNumberFormat="1" applyFont="1" applyBorder="1" applyAlignment="1"/>
    <xf numFmtId="176" fontId="18" fillId="0" borderId="19" xfId="0" applyNumberFormat="1" applyFont="1" applyBorder="1" applyAlignment="1"/>
    <xf numFmtId="176" fontId="18" fillId="0" borderId="21" xfId="0" applyNumberFormat="1" applyFont="1" applyBorder="1" applyAlignment="1"/>
    <xf numFmtId="176" fontId="0" fillId="0" borderId="0" xfId="0" applyNumberFormat="1"/>
    <xf numFmtId="0" fontId="10" fillId="2" borderId="31" xfId="0" applyFont="1" applyFill="1" applyBorder="1" applyAlignment="1">
      <alignment horizontal="center"/>
    </xf>
    <xf numFmtId="0" fontId="10" fillId="2" borderId="40" xfId="0" applyFont="1" applyFill="1" applyBorder="1" applyAlignment="1">
      <alignment horizontal="center"/>
    </xf>
    <xf numFmtId="0" fontId="5" fillId="0" borderId="45" xfId="0" applyFont="1" applyBorder="1" applyAlignment="1">
      <alignment horizontal="center"/>
    </xf>
    <xf numFmtId="0" fontId="5" fillId="0" borderId="46" xfId="0" applyFont="1" applyBorder="1" applyAlignment="1">
      <alignment horizontal="center"/>
    </xf>
    <xf numFmtId="0" fontId="10" fillId="0" borderId="6" xfId="0" applyFont="1" applyBorder="1" applyAlignment="1"/>
    <xf numFmtId="0" fontId="10" fillId="0" borderId="1" xfId="0" applyFont="1" applyBorder="1" applyAlignment="1"/>
    <xf numFmtId="0" fontId="10" fillId="0" borderId="25" xfId="0" applyFont="1" applyBorder="1" applyAlignment="1"/>
    <xf numFmtId="0" fontId="35" fillId="0" borderId="53" xfId="0" applyFont="1" applyBorder="1" applyAlignment="1">
      <alignment wrapText="1"/>
    </xf>
    <xf numFmtId="164" fontId="0" fillId="0" borderId="4" xfId="26" applyFont="1" applyBorder="1" applyAlignment="1">
      <alignment horizontal="center"/>
    </xf>
    <xf numFmtId="164" fontId="0" fillId="0" borderId="4" xfId="26" applyFont="1" applyBorder="1"/>
    <xf numFmtId="164" fontId="0" fillId="0" borderId="7" xfId="26" applyFont="1" applyBorder="1"/>
    <xf numFmtId="164" fontId="0" fillId="0" borderId="50" xfId="26" applyFont="1" applyBorder="1"/>
    <xf numFmtId="164" fontId="0" fillId="0" borderId="4" xfId="26" applyFont="1" applyBorder="1" applyAlignment="1">
      <alignment horizontal="center" vertical="center"/>
    </xf>
    <xf numFmtId="164" fontId="0" fillId="0" borderId="7" xfId="26" applyFont="1" applyBorder="1" applyAlignment="1">
      <alignment horizontal="center" vertical="center"/>
    </xf>
    <xf numFmtId="164" fontId="0" fillId="0" borderId="50" xfId="26" applyFont="1" applyBorder="1" applyAlignment="1">
      <alignment horizontal="center"/>
    </xf>
    <xf numFmtId="0" fontId="0" fillId="0" borderId="0" xfId="0" applyBorder="1" applyAlignment="1">
      <alignment horizontal="center" vertical="top"/>
    </xf>
    <xf numFmtId="164" fontId="0" fillId="0" borderId="0" xfId="26" applyFont="1" applyBorder="1"/>
    <xf numFmtId="0" fontId="39" fillId="0" borderId="0" xfId="21" applyFont="1"/>
    <xf numFmtId="0" fontId="40" fillId="0" borderId="0" xfId="0" applyFont="1" applyAlignment="1">
      <alignment horizontal="left"/>
    </xf>
    <xf numFmtId="0" fontId="41" fillId="0" borderId="0" xfId="0" applyFont="1" applyAlignment="1">
      <alignment horizontal="left"/>
    </xf>
    <xf numFmtId="0" fontId="42" fillId="0" borderId="0" xfId="21" applyFont="1"/>
    <xf numFmtId="0" fontId="39" fillId="0" borderId="58" xfId="21" applyFont="1" applyBorder="1"/>
    <xf numFmtId="0" fontId="40" fillId="0" borderId="59" xfId="0" applyFont="1" applyBorder="1" applyAlignment="1">
      <alignment horizontal="left"/>
    </xf>
    <xf numFmtId="0" fontId="41" fillId="0" borderId="59" xfId="0" applyFont="1" applyBorder="1" applyAlignment="1">
      <alignment horizontal="left"/>
    </xf>
    <xf numFmtId="0" fontId="39" fillId="0" borderId="60" xfId="21" applyFont="1" applyBorder="1"/>
    <xf numFmtId="0" fontId="39" fillId="0" borderId="61" xfId="21" applyFont="1" applyBorder="1"/>
    <xf numFmtId="0" fontId="39" fillId="0" borderId="62" xfId="21" applyFont="1" applyBorder="1"/>
    <xf numFmtId="0" fontId="39" fillId="0" borderId="63" xfId="21" applyFont="1" applyBorder="1"/>
    <xf numFmtId="0" fontId="39" fillId="3" borderId="0" xfId="21" applyFont="1" applyFill="1"/>
    <xf numFmtId="0" fontId="39" fillId="3" borderId="62" xfId="21" applyFont="1" applyFill="1" applyBorder="1"/>
    <xf numFmtId="0" fontId="39" fillId="3" borderId="63" xfId="21" applyFont="1" applyFill="1" applyBorder="1"/>
    <xf numFmtId="0" fontId="42" fillId="3" borderId="0" xfId="21" applyFont="1" applyFill="1"/>
    <xf numFmtId="0" fontId="43" fillId="0" borderId="9" xfId="28" applyFont="1" applyBorder="1" applyAlignment="1">
      <alignment horizontal="center" vertical="center" wrapText="1"/>
    </xf>
    <xf numFmtId="0" fontId="43" fillId="7" borderId="16" xfId="20" applyFont="1" applyFill="1" applyBorder="1" applyAlignment="1">
      <alignment vertical="center"/>
    </xf>
    <xf numFmtId="0" fontId="43" fillId="7" borderId="17" xfId="20" applyFont="1" applyFill="1" applyBorder="1" applyAlignment="1">
      <alignment vertical="center"/>
    </xf>
    <xf numFmtId="0" fontId="43" fillId="7" borderId="15" xfId="20" applyFont="1" applyFill="1" applyBorder="1" applyAlignment="1">
      <alignment vertical="center"/>
    </xf>
    <xf numFmtId="0" fontId="39" fillId="0" borderId="3" xfId="20" applyFont="1" applyBorder="1" applyAlignment="1">
      <alignment horizontal="center" vertical="center"/>
    </xf>
    <xf numFmtId="0" fontId="44" fillId="0" borderId="3" xfId="0" applyFont="1" applyBorder="1" applyAlignment="1">
      <alignment horizontal="center" vertical="center"/>
    </xf>
    <xf numFmtId="0" fontId="44" fillId="0" borderId="3" xfId="0" applyFont="1" applyBorder="1" applyAlignment="1">
      <alignment horizontal="center"/>
    </xf>
    <xf numFmtId="0" fontId="44" fillId="0" borderId="3" xfId="0" applyFont="1" applyBorder="1"/>
    <xf numFmtId="0" fontId="45" fillId="0" borderId="14" xfId="15" applyFont="1" applyFill="1" applyBorder="1" applyAlignment="1">
      <alignment horizontal="left" vertical="center" wrapText="1"/>
    </xf>
    <xf numFmtId="0" fontId="45" fillId="0" borderId="2" xfId="15" applyFont="1" applyFill="1" applyBorder="1" applyAlignment="1">
      <alignment horizontal="center" vertical="center"/>
    </xf>
    <xf numFmtId="1" fontId="44" fillId="0" borderId="10" xfId="0" applyNumberFormat="1" applyFont="1" applyBorder="1" applyAlignment="1">
      <alignment horizontal="right"/>
    </xf>
    <xf numFmtId="174" fontId="45" fillId="0" borderId="10" xfId="8" applyNumberFormat="1" applyFont="1" applyBorder="1"/>
    <xf numFmtId="174" fontId="45" fillId="0" borderId="54" xfId="8" applyNumberFormat="1" applyFont="1" applyBorder="1"/>
    <xf numFmtId="0" fontId="45" fillId="0" borderId="11" xfId="15" applyFont="1" applyFill="1" applyBorder="1" applyAlignment="1">
      <alignment horizontal="left" vertical="center" wrapText="1"/>
    </xf>
    <xf numFmtId="0" fontId="45" fillId="0" borderId="3" xfId="15" applyFont="1" applyFill="1" applyBorder="1" applyAlignment="1">
      <alignment horizontal="center" vertical="center"/>
    </xf>
    <xf numFmtId="174" fontId="45" fillId="0" borderId="3" xfId="8" applyNumberFormat="1" applyFont="1" applyBorder="1"/>
    <xf numFmtId="164" fontId="45" fillId="0" borderId="3" xfId="26" applyFont="1" applyBorder="1"/>
    <xf numFmtId="164" fontId="45" fillId="0" borderId="54" xfId="26" applyFont="1" applyBorder="1"/>
    <xf numFmtId="0" fontId="37" fillId="0" borderId="11" xfId="0" applyFont="1" applyBorder="1"/>
    <xf numFmtId="1" fontId="44" fillId="0" borderId="3" xfId="0" applyNumberFormat="1" applyFont="1" applyBorder="1"/>
    <xf numFmtId="0" fontId="39" fillId="0" borderId="65" xfId="20" applyFont="1" applyBorder="1" applyAlignment="1">
      <alignment horizontal="center" vertical="center"/>
    </xf>
    <xf numFmtId="0" fontId="44" fillId="0" borderId="66" xfId="0" applyFont="1" applyBorder="1" applyAlignment="1">
      <alignment horizontal="center" vertical="center"/>
    </xf>
    <xf numFmtId="0" fontId="44" fillId="0" borderId="66" xfId="0" applyFont="1" applyBorder="1" applyAlignment="1">
      <alignment horizontal="center"/>
    </xf>
    <xf numFmtId="0" fontId="44" fillId="0" borderId="67" xfId="0" applyFont="1" applyBorder="1" applyAlignment="1">
      <alignment horizontal="center" vertical="center"/>
    </xf>
    <xf numFmtId="0" fontId="45" fillId="0" borderId="3" xfId="15" applyFont="1" applyFill="1" applyBorder="1" applyAlignment="1">
      <alignment horizontal="left" vertical="center" wrapText="1"/>
    </xf>
    <xf numFmtId="1" fontId="44" fillId="0" borderId="3" xfId="0" applyNumberFormat="1" applyFont="1" applyBorder="1" applyAlignment="1">
      <alignment horizontal="right" vertical="center"/>
    </xf>
    <xf numFmtId="164" fontId="45" fillId="0" borderId="3" xfId="26" applyFont="1" applyBorder="1" applyAlignment="1">
      <alignment vertical="center"/>
    </xf>
    <xf numFmtId="164" fontId="45" fillId="0" borderId="54" xfId="26" applyFont="1" applyBorder="1" applyAlignment="1">
      <alignment vertical="center"/>
    </xf>
    <xf numFmtId="164" fontId="42" fillId="0" borderId="0" xfId="21" applyNumberFormat="1" applyFont="1"/>
    <xf numFmtId="0" fontId="39" fillId="0" borderId="13" xfId="20" applyFont="1" applyBorder="1" applyAlignment="1">
      <alignment horizontal="center" vertical="center"/>
    </xf>
    <xf numFmtId="0" fontId="44" fillId="0" borderId="8" xfId="0" applyFont="1" applyBorder="1" applyAlignment="1">
      <alignment horizontal="center" vertical="center"/>
    </xf>
    <xf numFmtId="0" fontId="44" fillId="0" borderId="8" xfId="0" applyFont="1" applyBorder="1" applyAlignment="1">
      <alignment horizontal="center"/>
    </xf>
    <xf numFmtId="0" fontId="44" fillId="0" borderId="45" xfId="0" applyFont="1" applyBorder="1"/>
    <xf numFmtId="9" fontId="44" fillId="0" borderId="3" xfId="6" applyFont="1" applyBorder="1"/>
    <xf numFmtId="0" fontId="46" fillId="0" borderId="3" xfId="20" applyFont="1" applyBorder="1" applyAlignment="1">
      <alignment horizontal="center" vertical="center"/>
    </xf>
    <xf numFmtId="1" fontId="46" fillId="0" borderId="3" xfId="2" applyNumberFormat="1" applyFont="1" applyBorder="1" applyAlignment="1">
      <alignment vertical="center" wrapText="1"/>
    </xf>
    <xf numFmtId="177" fontId="46" fillId="0" borderId="3" xfId="19" applyNumberFormat="1" applyFont="1" applyBorder="1" applyAlignment="1">
      <alignment horizontal="right" vertical="center" wrapText="1"/>
    </xf>
    <xf numFmtId="177" fontId="46" fillId="0" borderId="4" xfId="19" applyNumberFormat="1" applyFont="1" applyBorder="1" applyAlignment="1">
      <alignment horizontal="right" vertical="center" wrapText="1"/>
    </xf>
    <xf numFmtId="0" fontId="46" fillId="0" borderId="3" xfId="20" applyFont="1" applyBorder="1" applyAlignment="1">
      <alignment horizontal="left" vertical="center" wrapText="1"/>
    </xf>
    <xf numFmtId="0" fontId="46" fillId="0" borderId="3" xfId="20" applyFont="1" applyBorder="1" applyAlignment="1">
      <alignment horizontal="center" vertical="center" wrapText="1"/>
    </xf>
    <xf numFmtId="4" fontId="46" fillId="0" borderId="3" xfId="2" applyNumberFormat="1" applyFont="1" applyBorder="1" applyAlignment="1">
      <alignment vertical="center" wrapText="1"/>
    </xf>
    <xf numFmtId="166" fontId="46" fillId="0" borderId="3" xfId="3" applyNumberFormat="1" applyFont="1" applyBorder="1" applyAlignment="1">
      <alignment horizontal="right" vertical="center" wrapText="1"/>
    </xf>
    <xf numFmtId="166" fontId="46" fillId="0" borderId="4" xfId="3" applyNumberFormat="1" applyFont="1" applyBorder="1" applyAlignment="1">
      <alignment horizontal="right" vertical="center" wrapText="1"/>
    </xf>
    <xf numFmtId="0" fontId="39" fillId="0" borderId="52" xfId="20" applyFont="1" applyBorder="1" applyAlignment="1">
      <alignment horizontal="left" vertical="center"/>
    </xf>
    <xf numFmtId="0" fontId="46" fillId="0" borderId="9" xfId="20" applyFont="1" applyBorder="1" applyAlignment="1">
      <alignment horizontal="center" vertical="center"/>
    </xf>
    <xf numFmtId="0" fontId="46" fillId="0" borderId="9" xfId="20" applyFont="1" applyBorder="1" applyAlignment="1">
      <alignment horizontal="left" vertical="center" wrapText="1"/>
    </xf>
    <xf numFmtId="4" fontId="46" fillId="0" borderId="9" xfId="2" applyNumberFormat="1" applyFont="1" applyBorder="1" applyAlignment="1">
      <alignment vertical="center" wrapText="1"/>
    </xf>
    <xf numFmtId="166" fontId="46" fillId="0" borderId="9" xfId="3" applyNumberFormat="1" applyFont="1" applyBorder="1" applyAlignment="1">
      <alignment horizontal="right" vertical="center" wrapText="1"/>
    </xf>
    <xf numFmtId="176" fontId="47" fillId="0" borderId="50" xfId="2" applyNumberFormat="1" applyFont="1" applyBorder="1" applyAlignment="1">
      <alignment horizontal="right" vertical="center"/>
    </xf>
    <xf numFmtId="176" fontId="42" fillId="0" borderId="0" xfId="21" applyNumberFormat="1" applyFont="1"/>
    <xf numFmtId="0" fontId="43" fillId="7" borderId="22" xfId="20" applyFont="1" applyFill="1" applyBorder="1" applyAlignment="1">
      <alignment vertical="center"/>
    </xf>
    <xf numFmtId="0" fontId="43" fillId="7" borderId="20" xfId="20" applyFont="1" applyFill="1" applyBorder="1" applyAlignment="1">
      <alignment vertical="center"/>
    </xf>
    <xf numFmtId="0" fontId="43" fillId="7" borderId="21" xfId="20" applyFont="1" applyFill="1" applyBorder="1" applyAlignment="1">
      <alignment vertical="center"/>
    </xf>
    <xf numFmtId="0" fontId="39" fillId="0" borderId="3" xfId="20" applyFont="1" applyBorder="1" applyAlignment="1">
      <alignment horizontal="left" vertical="center" wrapText="1"/>
    </xf>
    <xf numFmtId="4" fontId="39" fillId="0" borderId="3" xfId="2" applyNumberFormat="1" applyFont="1" applyBorder="1" applyAlignment="1">
      <alignment vertical="center" wrapText="1"/>
    </xf>
    <xf numFmtId="166" fontId="39" fillId="0" borderId="3" xfId="3" applyNumberFormat="1" applyFont="1" applyBorder="1" applyAlignment="1">
      <alignment horizontal="right" vertical="center" wrapText="1"/>
    </xf>
    <xf numFmtId="166" fontId="39" fillId="0" borderId="4" xfId="3" applyNumberFormat="1" applyFont="1" applyBorder="1" applyAlignment="1">
      <alignment horizontal="right" vertical="center" wrapText="1"/>
    </xf>
    <xf numFmtId="0" fontId="39" fillId="0" borderId="22" xfId="20" applyFont="1" applyBorder="1" applyAlignment="1">
      <alignment horizontal="left" vertical="center"/>
    </xf>
    <xf numFmtId="2" fontId="39" fillId="0" borderId="20" xfId="20" applyNumberFormat="1" applyFont="1" applyBorder="1" applyAlignment="1">
      <alignment horizontal="center" vertical="center"/>
    </xf>
    <xf numFmtId="0" fontId="39" fillId="0" borderId="20" xfId="20" applyFont="1" applyBorder="1" applyAlignment="1">
      <alignment horizontal="left" vertical="center"/>
    </xf>
    <xf numFmtId="0" fontId="39" fillId="0" borderId="20" xfId="20" applyFont="1" applyBorder="1" applyAlignment="1">
      <alignment horizontal="center" vertical="center"/>
    </xf>
    <xf numFmtId="166" fontId="39" fillId="0" borderId="68" xfId="3" applyNumberFormat="1" applyFont="1" applyBorder="1" applyAlignment="1">
      <alignment horizontal="right" vertical="center" wrapText="1"/>
    </xf>
    <xf numFmtId="169" fontId="43" fillId="0" borderId="5" xfId="2" applyNumberFormat="1" applyFont="1" applyBorder="1" applyAlignment="1">
      <alignment horizontal="right" vertical="center"/>
    </xf>
    <xf numFmtId="0" fontId="43" fillId="7" borderId="6" xfId="20" applyFont="1" applyFill="1" applyBorder="1" applyAlignment="1">
      <alignment vertical="center"/>
    </xf>
    <xf numFmtId="0" fontId="43" fillId="7" borderId="1" xfId="20" applyFont="1" applyFill="1" applyBorder="1" applyAlignment="1">
      <alignment vertical="center"/>
    </xf>
    <xf numFmtId="0" fontId="43" fillId="7" borderId="25" xfId="20" applyFont="1" applyFill="1" applyBorder="1" applyAlignment="1">
      <alignment vertical="center"/>
    </xf>
    <xf numFmtId="0" fontId="39" fillId="0" borderId="20" xfId="20" applyFont="1" applyBorder="1" applyAlignment="1">
      <alignment horizontal="left" vertical="center" wrapText="1"/>
    </xf>
    <xf numFmtId="0" fontId="39" fillId="0" borderId="0" xfId="22" applyFont="1"/>
    <xf numFmtId="0" fontId="39" fillId="0" borderId="62" xfId="22" applyFont="1" applyBorder="1"/>
    <xf numFmtId="178" fontId="43" fillId="7" borderId="25" xfId="20" applyNumberFormat="1" applyFont="1" applyFill="1" applyBorder="1" applyAlignment="1">
      <alignment vertical="center"/>
    </xf>
    <xf numFmtId="0" fontId="39" fillId="0" borderId="63" xfId="22" applyFont="1" applyBorder="1"/>
    <xf numFmtId="0" fontId="48" fillId="0" borderId="0" xfId="22" applyFont="1"/>
    <xf numFmtId="49" fontId="43" fillId="0" borderId="0" xfId="29" applyNumberFormat="1" applyFont="1" applyAlignment="1">
      <alignment horizontal="right" vertical="center"/>
    </xf>
    <xf numFmtId="179" fontId="43" fillId="0" borderId="0" xfId="29" applyNumberFormat="1" applyFont="1" applyAlignment="1">
      <alignment vertical="center"/>
    </xf>
    <xf numFmtId="0" fontId="39" fillId="0" borderId="0" xfId="30" applyFont="1"/>
    <xf numFmtId="0" fontId="39" fillId="0" borderId="0" xfId="30" applyFont="1" applyAlignment="1">
      <alignment horizontal="center"/>
    </xf>
    <xf numFmtId="0" fontId="49" fillId="0" borderId="14" xfId="30" applyFont="1" applyBorder="1" applyAlignment="1">
      <alignment horizontal="right" vertical="center"/>
    </xf>
    <xf numFmtId="181" fontId="39" fillId="0" borderId="43" xfId="31" applyNumberFormat="1" applyFont="1" applyBorder="1" applyAlignment="1">
      <alignment vertical="center"/>
    </xf>
    <xf numFmtId="0" fontId="39" fillId="0" borderId="26" xfId="30" applyFont="1" applyBorder="1" applyAlignment="1">
      <alignment horizontal="left" vertical="center"/>
    </xf>
    <xf numFmtId="182" fontId="39" fillId="0" borderId="27" xfId="31" applyNumberFormat="1" applyFont="1" applyBorder="1" applyAlignment="1">
      <alignment horizontal="center" vertical="center"/>
    </xf>
    <xf numFmtId="0" fontId="43" fillId="0" borderId="27" xfId="30" applyFont="1" applyBorder="1" applyAlignment="1">
      <alignment vertical="center"/>
    </xf>
    <xf numFmtId="0" fontId="43" fillId="0" borderId="11" xfId="30" applyFont="1" applyBorder="1" applyAlignment="1">
      <alignment horizontal="right" vertical="center"/>
    </xf>
    <xf numFmtId="181" fontId="39" fillId="0" borderId="4" xfId="31" applyNumberFormat="1" applyFont="1" applyBorder="1" applyAlignment="1">
      <alignment vertical="center"/>
    </xf>
    <xf numFmtId="0" fontId="39" fillId="0" borderId="0" xfId="28" applyFont="1" applyAlignment="1">
      <alignment horizontal="center" vertical="center"/>
    </xf>
    <xf numFmtId="9" fontId="39" fillId="0" borderId="27" xfId="31" applyNumberFormat="1" applyFont="1" applyBorder="1" applyAlignment="1">
      <alignment horizontal="center" vertical="center"/>
    </xf>
    <xf numFmtId="181" fontId="39" fillId="0" borderId="27" xfId="31" applyNumberFormat="1" applyFont="1" applyBorder="1" applyAlignment="1">
      <alignment vertical="center"/>
    </xf>
    <xf numFmtId="0" fontId="39" fillId="0" borderId="11" xfId="30" applyFont="1" applyBorder="1" applyAlignment="1">
      <alignment vertical="center"/>
    </xf>
    <xf numFmtId="0" fontId="43" fillId="0" borderId="26" xfId="30" applyFont="1" applyBorder="1" applyAlignment="1">
      <alignment horizontal="left" vertical="center"/>
    </xf>
    <xf numFmtId="181" fontId="43" fillId="0" borderId="4" xfId="31" applyNumberFormat="1" applyFont="1" applyBorder="1" applyAlignment="1">
      <alignment vertical="center"/>
    </xf>
    <xf numFmtId="0" fontId="39" fillId="0" borderId="26" xfId="30" applyFont="1" applyBorder="1" applyAlignment="1">
      <alignment horizontal="left" vertical="center" wrapText="1"/>
    </xf>
    <xf numFmtId="0" fontId="39" fillId="0" borderId="11" xfId="30" applyFont="1" applyBorder="1" applyAlignment="1">
      <alignment horizontal="right" vertical="center"/>
    </xf>
    <xf numFmtId="0" fontId="39" fillId="0" borderId="0" xfId="30" applyFont="1" applyAlignment="1">
      <alignment horizontal="center" vertical="center" wrapText="1"/>
    </xf>
    <xf numFmtId="0" fontId="43" fillId="0" borderId="34" xfId="30" applyFont="1" applyBorder="1" applyAlignment="1">
      <alignment horizontal="left" vertical="center"/>
    </xf>
    <xf numFmtId="9" fontId="39" fillId="0" borderId="35" xfId="31" applyNumberFormat="1" applyFont="1" applyBorder="1" applyAlignment="1">
      <alignment horizontal="center" vertical="center"/>
    </xf>
    <xf numFmtId="181" fontId="43" fillId="0" borderId="35" xfId="31" applyNumberFormat="1" applyFont="1" applyBorder="1" applyAlignment="1">
      <alignment vertical="center"/>
    </xf>
    <xf numFmtId="0" fontId="39" fillId="0" borderId="12" xfId="30" applyFont="1" applyBorder="1" applyAlignment="1">
      <alignment vertical="center"/>
    </xf>
    <xf numFmtId="2" fontId="39" fillId="0" borderId="0" xfId="30" applyNumberFormat="1" applyFont="1"/>
    <xf numFmtId="181" fontId="39" fillId="0" borderId="0" xfId="31" applyNumberFormat="1" applyFont="1" applyBorder="1"/>
    <xf numFmtId="39" fontId="43" fillId="0" borderId="0" xfId="31" applyNumberFormat="1" applyFont="1" applyBorder="1" applyAlignment="1">
      <alignment vertical="center"/>
    </xf>
    <xf numFmtId="0" fontId="43" fillId="0" borderId="30" xfId="20" applyFont="1" applyBorder="1" applyAlignment="1">
      <alignment vertical="center"/>
    </xf>
    <xf numFmtId="183" fontId="39" fillId="0" borderId="63" xfId="22" applyNumberFormat="1" applyFont="1" applyBorder="1"/>
    <xf numFmtId="179" fontId="43" fillId="5" borderId="54" xfId="32" applyNumberFormat="1" applyFont="1" applyFill="1" applyBorder="1" applyAlignment="1">
      <alignment horizontal="center" vertical="center"/>
    </xf>
    <xf numFmtId="185" fontId="39" fillId="0" borderId="63" xfId="22" applyNumberFormat="1" applyFont="1" applyBorder="1"/>
    <xf numFmtId="179" fontId="43" fillId="5" borderId="3" xfId="32" applyNumberFormat="1" applyFont="1" applyFill="1" applyBorder="1" applyAlignment="1">
      <alignment horizontal="center" vertical="center"/>
    </xf>
    <xf numFmtId="9" fontId="39" fillId="5" borderId="4" xfId="5" applyFont="1" applyFill="1" applyBorder="1" applyAlignment="1">
      <alignment horizontal="center" vertical="center"/>
    </xf>
    <xf numFmtId="0" fontId="50" fillId="0" borderId="0" xfId="22" applyFont="1"/>
    <xf numFmtId="0" fontId="39" fillId="0" borderId="70" xfId="22" applyFont="1" applyBorder="1"/>
    <xf numFmtId="0" fontId="39" fillId="0" borderId="71" xfId="21" applyFont="1" applyBorder="1"/>
    <xf numFmtId="0" fontId="39" fillId="0" borderId="71" xfId="21" applyFont="1" applyBorder="1" applyAlignment="1">
      <alignment horizontal="center"/>
    </xf>
    <xf numFmtId="186" fontId="39" fillId="0" borderId="71" xfId="7" applyNumberFormat="1" applyFont="1" applyBorder="1"/>
    <xf numFmtId="0" fontId="39" fillId="0" borderId="72" xfId="21" applyFont="1" applyBorder="1"/>
    <xf numFmtId="0" fontId="39" fillId="0" borderId="0" xfId="21" applyFont="1" applyAlignment="1">
      <alignment horizontal="center"/>
    </xf>
    <xf numFmtId="0" fontId="42" fillId="0" borderId="0" xfId="21" applyFont="1" applyAlignment="1">
      <alignment horizontal="center"/>
    </xf>
    <xf numFmtId="0" fontId="10" fillId="2" borderId="31" xfId="0" applyFont="1" applyFill="1" applyBorder="1" applyAlignment="1">
      <alignment horizontal="center"/>
    </xf>
    <xf numFmtId="0" fontId="10" fillId="2" borderId="40" xfId="0" applyFont="1" applyFill="1" applyBorder="1" applyAlignment="1">
      <alignment horizontal="center"/>
    </xf>
    <xf numFmtId="0" fontId="5" fillId="0" borderId="27" xfId="0" applyFont="1" applyBorder="1"/>
    <xf numFmtId="0" fontId="0" fillId="0" borderId="3" xfId="0" applyBorder="1" applyAlignment="1">
      <alignment horizontal="center"/>
    </xf>
    <xf numFmtId="0" fontId="1" fillId="0" borderId="3" xfId="0" applyFont="1" applyBorder="1"/>
    <xf numFmtId="164" fontId="51" fillId="0" borderId="7" xfId="26" applyFont="1" applyBorder="1"/>
    <xf numFmtId="0" fontId="29" fillId="0" borderId="13" xfId="0" applyFont="1" applyBorder="1"/>
    <xf numFmtId="0" fontId="10" fillId="2" borderId="31" xfId="0" applyFont="1" applyFill="1" applyBorder="1" applyAlignment="1">
      <alignment horizontal="center"/>
    </xf>
    <xf numFmtId="0" fontId="10" fillId="2" borderId="40" xfId="0" applyFont="1" applyFill="1" applyBorder="1" applyAlignment="1">
      <alignment horizontal="center"/>
    </xf>
    <xf numFmtId="0" fontId="5" fillId="0" borderId="27" xfId="0" applyFont="1" applyBorder="1"/>
    <xf numFmtId="164" fontId="0" fillId="0" borderId="4" xfId="26" applyFont="1" applyBorder="1" applyAlignment="1">
      <alignment horizontal="right" wrapText="1"/>
    </xf>
    <xf numFmtId="0" fontId="10" fillId="2" borderId="31" xfId="0" applyFont="1" applyFill="1" applyBorder="1" applyAlignment="1">
      <alignment horizontal="center"/>
    </xf>
    <xf numFmtId="0" fontId="10" fillId="2" borderId="40" xfId="0" applyFont="1" applyFill="1" applyBorder="1" applyAlignment="1">
      <alignment horizontal="center"/>
    </xf>
    <xf numFmtId="0" fontId="5" fillId="0" borderId="27" xfId="0" applyFont="1" applyBorder="1"/>
    <xf numFmtId="0" fontId="52" fillId="0" borderId="56" xfId="0" applyFont="1" applyBorder="1"/>
    <xf numFmtId="0" fontId="52" fillId="0" borderId="57" xfId="0" applyFont="1" applyBorder="1"/>
    <xf numFmtId="0" fontId="53" fillId="0" borderId="10" xfId="15" applyFont="1" applyFill="1" applyBorder="1" applyAlignment="1">
      <alignment horizontal="left" vertical="center" wrapText="1"/>
    </xf>
    <xf numFmtId="0" fontId="52" fillId="0" borderId="10" xfId="0" applyFont="1" applyBorder="1"/>
    <xf numFmtId="0" fontId="53" fillId="0" borderId="3" xfId="15" applyFont="1" applyFill="1" applyBorder="1" applyAlignment="1">
      <alignment horizontal="left" vertical="center" wrapText="1"/>
    </xf>
    <xf numFmtId="0" fontId="52" fillId="0" borderId="3" xfId="0" applyFont="1" applyBorder="1"/>
    <xf numFmtId="0" fontId="54" fillId="0" borderId="3" xfId="0" applyFont="1" applyBorder="1"/>
    <xf numFmtId="0" fontId="37" fillId="0" borderId="0" xfId="0" applyFont="1" applyBorder="1" applyAlignment="1"/>
    <xf numFmtId="0" fontId="52" fillId="0" borderId="73" xfId="0" applyFont="1" applyBorder="1"/>
    <xf numFmtId="0" fontId="52" fillId="0" borderId="41" xfId="0" applyFont="1" applyBorder="1"/>
    <xf numFmtId="0" fontId="52" fillId="0" borderId="44" xfId="0" applyFont="1" applyBorder="1"/>
    <xf numFmtId="0" fontId="54" fillId="0" borderId="0" xfId="0" applyFont="1"/>
    <xf numFmtId="0" fontId="25" fillId="0" borderId="13" xfId="0" applyFont="1" applyBorder="1" applyAlignment="1">
      <alignment wrapText="1"/>
    </xf>
    <xf numFmtId="0" fontId="28" fillId="0" borderId="13" xfId="0" applyFont="1" applyBorder="1"/>
    <xf numFmtId="165" fontId="0" fillId="0" borderId="0" xfId="8" applyFont="1"/>
    <xf numFmtId="44" fontId="0" fillId="0" borderId="0" xfId="0" applyNumberFormat="1"/>
    <xf numFmtId="10" fontId="0" fillId="0" borderId="0" xfId="6" applyNumberFormat="1" applyFont="1"/>
    <xf numFmtId="0" fontId="39" fillId="5" borderId="13" xfId="0" applyFont="1" applyFill="1" applyBorder="1" applyAlignment="1">
      <alignment vertical="center" wrapText="1"/>
    </xf>
    <xf numFmtId="0" fontId="39" fillId="5" borderId="3" xfId="0" applyFont="1" applyFill="1" applyBorder="1" applyAlignment="1">
      <alignment vertical="center" wrapText="1"/>
    </xf>
    <xf numFmtId="3" fontId="43" fillId="5" borderId="3" xfId="27" applyNumberFormat="1" applyFont="1" applyFill="1" applyBorder="1" applyAlignment="1">
      <alignment horizontal="center" vertical="center" wrapText="1"/>
    </xf>
    <xf numFmtId="3" fontId="43" fillId="5" borderId="3" xfId="27" applyNumberFormat="1" applyFont="1" applyFill="1" applyBorder="1" applyAlignment="1">
      <alignment horizontal="center" vertical="center"/>
    </xf>
    <xf numFmtId="0" fontId="39" fillId="3" borderId="13" xfId="27" applyFont="1" applyFill="1" applyBorder="1" applyAlignment="1">
      <alignment vertical="center" wrapText="1"/>
    </xf>
    <xf numFmtId="0" fontId="39" fillId="3" borderId="3" xfId="27" applyFont="1" applyFill="1" applyBorder="1" applyAlignment="1">
      <alignment vertical="center" wrapText="1"/>
    </xf>
    <xf numFmtId="0" fontId="43" fillId="3" borderId="13" xfId="27" applyFont="1" applyFill="1" applyBorder="1" applyAlignment="1">
      <alignment vertical="center" wrapText="1"/>
    </xf>
    <xf numFmtId="0" fontId="39" fillId="3" borderId="3" xfId="27" applyFont="1" applyFill="1" applyBorder="1" applyAlignment="1">
      <alignment horizontal="center" vertical="center" wrapText="1"/>
    </xf>
    <xf numFmtId="0" fontId="39" fillId="3" borderId="4" xfId="27" applyFont="1" applyFill="1" applyBorder="1" applyAlignment="1">
      <alignment horizontal="center" vertical="center" wrapText="1"/>
    </xf>
    <xf numFmtId="0" fontId="39" fillId="5" borderId="13" xfId="27" applyFont="1" applyFill="1" applyBorder="1" applyAlignment="1">
      <alignment vertical="center" wrapText="1"/>
    </xf>
    <xf numFmtId="0" fontId="39" fillId="5" borderId="3" xfId="27" applyFont="1" applyFill="1" applyBorder="1" applyAlignment="1">
      <alignment vertical="center" wrapText="1"/>
    </xf>
    <xf numFmtId="3" fontId="43" fillId="5" borderId="10" xfId="27" applyNumberFormat="1" applyFont="1" applyFill="1" applyBorder="1" applyAlignment="1">
      <alignment horizontal="center" vertical="center" wrapText="1"/>
    </xf>
    <xf numFmtId="0" fontId="43" fillId="5" borderId="3" xfId="27" applyFont="1" applyFill="1" applyBorder="1" applyAlignment="1">
      <alignment horizontal="center" vertical="center" wrapText="1"/>
    </xf>
    <xf numFmtId="0" fontId="43" fillId="5" borderId="3" xfId="27" applyFont="1" applyFill="1" applyBorder="1" applyAlignment="1">
      <alignment horizontal="center" vertical="center"/>
    </xf>
    <xf numFmtId="0" fontId="39" fillId="0" borderId="31" xfId="20" applyFont="1" applyBorder="1" applyAlignment="1">
      <alignment horizontal="center" vertical="center"/>
    </xf>
    <xf numFmtId="0" fontId="39" fillId="0" borderId="32" xfId="20" applyFont="1" applyBorder="1" applyAlignment="1">
      <alignment horizontal="center" vertical="center"/>
    </xf>
    <xf numFmtId="0" fontId="43" fillId="0" borderId="16" xfId="27" applyFont="1" applyBorder="1" applyAlignment="1">
      <alignment horizontal="center"/>
    </xf>
    <xf numFmtId="0" fontId="43" fillId="0" borderId="17" xfId="27" applyFont="1" applyBorder="1" applyAlignment="1">
      <alignment horizontal="center"/>
    </xf>
    <xf numFmtId="0" fontId="43" fillId="0" borderId="15" xfId="27" applyFont="1" applyBorder="1" applyAlignment="1">
      <alignment horizontal="center"/>
    </xf>
    <xf numFmtId="0" fontId="43" fillId="0" borderId="18" xfId="27" applyFont="1" applyBorder="1" applyAlignment="1">
      <alignment horizontal="center"/>
    </xf>
    <xf numFmtId="0" fontId="43" fillId="0" borderId="0" xfId="27" applyFont="1" applyBorder="1" applyAlignment="1">
      <alignment horizontal="center"/>
    </xf>
    <xf numFmtId="0" fontId="43" fillId="0" borderId="19" xfId="27" applyFont="1" applyBorder="1" applyAlignment="1">
      <alignment horizontal="center"/>
    </xf>
    <xf numFmtId="0" fontId="39" fillId="6" borderId="13" xfId="21" applyFont="1" applyFill="1" applyBorder="1" applyAlignment="1">
      <alignment horizontal="left" wrapText="1"/>
    </xf>
    <xf numFmtId="0" fontId="39" fillId="6" borderId="3" xfId="21" applyFont="1" applyFill="1" applyBorder="1" applyAlignment="1">
      <alignment horizontal="left" wrapText="1"/>
    </xf>
    <xf numFmtId="0" fontId="39" fillId="6" borderId="4" xfId="21" applyFont="1" applyFill="1" applyBorder="1" applyAlignment="1">
      <alignment horizontal="left" wrapText="1"/>
    </xf>
    <xf numFmtId="0" fontId="39" fillId="3" borderId="26" xfId="21" applyFont="1" applyFill="1" applyBorder="1" applyAlignment="1">
      <alignment horizontal="center" wrapText="1"/>
    </xf>
    <xf numFmtId="0" fontId="39" fillId="3" borderId="27" xfId="21" applyFont="1" applyFill="1" applyBorder="1" applyAlignment="1">
      <alignment horizontal="center" wrapText="1"/>
    </xf>
    <xf numFmtId="0" fontId="39" fillId="3" borderId="28" xfId="21" applyFont="1" applyFill="1" applyBorder="1" applyAlignment="1">
      <alignment horizontal="center" wrapText="1"/>
    </xf>
    <xf numFmtId="0" fontId="43" fillId="7" borderId="22" xfId="20" applyFont="1" applyFill="1" applyBorder="1" applyAlignment="1">
      <alignment horizontal="left" vertical="center"/>
    </xf>
    <xf numFmtId="0" fontId="43" fillId="7" borderId="20" xfId="20" applyFont="1" applyFill="1" applyBorder="1" applyAlignment="1">
      <alignment horizontal="left" vertical="center"/>
    </xf>
    <xf numFmtId="0" fontId="43" fillId="7" borderId="21" xfId="20" applyFont="1" applyFill="1" applyBorder="1" applyAlignment="1">
      <alignment horizontal="left" vertical="center"/>
    </xf>
    <xf numFmtId="0" fontId="43" fillId="3" borderId="64" xfId="20" applyFont="1" applyFill="1" applyBorder="1" applyAlignment="1">
      <alignment horizontal="center" vertical="center" wrapText="1"/>
    </xf>
    <xf numFmtId="0" fontId="43" fillId="3" borderId="52" xfId="20" applyFont="1" applyFill="1" applyBorder="1" applyAlignment="1">
      <alignment horizontal="center" vertical="center" wrapText="1"/>
    </xf>
    <xf numFmtId="0" fontId="43" fillId="3" borderId="2" xfId="20" applyFont="1" applyFill="1" applyBorder="1" applyAlignment="1">
      <alignment horizontal="center" vertical="center" wrapText="1"/>
    </xf>
    <xf numFmtId="0" fontId="43" fillId="3" borderId="9" xfId="20" applyFont="1" applyFill="1" applyBorder="1" applyAlignment="1">
      <alignment horizontal="center" vertical="center" wrapText="1"/>
    </xf>
    <xf numFmtId="0" fontId="43" fillId="0" borderId="2" xfId="28" applyFont="1" applyBorder="1" applyAlignment="1">
      <alignment horizontal="center" vertical="center" wrapText="1"/>
    </xf>
    <xf numFmtId="4" fontId="43" fillId="3" borderId="2" xfId="20" applyNumberFormat="1" applyFont="1" applyFill="1" applyBorder="1" applyAlignment="1">
      <alignment horizontal="center" vertical="center" wrapText="1"/>
    </xf>
    <xf numFmtId="4" fontId="43" fillId="3" borderId="9" xfId="20" applyNumberFormat="1" applyFont="1" applyFill="1" applyBorder="1" applyAlignment="1">
      <alignment horizontal="center" vertical="center" wrapText="1"/>
    </xf>
    <xf numFmtId="4" fontId="43" fillId="3" borderId="43" xfId="20" applyNumberFormat="1" applyFont="1" applyFill="1" applyBorder="1" applyAlignment="1">
      <alignment horizontal="center" vertical="center" wrapText="1"/>
    </xf>
    <xf numFmtId="4" fontId="43" fillId="3" borderId="50" xfId="20" applyNumberFormat="1" applyFont="1" applyFill="1" applyBorder="1" applyAlignment="1">
      <alignment horizontal="center" vertical="center" wrapText="1"/>
    </xf>
    <xf numFmtId="0" fontId="43" fillId="7" borderId="6" xfId="20" applyFont="1" applyFill="1" applyBorder="1" applyAlignment="1">
      <alignment horizontal="right" vertical="center"/>
    </xf>
    <xf numFmtId="0" fontId="43" fillId="7" borderId="1" xfId="20" applyFont="1" applyFill="1" applyBorder="1" applyAlignment="1">
      <alignment horizontal="right" vertical="center"/>
    </xf>
    <xf numFmtId="0" fontId="43" fillId="7" borderId="69" xfId="20" applyFont="1" applyFill="1" applyBorder="1" applyAlignment="1">
      <alignment horizontal="right" vertical="center"/>
    </xf>
    <xf numFmtId="0" fontId="39" fillId="0" borderId="30" xfId="30" applyFont="1" applyBorder="1" applyAlignment="1">
      <alignment horizontal="left" vertical="center" wrapText="1"/>
    </xf>
    <xf numFmtId="0" fontId="39" fillId="0" borderId="31" xfId="30" applyFont="1" applyBorder="1" applyAlignment="1">
      <alignment horizontal="left" vertical="center" wrapText="1"/>
    </xf>
    <xf numFmtId="0" fontId="39" fillId="0" borderId="14" xfId="30" applyFont="1" applyBorder="1" applyAlignment="1">
      <alignment horizontal="left" vertical="center" wrapText="1"/>
    </xf>
    <xf numFmtId="0" fontId="37" fillId="0" borderId="45" xfId="0" applyFont="1" applyBorder="1" applyAlignment="1">
      <alignment horizontal="center"/>
    </xf>
    <xf numFmtId="0" fontId="35" fillId="0" borderId="38" xfId="0" applyFont="1" applyBorder="1" applyAlignment="1">
      <alignment horizontal="center"/>
    </xf>
    <xf numFmtId="0" fontId="35" fillId="0" borderId="46" xfId="0" applyFont="1" applyBorder="1" applyAlignment="1">
      <alignment horizontal="center"/>
    </xf>
    <xf numFmtId="0" fontId="37" fillId="0" borderId="67" xfId="0" applyFont="1" applyBorder="1" applyAlignment="1">
      <alignment horizontal="center"/>
    </xf>
    <xf numFmtId="0" fontId="37" fillId="0" borderId="0" xfId="0" applyFont="1" applyBorder="1" applyAlignment="1">
      <alignment horizontal="center"/>
    </xf>
    <xf numFmtId="0" fontId="25" fillId="0" borderId="18" xfId="0" applyFont="1" applyBorder="1" applyAlignment="1">
      <alignment horizontal="center"/>
    </xf>
    <xf numFmtId="0" fontId="25" fillId="0" borderId="0" xfId="0" applyFont="1" applyBorder="1" applyAlignment="1">
      <alignment horizontal="center"/>
    </xf>
    <xf numFmtId="0" fontId="25" fillId="0" borderId="19" xfId="0" applyFont="1" applyBorder="1" applyAlignment="1">
      <alignment horizontal="center"/>
    </xf>
    <xf numFmtId="0" fontId="25" fillId="0" borderId="22" xfId="0" applyFont="1" applyBorder="1" applyAlignment="1">
      <alignment horizontal="center"/>
    </xf>
    <xf numFmtId="0" fontId="25" fillId="0" borderId="20" xfId="0" applyFont="1" applyBorder="1" applyAlignment="1">
      <alignment horizontal="center"/>
    </xf>
    <xf numFmtId="0" fontId="25" fillId="0" borderId="21" xfId="0" applyFont="1" applyBorder="1" applyAlignment="1">
      <alignment horizontal="center"/>
    </xf>
    <xf numFmtId="0" fontId="35" fillId="0" borderId="0" xfId="0" applyFont="1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2" xfId="0" applyBorder="1" applyAlignment="1">
      <alignment horizontal="center"/>
    </xf>
    <xf numFmtId="0" fontId="34" fillId="3" borderId="1" xfId="0" applyFont="1" applyFill="1" applyBorder="1" applyAlignment="1">
      <alignment horizontal="center" vertical="center" wrapText="1"/>
    </xf>
    <xf numFmtId="0" fontId="34" fillId="3" borderId="25" xfId="0" applyFont="1" applyFill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/>
    </xf>
    <xf numFmtId="0" fontId="25" fillId="0" borderId="14" xfId="0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0" fontId="25" fillId="0" borderId="2" xfId="0" applyFont="1" applyBorder="1" applyAlignment="1">
      <alignment horizontal="center" vertical="center"/>
    </xf>
    <xf numFmtId="0" fontId="25" fillId="0" borderId="9" xfId="0" applyFont="1" applyBorder="1" applyAlignment="1">
      <alignment horizontal="center" vertical="center"/>
    </xf>
    <xf numFmtId="0" fontId="25" fillId="0" borderId="2" xfId="0" applyFont="1" applyBorder="1" applyAlignment="1">
      <alignment horizontal="center" vertical="center" wrapText="1"/>
    </xf>
    <xf numFmtId="0" fontId="25" fillId="0" borderId="9" xfId="0" applyFont="1" applyBorder="1" applyAlignment="1">
      <alignment horizontal="center" vertical="center" wrapText="1"/>
    </xf>
    <xf numFmtId="0" fontId="25" fillId="0" borderId="43" xfId="0" applyFont="1" applyBorder="1" applyAlignment="1">
      <alignment horizontal="center" vertical="center" wrapText="1"/>
    </xf>
    <xf numFmtId="0" fontId="25" fillId="0" borderId="50" xfId="0" applyFont="1" applyBorder="1" applyAlignment="1">
      <alignment horizontal="center" vertical="center" wrapText="1"/>
    </xf>
    <xf numFmtId="0" fontId="35" fillId="0" borderId="30" xfId="0" applyFont="1" applyBorder="1" applyAlignment="1">
      <alignment horizontal="center"/>
    </xf>
    <xf numFmtId="0" fontId="35" fillId="0" borderId="31" xfId="0" applyFont="1" applyBorder="1" applyAlignment="1">
      <alignment horizontal="center"/>
    </xf>
    <xf numFmtId="0" fontId="35" fillId="0" borderId="32" xfId="0" applyFont="1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15" fillId="0" borderId="18" xfId="0" applyFont="1" applyBorder="1" applyAlignment="1">
      <alignment horizontal="center"/>
    </xf>
    <xf numFmtId="0" fontId="15" fillId="0" borderId="0" xfId="0" applyFont="1" applyBorder="1" applyAlignment="1">
      <alignment horizontal="center"/>
    </xf>
    <xf numFmtId="0" fontId="15" fillId="0" borderId="19" xfId="0" applyFont="1" applyBorder="1" applyAlignment="1">
      <alignment horizontal="center"/>
    </xf>
    <xf numFmtId="0" fontId="5" fillId="0" borderId="37" xfId="0" applyFont="1" applyBorder="1" applyAlignment="1">
      <alignment horizontal="justify" vertical="top" wrapText="1"/>
    </xf>
    <xf numFmtId="0" fontId="5" fillId="0" borderId="38" xfId="0" applyFont="1" applyBorder="1" applyAlignment="1">
      <alignment horizontal="justify" vertical="top" wrapText="1"/>
    </xf>
    <xf numFmtId="0" fontId="5" fillId="0" borderId="39" xfId="0" applyFont="1" applyBorder="1" applyAlignment="1">
      <alignment horizontal="justify" vertical="top" wrapText="1"/>
    </xf>
    <xf numFmtId="0" fontId="5" fillId="0" borderId="18" xfId="0" applyFont="1" applyBorder="1" applyAlignment="1">
      <alignment horizontal="justify" vertical="top" wrapText="1"/>
    </xf>
    <xf numFmtId="0" fontId="5" fillId="0" borderId="0" xfId="0" applyFont="1" applyBorder="1" applyAlignment="1">
      <alignment horizontal="justify" vertical="top" wrapText="1"/>
    </xf>
    <xf numFmtId="0" fontId="5" fillId="0" borderId="19" xfId="0" applyFont="1" applyBorder="1" applyAlignment="1">
      <alignment horizontal="justify" vertical="top" wrapText="1"/>
    </xf>
    <xf numFmtId="0" fontId="0" fillId="0" borderId="51" xfId="0" applyBorder="1" applyAlignment="1">
      <alignment horizontal="justify" vertical="top" wrapText="1"/>
    </xf>
    <xf numFmtId="0" fontId="0" fillId="0" borderId="23" xfId="0" applyBorder="1" applyAlignment="1">
      <alignment horizontal="justify" vertical="top" wrapText="1"/>
    </xf>
    <xf numFmtId="0" fontId="0" fillId="0" borderId="24" xfId="0" applyBorder="1" applyAlignment="1">
      <alignment horizontal="justify" vertical="top" wrapText="1"/>
    </xf>
    <xf numFmtId="0" fontId="10" fillId="0" borderId="6" xfId="0" applyFont="1" applyBorder="1" applyAlignment="1">
      <alignment horizontal="right"/>
    </xf>
    <xf numFmtId="0" fontId="10" fillId="0" borderId="1" xfId="0" applyFont="1" applyBorder="1" applyAlignment="1">
      <alignment horizontal="right"/>
    </xf>
    <xf numFmtId="0" fontId="10" fillId="0" borderId="25" xfId="0" applyFont="1" applyBorder="1" applyAlignment="1">
      <alignment horizontal="right"/>
    </xf>
    <xf numFmtId="0" fontId="10" fillId="2" borderId="30" xfId="0" applyFont="1" applyFill="1" applyBorder="1" applyAlignment="1">
      <alignment horizontal="center"/>
    </xf>
    <xf numFmtId="0" fontId="10" fillId="2" borderId="31" xfId="0" applyFont="1" applyFill="1" applyBorder="1" applyAlignment="1">
      <alignment horizontal="center"/>
    </xf>
    <xf numFmtId="0" fontId="5" fillId="0" borderId="26" xfId="0" applyFont="1" applyFill="1" applyBorder="1" applyAlignment="1"/>
    <xf numFmtId="0" fontId="5" fillId="0" borderId="27" xfId="0" applyFont="1" applyFill="1" applyBorder="1" applyAlignment="1"/>
    <xf numFmtId="0" fontId="5" fillId="0" borderId="34" xfId="0" applyFont="1" applyBorder="1" applyAlignment="1"/>
    <xf numFmtId="0" fontId="5" fillId="0" borderId="35" xfId="0" applyFont="1" applyBorder="1" applyAlignment="1"/>
    <xf numFmtId="0" fontId="13" fillId="0" borderId="6" xfId="0" applyFont="1" applyBorder="1" applyAlignment="1">
      <alignment horizontal="right"/>
    </xf>
    <xf numFmtId="0" fontId="13" fillId="0" borderId="1" xfId="0" applyFont="1" applyBorder="1" applyAlignment="1">
      <alignment horizontal="right"/>
    </xf>
    <xf numFmtId="0" fontId="13" fillId="0" borderId="25" xfId="0" applyFont="1" applyBorder="1" applyAlignment="1">
      <alignment horizontal="right"/>
    </xf>
    <xf numFmtId="0" fontId="10" fillId="2" borderId="14" xfId="0" applyFont="1" applyFill="1" applyBorder="1" applyAlignment="1">
      <alignment horizontal="center"/>
    </xf>
    <xf numFmtId="0" fontId="5" fillId="0" borderId="26" xfId="0" applyFont="1" applyBorder="1" applyAlignment="1"/>
    <xf numFmtId="0" fontId="5" fillId="0" borderId="27" xfId="0" applyFont="1" applyBorder="1" applyAlignment="1"/>
    <xf numFmtId="0" fontId="5" fillId="0" borderId="11" xfId="0" applyFont="1" applyBorder="1" applyAlignment="1"/>
    <xf numFmtId="0" fontId="5" fillId="0" borderId="12" xfId="0" applyFont="1" applyBorder="1" applyAlignment="1"/>
    <xf numFmtId="0" fontId="5" fillId="0" borderId="34" xfId="0" applyFont="1" applyBorder="1" applyAlignment="1">
      <alignment horizontal="left"/>
    </xf>
    <xf numFmtId="0" fontId="5" fillId="0" borderId="35" xfId="0" applyFont="1" applyBorder="1" applyAlignment="1">
      <alignment horizontal="left"/>
    </xf>
    <xf numFmtId="0" fontId="5" fillId="0" borderId="36" xfId="0" applyFont="1" applyBorder="1" applyAlignment="1">
      <alignment horizontal="left"/>
    </xf>
    <xf numFmtId="0" fontId="5" fillId="0" borderId="31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10" fillId="2" borderId="40" xfId="0" applyFont="1" applyFill="1" applyBorder="1" applyAlignment="1">
      <alignment horizontal="center"/>
    </xf>
    <xf numFmtId="0" fontId="10" fillId="2" borderId="41" xfId="0" applyFont="1" applyFill="1" applyBorder="1" applyAlignment="1">
      <alignment horizontal="center"/>
    </xf>
    <xf numFmtId="0" fontId="10" fillId="2" borderId="42" xfId="0" applyFont="1" applyFill="1" applyBorder="1" applyAlignment="1">
      <alignment horizontal="center"/>
    </xf>
    <xf numFmtId="0" fontId="5" fillId="0" borderId="44" xfId="0" applyFont="1" applyBorder="1" applyAlignment="1"/>
    <xf numFmtId="0" fontId="5" fillId="0" borderId="26" xfId="0" applyFont="1" applyBorder="1" applyAlignment="1">
      <alignment horizontal="left"/>
    </xf>
    <xf numFmtId="0" fontId="5" fillId="0" borderId="27" xfId="0" applyFont="1" applyBorder="1" applyAlignment="1">
      <alignment horizontal="left"/>
    </xf>
    <xf numFmtId="0" fontId="5" fillId="0" borderId="11" xfId="0" applyFont="1" applyBorder="1" applyAlignment="1">
      <alignment horizontal="left"/>
    </xf>
    <xf numFmtId="0" fontId="5" fillId="0" borderId="44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47" xfId="0" applyFont="1" applyBorder="1" applyAlignment="1"/>
    <xf numFmtId="0" fontId="10" fillId="2" borderId="32" xfId="0" applyFont="1" applyFill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8" fillId="0" borderId="20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6" fillId="2" borderId="23" xfId="0" applyFont="1" applyFill="1" applyBorder="1" applyAlignment="1">
      <alignment horizontal="center"/>
    </xf>
    <xf numFmtId="0" fontId="6" fillId="2" borderId="24" xfId="0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25" xfId="0" applyFont="1" applyBorder="1" applyAlignment="1">
      <alignment horizontal="center"/>
    </xf>
    <xf numFmtId="0" fontId="5" fillId="0" borderId="0" xfId="0" applyFont="1" applyBorder="1" applyAlignment="1" applyProtection="1">
      <alignment horizontal="left"/>
      <protection locked="0"/>
    </xf>
    <xf numFmtId="0" fontId="5" fillId="0" borderId="19" xfId="0" applyFont="1" applyBorder="1" applyAlignment="1" applyProtection="1">
      <alignment horizontal="left"/>
      <protection locked="0"/>
    </xf>
    <xf numFmtId="0" fontId="5" fillId="0" borderId="0" xfId="0" applyFont="1" applyBorder="1" applyAlignment="1">
      <alignment horizontal="left"/>
    </xf>
    <xf numFmtId="0" fontId="5" fillId="0" borderId="19" xfId="0" applyFont="1" applyBorder="1" applyAlignment="1">
      <alignment horizontal="left"/>
    </xf>
    <xf numFmtId="0" fontId="5" fillId="0" borderId="34" xfId="0" applyFont="1" applyFill="1" applyBorder="1" applyAlignment="1">
      <alignment horizontal="left"/>
    </xf>
    <xf numFmtId="0" fontId="5" fillId="0" borderId="35" xfId="0" applyFont="1" applyFill="1" applyBorder="1" applyAlignment="1">
      <alignment horizontal="left"/>
    </xf>
    <xf numFmtId="0" fontId="5" fillId="0" borderId="36" xfId="0" applyFont="1" applyFill="1" applyBorder="1" applyAlignment="1">
      <alignment horizontal="left"/>
    </xf>
    <xf numFmtId="0" fontId="5" fillId="0" borderId="11" xfId="0" applyFont="1" applyFill="1" applyBorder="1" applyAlignment="1"/>
    <xf numFmtId="0" fontId="5" fillId="0" borderId="34" xfId="0" applyFont="1" applyBorder="1" applyAlignment="1">
      <alignment horizontal="left" wrapText="1"/>
    </xf>
    <xf numFmtId="0" fontId="22" fillId="0" borderId="18" xfId="0" applyFont="1" applyBorder="1" applyAlignment="1">
      <alignment horizontal="center"/>
    </xf>
    <xf numFmtId="0" fontId="22" fillId="0" borderId="0" xfId="0" applyFont="1" applyBorder="1" applyAlignment="1">
      <alignment horizontal="center"/>
    </xf>
    <xf numFmtId="0" fontId="22" fillId="0" borderId="19" xfId="0" applyFont="1" applyBorder="1" applyAlignment="1">
      <alignment horizontal="center"/>
    </xf>
    <xf numFmtId="0" fontId="13" fillId="2" borderId="30" xfId="0" applyFont="1" applyFill="1" applyBorder="1" applyAlignment="1">
      <alignment horizontal="center"/>
    </xf>
    <xf numFmtId="0" fontId="13" fillId="2" borderId="31" xfId="0" applyFont="1" applyFill="1" applyBorder="1" applyAlignment="1">
      <alignment horizontal="center"/>
    </xf>
    <xf numFmtId="0" fontId="13" fillId="2" borderId="14" xfId="0" applyFont="1" applyFill="1" applyBorder="1" applyAlignment="1">
      <alignment horizontal="center"/>
    </xf>
    <xf numFmtId="0" fontId="13" fillId="2" borderId="40" xfId="0" applyFont="1" applyFill="1" applyBorder="1" applyAlignment="1">
      <alignment horizontal="center"/>
    </xf>
    <xf numFmtId="0" fontId="13" fillId="2" borderId="41" xfId="0" applyFont="1" applyFill="1" applyBorder="1" applyAlignment="1">
      <alignment horizontal="center"/>
    </xf>
    <xf numFmtId="0" fontId="13" fillId="2" borderId="42" xfId="0" applyFont="1" applyFill="1" applyBorder="1" applyAlignment="1">
      <alignment horizontal="center"/>
    </xf>
    <xf numFmtId="0" fontId="13" fillId="2" borderId="32" xfId="0" applyFont="1" applyFill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19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13" fillId="0" borderId="20" xfId="0" applyFont="1" applyBorder="1" applyAlignment="1">
      <alignment horizontal="center"/>
    </xf>
    <xf numFmtId="0" fontId="13" fillId="0" borderId="21" xfId="0" applyFont="1" applyBorder="1" applyAlignment="1">
      <alignment horizontal="center"/>
    </xf>
    <xf numFmtId="0" fontId="13" fillId="2" borderId="23" xfId="0" applyFont="1" applyFill="1" applyBorder="1" applyAlignment="1">
      <alignment horizontal="center"/>
    </xf>
    <xf numFmtId="0" fontId="13" fillId="2" borderId="24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20" fillId="0" borderId="0" xfId="0" applyFont="1" applyBorder="1" applyAlignment="1">
      <alignment horizontal="left"/>
    </xf>
    <xf numFmtId="0" fontId="20" fillId="0" borderId="19" xfId="0" applyFont="1" applyBorder="1" applyAlignment="1">
      <alignment horizontal="left"/>
    </xf>
    <xf numFmtId="169" fontId="5" fillId="0" borderId="44" xfId="0" applyNumberFormat="1" applyFont="1" applyBorder="1" applyAlignment="1">
      <alignment horizontal="center"/>
    </xf>
    <xf numFmtId="169" fontId="5" fillId="0" borderId="11" xfId="0" applyNumberFormat="1" applyFont="1" applyBorder="1" applyAlignment="1">
      <alignment horizontal="center"/>
    </xf>
    <xf numFmtId="169" fontId="5" fillId="0" borderId="47" xfId="0" applyNumberFormat="1" applyFont="1" applyBorder="1" applyAlignment="1">
      <alignment horizontal="center"/>
    </xf>
    <xf numFmtId="169" fontId="5" fillId="0" borderId="12" xfId="0" applyNumberFormat="1" applyFont="1" applyBorder="1" applyAlignment="1">
      <alignment horizontal="center"/>
    </xf>
    <xf numFmtId="0" fontId="13" fillId="0" borderId="18" xfId="0" applyFont="1" applyBorder="1" applyAlignment="1">
      <alignment horizontal="right"/>
    </xf>
    <xf numFmtId="0" fontId="13" fillId="0" borderId="0" xfId="0" applyFont="1" applyBorder="1" applyAlignment="1">
      <alignment horizontal="right"/>
    </xf>
    <xf numFmtId="0" fontId="5" fillId="0" borderId="26" xfId="0" applyFont="1" applyBorder="1"/>
    <xf numFmtId="0" fontId="5" fillId="0" borderId="27" xfId="0" applyFont="1" applyBorder="1"/>
    <xf numFmtId="0" fontId="5" fillId="0" borderId="11" xfId="0" applyFont="1" applyBorder="1"/>
  </cellXfs>
  <cellStyles count="33">
    <cellStyle name="Euro" xfId="16"/>
    <cellStyle name="Millares" xfId="7" builtinId="3"/>
    <cellStyle name="Millares 2" xfId="2"/>
    <cellStyle name="Millares 2 2" xfId="11"/>
    <cellStyle name="Millares 2 3" xfId="17"/>
    <cellStyle name="Millares 3" xfId="18"/>
    <cellStyle name="Millares_FORMULARIO 4 - M-OFERENTE PPTA ECONOMICA" xfId="32"/>
    <cellStyle name="Moneda" xfId="8" builtinId="4"/>
    <cellStyle name="Moneda [0]" xfId="26" builtinId="7"/>
    <cellStyle name="Moneda 2" xfId="3"/>
    <cellStyle name="Moneda 2 2 2 2 2" xfId="31"/>
    <cellStyle name="Moneda 3" xfId="14"/>
    <cellStyle name="Moneda 4" xfId="19"/>
    <cellStyle name="Normal" xfId="0" builtinId="0"/>
    <cellStyle name="Normal 2" xfId="4"/>
    <cellStyle name="Normal 2 10 3" xfId="28"/>
    <cellStyle name="Normal 2 2" xfId="10"/>
    <cellStyle name="Normal 2 2 2" xfId="20"/>
    <cellStyle name="Normal 2 3" xfId="12"/>
    <cellStyle name="Normal 3" xfId="1"/>
    <cellStyle name="Normal 3 11" xfId="27"/>
    <cellStyle name="Normal 3 2" xfId="22"/>
    <cellStyle name="Normal 3 2 2" xfId="30"/>
    <cellStyle name="Normal 3 3" xfId="21"/>
    <cellStyle name="Normal 4" xfId="23"/>
    <cellStyle name="Normal 5" xfId="24"/>
    <cellStyle name="Normal_Presupuesto Alc" xfId="15"/>
    <cellStyle name="Normal_PTO OFICIAL PREPLIEGO (CORREGIDO) 2" xfId="29"/>
    <cellStyle name="Notas 2" xfId="25"/>
    <cellStyle name="Porcentaje" xfId="6" builtinId="5"/>
    <cellStyle name="Porcentaje 2" xfId="5"/>
    <cellStyle name="Porcentual 2" xfId="9"/>
    <cellStyle name="Porcentual 2 2" xfId="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externalLink" Target="externalLinks/externalLink1.xml"/><Relationship Id="rId69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2326821</xdr:colOff>
      <xdr:row>31</xdr:row>
      <xdr:rowOff>13608</xdr:rowOff>
    </xdr:from>
    <xdr:to>
      <xdr:col>8</xdr:col>
      <xdr:colOff>1857169</xdr:colOff>
      <xdr:row>70</xdr:row>
      <xdr:rowOff>31477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245678" y="7293429"/>
          <a:ext cx="5585527" cy="7447369"/>
        </a:xfrm>
        <a:prstGeom prst="rect">
          <a:avLst/>
        </a:prstGeom>
      </xdr:spPr>
    </xdr:pic>
    <xdr:clientData/>
  </xdr:twoCellAnchor>
  <xdr:twoCellAnchor editAs="oneCell">
    <xdr:from>
      <xdr:col>0</xdr:col>
      <xdr:colOff>248332</xdr:colOff>
      <xdr:row>31</xdr:row>
      <xdr:rowOff>27213</xdr:rowOff>
    </xdr:from>
    <xdr:to>
      <xdr:col>4</xdr:col>
      <xdr:colOff>2013859</xdr:colOff>
      <xdr:row>70</xdr:row>
      <xdr:rowOff>27214</xdr:rowOff>
    </xdr:to>
    <xdr:pic>
      <xdr:nvPicPr>
        <xdr:cNvPr id="3" name="Imagen 2"/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25718" b="19496"/>
        <a:stretch/>
      </xdr:blipFill>
      <xdr:spPr>
        <a:xfrm>
          <a:off x="248332" y="7307034"/>
          <a:ext cx="5684384" cy="742950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110756</xdr:colOff>
      <xdr:row>0</xdr:row>
      <xdr:rowOff>0</xdr:rowOff>
    </xdr:from>
    <xdr:to>
      <xdr:col>2</xdr:col>
      <xdr:colOff>752475</xdr:colOff>
      <xdr:row>4</xdr:row>
      <xdr:rowOff>171450</xdr:rowOff>
    </xdr:to>
    <xdr:pic>
      <xdr:nvPicPr>
        <xdr:cNvPr id="2" name="Imagen 2" descr="Descripción: membretes todos-03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44" t="6551" r="49628" b="5289"/>
        <a:stretch>
          <a:fillRect/>
        </a:stretch>
      </xdr:blipFill>
      <xdr:spPr bwMode="auto">
        <a:xfrm>
          <a:off x="110756" y="0"/>
          <a:ext cx="2213344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63</xdr:row>
      <xdr:rowOff>0</xdr:rowOff>
    </xdr:from>
    <xdr:to>
      <xdr:col>8</xdr:col>
      <xdr:colOff>828675</xdr:colOff>
      <xdr:row>63</xdr:row>
      <xdr:rowOff>0</xdr:rowOff>
    </xdr:to>
    <xdr:sp macro="" textlink="">
      <xdr:nvSpPr>
        <xdr:cNvPr id="2" name="Line 18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SpPr>
          <a:spLocks noChangeShapeType="1"/>
        </xdr:cNvSpPr>
      </xdr:nvSpPr>
      <xdr:spPr bwMode="auto">
        <a:xfrm>
          <a:off x="3933825" y="11601450"/>
          <a:ext cx="3143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63</xdr:row>
      <xdr:rowOff>0</xdr:rowOff>
    </xdr:from>
    <xdr:to>
      <xdr:col>8</xdr:col>
      <xdr:colOff>828675</xdr:colOff>
      <xdr:row>63</xdr:row>
      <xdr:rowOff>0</xdr:rowOff>
    </xdr:to>
    <xdr:sp macro="" textlink="">
      <xdr:nvSpPr>
        <xdr:cNvPr id="2" name="Line 18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SpPr>
          <a:spLocks noChangeShapeType="1"/>
        </xdr:cNvSpPr>
      </xdr:nvSpPr>
      <xdr:spPr bwMode="auto">
        <a:xfrm>
          <a:off x="3810000" y="12220575"/>
          <a:ext cx="3152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63</xdr:row>
      <xdr:rowOff>0</xdr:rowOff>
    </xdr:from>
    <xdr:to>
      <xdr:col>8</xdr:col>
      <xdr:colOff>828675</xdr:colOff>
      <xdr:row>63</xdr:row>
      <xdr:rowOff>0</xdr:rowOff>
    </xdr:to>
    <xdr:sp macro="" textlink="">
      <xdr:nvSpPr>
        <xdr:cNvPr id="2" name="Line 18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SpPr>
          <a:spLocks noChangeShapeType="1"/>
        </xdr:cNvSpPr>
      </xdr:nvSpPr>
      <xdr:spPr bwMode="auto">
        <a:xfrm>
          <a:off x="3933825" y="11601450"/>
          <a:ext cx="3143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63</xdr:row>
      <xdr:rowOff>0</xdr:rowOff>
    </xdr:from>
    <xdr:to>
      <xdr:col>8</xdr:col>
      <xdr:colOff>828675</xdr:colOff>
      <xdr:row>63</xdr:row>
      <xdr:rowOff>0</xdr:rowOff>
    </xdr:to>
    <xdr:sp macro="" textlink="">
      <xdr:nvSpPr>
        <xdr:cNvPr id="2" name="Line 18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SpPr>
          <a:spLocks noChangeShapeType="1"/>
        </xdr:cNvSpPr>
      </xdr:nvSpPr>
      <xdr:spPr bwMode="auto">
        <a:xfrm>
          <a:off x="3810000" y="10048875"/>
          <a:ext cx="3143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63</xdr:row>
      <xdr:rowOff>0</xdr:rowOff>
    </xdr:from>
    <xdr:to>
      <xdr:col>8</xdr:col>
      <xdr:colOff>828675</xdr:colOff>
      <xdr:row>63</xdr:row>
      <xdr:rowOff>0</xdr:rowOff>
    </xdr:to>
    <xdr:sp macro="" textlink="">
      <xdr:nvSpPr>
        <xdr:cNvPr id="2" name="Line 18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SpPr>
          <a:spLocks noChangeShapeType="1"/>
        </xdr:cNvSpPr>
      </xdr:nvSpPr>
      <xdr:spPr bwMode="auto">
        <a:xfrm>
          <a:off x="3810000" y="10048875"/>
          <a:ext cx="3143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10</xdr:row>
      <xdr:rowOff>0</xdr:rowOff>
    </xdr:from>
    <xdr:to>
      <xdr:col>11</xdr:col>
      <xdr:colOff>638175</xdr:colOff>
      <xdr:row>10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SpPr>
          <a:spLocks noChangeShapeType="1"/>
        </xdr:cNvSpPr>
      </xdr:nvSpPr>
      <xdr:spPr bwMode="auto">
        <a:xfrm>
          <a:off x="1543050" y="1647825"/>
          <a:ext cx="802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12</xdr:row>
      <xdr:rowOff>0</xdr:rowOff>
    </xdr:from>
    <xdr:to>
      <xdr:col>11</xdr:col>
      <xdr:colOff>600075</xdr:colOff>
      <xdr:row>12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SpPr>
          <a:spLocks noChangeShapeType="1"/>
        </xdr:cNvSpPr>
      </xdr:nvSpPr>
      <xdr:spPr bwMode="auto">
        <a:xfrm>
          <a:off x="1543050" y="2028825"/>
          <a:ext cx="7991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13</xdr:row>
      <xdr:rowOff>0</xdr:rowOff>
    </xdr:from>
    <xdr:to>
      <xdr:col>11</xdr:col>
      <xdr:colOff>600075</xdr:colOff>
      <xdr:row>13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0000000-0008-0000-1100-000004000000}"/>
            </a:ext>
          </a:extLst>
        </xdr:cNvPr>
        <xdr:cNvSpPr>
          <a:spLocks noChangeShapeType="1"/>
        </xdr:cNvSpPr>
      </xdr:nvSpPr>
      <xdr:spPr bwMode="auto">
        <a:xfrm flipV="1">
          <a:off x="1533525" y="2219325"/>
          <a:ext cx="8001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47625</xdr:colOff>
      <xdr:row>14</xdr:row>
      <xdr:rowOff>0</xdr:rowOff>
    </xdr:from>
    <xdr:to>
      <xdr:col>11</xdr:col>
      <xdr:colOff>590550</xdr:colOff>
      <xdr:row>14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00000000-0008-0000-1100-000005000000}"/>
            </a:ext>
          </a:extLst>
        </xdr:cNvPr>
        <xdr:cNvSpPr>
          <a:spLocks noChangeShapeType="1"/>
        </xdr:cNvSpPr>
      </xdr:nvSpPr>
      <xdr:spPr bwMode="auto">
        <a:xfrm flipV="1">
          <a:off x="1571625" y="2409825"/>
          <a:ext cx="7953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9</xdr:row>
      <xdr:rowOff>0</xdr:rowOff>
    </xdr:from>
    <xdr:to>
      <xdr:col>3</xdr:col>
      <xdr:colOff>9525</xdr:colOff>
      <xdr:row>9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0000000-0008-0000-1100-000006000000}"/>
            </a:ext>
          </a:extLst>
        </xdr:cNvPr>
        <xdr:cNvSpPr>
          <a:spLocks noChangeShapeType="1"/>
        </xdr:cNvSpPr>
      </xdr:nvSpPr>
      <xdr:spPr bwMode="auto">
        <a:xfrm>
          <a:off x="1552575" y="1457325"/>
          <a:ext cx="742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180975</xdr:colOff>
      <xdr:row>9</xdr:row>
      <xdr:rowOff>0</xdr:rowOff>
    </xdr:from>
    <xdr:to>
      <xdr:col>4</xdr:col>
      <xdr:colOff>571500</xdr:colOff>
      <xdr:row>9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00000000-0008-0000-1100-000007000000}"/>
            </a:ext>
          </a:extLst>
        </xdr:cNvPr>
        <xdr:cNvSpPr>
          <a:spLocks noChangeShapeType="1"/>
        </xdr:cNvSpPr>
      </xdr:nvSpPr>
      <xdr:spPr bwMode="auto">
        <a:xfrm>
          <a:off x="2466975" y="1457325"/>
          <a:ext cx="1152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11</xdr:row>
      <xdr:rowOff>0</xdr:rowOff>
    </xdr:from>
    <xdr:to>
      <xdr:col>11</xdr:col>
      <xdr:colOff>647700</xdr:colOff>
      <xdr:row>11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1100-000008000000}"/>
            </a:ext>
          </a:extLst>
        </xdr:cNvPr>
        <xdr:cNvSpPr>
          <a:spLocks noChangeShapeType="1"/>
        </xdr:cNvSpPr>
      </xdr:nvSpPr>
      <xdr:spPr bwMode="auto">
        <a:xfrm>
          <a:off x="1552575" y="1838325"/>
          <a:ext cx="802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8</xdr:col>
      <xdr:colOff>828675</xdr:colOff>
      <xdr:row>62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00000000-0008-0000-1100-000009000000}"/>
            </a:ext>
          </a:extLst>
        </xdr:cNvPr>
        <xdr:cNvSpPr>
          <a:spLocks noChangeShapeType="1"/>
        </xdr:cNvSpPr>
      </xdr:nvSpPr>
      <xdr:spPr bwMode="auto">
        <a:xfrm>
          <a:off x="3810000" y="10344150"/>
          <a:ext cx="3171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63</xdr:row>
      <xdr:rowOff>0</xdr:rowOff>
    </xdr:from>
    <xdr:to>
      <xdr:col>8</xdr:col>
      <xdr:colOff>828675</xdr:colOff>
      <xdr:row>63</xdr:row>
      <xdr:rowOff>0</xdr:rowOff>
    </xdr:to>
    <xdr:sp macro="" textlink="">
      <xdr:nvSpPr>
        <xdr:cNvPr id="2" name="Line 18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SpPr>
          <a:spLocks noChangeShapeType="1"/>
        </xdr:cNvSpPr>
      </xdr:nvSpPr>
      <xdr:spPr bwMode="auto">
        <a:xfrm>
          <a:off x="3810000" y="10048875"/>
          <a:ext cx="3143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63</xdr:row>
      <xdr:rowOff>0</xdr:rowOff>
    </xdr:from>
    <xdr:to>
      <xdr:col>8</xdr:col>
      <xdr:colOff>828675</xdr:colOff>
      <xdr:row>63</xdr:row>
      <xdr:rowOff>0</xdr:rowOff>
    </xdr:to>
    <xdr:sp macro="" textlink="">
      <xdr:nvSpPr>
        <xdr:cNvPr id="2" name="Line 18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SpPr>
          <a:spLocks noChangeShapeType="1"/>
        </xdr:cNvSpPr>
      </xdr:nvSpPr>
      <xdr:spPr bwMode="auto">
        <a:xfrm>
          <a:off x="3933825" y="10506075"/>
          <a:ext cx="3143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63</xdr:row>
      <xdr:rowOff>0</xdr:rowOff>
    </xdr:from>
    <xdr:to>
      <xdr:col>8</xdr:col>
      <xdr:colOff>828675</xdr:colOff>
      <xdr:row>63</xdr:row>
      <xdr:rowOff>0</xdr:rowOff>
    </xdr:to>
    <xdr:sp macro="" textlink="">
      <xdr:nvSpPr>
        <xdr:cNvPr id="2" name="Line 18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SpPr>
          <a:spLocks noChangeShapeType="1"/>
        </xdr:cNvSpPr>
      </xdr:nvSpPr>
      <xdr:spPr bwMode="auto">
        <a:xfrm>
          <a:off x="3810000" y="11601450"/>
          <a:ext cx="3143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63</xdr:row>
      <xdr:rowOff>0</xdr:rowOff>
    </xdr:from>
    <xdr:to>
      <xdr:col>8</xdr:col>
      <xdr:colOff>828675</xdr:colOff>
      <xdr:row>63</xdr:row>
      <xdr:rowOff>0</xdr:rowOff>
    </xdr:to>
    <xdr:sp macro="" textlink="">
      <xdr:nvSpPr>
        <xdr:cNvPr id="2" name="Line 18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SpPr>
          <a:spLocks noChangeShapeType="1"/>
        </xdr:cNvSpPr>
      </xdr:nvSpPr>
      <xdr:spPr bwMode="auto">
        <a:xfrm>
          <a:off x="3933825" y="11734800"/>
          <a:ext cx="3143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9</xdr:row>
      <xdr:rowOff>0</xdr:rowOff>
    </xdr:from>
    <xdr:to>
      <xdr:col>11</xdr:col>
      <xdr:colOff>638175</xdr:colOff>
      <xdr:row>9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SpPr>
          <a:spLocks noChangeShapeType="1"/>
        </xdr:cNvSpPr>
      </xdr:nvSpPr>
      <xdr:spPr bwMode="auto">
        <a:xfrm>
          <a:off x="1543050" y="1647825"/>
          <a:ext cx="802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11</xdr:row>
      <xdr:rowOff>0</xdr:rowOff>
    </xdr:from>
    <xdr:to>
      <xdr:col>11</xdr:col>
      <xdr:colOff>600075</xdr:colOff>
      <xdr:row>11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1700-000003000000}"/>
            </a:ext>
          </a:extLst>
        </xdr:cNvPr>
        <xdr:cNvSpPr>
          <a:spLocks noChangeShapeType="1"/>
        </xdr:cNvSpPr>
      </xdr:nvSpPr>
      <xdr:spPr bwMode="auto">
        <a:xfrm>
          <a:off x="1543050" y="2028825"/>
          <a:ext cx="7991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12</xdr:row>
      <xdr:rowOff>0</xdr:rowOff>
    </xdr:from>
    <xdr:to>
      <xdr:col>11</xdr:col>
      <xdr:colOff>600075</xdr:colOff>
      <xdr:row>12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0000000-0008-0000-1700-000004000000}"/>
            </a:ext>
          </a:extLst>
        </xdr:cNvPr>
        <xdr:cNvSpPr>
          <a:spLocks noChangeShapeType="1"/>
        </xdr:cNvSpPr>
      </xdr:nvSpPr>
      <xdr:spPr bwMode="auto">
        <a:xfrm flipV="1">
          <a:off x="1533525" y="2219325"/>
          <a:ext cx="8001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47625</xdr:colOff>
      <xdr:row>13</xdr:row>
      <xdr:rowOff>0</xdr:rowOff>
    </xdr:from>
    <xdr:to>
      <xdr:col>11</xdr:col>
      <xdr:colOff>590550</xdr:colOff>
      <xdr:row>13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00000000-0008-0000-1700-000005000000}"/>
            </a:ext>
          </a:extLst>
        </xdr:cNvPr>
        <xdr:cNvSpPr>
          <a:spLocks noChangeShapeType="1"/>
        </xdr:cNvSpPr>
      </xdr:nvSpPr>
      <xdr:spPr bwMode="auto">
        <a:xfrm flipV="1">
          <a:off x="1571625" y="2409825"/>
          <a:ext cx="7953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8</xdr:row>
      <xdr:rowOff>0</xdr:rowOff>
    </xdr:from>
    <xdr:to>
      <xdr:col>3</xdr:col>
      <xdr:colOff>9525</xdr:colOff>
      <xdr:row>8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0000000-0008-0000-1700-000006000000}"/>
            </a:ext>
          </a:extLst>
        </xdr:cNvPr>
        <xdr:cNvSpPr>
          <a:spLocks noChangeShapeType="1"/>
        </xdr:cNvSpPr>
      </xdr:nvSpPr>
      <xdr:spPr bwMode="auto">
        <a:xfrm>
          <a:off x="1552575" y="1457325"/>
          <a:ext cx="742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180975</xdr:colOff>
      <xdr:row>8</xdr:row>
      <xdr:rowOff>0</xdr:rowOff>
    </xdr:from>
    <xdr:to>
      <xdr:col>4</xdr:col>
      <xdr:colOff>571500</xdr:colOff>
      <xdr:row>8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00000000-0008-0000-1700-000007000000}"/>
            </a:ext>
          </a:extLst>
        </xdr:cNvPr>
        <xdr:cNvSpPr>
          <a:spLocks noChangeShapeType="1"/>
        </xdr:cNvSpPr>
      </xdr:nvSpPr>
      <xdr:spPr bwMode="auto">
        <a:xfrm>
          <a:off x="2466975" y="1457325"/>
          <a:ext cx="1152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10</xdr:row>
      <xdr:rowOff>0</xdr:rowOff>
    </xdr:from>
    <xdr:to>
      <xdr:col>11</xdr:col>
      <xdr:colOff>647700</xdr:colOff>
      <xdr:row>10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1700-000008000000}"/>
            </a:ext>
          </a:extLst>
        </xdr:cNvPr>
        <xdr:cNvSpPr>
          <a:spLocks noChangeShapeType="1"/>
        </xdr:cNvSpPr>
      </xdr:nvSpPr>
      <xdr:spPr bwMode="auto">
        <a:xfrm>
          <a:off x="1552575" y="1838325"/>
          <a:ext cx="802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8</xdr:col>
      <xdr:colOff>828675</xdr:colOff>
      <xdr:row>59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00000000-0008-0000-1700-000009000000}"/>
            </a:ext>
          </a:extLst>
        </xdr:cNvPr>
        <xdr:cNvSpPr>
          <a:spLocks noChangeShapeType="1"/>
        </xdr:cNvSpPr>
      </xdr:nvSpPr>
      <xdr:spPr bwMode="auto">
        <a:xfrm>
          <a:off x="3810000" y="10153650"/>
          <a:ext cx="3171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64</xdr:row>
      <xdr:rowOff>0</xdr:rowOff>
    </xdr:from>
    <xdr:to>
      <xdr:col>8</xdr:col>
      <xdr:colOff>828675</xdr:colOff>
      <xdr:row>64</xdr:row>
      <xdr:rowOff>0</xdr:rowOff>
    </xdr:to>
    <xdr:sp macro="" textlink="">
      <xdr:nvSpPr>
        <xdr:cNvPr id="2" name="Line 18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SpPr>
          <a:spLocks noChangeShapeType="1"/>
        </xdr:cNvSpPr>
      </xdr:nvSpPr>
      <xdr:spPr bwMode="auto">
        <a:xfrm>
          <a:off x="3810000" y="10239375"/>
          <a:ext cx="3143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63</xdr:row>
      <xdr:rowOff>0</xdr:rowOff>
    </xdr:from>
    <xdr:to>
      <xdr:col>8</xdr:col>
      <xdr:colOff>828675</xdr:colOff>
      <xdr:row>63</xdr:row>
      <xdr:rowOff>0</xdr:rowOff>
    </xdr:to>
    <xdr:sp macro="" textlink="">
      <xdr:nvSpPr>
        <xdr:cNvPr id="2" name="Line 8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SpPr>
          <a:spLocks noChangeShapeType="1"/>
        </xdr:cNvSpPr>
      </xdr:nvSpPr>
      <xdr:spPr bwMode="auto">
        <a:xfrm>
          <a:off x="3933825" y="10306050"/>
          <a:ext cx="3171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64</xdr:row>
      <xdr:rowOff>0</xdr:rowOff>
    </xdr:from>
    <xdr:to>
      <xdr:col>8</xdr:col>
      <xdr:colOff>828675</xdr:colOff>
      <xdr:row>64</xdr:row>
      <xdr:rowOff>0</xdr:rowOff>
    </xdr:to>
    <xdr:sp macro="" textlink="">
      <xdr:nvSpPr>
        <xdr:cNvPr id="2" name="Line 18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SpPr>
          <a:spLocks noChangeShapeType="1"/>
        </xdr:cNvSpPr>
      </xdr:nvSpPr>
      <xdr:spPr bwMode="auto">
        <a:xfrm>
          <a:off x="3810000" y="10239375"/>
          <a:ext cx="3143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64</xdr:row>
      <xdr:rowOff>0</xdr:rowOff>
    </xdr:from>
    <xdr:to>
      <xdr:col>8</xdr:col>
      <xdr:colOff>828675</xdr:colOff>
      <xdr:row>64</xdr:row>
      <xdr:rowOff>0</xdr:rowOff>
    </xdr:to>
    <xdr:sp macro="" textlink="">
      <xdr:nvSpPr>
        <xdr:cNvPr id="2" name="Line 18">
          <a:extLst>
            <a:ext uri="{FF2B5EF4-FFF2-40B4-BE49-F238E27FC236}">
              <a16:creationId xmlns:a16="http://schemas.microsoft.com/office/drawing/2014/main" id="{00000000-0008-0000-2200-000002000000}"/>
            </a:ext>
          </a:extLst>
        </xdr:cNvPr>
        <xdr:cNvSpPr>
          <a:spLocks noChangeShapeType="1"/>
        </xdr:cNvSpPr>
      </xdr:nvSpPr>
      <xdr:spPr bwMode="auto">
        <a:xfrm>
          <a:off x="3810000" y="10239375"/>
          <a:ext cx="3143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64</xdr:row>
      <xdr:rowOff>0</xdr:rowOff>
    </xdr:from>
    <xdr:to>
      <xdr:col>8</xdr:col>
      <xdr:colOff>828675</xdr:colOff>
      <xdr:row>64</xdr:row>
      <xdr:rowOff>0</xdr:rowOff>
    </xdr:to>
    <xdr:sp macro="" textlink="">
      <xdr:nvSpPr>
        <xdr:cNvPr id="2" name="Line 18">
          <a:extLst>
            <a:ext uri="{FF2B5EF4-FFF2-40B4-BE49-F238E27FC236}">
              <a16:creationId xmlns:a16="http://schemas.microsoft.com/office/drawing/2014/main" id="{00000000-0008-0000-2300-000002000000}"/>
            </a:ext>
          </a:extLst>
        </xdr:cNvPr>
        <xdr:cNvSpPr>
          <a:spLocks noChangeShapeType="1"/>
        </xdr:cNvSpPr>
      </xdr:nvSpPr>
      <xdr:spPr bwMode="auto">
        <a:xfrm>
          <a:off x="3933825" y="10506075"/>
          <a:ext cx="3143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10</xdr:row>
      <xdr:rowOff>0</xdr:rowOff>
    </xdr:from>
    <xdr:to>
      <xdr:col>11</xdr:col>
      <xdr:colOff>638175</xdr:colOff>
      <xdr:row>10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2400-000002000000}"/>
            </a:ext>
          </a:extLst>
        </xdr:cNvPr>
        <xdr:cNvSpPr>
          <a:spLocks noChangeShapeType="1"/>
        </xdr:cNvSpPr>
      </xdr:nvSpPr>
      <xdr:spPr bwMode="auto">
        <a:xfrm>
          <a:off x="1666875" y="1504950"/>
          <a:ext cx="7972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12</xdr:row>
      <xdr:rowOff>0</xdr:rowOff>
    </xdr:from>
    <xdr:to>
      <xdr:col>11</xdr:col>
      <xdr:colOff>600075</xdr:colOff>
      <xdr:row>12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2400-000003000000}"/>
            </a:ext>
          </a:extLst>
        </xdr:cNvPr>
        <xdr:cNvSpPr>
          <a:spLocks noChangeShapeType="1"/>
        </xdr:cNvSpPr>
      </xdr:nvSpPr>
      <xdr:spPr bwMode="auto">
        <a:xfrm>
          <a:off x="1666875" y="1828800"/>
          <a:ext cx="7934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13</xdr:row>
      <xdr:rowOff>0</xdr:rowOff>
    </xdr:from>
    <xdr:to>
      <xdr:col>11</xdr:col>
      <xdr:colOff>600075</xdr:colOff>
      <xdr:row>13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0000000-0008-0000-2400-000004000000}"/>
            </a:ext>
          </a:extLst>
        </xdr:cNvPr>
        <xdr:cNvSpPr>
          <a:spLocks noChangeShapeType="1"/>
        </xdr:cNvSpPr>
      </xdr:nvSpPr>
      <xdr:spPr bwMode="auto">
        <a:xfrm flipV="1">
          <a:off x="1657350" y="1990725"/>
          <a:ext cx="794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47625</xdr:colOff>
      <xdr:row>14</xdr:row>
      <xdr:rowOff>0</xdr:rowOff>
    </xdr:from>
    <xdr:to>
      <xdr:col>11</xdr:col>
      <xdr:colOff>590550</xdr:colOff>
      <xdr:row>14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00000000-0008-0000-2400-000005000000}"/>
            </a:ext>
          </a:extLst>
        </xdr:cNvPr>
        <xdr:cNvSpPr>
          <a:spLocks noChangeShapeType="1"/>
        </xdr:cNvSpPr>
      </xdr:nvSpPr>
      <xdr:spPr bwMode="auto">
        <a:xfrm flipV="1">
          <a:off x="1695450" y="2152650"/>
          <a:ext cx="7896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9</xdr:row>
      <xdr:rowOff>0</xdr:rowOff>
    </xdr:from>
    <xdr:to>
      <xdr:col>3</xdr:col>
      <xdr:colOff>9525</xdr:colOff>
      <xdr:row>9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0000000-0008-0000-2400-000006000000}"/>
            </a:ext>
          </a:extLst>
        </xdr:cNvPr>
        <xdr:cNvSpPr>
          <a:spLocks noChangeShapeType="1"/>
        </xdr:cNvSpPr>
      </xdr:nvSpPr>
      <xdr:spPr bwMode="auto">
        <a:xfrm>
          <a:off x="1676400" y="1343025"/>
          <a:ext cx="742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180975</xdr:colOff>
      <xdr:row>9</xdr:row>
      <xdr:rowOff>0</xdr:rowOff>
    </xdr:from>
    <xdr:to>
      <xdr:col>4</xdr:col>
      <xdr:colOff>571500</xdr:colOff>
      <xdr:row>9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00000000-0008-0000-2400-000007000000}"/>
            </a:ext>
          </a:extLst>
        </xdr:cNvPr>
        <xdr:cNvSpPr>
          <a:spLocks noChangeShapeType="1"/>
        </xdr:cNvSpPr>
      </xdr:nvSpPr>
      <xdr:spPr bwMode="auto">
        <a:xfrm>
          <a:off x="2590800" y="1343025"/>
          <a:ext cx="1152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11</xdr:row>
      <xdr:rowOff>0</xdr:rowOff>
    </xdr:from>
    <xdr:to>
      <xdr:col>11</xdr:col>
      <xdr:colOff>647700</xdr:colOff>
      <xdr:row>11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2400-000008000000}"/>
            </a:ext>
          </a:extLst>
        </xdr:cNvPr>
        <xdr:cNvSpPr>
          <a:spLocks noChangeShapeType="1"/>
        </xdr:cNvSpPr>
      </xdr:nvSpPr>
      <xdr:spPr bwMode="auto">
        <a:xfrm>
          <a:off x="1676400" y="1666875"/>
          <a:ext cx="7972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8</xdr:col>
      <xdr:colOff>828675</xdr:colOff>
      <xdr:row>63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00000000-0008-0000-2400-000009000000}"/>
            </a:ext>
          </a:extLst>
        </xdr:cNvPr>
        <xdr:cNvSpPr>
          <a:spLocks noChangeShapeType="1"/>
        </xdr:cNvSpPr>
      </xdr:nvSpPr>
      <xdr:spPr bwMode="auto">
        <a:xfrm>
          <a:off x="3933825" y="10668000"/>
          <a:ext cx="31146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9</xdr:row>
      <xdr:rowOff>0</xdr:rowOff>
    </xdr:from>
    <xdr:to>
      <xdr:col>3</xdr:col>
      <xdr:colOff>9525</xdr:colOff>
      <xdr:row>9</xdr:row>
      <xdr:rowOff>0</xdr:rowOff>
    </xdr:to>
    <xdr:sp macro="" textlink="">
      <xdr:nvSpPr>
        <xdr:cNvPr id="2" name="Line 5">
          <a:extLst>
            <a:ext uri="{FF2B5EF4-FFF2-40B4-BE49-F238E27FC236}">
              <a16:creationId xmlns:a16="http://schemas.microsoft.com/office/drawing/2014/main" id="{00000000-0008-0000-2F00-000002000000}"/>
            </a:ext>
          </a:extLst>
        </xdr:cNvPr>
        <xdr:cNvSpPr>
          <a:spLocks noChangeShapeType="1"/>
        </xdr:cNvSpPr>
      </xdr:nvSpPr>
      <xdr:spPr bwMode="auto">
        <a:xfrm>
          <a:off x="1552575" y="1743075"/>
          <a:ext cx="742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180975</xdr:colOff>
      <xdr:row>9</xdr:row>
      <xdr:rowOff>0</xdr:rowOff>
    </xdr:from>
    <xdr:to>
      <xdr:col>4</xdr:col>
      <xdr:colOff>571500</xdr:colOff>
      <xdr:row>9</xdr:row>
      <xdr:rowOff>0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2F00-000003000000}"/>
            </a:ext>
          </a:extLst>
        </xdr:cNvPr>
        <xdr:cNvSpPr>
          <a:spLocks noChangeShapeType="1"/>
        </xdr:cNvSpPr>
      </xdr:nvSpPr>
      <xdr:spPr bwMode="auto">
        <a:xfrm>
          <a:off x="2466975" y="1743075"/>
          <a:ext cx="1152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9</xdr:row>
      <xdr:rowOff>0</xdr:rowOff>
    </xdr:from>
    <xdr:to>
      <xdr:col>3</xdr:col>
      <xdr:colOff>9525</xdr:colOff>
      <xdr:row>9</xdr:row>
      <xdr:rowOff>0</xdr:rowOff>
    </xdr:to>
    <xdr:sp macro="" textlink="">
      <xdr:nvSpPr>
        <xdr:cNvPr id="5" name="Line 5">
          <a:extLst>
            <a:ext uri="{FF2B5EF4-FFF2-40B4-BE49-F238E27FC236}">
              <a16:creationId xmlns:a16="http://schemas.microsoft.com/office/drawing/2014/main" id="{00000000-0008-0000-3400-000005000000}"/>
            </a:ext>
          </a:extLst>
        </xdr:cNvPr>
        <xdr:cNvSpPr>
          <a:spLocks noChangeShapeType="1"/>
        </xdr:cNvSpPr>
      </xdr:nvSpPr>
      <xdr:spPr bwMode="auto">
        <a:xfrm>
          <a:off x="1598295" y="1394460"/>
          <a:ext cx="76581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180975</xdr:colOff>
      <xdr:row>9</xdr:row>
      <xdr:rowOff>0</xdr:rowOff>
    </xdr:from>
    <xdr:to>
      <xdr:col>4</xdr:col>
      <xdr:colOff>571500</xdr:colOff>
      <xdr:row>9</xdr:row>
      <xdr:rowOff>0</xdr:rowOff>
    </xdr:to>
    <xdr:sp macro="" textlink="">
      <xdr:nvSpPr>
        <xdr:cNvPr id="6" name="Line 6">
          <a:extLst>
            <a:ext uri="{FF2B5EF4-FFF2-40B4-BE49-F238E27FC236}">
              <a16:creationId xmlns:a16="http://schemas.microsoft.com/office/drawing/2014/main" id="{00000000-0008-0000-3400-000006000000}"/>
            </a:ext>
          </a:extLst>
        </xdr:cNvPr>
        <xdr:cNvSpPr>
          <a:spLocks noChangeShapeType="1"/>
        </xdr:cNvSpPr>
      </xdr:nvSpPr>
      <xdr:spPr bwMode="auto">
        <a:xfrm>
          <a:off x="2535555" y="1394460"/>
          <a:ext cx="117538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9</xdr:row>
      <xdr:rowOff>0</xdr:rowOff>
    </xdr:from>
    <xdr:to>
      <xdr:col>3</xdr:col>
      <xdr:colOff>9525</xdr:colOff>
      <xdr:row>9</xdr:row>
      <xdr:rowOff>0</xdr:rowOff>
    </xdr:to>
    <xdr:sp macro="" textlink="">
      <xdr:nvSpPr>
        <xdr:cNvPr id="2" name="Line 5">
          <a:extLst>
            <a:ext uri="{FF2B5EF4-FFF2-40B4-BE49-F238E27FC236}">
              <a16:creationId xmlns:a16="http://schemas.microsoft.com/office/drawing/2014/main" id="{00000000-0008-0000-3500-000002000000}"/>
            </a:ext>
          </a:extLst>
        </xdr:cNvPr>
        <xdr:cNvSpPr>
          <a:spLocks noChangeShapeType="1"/>
        </xdr:cNvSpPr>
      </xdr:nvSpPr>
      <xdr:spPr bwMode="auto">
        <a:xfrm>
          <a:off x="1571625" y="1743075"/>
          <a:ext cx="752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180975</xdr:colOff>
      <xdr:row>9</xdr:row>
      <xdr:rowOff>0</xdr:rowOff>
    </xdr:from>
    <xdr:to>
      <xdr:col>4</xdr:col>
      <xdr:colOff>571500</xdr:colOff>
      <xdr:row>9</xdr:row>
      <xdr:rowOff>0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3500-000003000000}"/>
            </a:ext>
          </a:extLst>
        </xdr:cNvPr>
        <xdr:cNvSpPr>
          <a:spLocks noChangeShapeType="1"/>
        </xdr:cNvSpPr>
      </xdr:nvSpPr>
      <xdr:spPr bwMode="auto">
        <a:xfrm>
          <a:off x="2495550" y="1743075"/>
          <a:ext cx="1162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68036</xdr:colOff>
      <xdr:row>1</xdr:row>
      <xdr:rowOff>0</xdr:rowOff>
    </xdr:from>
    <xdr:to>
      <xdr:col>2</xdr:col>
      <xdr:colOff>733425</xdr:colOff>
      <xdr:row>4</xdr:row>
      <xdr:rowOff>161925</xdr:rowOff>
    </xdr:to>
    <xdr:pic>
      <xdr:nvPicPr>
        <xdr:cNvPr id="4" name="Imagen 2" descr="Descripción: membretes todos-03">
          <a:extLst>
            <a:ext uri="{FF2B5EF4-FFF2-40B4-BE49-F238E27FC236}">
              <a16:creationId xmlns:a16="http://schemas.microsoft.com/office/drawing/2014/main" id="{00000000-0008-0000-35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44" t="6551" r="49628" b="5289"/>
        <a:stretch>
          <a:fillRect/>
        </a:stretch>
      </xdr:blipFill>
      <xdr:spPr bwMode="auto">
        <a:xfrm>
          <a:off x="68036" y="190500"/>
          <a:ext cx="2208439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9</xdr:row>
      <xdr:rowOff>0</xdr:rowOff>
    </xdr:from>
    <xdr:to>
      <xdr:col>3</xdr:col>
      <xdr:colOff>9525</xdr:colOff>
      <xdr:row>9</xdr:row>
      <xdr:rowOff>0</xdr:rowOff>
    </xdr:to>
    <xdr:sp macro="" textlink="">
      <xdr:nvSpPr>
        <xdr:cNvPr id="2" name="Line 5">
          <a:extLst>
            <a:ext uri="{FF2B5EF4-FFF2-40B4-BE49-F238E27FC236}">
              <a16:creationId xmlns:a16="http://schemas.microsoft.com/office/drawing/2014/main" id="{00000000-0008-0000-3600-000002000000}"/>
            </a:ext>
          </a:extLst>
        </xdr:cNvPr>
        <xdr:cNvSpPr>
          <a:spLocks noChangeShapeType="1"/>
        </xdr:cNvSpPr>
      </xdr:nvSpPr>
      <xdr:spPr bwMode="auto">
        <a:xfrm>
          <a:off x="1676400" y="1343025"/>
          <a:ext cx="742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180975</xdr:colOff>
      <xdr:row>9</xdr:row>
      <xdr:rowOff>0</xdr:rowOff>
    </xdr:from>
    <xdr:to>
      <xdr:col>4</xdr:col>
      <xdr:colOff>571500</xdr:colOff>
      <xdr:row>9</xdr:row>
      <xdr:rowOff>0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3600-000003000000}"/>
            </a:ext>
          </a:extLst>
        </xdr:cNvPr>
        <xdr:cNvSpPr>
          <a:spLocks noChangeShapeType="1"/>
        </xdr:cNvSpPr>
      </xdr:nvSpPr>
      <xdr:spPr bwMode="auto">
        <a:xfrm>
          <a:off x="2590800" y="1343025"/>
          <a:ext cx="1152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oficios%20jcgm%202020/pptos%20obras%20jcgm%202020/procesos%20contractuales%20norte,%20%202020/pantallas,%20la%20quiebra/xxx%20-%20copia/ppto%20pantallas%20P&#225;cora,%20%202020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cgiraldo/Documents/Oficios%20jcgm%202017/P&#225;cora%202017/HUELLAS%20INVIAS%202014-07-03/PTO%20Y%20APU%20MODULO%201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cgiraldo/Documents/oficios%20jcgm%202023/pptos%20obras%202023/ppto%20k1%20v&#237;a%20Filadelfia-La%20Felisa%20enero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"/>
      <sheetName val="PPTO SECOP"/>
      <sheetName val="insumos"/>
      <sheetName val="ROCERIA Y LIMPIEZA"/>
      <sheetName val="EXCAV MICROPIL"/>
      <sheetName val="EXCAV VARIAS"/>
      <sheetName val="AFIRMADO"/>
      <sheetName val="LLENOS MAT SITIO"/>
      <sheetName val="ANCLAJE PASIVO"/>
      <sheetName val="CONC MICROPI"/>
      <sheetName val="CONCRETO CLASE D"/>
      <sheetName val="ACERO DE REFUERZO"/>
      <sheetName val="TRANSPORTE"/>
    </sheetNames>
    <sheetDataSet>
      <sheetData sheetId="0">
        <row r="46">
          <cell r="J46">
            <v>0.28000000000000003</v>
          </cell>
        </row>
        <row r="47">
          <cell r="J47">
            <v>0.04</v>
          </cell>
        </row>
      </sheetData>
      <sheetData sheetId="1"/>
      <sheetData sheetId="2"/>
      <sheetData sheetId="3">
        <row r="65">
          <cell r="L65">
            <v>296</v>
          </cell>
        </row>
      </sheetData>
      <sheetData sheetId="4">
        <row r="69">
          <cell r="L69">
            <v>42722</v>
          </cell>
        </row>
      </sheetData>
      <sheetData sheetId="5">
        <row r="67">
          <cell r="L67">
            <v>39290</v>
          </cell>
        </row>
      </sheetData>
      <sheetData sheetId="6">
        <row r="67">
          <cell r="L67">
            <v>115252</v>
          </cell>
        </row>
      </sheetData>
      <sheetData sheetId="7"/>
      <sheetData sheetId="8">
        <row r="67">
          <cell r="L67">
            <v>115290</v>
          </cell>
        </row>
      </sheetData>
      <sheetData sheetId="9">
        <row r="69">
          <cell r="L69">
            <v>982830</v>
          </cell>
        </row>
      </sheetData>
      <sheetData sheetId="10">
        <row r="69">
          <cell r="L69">
            <v>830031</v>
          </cell>
        </row>
      </sheetData>
      <sheetData sheetId="11">
        <row r="67">
          <cell r="L67">
            <v>5681</v>
          </cell>
        </row>
      </sheetData>
      <sheetData sheetId="1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MODULO 10 "/>
      <sheetName val="ANALISIS DE A"/>
      <sheetName val="EXCAVACIÓN VARIAS"/>
      <sheetName val="AFIRMADOS"/>
      <sheetName val="CONCRETO CLASE D"/>
      <sheetName val="CONCRETO CLASE F"/>
      <sheetName val="CONCRETO CLASE G"/>
      <sheetName val="ACERO DE REFUERZO"/>
      <sheetName val="TRANSPORTES"/>
      <sheetName val="CEMENTO ASFALTICO"/>
      <sheetName val="nor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56">
          <cell r="M56">
            <v>1000</v>
          </cell>
        </row>
      </sheetData>
      <sheetData sheetId="9" refreshError="1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memoria cant"/>
      <sheetName val="PPto"/>
      <sheetName val="insumos"/>
      <sheetName val="ROCERIA Y LIMPIEZA"/>
      <sheetName val="ANCLAJE PASIVO L&gt;9 MT"/>
      <sheetName val="CORTE DE PAVIMENTO"/>
      <sheetName val="DEMOLICIONES"/>
      <sheetName val="EXCAV VARIAS"/>
      <sheetName val="EXCAV MICROPILOTES"/>
      <sheetName val="LLENOS  MAT SELECC"/>
      <sheetName val="LLENOS EN ZANJA"/>
      <sheetName val="AFIRMADO"/>
      <sheetName val="TUBO 65MM"/>
      <sheetName val="MATERIAL FILTRANTE"/>
      <sheetName val="GEOTEXTIL NT1600"/>
      <sheetName val="GEOTEXTIL NT2500"/>
      <sheetName val="TUBERIA PVC D=900MM"/>
      <sheetName val="TUBERIA PVC D= 762MM"/>
      <sheetName val="GAVION EN SUELO CEM"/>
      <sheetName val="TUBO NOVAFORT 15&quot;"/>
      <sheetName val="TUBERIA PVC 20&quot;"/>
      <sheetName val="TUBERIA PVC D=595MM"/>
      <sheetName val="TUBERIA CONCRETO D=36&quot;"/>
      <sheetName val="TUBERIA CONCRETO D=24&quot;"/>
      <sheetName val="SOLADO DE LIMPIEZA"/>
      <sheetName val="CANAL EN SUELO CEMENTO"/>
      <sheetName val="RECUBRIMIENTO GAVIONES"/>
      <sheetName val="CONCRETO CLASE G"/>
      <sheetName val="CONCRETO CLASE F"/>
      <sheetName val="CONC MICROPILOTES"/>
      <sheetName val="CONCRETO CLASE D MUROS"/>
      <sheetName val="CONC CLASE D ACELERADO"/>
      <sheetName val="CONCRETO CLASE D"/>
      <sheetName val="ENROCADOS DE FONDO Y PARED"/>
      <sheetName val="RECUBRIMIENTO TALUDES"/>
      <sheetName val="REC  GAVIONES"/>
      <sheetName val="MALLA DE REFURZO"/>
      <sheetName val="ACERO DE REFUERZO"/>
      <sheetName val="GAVIONES"/>
      <sheetName val="ANCLAJE PASIVO"/>
      <sheetName val="DREN HZTAL L&lt;10MTS"/>
      <sheetName val="DRENES HZONTALES &gt;10 mts"/>
      <sheetName val="RIEGO"/>
      <sheetName val="MDC2 PARCHEOS"/>
      <sheetName val="MDC2 BACHEOS"/>
      <sheetName val="SUBBASE"/>
      <sheetName val="BASE GRANULAR"/>
      <sheetName val=" MAN19 BACHEO"/>
      <sheetName val=" MAN19 PARCHEO"/>
      <sheetName val="BASE ESTABILIZADA"/>
      <sheetName val="BARRERAS VIVAS"/>
      <sheetName val="REVEGETALIZACION"/>
      <sheetName val="CANAL EN ESTERILLA"/>
      <sheetName val="TRINCHOS EN GUADUA"/>
      <sheetName val="EMPRADIZACION"/>
      <sheetName val="MANEJO DE AGUAS"/>
      <sheetName val="CONTROL DE TRAFICO"/>
      <sheetName val="ACARREO NO AUTOM"/>
      <sheetName val="SOBREACARREO AL HOMBRO"/>
      <sheetName val="TRANSPORTE"/>
    </sheetNames>
    <sheetDataSet>
      <sheetData sheetId="0"/>
      <sheetData sheetId="1"/>
      <sheetData sheetId="2"/>
      <sheetData sheetId="3">
        <row r="49">
          <cell r="C49">
            <v>43171</v>
          </cell>
        </row>
        <row r="50">
          <cell r="C50">
            <v>74420</v>
          </cell>
        </row>
        <row r="60">
          <cell r="C60">
            <v>120000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>
        <row r="56">
          <cell r="L56">
            <v>7444</v>
          </cell>
        </row>
      </sheetData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9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0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1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2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3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4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5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6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5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26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27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8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9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6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workbookViewId="0">
      <selection activeCell="C4" sqref="C4:K4"/>
    </sheetView>
  </sheetViews>
  <sheetFormatPr baseColWidth="10" defaultColWidth="11.42578125" defaultRowHeight="16.5"/>
  <cols>
    <col min="1" max="2" width="4.42578125" style="319" customWidth="1"/>
    <col min="3" max="3" width="6.85546875" style="319" customWidth="1"/>
    <col min="4" max="4" width="9.7109375" style="319" customWidth="1"/>
    <col min="5" max="5" width="13.140625" style="443" customWidth="1"/>
    <col min="6" max="6" width="14.85546875" style="319" customWidth="1"/>
    <col min="7" max="7" width="40.28515625" style="319" customWidth="1"/>
    <col min="8" max="8" width="8.7109375" style="319" customWidth="1"/>
    <col min="9" max="9" width="11.85546875" style="319" customWidth="1"/>
    <col min="10" max="10" width="20.42578125" style="319" customWidth="1"/>
    <col min="11" max="11" width="26.28515625" style="319" customWidth="1"/>
    <col min="12" max="13" width="4.42578125" style="319" customWidth="1"/>
    <col min="14" max="14" width="14.7109375" style="319" bestFit="1" customWidth="1"/>
    <col min="15" max="16384" width="11.42578125" style="319"/>
  </cols>
  <sheetData>
    <row r="1" spans="1:13" ht="17.25" thickBot="1">
      <c r="A1" s="316"/>
      <c r="B1" s="317"/>
      <c r="C1" s="318"/>
      <c r="D1" s="317"/>
      <c r="E1" s="318"/>
      <c r="F1" s="316"/>
      <c r="G1" s="316"/>
      <c r="H1" s="316"/>
      <c r="I1" s="316"/>
      <c r="J1" s="316"/>
      <c r="K1" s="316"/>
      <c r="L1" s="316"/>
      <c r="M1" s="316"/>
    </row>
    <row r="2" spans="1:13" ht="18" thickTop="1" thickBot="1">
      <c r="A2" s="316"/>
      <c r="B2" s="320"/>
      <c r="C2" s="321" t="s">
        <v>342</v>
      </c>
      <c r="D2" s="322" t="s">
        <v>343</v>
      </c>
      <c r="E2" s="321" t="s">
        <v>344</v>
      </c>
      <c r="F2" s="322">
        <v>1</v>
      </c>
      <c r="G2" s="323"/>
      <c r="H2" s="323"/>
      <c r="I2" s="323"/>
      <c r="J2" s="323"/>
      <c r="K2" s="323"/>
      <c r="L2" s="324"/>
      <c r="M2" s="316"/>
    </row>
    <row r="3" spans="1:13" ht="31.5" customHeight="1">
      <c r="A3" s="316"/>
      <c r="B3" s="325"/>
      <c r="C3" s="491" t="s">
        <v>345</v>
      </c>
      <c r="D3" s="492"/>
      <c r="E3" s="492"/>
      <c r="F3" s="492"/>
      <c r="G3" s="492"/>
      <c r="H3" s="492"/>
      <c r="I3" s="492"/>
      <c r="J3" s="492"/>
      <c r="K3" s="493"/>
      <c r="L3" s="326"/>
      <c r="M3" s="316"/>
    </row>
    <row r="4" spans="1:13">
      <c r="A4" s="316"/>
      <c r="B4" s="325"/>
      <c r="C4" s="494" t="s">
        <v>346</v>
      </c>
      <c r="D4" s="495"/>
      <c r="E4" s="495"/>
      <c r="F4" s="495"/>
      <c r="G4" s="495"/>
      <c r="H4" s="495"/>
      <c r="I4" s="495"/>
      <c r="J4" s="495"/>
      <c r="K4" s="496"/>
      <c r="L4" s="326"/>
      <c r="M4" s="316"/>
    </row>
    <row r="5" spans="1:13" s="330" customFormat="1">
      <c r="A5" s="327"/>
      <c r="B5" s="328"/>
      <c r="C5" s="497" t="s">
        <v>347</v>
      </c>
      <c r="D5" s="498"/>
      <c r="E5" s="498"/>
      <c r="F5" s="498"/>
      <c r="G5" s="498"/>
      <c r="H5" s="498"/>
      <c r="I5" s="498"/>
      <c r="J5" s="498"/>
      <c r="K5" s="499"/>
      <c r="L5" s="329"/>
      <c r="M5" s="327"/>
    </row>
    <row r="6" spans="1:13">
      <c r="A6" s="316"/>
      <c r="B6" s="325"/>
      <c r="C6" s="497"/>
      <c r="D6" s="498"/>
      <c r="E6" s="498"/>
      <c r="F6" s="498"/>
      <c r="G6" s="498"/>
      <c r="H6" s="498"/>
      <c r="I6" s="498"/>
      <c r="J6" s="498"/>
      <c r="K6" s="499"/>
      <c r="L6" s="326"/>
      <c r="M6" s="316"/>
    </row>
    <row r="7" spans="1:13" ht="34.5" customHeight="1">
      <c r="A7" s="316"/>
      <c r="B7" s="325"/>
      <c r="C7" s="500" t="s">
        <v>348</v>
      </c>
      <c r="D7" s="501"/>
      <c r="E7" s="501"/>
      <c r="F7" s="501"/>
      <c r="G7" s="501"/>
      <c r="H7" s="501"/>
      <c r="I7" s="501"/>
      <c r="J7" s="501"/>
      <c r="K7" s="502"/>
      <c r="L7" s="326"/>
      <c r="M7" s="316"/>
    </row>
    <row r="8" spans="1:13" ht="30" customHeight="1" thickBot="1">
      <c r="A8" s="316"/>
      <c r="B8" s="325"/>
      <c r="C8" s="503"/>
      <c r="D8" s="504"/>
      <c r="E8" s="504"/>
      <c r="F8" s="504"/>
      <c r="G8" s="504"/>
      <c r="H8" s="504"/>
      <c r="I8" s="504"/>
      <c r="J8" s="504"/>
      <c r="K8" s="505"/>
      <c r="L8" s="326"/>
      <c r="M8" s="316"/>
    </row>
    <row r="9" spans="1:13" ht="30" customHeight="1">
      <c r="A9" s="316"/>
      <c r="B9" s="325"/>
      <c r="C9" s="506" t="s">
        <v>349</v>
      </c>
      <c r="D9" s="508" t="s">
        <v>181</v>
      </c>
      <c r="E9" s="510" t="s">
        <v>350</v>
      </c>
      <c r="F9" s="510"/>
      <c r="G9" s="506" t="s">
        <v>351</v>
      </c>
      <c r="H9" s="508" t="s">
        <v>352</v>
      </c>
      <c r="I9" s="508" t="s">
        <v>22</v>
      </c>
      <c r="J9" s="511" t="s">
        <v>353</v>
      </c>
      <c r="K9" s="513" t="s">
        <v>354</v>
      </c>
      <c r="L9" s="326"/>
      <c r="M9" s="316"/>
    </row>
    <row r="10" spans="1:13" ht="30" customHeight="1" thickBot="1">
      <c r="A10" s="316"/>
      <c r="B10" s="325"/>
      <c r="C10" s="507"/>
      <c r="D10" s="509"/>
      <c r="E10" s="331" t="s">
        <v>355</v>
      </c>
      <c r="F10" s="331" t="s">
        <v>356</v>
      </c>
      <c r="G10" s="507"/>
      <c r="H10" s="509"/>
      <c r="I10" s="509"/>
      <c r="J10" s="512"/>
      <c r="K10" s="514"/>
      <c r="L10" s="326"/>
      <c r="M10" s="316"/>
    </row>
    <row r="11" spans="1:13" ht="30" customHeight="1" thickBot="1">
      <c r="A11" s="316"/>
      <c r="B11" s="325"/>
      <c r="C11" s="332"/>
      <c r="D11" s="333"/>
      <c r="E11" s="333"/>
      <c r="F11" s="333"/>
      <c r="G11" s="333"/>
      <c r="H11" s="333"/>
      <c r="I11" s="333"/>
      <c r="J11" s="333"/>
      <c r="K11" s="334"/>
      <c r="L11" s="326"/>
      <c r="M11" s="316"/>
    </row>
    <row r="12" spans="1:13" ht="30" customHeight="1">
      <c r="A12" s="316"/>
      <c r="B12" s="325"/>
      <c r="C12" s="335"/>
      <c r="D12" s="336">
        <v>200.1</v>
      </c>
      <c r="E12" s="337">
        <v>200</v>
      </c>
      <c r="F12" s="338"/>
      <c r="G12" s="339" t="s">
        <v>205</v>
      </c>
      <c r="H12" s="340" t="s">
        <v>5</v>
      </c>
      <c r="I12" s="341">
        <v>436</v>
      </c>
      <c r="J12" s="342">
        <f>+'[1]ROCERIA Y LIMPIEZA'!L65</f>
        <v>296</v>
      </c>
      <c r="K12" s="343">
        <f>+J12*I12</f>
        <v>129056</v>
      </c>
      <c r="L12" s="326"/>
      <c r="M12" s="316"/>
    </row>
    <row r="13" spans="1:13" ht="30" customHeight="1">
      <c r="A13" s="316"/>
      <c r="B13" s="325"/>
      <c r="C13" s="335"/>
      <c r="D13" s="336" t="s">
        <v>262</v>
      </c>
      <c r="E13" s="337">
        <v>600</v>
      </c>
      <c r="F13" s="338"/>
      <c r="G13" s="344" t="s">
        <v>357</v>
      </c>
      <c r="H13" s="345" t="s">
        <v>199</v>
      </c>
      <c r="I13" s="341">
        <v>118</v>
      </c>
      <c r="J13" s="346">
        <f>+'[1]EXCAV VARIAS'!L67</f>
        <v>39290</v>
      </c>
      <c r="K13" s="343">
        <f>+J13*I13</f>
        <v>4636220</v>
      </c>
      <c r="L13" s="326"/>
      <c r="M13" s="316"/>
    </row>
    <row r="14" spans="1:13" ht="30" customHeight="1">
      <c r="A14" s="316"/>
      <c r="B14" s="325"/>
      <c r="C14" s="335"/>
      <c r="D14" s="336">
        <v>600.1</v>
      </c>
      <c r="E14" s="337">
        <v>600</v>
      </c>
      <c r="F14" s="338"/>
      <c r="G14" s="344" t="s">
        <v>358</v>
      </c>
      <c r="H14" s="345" t="s">
        <v>199</v>
      </c>
      <c r="I14" s="341">
        <v>155</v>
      </c>
      <c r="J14" s="346">
        <f>+[1]AFIRMADO!L67</f>
        <v>115252</v>
      </c>
      <c r="K14" s="343">
        <f>+J14*I14</f>
        <v>17864060</v>
      </c>
      <c r="L14" s="326"/>
      <c r="M14" s="316"/>
    </row>
    <row r="15" spans="1:13" ht="30" customHeight="1">
      <c r="A15" s="316"/>
      <c r="B15" s="325"/>
      <c r="C15" s="335"/>
      <c r="D15" s="336" t="s">
        <v>262</v>
      </c>
      <c r="E15" s="337">
        <v>600</v>
      </c>
      <c r="F15" s="338"/>
      <c r="G15" s="344" t="s">
        <v>260</v>
      </c>
      <c r="H15" s="345" t="s">
        <v>194</v>
      </c>
      <c r="I15" s="341">
        <v>101</v>
      </c>
      <c r="J15" s="347">
        <f>+'[1]EXCAV MICROPIL'!L69</f>
        <v>42722</v>
      </c>
      <c r="K15" s="343">
        <f>+J15*I15</f>
        <v>4314922</v>
      </c>
      <c r="L15" s="326"/>
      <c r="M15" s="316"/>
    </row>
    <row r="16" spans="1:13" ht="40.5" customHeight="1">
      <c r="A16" s="316"/>
      <c r="B16" s="325"/>
      <c r="C16" s="335"/>
      <c r="D16" s="336">
        <v>630.4</v>
      </c>
      <c r="E16" s="337">
        <v>630</v>
      </c>
      <c r="F16" s="338"/>
      <c r="G16" s="344" t="s">
        <v>261</v>
      </c>
      <c r="H16" s="345" t="s">
        <v>199</v>
      </c>
      <c r="I16" s="341">
        <v>12</v>
      </c>
      <c r="J16" s="347">
        <f>+'[1]CONC MICROPI'!L69</f>
        <v>982830</v>
      </c>
      <c r="K16" s="348">
        <f t="shared" ref="K16:K19" si="0">+J16*I16</f>
        <v>11793960</v>
      </c>
      <c r="L16" s="326"/>
      <c r="M16" s="316"/>
    </row>
    <row r="17" spans="1:14" ht="42" customHeight="1">
      <c r="A17" s="316"/>
      <c r="B17" s="325"/>
      <c r="C17" s="335"/>
      <c r="D17" s="336">
        <v>630.4</v>
      </c>
      <c r="E17" s="337">
        <v>630</v>
      </c>
      <c r="F17" s="338"/>
      <c r="G17" s="344" t="s">
        <v>359</v>
      </c>
      <c r="H17" s="345" t="s">
        <v>199</v>
      </c>
      <c r="I17" s="341">
        <v>44</v>
      </c>
      <c r="J17" s="347">
        <f>+'[1]CONCRETO CLASE D'!L69</f>
        <v>830031</v>
      </c>
      <c r="K17" s="348">
        <f t="shared" si="0"/>
        <v>36521364</v>
      </c>
      <c r="L17" s="326"/>
      <c r="M17" s="316"/>
    </row>
    <row r="18" spans="1:14" ht="30" customHeight="1">
      <c r="A18" s="316"/>
      <c r="B18" s="325"/>
      <c r="C18" s="335"/>
      <c r="D18" s="336">
        <v>640.1</v>
      </c>
      <c r="E18" s="337">
        <v>640</v>
      </c>
      <c r="F18" s="338"/>
      <c r="G18" s="344" t="s">
        <v>204</v>
      </c>
      <c r="H18" s="345" t="s">
        <v>145</v>
      </c>
      <c r="I18" s="341">
        <v>3860</v>
      </c>
      <c r="J18" s="347">
        <f>+'[1]ACERO DE REFUERZO'!L67</f>
        <v>5681</v>
      </c>
      <c r="K18" s="348">
        <f t="shared" si="0"/>
        <v>21928660</v>
      </c>
      <c r="L18" s="326"/>
      <c r="M18" s="316"/>
    </row>
    <row r="19" spans="1:14" ht="30" customHeight="1">
      <c r="A19" s="316"/>
      <c r="B19" s="325"/>
      <c r="C19" s="335"/>
      <c r="D19" s="336">
        <v>674.1</v>
      </c>
      <c r="E19" s="337">
        <v>674</v>
      </c>
      <c r="F19" s="338"/>
      <c r="G19" s="349" t="s">
        <v>265</v>
      </c>
      <c r="H19" s="336" t="s">
        <v>194</v>
      </c>
      <c r="I19" s="350">
        <v>264</v>
      </c>
      <c r="J19" s="347">
        <f>+'[1]ANCLAJE PASIVO'!L67</f>
        <v>115290</v>
      </c>
      <c r="K19" s="348">
        <f t="shared" si="0"/>
        <v>30436560</v>
      </c>
      <c r="L19" s="326"/>
      <c r="M19" s="316"/>
    </row>
    <row r="20" spans="1:14" ht="65.25" customHeight="1">
      <c r="A20" s="316"/>
      <c r="B20" s="325"/>
      <c r="C20" s="351"/>
      <c r="D20" s="352"/>
      <c r="E20" s="353"/>
      <c r="F20" s="354" t="s">
        <v>289</v>
      </c>
      <c r="G20" s="355" t="s">
        <v>360</v>
      </c>
      <c r="H20" s="336" t="s">
        <v>361</v>
      </c>
      <c r="I20" s="356">
        <v>1</v>
      </c>
      <c r="J20" s="357">
        <v>8775000</v>
      </c>
      <c r="K20" s="358">
        <f>+J20*I20</f>
        <v>8775000</v>
      </c>
      <c r="L20" s="326"/>
      <c r="M20" s="316"/>
      <c r="N20" s="359"/>
    </row>
    <row r="21" spans="1:14" ht="30" customHeight="1">
      <c r="A21" s="316"/>
      <c r="B21" s="325"/>
      <c r="C21" s="360"/>
      <c r="D21" s="361"/>
      <c r="E21" s="362"/>
      <c r="F21" s="363"/>
      <c r="G21" s="355"/>
      <c r="H21" s="336"/>
      <c r="I21" s="364"/>
      <c r="J21" s="347"/>
      <c r="K21" s="348"/>
      <c r="L21" s="326"/>
      <c r="M21" s="316"/>
    </row>
    <row r="22" spans="1:14" ht="40.5" customHeight="1">
      <c r="A22" s="316"/>
      <c r="B22" s="325"/>
      <c r="C22" s="360"/>
      <c r="D22" s="365"/>
      <c r="E22" s="365"/>
      <c r="F22" s="365"/>
      <c r="G22" s="355"/>
      <c r="H22" s="365"/>
      <c r="I22" s="366"/>
      <c r="J22" s="367"/>
      <c r="K22" s="368"/>
      <c r="L22" s="326"/>
      <c r="M22" s="316"/>
    </row>
    <row r="23" spans="1:14" ht="30" customHeight="1">
      <c r="A23" s="316"/>
      <c r="B23" s="325"/>
      <c r="C23" s="360"/>
      <c r="D23" s="365"/>
      <c r="E23" s="365"/>
      <c r="F23" s="365"/>
      <c r="G23" s="369"/>
      <c r="H23" s="370"/>
      <c r="I23" s="371"/>
      <c r="J23" s="372"/>
      <c r="K23" s="373"/>
      <c r="L23" s="326"/>
      <c r="M23" s="316"/>
    </row>
    <row r="24" spans="1:14" ht="30" customHeight="1" thickBot="1">
      <c r="A24" s="316"/>
      <c r="B24" s="325"/>
      <c r="C24" s="374" t="s">
        <v>362</v>
      </c>
      <c r="D24" s="375"/>
      <c r="E24" s="375"/>
      <c r="F24" s="375"/>
      <c r="G24" s="376"/>
      <c r="H24" s="375"/>
      <c r="I24" s="377"/>
      <c r="J24" s="378"/>
      <c r="K24" s="379">
        <f>SUM(K12:K20)</f>
        <v>136399802</v>
      </c>
      <c r="L24" s="326"/>
      <c r="M24" s="316"/>
      <c r="N24" s="380"/>
    </row>
    <row r="25" spans="1:14" ht="30" customHeight="1" thickBot="1">
      <c r="A25" s="316"/>
      <c r="B25" s="325"/>
      <c r="C25" s="381"/>
      <c r="D25" s="382"/>
      <c r="E25" s="382"/>
      <c r="F25" s="382"/>
      <c r="G25" s="382"/>
      <c r="H25" s="382"/>
      <c r="I25" s="382"/>
      <c r="J25" s="382"/>
      <c r="K25" s="383"/>
      <c r="L25" s="326"/>
      <c r="M25" s="316"/>
    </row>
    <row r="26" spans="1:14" ht="30" customHeight="1">
      <c r="A26" s="316"/>
      <c r="B26" s="325"/>
      <c r="C26" s="351"/>
      <c r="D26" s="335"/>
      <c r="E26" s="335"/>
      <c r="F26" s="335"/>
      <c r="G26" s="384"/>
      <c r="H26" s="335"/>
      <c r="I26" s="385"/>
      <c r="J26" s="386"/>
      <c r="K26" s="387"/>
      <c r="L26" s="326"/>
      <c r="M26" s="316"/>
    </row>
    <row r="27" spans="1:14" ht="30" customHeight="1">
      <c r="A27" s="316"/>
      <c r="B27" s="325"/>
      <c r="C27" s="351"/>
      <c r="D27" s="335"/>
      <c r="E27" s="335"/>
      <c r="F27" s="335"/>
      <c r="G27" s="384"/>
      <c r="H27" s="335"/>
      <c r="I27" s="385"/>
      <c r="J27" s="386"/>
      <c r="K27" s="387"/>
      <c r="L27" s="326"/>
      <c r="M27" s="316"/>
    </row>
    <row r="28" spans="1:14" ht="30" customHeight="1">
      <c r="A28" s="316"/>
      <c r="B28" s="325"/>
      <c r="C28" s="360"/>
      <c r="D28" s="335"/>
      <c r="E28" s="335"/>
      <c r="F28" s="335"/>
      <c r="G28" s="384"/>
      <c r="H28" s="335"/>
      <c r="I28" s="385"/>
      <c r="J28" s="386"/>
      <c r="K28" s="387"/>
      <c r="L28" s="326"/>
      <c r="M28" s="316"/>
    </row>
    <row r="29" spans="1:14" ht="30" customHeight="1" thickBot="1">
      <c r="A29" s="316"/>
      <c r="B29" s="325"/>
      <c r="C29" s="388" t="s">
        <v>362</v>
      </c>
      <c r="D29" s="389"/>
      <c r="E29" s="389"/>
      <c r="F29" s="389"/>
      <c r="G29" s="390"/>
      <c r="H29" s="391"/>
      <c r="I29" s="385"/>
      <c r="J29" s="392"/>
      <c r="K29" s="393"/>
      <c r="L29" s="326"/>
      <c r="M29" s="316"/>
    </row>
    <row r="30" spans="1:14" ht="30" customHeight="1" thickBot="1">
      <c r="A30" s="316"/>
      <c r="B30" s="325"/>
      <c r="C30" s="394"/>
      <c r="D30" s="395"/>
      <c r="E30" s="395"/>
      <c r="F30" s="395"/>
      <c r="G30" s="395"/>
      <c r="H30" s="395"/>
      <c r="I30" s="395"/>
      <c r="J30" s="395"/>
      <c r="K30" s="396"/>
      <c r="L30" s="326"/>
      <c r="M30" s="316"/>
    </row>
    <row r="31" spans="1:14" ht="30" customHeight="1">
      <c r="A31" s="316"/>
      <c r="B31" s="325"/>
      <c r="C31" s="351"/>
      <c r="D31" s="335"/>
      <c r="E31" s="335"/>
      <c r="F31" s="335"/>
      <c r="G31" s="384"/>
      <c r="H31" s="335"/>
      <c r="I31" s="385"/>
      <c r="J31" s="386"/>
      <c r="K31" s="387"/>
      <c r="L31" s="326"/>
      <c r="M31" s="316"/>
    </row>
    <row r="32" spans="1:14" ht="30" customHeight="1" thickBot="1">
      <c r="A32" s="316"/>
      <c r="B32" s="325"/>
      <c r="C32" s="388" t="s">
        <v>362</v>
      </c>
      <c r="D32" s="389"/>
      <c r="E32" s="389"/>
      <c r="F32" s="389"/>
      <c r="G32" s="397"/>
      <c r="H32" s="391"/>
      <c r="I32" s="385"/>
      <c r="J32" s="392"/>
      <c r="K32" s="393"/>
      <c r="L32" s="326"/>
      <c r="M32" s="316"/>
    </row>
    <row r="33" spans="1:13" s="402" customFormat="1" ht="30" customHeight="1" thickBot="1">
      <c r="A33" s="398"/>
      <c r="B33" s="399"/>
      <c r="C33" s="515" t="s">
        <v>363</v>
      </c>
      <c r="D33" s="516"/>
      <c r="E33" s="516"/>
      <c r="F33" s="516"/>
      <c r="G33" s="516"/>
      <c r="H33" s="516"/>
      <c r="I33" s="516"/>
      <c r="J33" s="517"/>
      <c r="K33" s="400"/>
      <c r="L33" s="401"/>
      <c r="M33" s="398"/>
    </row>
    <row r="34" spans="1:13" s="402" customFormat="1" thickBot="1">
      <c r="A34" s="398"/>
      <c r="B34" s="399"/>
      <c r="C34" s="403"/>
      <c r="D34" s="403"/>
      <c r="E34" s="403"/>
      <c r="F34" s="403"/>
      <c r="G34" s="403"/>
      <c r="H34" s="403"/>
      <c r="I34" s="403"/>
      <c r="J34" s="403"/>
      <c r="K34" s="404"/>
      <c r="L34" s="401"/>
      <c r="M34" s="398"/>
    </row>
    <row r="35" spans="1:13" s="402" customFormat="1" ht="30" customHeight="1">
      <c r="A35" s="398"/>
      <c r="B35" s="399"/>
      <c r="C35" s="405"/>
      <c r="D35" s="406"/>
      <c r="E35" s="405"/>
      <c r="F35" s="405"/>
      <c r="G35" s="518"/>
      <c r="H35" s="519"/>
      <c r="I35" s="520"/>
      <c r="J35" s="407"/>
      <c r="K35" s="408"/>
      <c r="L35" s="401"/>
      <c r="M35" s="398"/>
    </row>
    <row r="36" spans="1:13" s="402" customFormat="1" ht="30" customHeight="1">
      <c r="A36" s="398"/>
      <c r="B36" s="399"/>
      <c r="C36" s="405"/>
      <c r="D36" s="406"/>
      <c r="E36" s="405"/>
      <c r="F36" s="405"/>
      <c r="G36" s="409"/>
      <c r="H36" s="410"/>
      <c r="I36" s="411"/>
      <c r="J36" s="412"/>
      <c r="K36" s="413"/>
      <c r="L36" s="401"/>
      <c r="M36" s="398"/>
    </row>
    <row r="37" spans="1:13" s="402" customFormat="1" ht="30" customHeight="1">
      <c r="A37" s="398"/>
      <c r="B37" s="399"/>
      <c r="C37" s="405"/>
      <c r="D37" s="414"/>
      <c r="E37" s="414"/>
      <c r="F37" s="414"/>
      <c r="G37" s="409"/>
      <c r="H37" s="415"/>
      <c r="I37" s="416"/>
      <c r="J37" s="417"/>
      <c r="K37" s="413"/>
      <c r="L37" s="401"/>
      <c r="M37" s="398"/>
    </row>
    <row r="38" spans="1:13" s="402" customFormat="1" ht="30" customHeight="1">
      <c r="A38" s="398"/>
      <c r="B38" s="399"/>
      <c r="C38" s="405"/>
      <c r="D38" s="414"/>
      <c r="E38" s="414"/>
      <c r="F38" s="414"/>
      <c r="G38" s="418" t="s">
        <v>364</v>
      </c>
      <c r="H38" s="415"/>
      <c r="I38" s="416"/>
      <c r="J38" s="417"/>
      <c r="K38" s="419"/>
      <c r="L38" s="401"/>
      <c r="M38" s="398"/>
    </row>
    <row r="39" spans="1:13" s="402" customFormat="1" ht="30" customHeight="1">
      <c r="A39" s="398"/>
      <c r="B39" s="399"/>
      <c r="C39" s="405"/>
      <c r="D39" s="406"/>
      <c r="E39" s="405"/>
      <c r="F39" s="405"/>
      <c r="G39" s="409"/>
      <c r="H39" s="409"/>
      <c r="I39" s="409"/>
      <c r="J39" s="409"/>
      <c r="K39" s="413"/>
      <c r="L39" s="401"/>
      <c r="M39" s="398"/>
    </row>
    <row r="40" spans="1:13" s="402" customFormat="1" ht="30" customHeight="1">
      <c r="A40" s="398"/>
      <c r="B40" s="399"/>
      <c r="C40" s="405"/>
      <c r="D40" s="406"/>
      <c r="E40" s="405"/>
      <c r="F40" s="405"/>
      <c r="G40" s="420"/>
      <c r="H40" s="415"/>
      <c r="I40" s="416"/>
      <c r="J40" s="421"/>
      <c r="K40" s="413"/>
      <c r="L40" s="401"/>
      <c r="M40" s="398"/>
    </row>
    <row r="41" spans="1:13" s="402" customFormat="1" ht="30" customHeight="1" thickBot="1">
      <c r="A41" s="398"/>
      <c r="B41" s="399"/>
      <c r="C41" s="405"/>
      <c r="D41" s="406"/>
      <c r="E41" s="405"/>
      <c r="F41" s="422"/>
      <c r="G41" s="420"/>
      <c r="H41" s="415"/>
      <c r="I41" s="416"/>
      <c r="J41" s="421"/>
      <c r="K41" s="419"/>
      <c r="L41" s="401"/>
      <c r="M41" s="398"/>
    </row>
    <row r="42" spans="1:13" s="402" customFormat="1" ht="30" customHeight="1" thickBot="1">
      <c r="A42" s="398"/>
      <c r="B42" s="399"/>
      <c r="C42" s="405"/>
      <c r="D42" s="406"/>
      <c r="E42" s="405"/>
      <c r="F42" s="405"/>
      <c r="G42" s="423" t="s">
        <v>65</v>
      </c>
      <c r="H42" s="424"/>
      <c r="I42" s="425"/>
      <c r="J42" s="426"/>
      <c r="K42" s="400">
        <f>+K24</f>
        <v>136399802</v>
      </c>
      <c r="L42" s="401"/>
      <c r="M42" s="398"/>
    </row>
    <row r="43" spans="1:13" s="402" customFormat="1" thickBot="1">
      <c r="A43" s="398"/>
      <c r="B43" s="399"/>
      <c r="C43" s="405"/>
      <c r="D43" s="406"/>
      <c r="E43" s="406"/>
      <c r="F43" s="406"/>
      <c r="G43" s="405"/>
      <c r="H43" s="405"/>
      <c r="I43" s="427"/>
      <c r="J43" s="428"/>
      <c r="K43" s="429"/>
      <c r="L43" s="401"/>
      <c r="M43" s="398"/>
    </row>
    <row r="44" spans="1:13" s="402" customFormat="1" ht="15.75">
      <c r="A44" s="398"/>
      <c r="B44" s="399"/>
      <c r="C44" s="430"/>
      <c r="D44" s="489"/>
      <c r="E44" s="489"/>
      <c r="F44" s="489"/>
      <c r="G44" s="489"/>
      <c r="H44" s="489"/>
      <c r="I44" s="489"/>
      <c r="J44" s="489"/>
      <c r="K44" s="490"/>
      <c r="L44" s="431"/>
      <c r="M44" s="398"/>
    </row>
    <row r="45" spans="1:13" s="402" customFormat="1" ht="46.5" customHeight="1">
      <c r="A45" s="398"/>
      <c r="B45" s="399"/>
      <c r="C45" s="484" t="s">
        <v>365</v>
      </c>
      <c r="D45" s="485"/>
      <c r="E45" s="485"/>
      <c r="F45" s="485"/>
      <c r="G45" s="485"/>
      <c r="H45" s="486" t="s">
        <v>351</v>
      </c>
      <c r="I45" s="486"/>
      <c r="J45" s="486"/>
      <c r="K45" s="432" t="s">
        <v>64</v>
      </c>
      <c r="L45" s="433"/>
      <c r="M45" s="398"/>
    </row>
    <row r="46" spans="1:13" s="402" customFormat="1" ht="32.25" customHeight="1">
      <c r="A46" s="398"/>
      <c r="B46" s="399"/>
      <c r="C46" s="484" t="s">
        <v>366</v>
      </c>
      <c r="D46" s="485"/>
      <c r="E46" s="485"/>
      <c r="F46" s="485"/>
      <c r="G46" s="485"/>
      <c r="H46" s="478" t="s">
        <v>2</v>
      </c>
      <c r="I46" s="478"/>
      <c r="J46" s="434" t="s">
        <v>367</v>
      </c>
      <c r="K46" s="435">
        <f>+[1]AU!J46</f>
        <v>0.28000000000000003</v>
      </c>
      <c r="L46" s="433"/>
      <c r="M46" s="398"/>
    </row>
    <row r="47" spans="1:13" s="402" customFormat="1" ht="30" customHeight="1">
      <c r="A47" s="398"/>
      <c r="B47" s="399"/>
      <c r="C47" s="484" t="s">
        <v>368</v>
      </c>
      <c r="D47" s="485"/>
      <c r="E47" s="485"/>
      <c r="F47" s="485"/>
      <c r="G47" s="485"/>
      <c r="H47" s="487" t="s">
        <v>369</v>
      </c>
      <c r="I47" s="488"/>
      <c r="J47" s="434" t="s">
        <v>370</v>
      </c>
      <c r="K47" s="435">
        <v>0</v>
      </c>
      <c r="L47" s="433"/>
      <c r="M47" s="398"/>
    </row>
    <row r="48" spans="1:13" s="436" customFormat="1" ht="32.25" customHeight="1">
      <c r="A48" s="398"/>
      <c r="B48" s="399"/>
      <c r="C48" s="475" t="s">
        <v>371</v>
      </c>
      <c r="D48" s="476"/>
      <c r="E48" s="476"/>
      <c r="F48" s="476"/>
      <c r="G48" s="476"/>
      <c r="H48" s="477" t="s">
        <v>372</v>
      </c>
      <c r="I48" s="478"/>
      <c r="J48" s="434" t="s">
        <v>373</v>
      </c>
      <c r="K48" s="435">
        <f>+[1]AU!J47</f>
        <v>0.04</v>
      </c>
      <c r="L48" s="401"/>
      <c r="M48" s="398"/>
    </row>
    <row r="49" spans="1:13" ht="39" customHeight="1">
      <c r="A49" s="316"/>
      <c r="B49" s="325"/>
      <c r="C49" s="479" t="s">
        <v>374</v>
      </c>
      <c r="D49" s="480"/>
      <c r="E49" s="480"/>
      <c r="F49" s="480"/>
      <c r="G49" s="480"/>
      <c r="H49" s="478" t="s">
        <v>375</v>
      </c>
      <c r="I49" s="478"/>
      <c r="J49" s="434" t="s">
        <v>376</v>
      </c>
      <c r="K49" s="435">
        <f>SUM(K46:K48)</f>
        <v>0.32</v>
      </c>
      <c r="L49" s="326"/>
      <c r="M49" s="316"/>
    </row>
    <row r="50" spans="1:13" ht="47.25" customHeight="1">
      <c r="A50" s="316"/>
      <c r="B50" s="325"/>
      <c r="C50" s="481" t="s">
        <v>377</v>
      </c>
      <c r="D50" s="480"/>
      <c r="E50" s="480"/>
      <c r="F50" s="480"/>
      <c r="G50" s="480"/>
      <c r="H50" s="482"/>
      <c r="I50" s="482"/>
      <c r="J50" s="482"/>
      <c r="K50" s="483"/>
      <c r="L50" s="326"/>
      <c r="M50" s="316"/>
    </row>
    <row r="51" spans="1:13" ht="17.25" thickBot="1">
      <c r="A51" s="316"/>
      <c r="B51" s="437"/>
      <c r="C51" s="438"/>
      <c r="D51" s="438"/>
      <c r="E51" s="439"/>
      <c r="F51" s="438"/>
      <c r="G51" s="440"/>
      <c r="H51" s="438"/>
      <c r="I51" s="438"/>
      <c r="J51" s="438"/>
      <c r="K51" s="438"/>
      <c r="L51" s="441"/>
      <c r="M51" s="316"/>
    </row>
    <row r="52" spans="1:13" ht="17.25" thickTop="1">
      <c r="A52" s="316"/>
      <c r="B52" s="316"/>
      <c r="C52" s="316"/>
      <c r="D52" s="316"/>
      <c r="E52" s="442"/>
      <c r="F52" s="316"/>
      <c r="G52" s="316"/>
      <c r="H52" s="316"/>
      <c r="I52" s="316"/>
      <c r="J52" s="316"/>
      <c r="K52" s="316"/>
      <c r="L52" s="316"/>
      <c r="M52" s="316"/>
    </row>
  </sheetData>
  <mergeCells count="28">
    <mergeCell ref="D44:K44"/>
    <mergeCell ref="C3:K3"/>
    <mergeCell ref="C4:K4"/>
    <mergeCell ref="C5:K6"/>
    <mergeCell ref="C7:K7"/>
    <mergeCell ref="C8:K8"/>
    <mergeCell ref="C9:C10"/>
    <mergeCell ref="D9:D10"/>
    <mergeCell ref="E9:F9"/>
    <mergeCell ref="G9:G10"/>
    <mergeCell ref="H9:H10"/>
    <mergeCell ref="I9:I10"/>
    <mergeCell ref="J9:J10"/>
    <mergeCell ref="K9:K10"/>
    <mergeCell ref="C33:J33"/>
    <mergeCell ref="G35:I35"/>
    <mergeCell ref="C45:G45"/>
    <mergeCell ref="H45:J45"/>
    <mergeCell ref="C46:G46"/>
    <mergeCell ref="H46:I46"/>
    <mergeCell ref="C47:G47"/>
    <mergeCell ref="H47:I47"/>
    <mergeCell ref="C48:G48"/>
    <mergeCell ref="H48:I48"/>
    <mergeCell ref="C49:G49"/>
    <mergeCell ref="H49:I49"/>
    <mergeCell ref="C50:G50"/>
    <mergeCell ref="H50:K5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43"/>
  <sheetViews>
    <sheetView zoomScale="70" zoomScaleNormal="70" workbookViewId="0">
      <selection activeCell="N18" sqref="N18:N19"/>
    </sheetView>
  </sheetViews>
  <sheetFormatPr baseColWidth="10" defaultRowHeight="13.5"/>
  <cols>
    <col min="1" max="1" width="38.7109375" style="196" customWidth="1"/>
    <col min="2" max="2" width="15" style="196" customWidth="1"/>
    <col min="3" max="3" width="12.85546875" style="196" customWidth="1"/>
    <col min="4" max="4" width="13.28515625" style="196" customWidth="1"/>
    <col min="5" max="5" width="12.28515625" style="196" customWidth="1"/>
    <col min="6" max="7" width="11.42578125" style="196"/>
    <col min="8" max="8" width="17.42578125" style="196" customWidth="1"/>
    <col min="9" max="9" width="13.7109375" style="196" customWidth="1"/>
    <col min="10" max="10" width="13.85546875" style="196" customWidth="1"/>
    <col min="11" max="11" width="14.7109375" style="196" customWidth="1"/>
    <col min="12" max="12" width="16.5703125" style="196" customWidth="1"/>
    <col min="13" max="13" width="13.7109375" style="196" customWidth="1"/>
    <col min="14" max="14" width="15.5703125" style="196" customWidth="1"/>
    <col min="15" max="15" width="12.85546875" style="196" customWidth="1"/>
    <col min="16" max="16384" width="11.42578125" style="196"/>
  </cols>
  <sheetData>
    <row r="2" spans="1:19" ht="39.75" customHeight="1" thickBot="1">
      <c r="A2" s="521" t="s">
        <v>396</v>
      </c>
      <c r="B2" s="522"/>
      <c r="C2" s="522"/>
      <c r="D2" s="522"/>
      <c r="E2" s="522"/>
      <c r="F2" s="522"/>
      <c r="G2" s="522"/>
      <c r="H2" s="523"/>
      <c r="I2" s="524" t="s">
        <v>405</v>
      </c>
      <c r="J2" s="525"/>
      <c r="K2" s="525"/>
      <c r="L2" s="525"/>
      <c r="M2" s="525"/>
      <c r="N2" s="525"/>
      <c r="O2" s="525"/>
      <c r="P2" s="525"/>
      <c r="Q2" s="465"/>
      <c r="R2" s="465"/>
      <c r="S2" s="465"/>
    </row>
    <row r="3" spans="1:19" ht="24.75" customHeight="1" thickBot="1">
      <c r="A3" s="458" t="s">
        <v>255</v>
      </c>
      <c r="B3" s="459" t="s">
        <v>256</v>
      </c>
      <c r="C3" s="459" t="s">
        <v>257</v>
      </c>
      <c r="D3" s="459" t="s">
        <v>258</v>
      </c>
      <c r="E3" s="459" t="s">
        <v>259</v>
      </c>
      <c r="F3" s="459"/>
      <c r="G3" s="459"/>
      <c r="H3" s="466"/>
      <c r="I3" s="464" t="s">
        <v>256</v>
      </c>
      <c r="J3" s="464" t="s">
        <v>406</v>
      </c>
      <c r="K3" s="464" t="s">
        <v>407</v>
      </c>
      <c r="L3" s="464" t="s">
        <v>259</v>
      </c>
      <c r="M3" s="464"/>
      <c r="N3" s="464"/>
      <c r="O3" s="464"/>
      <c r="P3" s="464"/>
    </row>
    <row r="4" spans="1:19" ht="26.25" customHeight="1">
      <c r="A4" s="460" t="s">
        <v>205</v>
      </c>
      <c r="B4" s="461">
        <v>14</v>
      </c>
      <c r="C4" s="461">
        <v>4</v>
      </c>
      <c r="D4" s="461"/>
      <c r="E4" s="461"/>
      <c r="F4" s="461"/>
      <c r="G4" s="461">
        <f t="shared" ref="G4:G20" si="0">ROUND(+H4*1.3,0)</f>
        <v>73</v>
      </c>
      <c r="H4" s="467">
        <f>+B4*C4</f>
        <v>56</v>
      </c>
      <c r="I4" s="463">
        <v>14</v>
      </c>
      <c r="J4" s="463">
        <v>5</v>
      </c>
      <c r="K4" s="463"/>
      <c r="L4" s="463"/>
      <c r="M4" s="463"/>
      <c r="N4" s="463">
        <f>+ROUND(+O4*1.3,0)</f>
        <v>91</v>
      </c>
      <c r="O4" s="463">
        <f>+I4*J4</f>
        <v>70</v>
      </c>
      <c r="P4" s="463"/>
    </row>
    <row r="5" spans="1:19" ht="26.25" customHeight="1">
      <c r="A5" s="460" t="s">
        <v>260</v>
      </c>
      <c r="B5" s="461">
        <v>3</v>
      </c>
      <c r="C5" s="461"/>
      <c r="D5" s="461"/>
      <c r="E5" s="461">
        <v>6</v>
      </c>
      <c r="F5" s="461"/>
      <c r="G5" s="461">
        <f t="shared" si="0"/>
        <v>23</v>
      </c>
      <c r="H5" s="467">
        <f>+E5*B5</f>
        <v>18</v>
      </c>
      <c r="I5" s="463"/>
      <c r="J5" s="463"/>
      <c r="K5" s="463"/>
      <c r="L5" s="463"/>
      <c r="M5" s="463"/>
      <c r="N5" s="463"/>
      <c r="O5" s="463"/>
      <c r="P5" s="463"/>
    </row>
    <row r="6" spans="1:19" ht="26.25" customHeight="1">
      <c r="A6" s="462" t="s">
        <v>198</v>
      </c>
      <c r="B6" s="461">
        <v>14</v>
      </c>
      <c r="C6" s="463">
        <v>0.6</v>
      </c>
      <c r="D6" s="463">
        <v>3</v>
      </c>
      <c r="E6" s="463"/>
      <c r="F6" s="463"/>
      <c r="G6" s="463">
        <f t="shared" si="0"/>
        <v>33</v>
      </c>
      <c r="H6" s="468">
        <f>+B6*C6*D6</f>
        <v>25.200000000000003</v>
      </c>
      <c r="I6" s="463">
        <v>14</v>
      </c>
      <c r="J6" s="463">
        <v>2</v>
      </c>
      <c r="K6" s="463">
        <v>3</v>
      </c>
      <c r="L6" s="463"/>
      <c r="M6" s="463"/>
      <c r="N6" s="463">
        <f t="shared" ref="N6:N19" si="1">+ROUND(+O6*1.3,0)</f>
        <v>109</v>
      </c>
      <c r="O6" s="463">
        <f>+I6*J6*K6</f>
        <v>84</v>
      </c>
      <c r="P6" s="463"/>
    </row>
    <row r="7" spans="1:19" ht="26.25" customHeight="1">
      <c r="A7" s="462" t="s">
        <v>399</v>
      </c>
      <c r="B7" s="461">
        <v>14</v>
      </c>
      <c r="C7" s="463">
        <v>0.4</v>
      </c>
      <c r="D7" s="463">
        <v>1</v>
      </c>
      <c r="E7" s="463"/>
      <c r="F7" s="463"/>
      <c r="G7" s="463">
        <f t="shared" si="0"/>
        <v>7</v>
      </c>
      <c r="H7" s="468">
        <f>+B7*C7*D7</f>
        <v>5.6000000000000005</v>
      </c>
      <c r="I7" s="463">
        <v>14</v>
      </c>
      <c r="J7" s="463">
        <v>2</v>
      </c>
      <c r="K7" s="463">
        <v>4</v>
      </c>
      <c r="L7" s="463"/>
      <c r="M7" s="463"/>
      <c r="N7" s="463">
        <f t="shared" si="1"/>
        <v>146</v>
      </c>
      <c r="O7" s="463">
        <f>+I7*J7*K7</f>
        <v>112</v>
      </c>
      <c r="P7" s="463"/>
    </row>
    <row r="8" spans="1:19" ht="25.5" customHeight="1">
      <c r="A8" s="462" t="s">
        <v>341</v>
      </c>
      <c r="B8" s="463">
        <v>14</v>
      </c>
      <c r="C8" s="463">
        <v>0.3</v>
      </c>
      <c r="D8" s="463">
        <v>0.1</v>
      </c>
      <c r="E8" s="463"/>
      <c r="F8" s="463"/>
      <c r="G8" s="463">
        <f t="shared" si="0"/>
        <v>1</v>
      </c>
      <c r="H8" s="468">
        <f>+B8*C8*D8</f>
        <v>0.42000000000000004</v>
      </c>
      <c r="I8" s="463">
        <v>14</v>
      </c>
      <c r="J8" s="463">
        <v>2.6</v>
      </c>
      <c r="K8" s="463">
        <v>0.1</v>
      </c>
      <c r="L8" s="463"/>
      <c r="M8" s="463"/>
      <c r="N8" s="463">
        <f t="shared" si="1"/>
        <v>5</v>
      </c>
      <c r="O8" s="463">
        <f>+I8*J8*K8</f>
        <v>3.64</v>
      </c>
      <c r="P8" s="463"/>
    </row>
    <row r="9" spans="1:19" ht="15.75">
      <c r="A9" s="462" t="s">
        <v>404</v>
      </c>
      <c r="B9" s="463">
        <v>14</v>
      </c>
      <c r="C9" s="463">
        <v>4</v>
      </c>
      <c r="D9" s="463">
        <v>0.2</v>
      </c>
      <c r="E9" s="463"/>
      <c r="F9" s="463"/>
      <c r="G9" s="463">
        <f>ROUND(+H9*1.3,0)</f>
        <v>15</v>
      </c>
      <c r="H9" s="468">
        <f>+B9*C9*D9</f>
        <v>11.200000000000001</v>
      </c>
      <c r="I9" s="463">
        <v>14</v>
      </c>
      <c r="J9" s="463"/>
      <c r="K9" s="463"/>
      <c r="L9" s="463">
        <v>2.62</v>
      </c>
      <c r="M9" s="463"/>
      <c r="N9" s="463">
        <f t="shared" si="1"/>
        <v>48</v>
      </c>
      <c r="O9" s="463">
        <f>+I9*L9</f>
        <v>36.68</v>
      </c>
      <c r="P9" s="463"/>
    </row>
    <row r="10" spans="1:19" ht="15.75">
      <c r="A10" s="462" t="s">
        <v>261</v>
      </c>
      <c r="B10" s="463">
        <v>18</v>
      </c>
      <c r="C10" s="463"/>
      <c r="D10" s="463"/>
      <c r="E10" s="463">
        <v>7.0000000000000007E-2</v>
      </c>
      <c r="F10" s="463"/>
      <c r="G10" s="463">
        <f>ROUND(+H10*1.3,0)</f>
        <v>2</v>
      </c>
      <c r="H10" s="468">
        <f>+E10*B10</f>
        <v>1.2600000000000002</v>
      </c>
      <c r="I10" s="463"/>
      <c r="J10" s="463"/>
      <c r="K10" s="463"/>
      <c r="L10" s="463"/>
      <c r="M10" s="463"/>
      <c r="N10" s="463"/>
      <c r="O10" s="463"/>
      <c r="P10" s="463"/>
    </row>
    <row r="11" spans="1:19" ht="15.75">
      <c r="A11" s="462" t="s">
        <v>397</v>
      </c>
      <c r="B11" s="463">
        <v>14</v>
      </c>
      <c r="C11" s="463">
        <v>0.4</v>
      </c>
      <c r="D11" s="463">
        <v>0.3</v>
      </c>
      <c r="E11" s="463"/>
      <c r="F11" s="463"/>
      <c r="G11" s="463">
        <f>ROUND(+H11*1.3,0)</f>
        <v>2</v>
      </c>
      <c r="H11" s="468">
        <f>+B11*C11*D11</f>
        <v>1.6800000000000002</v>
      </c>
      <c r="I11" s="463"/>
      <c r="J11" s="463"/>
      <c r="K11" s="463"/>
      <c r="L11" s="463"/>
      <c r="M11" s="463"/>
      <c r="N11" s="463"/>
      <c r="O11" s="463"/>
      <c r="P11" s="463"/>
    </row>
    <row r="12" spans="1:19" ht="15.75">
      <c r="A12" s="462" t="s">
        <v>384</v>
      </c>
      <c r="B12" s="463">
        <v>14</v>
      </c>
      <c r="C12" s="463">
        <v>2</v>
      </c>
      <c r="D12" s="463">
        <v>0.08</v>
      </c>
      <c r="E12" s="463"/>
      <c r="F12" s="463"/>
      <c r="G12" s="463">
        <f t="shared" si="0"/>
        <v>3</v>
      </c>
      <c r="H12" s="468">
        <f>+D12*C12*B12</f>
        <v>2.2400000000000002</v>
      </c>
      <c r="I12" s="463">
        <v>14</v>
      </c>
      <c r="J12" s="463">
        <v>2.5</v>
      </c>
      <c r="K12" s="463">
        <v>0.08</v>
      </c>
      <c r="L12" s="463"/>
      <c r="M12" s="463"/>
      <c r="N12" s="463">
        <f t="shared" si="1"/>
        <v>4</v>
      </c>
      <c r="O12" s="463">
        <f>+I12*J12*K12</f>
        <v>2.8000000000000003</v>
      </c>
      <c r="P12" s="463"/>
    </row>
    <row r="13" spans="1:19" ht="15.75">
      <c r="A13" s="462" t="s">
        <v>385</v>
      </c>
      <c r="B13" s="463">
        <v>14</v>
      </c>
      <c r="C13" s="463">
        <v>2</v>
      </c>
      <c r="D13" s="463"/>
      <c r="E13" s="463"/>
      <c r="F13" s="463"/>
      <c r="G13" s="463">
        <f t="shared" si="0"/>
        <v>36</v>
      </c>
      <c r="H13" s="468">
        <f>+C13*B13</f>
        <v>28</v>
      </c>
      <c r="I13" s="463">
        <v>14</v>
      </c>
      <c r="J13" s="463">
        <v>2.5</v>
      </c>
      <c r="K13" s="463"/>
      <c r="L13" s="463"/>
      <c r="M13" s="463"/>
      <c r="N13" s="463">
        <f t="shared" si="1"/>
        <v>46</v>
      </c>
      <c r="O13" s="463">
        <f>+I13*J13</f>
        <v>35</v>
      </c>
      <c r="P13" s="463"/>
    </row>
    <row r="14" spans="1:19" ht="15.75">
      <c r="A14" s="462" t="s">
        <v>395</v>
      </c>
      <c r="B14" s="463">
        <v>14</v>
      </c>
      <c r="C14" s="463">
        <v>8</v>
      </c>
      <c r="D14" s="463"/>
      <c r="E14" s="463">
        <v>1</v>
      </c>
      <c r="F14" s="463"/>
      <c r="G14" s="463">
        <f t="shared" si="0"/>
        <v>146</v>
      </c>
      <c r="H14" s="468">
        <f>+B14*C14*E14</f>
        <v>112</v>
      </c>
      <c r="I14" s="463">
        <v>14</v>
      </c>
      <c r="J14" s="463"/>
      <c r="K14" s="463"/>
      <c r="L14" s="463">
        <v>150.69999999999999</v>
      </c>
      <c r="M14" s="463"/>
      <c r="N14" s="463">
        <f t="shared" si="1"/>
        <v>2743</v>
      </c>
      <c r="O14" s="463">
        <f>+I14*L14</f>
        <v>2109.7999999999997</v>
      </c>
      <c r="P14" s="463"/>
    </row>
    <row r="15" spans="1:19" ht="15.75">
      <c r="A15" s="462" t="s">
        <v>395</v>
      </c>
      <c r="B15" s="463">
        <v>14</v>
      </c>
      <c r="C15" s="463"/>
      <c r="D15" s="463"/>
      <c r="E15" s="463">
        <f>0.56*6*1.4</f>
        <v>4.7039999999999997</v>
      </c>
      <c r="F15" s="463"/>
      <c r="G15" s="463">
        <f t="shared" si="0"/>
        <v>86</v>
      </c>
      <c r="H15" s="468">
        <f>+B15*E15</f>
        <v>65.855999999999995</v>
      </c>
      <c r="I15" s="463"/>
      <c r="J15" s="463"/>
      <c r="K15" s="463"/>
      <c r="L15" s="463"/>
      <c r="M15" s="463"/>
      <c r="N15" s="463"/>
      <c r="O15" s="463"/>
      <c r="P15" s="463"/>
    </row>
    <row r="16" spans="1:19" ht="15.75">
      <c r="A16" s="462" t="s">
        <v>266</v>
      </c>
      <c r="B16" s="463">
        <v>14</v>
      </c>
      <c r="C16" s="463">
        <v>4</v>
      </c>
      <c r="D16" s="463"/>
      <c r="E16" s="463">
        <v>20</v>
      </c>
      <c r="F16" s="463"/>
      <c r="G16" s="463">
        <f t="shared" si="0"/>
        <v>3120</v>
      </c>
      <c r="H16" s="468">
        <f>25*6*16</f>
        <v>2400</v>
      </c>
      <c r="I16" s="463"/>
      <c r="J16" s="463"/>
      <c r="K16" s="463"/>
      <c r="L16" s="463"/>
      <c r="M16" s="463"/>
      <c r="N16" s="463"/>
      <c r="O16" s="463"/>
      <c r="P16" s="463"/>
    </row>
    <row r="17" spans="1:16" ht="15.75">
      <c r="A17" s="462" t="s">
        <v>403</v>
      </c>
      <c r="B17" s="463">
        <v>23</v>
      </c>
      <c r="C17" s="463"/>
      <c r="D17" s="463"/>
      <c r="E17" s="463">
        <v>10.3</v>
      </c>
      <c r="F17" s="463"/>
      <c r="G17" s="463">
        <f t="shared" si="0"/>
        <v>308</v>
      </c>
      <c r="H17" s="468">
        <f>+E17*B17</f>
        <v>236.9</v>
      </c>
      <c r="I17" s="463"/>
      <c r="J17" s="463"/>
      <c r="K17" s="463"/>
      <c r="L17" s="463"/>
      <c r="M17" s="463"/>
      <c r="N17" s="463"/>
      <c r="O17" s="463"/>
      <c r="P17" s="463"/>
    </row>
    <row r="18" spans="1:16" ht="15.75">
      <c r="A18" s="463" t="s">
        <v>386</v>
      </c>
      <c r="B18" s="463">
        <v>14</v>
      </c>
      <c r="C18" s="463">
        <v>6</v>
      </c>
      <c r="D18" s="463"/>
      <c r="E18" s="463"/>
      <c r="F18" s="463"/>
      <c r="G18" s="463">
        <f t="shared" si="0"/>
        <v>26</v>
      </c>
      <c r="H18" s="468">
        <f>+C18+B18</f>
        <v>20</v>
      </c>
      <c r="I18" s="463">
        <v>14</v>
      </c>
      <c r="J18" s="463">
        <v>6</v>
      </c>
      <c r="K18" s="463"/>
      <c r="L18" s="463"/>
      <c r="M18" s="463"/>
      <c r="N18" s="463">
        <f t="shared" si="1"/>
        <v>26</v>
      </c>
      <c r="O18" s="463">
        <f>+I18+J18</f>
        <v>20</v>
      </c>
      <c r="P18" s="463"/>
    </row>
    <row r="19" spans="1:16" ht="17.25">
      <c r="A19" s="464" t="s">
        <v>387</v>
      </c>
      <c r="B19" s="463">
        <v>14</v>
      </c>
      <c r="C19" s="463">
        <v>3</v>
      </c>
      <c r="D19" s="463">
        <v>0.1</v>
      </c>
      <c r="E19" s="463"/>
      <c r="F19" s="463"/>
      <c r="G19" s="463">
        <f t="shared" si="0"/>
        <v>5</v>
      </c>
      <c r="H19" s="468">
        <f>+B19*C19*D19</f>
        <v>4.2</v>
      </c>
      <c r="I19" s="463">
        <v>14</v>
      </c>
      <c r="J19" s="463">
        <v>2.5</v>
      </c>
      <c r="K19" s="463">
        <v>0.1</v>
      </c>
      <c r="L19" s="463"/>
      <c r="M19" s="463"/>
      <c r="N19" s="463">
        <f t="shared" si="1"/>
        <v>5</v>
      </c>
      <c r="O19" s="463">
        <f>+K19*J19*I19</f>
        <v>3.5</v>
      </c>
      <c r="P19" s="463"/>
    </row>
    <row r="20" spans="1:16" ht="17.25">
      <c r="A20" s="464" t="s">
        <v>398</v>
      </c>
      <c r="B20" s="464">
        <v>6</v>
      </c>
      <c r="C20" s="464">
        <v>22</v>
      </c>
      <c r="D20" s="464"/>
      <c r="E20" s="464"/>
      <c r="F20" s="464"/>
      <c r="G20" s="463">
        <f t="shared" si="0"/>
        <v>172</v>
      </c>
      <c r="H20" s="468">
        <f>+B20*C20</f>
        <v>132</v>
      </c>
      <c r="I20" s="463"/>
      <c r="J20" s="463"/>
      <c r="K20" s="463"/>
      <c r="L20" s="463"/>
      <c r="M20" s="463"/>
      <c r="N20" s="463"/>
      <c r="O20" s="463"/>
      <c r="P20" s="463"/>
    </row>
    <row r="21" spans="1:16" ht="17.25">
      <c r="I21" s="469"/>
      <c r="J21" s="469"/>
      <c r="K21" s="469"/>
      <c r="L21" s="469"/>
      <c r="M21" s="469"/>
      <c r="N21" s="469"/>
      <c r="O21" s="469"/>
      <c r="P21" s="469"/>
    </row>
    <row r="43" spans="9:9" ht="15">
      <c r="I43"/>
    </row>
  </sheetData>
  <mergeCells count="2">
    <mergeCell ref="A2:H2"/>
    <mergeCell ref="I2:P2"/>
  </mergeCells>
  <pageMargins left="0.7" right="0.7" top="0.75" bottom="0.75" header="0.3" footer="0.3"/>
  <pageSetup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0"/>
  <sheetViews>
    <sheetView zoomScale="70" zoomScaleNormal="70" workbookViewId="0">
      <selection activeCell="L11" sqref="L11"/>
    </sheetView>
  </sheetViews>
  <sheetFormatPr baseColWidth="10" defaultRowHeight="15"/>
  <cols>
    <col min="1" max="1" width="7.5703125" style="18" customWidth="1"/>
    <col min="2" max="2" width="10.5703125" style="18" customWidth="1"/>
    <col min="3" max="3" width="20.7109375" style="18" customWidth="1"/>
    <col min="4" max="4" width="19.85546875" style="18" customWidth="1"/>
    <col min="5" max="5" width="52.42578125" style="18" customWidth="1"/>
    <col min="6" max="6" width="9.85546875" style="18" customWidth="1"/>
    <col min="7" max="7" width="11.28515625" style="18" customWidth="1"/>
    <col min="8" max="8" width="17.28515625" style="18" customWidth="1"/>
    <col min="9" max="9" width="28.28515625" style="18" customWidth="1"/>
    <col min="10" max="10" width="16.5703125" customWidth="1"/>
    <col min="11" max="11" width="19.5703125" bestFit="1" customWidth="1"/>
    <col min="257" max="257" width="7.5703125" customWidth="1"/>
    <col min="258" max="258" width="10.5703125" customWidth="1"/>
    <col min="259" max="259" width="20.28515625" customWidth="1"/>
    <col min="260" max="260" width="20.140625" customWidth="1"/>
    <col min="261" max="261" width="49.140625" customWidth="1"/>
    <col min="262" max="262" width="13" customWidth="1"/>
    <col min="263" max="263" width="11.85546875" customWidth="1"/>
    <col min="264" max="264" width="21.42578125" customWidth="1"/>
    <col min="265" max="265" width="26.42578125" customWidth="1"/>
    <col min="266" max="266" width="16.5703125" customWidth="1"/>
    <col min="267" max="267" width="16.5703125" bestFit="1" customWidth="1"/>
    <col min="513" max="513" width="7.5703125" customWidth="1"/>
    <col min="514" max="514" width="10.5703125" customWidth="1"/>
    <col min="515" max="515" width="20.28515625" customWidth="1"/>
    <col min="516" max="516" width="20.140625" customWidth="1"/>
    <col min="517" max="517" width="49.140625" customWidth="1"/>
    <col min="518" max="518" width="13" customWidth="1"/>
    <col min="519" max="519" width="11.85546875" customWidth="1"/>
    <col min="520" max="520" width="21.42578125" customWidth="1"/>
    <col min="521" max="521" width="26.42578125" customWidth="1"/>
    <col min="522" max="522" width="16.5703125" customWidth="1"/>
    <col min="523" max="523" width="16.5703125" bestFit="1" customWidth="1"/>
    <col min="769" max="769" width="7.5703125" customWidth="1"/>
    <col min="770" max="770" width="10.5703125" customWidth="1"/>
    <col min="771" max="771" width="20.28515625" customWidth="1"/>
    <col min="772" max="772" width="20.140625" customWidth="1"/>
    <col min="773" max="773" width="49.140625" customWidth="1"/>
    <col min="774" max="774" width="13" customWidth="1"/>
    <col min="775" max="775" width="11.85546875" customWidth="1"/>
    <col min="776" max="776" width="21.42578125" customWidth="1"/>
    <col min="777" max="777" width="26.42578125" customWidth="1"/>
    <col min="778" max="778" width="16.5703125" customWidth="1"/>
    <col min="779" max="779" width="16.5703125" bestFit="1" customWidth="1"/>
    <col min="1025" max="1025" width="7.5703125" customWidth="1"/>
    <col min="1026" max="1026" width="10.5703125" customWidth="1"/>
    <col min="1027" max="1027" width="20.28515625" customWidth="1"/>
    <col min="1028" max="1028" width="20.140625" customWidth="1"/>
    <col min="1029" max="1029" width="49.140625" customWidth="1"/>
    <col min="1030" max="1030" width="13" customWidth="1"/>
    <col min="1031" max="1031" width="11.85546875" customWidth="1"/>
    <col min="1032" max="1032" width="21.42578125" customWidth="1"/>
    <col min="1033" max="1033" width="26.42578125" customWidth="1"/>
    <col min="1034" max="1034" width="16.5703125" customWidth="1"/>
    <col min="1035" max="1035" width="16.5703125" bestFit="1" customWidth="1"/>
    <col min="1281" max="1281" width="7.5703125" customWidth="1"/>
    <col min="1282" max="1282" width="10.5703125" customWidth="1"/>
    <col min="1283" max="1283" width="20.28515625" customWidth="1"/>
    <col min="1284" max="1284" width="20.140625" customWidth="1"/>
    <col min="1285" max="1285" width="49.140625" customWidth="1"/>
    <col min="1286" max="1286" width="13" customWidth="1"/>
    <col min="1287" max="1287" width="11.85546875" customWidth="1"/>
    <col min="1288" max="1288" width="21.42578125" customWidth="1"/>
    <col min="1289" max="1289" width="26.42578125" customWidth="1"/>
    <col min="1290" max="1290" width="16.5703125" customWidth="1"/>
    <col min="1291" max="1291" width="16.5703125" bestFit="1" customWidth="1"/>
    <col min="1537" max="1537" width="7.5703125" customWidth="1"/>
    <col min="1538" max="1538" width="10.5703125" customWidth="1"/>
    <col min="1539" max="1539" width="20.28515625" customWidth="1"/>
    <col min="1540" max="1540" width="20.140625" customWidth="1"/>
    <col min="1541" max="1541" width="49.140625" customWidth="1"/>
    <col min="1542" max="1542" width="13" customWidth="1"/>
    <col min="1543" max="1543" width="11.85546875" customWidth="1"/>
    <col min="1544" max="1544" width="21.42578125" customWidth="1"/>
    <col min="1545" max="1545" width="26.42578125" customWidth="1"/>
    <col min="1546" max="1546" width="16.5703125" customWidth="1"/>
    <col min="1547" max="1547" width="16.5703125" bestFit="1" customWidth="1"/>
    <col min="1793" max="1793" width="7.5703125" customWidth="1"/>
    <col min="1794" max="1794" width="10.5703125" customWidth="1"/>
    <col min="1795" max="1795" width="20.28515625" customWidth="1"/>
    <col min="1796" max="1796" width="20.140625" customWidth="1"/>
    <col min="1797" max="1797" width="49.140625" customWidth="1"/>
    <col min="1798" max="1798" width="13" customWidth="1"/>
    <col min="1799" max="1799" width="11.85546875" customWidth="1"/>
    <col min="1800" max="1800" width="21.42578125" customWidth="1"/>
    <col min="1801" max="1801" width="26.42578125" customWidth="1"/>
    <col min="1802" max="1802" width="16.5703125" customWidth="1"/>
    <col min="1803" max="1803" width="16.5703125" bestFit="1" customWidth="1"/>
    <col min="2049" max="2049" width="7.5703125" customWidth="1"/>
    <col min="2050" max="2050" width="10.5703125" customWidth="1"/>
    <col min="2051" max="2051" width="20.28515625" customWidth="1"/>
    <col min="2052" max="2052" width="20.140625" customWidth="1"/>
    <col min="2053" max="2053" width="49.140625" customWidth="1"/>
    <col min="2054" max="2054" width="13" customWidth="1"/>
    <col min="2055" max="2055" width="11.85546875" customWidth="1"/>
    <col min="2056" max="2056" width="21.42578125" customWidth="1"/>
    <col min="2057" max="2057" width="26.42578125" customWidth="1"/>
    <col min="2058" max="2058" width="16.5703125" customWidth="1"/>
    <col min="2059" max="2059" width="16.5703125" bestFit="1" customWidth="1"/>
    <col min="2305" max="2305" width="7.5703125" customWidth="1"/>
    <col min="2306" max="2306" width="10.5703125" customWidth="1"/>
    <col min="2307" max="2307" width="20.28515625" customWidth="1"/>
    <col min="2308" max="2308" width="20.140625" customWidth="1"/>
    <col min="2309" max="2309" width="49.140625" customWidth="1"/>
    <col min="2310" max="2310" width="13" customWidth="1"/>
    <col min="2311" max="2311" width="11.85546875" customWidth="1"/>
    <col min="2312" max="2312" width="21.42578125" customWidth="1"/>
    <col min="2313" max="2313" width="26.42578125" customWidth="1"/>
    <col min="2314" max="2314" width="16.5703125" customWidth="1"/>
    <col min="2315" max="2315" width="16.5703125" bestFit="1" customWidth="1"/>
    <col min="2561" max="2561" width="7.5703125" customWidth="1"/>
    <col min="2562" max="2562" width="10.5703125" customWidth="1"/>
    <col min="2563" max="2563" width="20.28515625" customWidth="1"/>
    <col min="2564" max="2564" width="20.140625" customWidth="1"/>
    <col min="2565" max="2565" width="49.140625" customWidth="1"/>
    <col min="2566" max="2566" width="13" customWidth="1"/>
    <col min="2567" max="2567" width="11.85546875" customWidth="1"/>
    <col min="2568" max="2568" width="21.42578125" customWidth="1"/>
    <col min="2569" max="2569" width="26.42578125" customWidth="1"/>
    <col min="2570" max="2570" width="16.5703125" customWidth="1"/>
    <col min="2571" max="2571" width="16.5703125" bestFit="1" customWidth="1"/>
    <col min="2817" max="2817" width="7.5703125" customWidth="1"/>
    <col min="2818" max="2818" width="10.5703125" customWidth="1"/>
    <col min="2819" max="2819" width="20.28515625" customWidth="1"/>
    <col min="2820" max="2820" width="20.140625" customWidth="1"/>
    <col min="2821" max="2821" width="49.140625" customWidth="1"/>
    <col min="2822" max="2822" width="13" customWidth="1"/>
    <col min="2823" max="2823" width="11.85546875" customWidth="1"/>
    <col min="2824" max="2824" width="21.42578125" customWidth="1"/>
    <col min="2825" max="2825" width="26.42578125" customWidth="1"/>
    <col min="2826" max="2826" width="16.5703125" customWidth="1"/>
    <col min="2827" max="2827" width="16.5703125" bestFit="1" customWidth="1"/>
    <col min="3073" max="3073" width="7.5703125" customWidth="1"/>
    <col min="3074" max="3074" width="10.5703125" customWidth="1"/>
    <col min="3075" max="3075" width="20.28515625" customWidth="1"/>
    <col min="3076" max="3076" width="20.140625" customWidth="1"/>
    <col min="3077" max="3077" width="49.140625" customWidth="1"/>
    <col min="3078" max="3078" width="13" customWidth="1"/>
    <col min="3079" max="3079" width="11.85546875" customWidth="1"/>
    <col min="3080" max="3080" width="21.42578125" customWidth="1"/>
    <col min="3081" max="3081" width="26.42578125" customWidth="1"/>
    <col min="3082" max="3082" width="16.5703125" customWidth="1"/>
    <col min="3083" max="3083" width="16.5703125" bestFit="1" customWidth="1"/>
    <col min="3329" max="3329" width="7.5703125" customWidth="1"/>
    <col min="3330" max="3330" width="10.5703125" customWidth="1"/>
    <col min="3331" max="3331" width="20.28515625" customWidth="1"/>
    <col min="3332" max="3332" width="20.140625" customWidth="1"/>
    <col min="3333" max="3333" width="49.140625" customWidth="1"/>
    <col min="3334" max="3334" width="13" customWidth="1"/>
    <col min="3335" max="3335" width="11.85546875" customWidth="1"/>
    <col min="3336" max="3336" width="21.42578125" customWidth="1"/>
    <col min="3337" max="3337" width="26.42578125" customWidth="1"/>
    <col min="3338" max="3338" width="16.5703125" customWidth="1"/>
    <col min="3339" max="3339" width="16.5703125" bestFit="1" customWidth="1"/>
    <col min="3585" max="3585" width="7.5703125" customWidth="1"/>
    <col min="3586" max="3586" width="10.5703125" customWidth="1"/>
    <col min="3587" max="3587" width="20.28515625" customWidth="1"/>
    <col min="3588" max="3588" width="20.140625" customWidth="1"/>
    <col min="3589" max="3589" width="49.140625" customWidth="1"/>
    <col min="3590" max="3590" width="13" customWidth="1"/>
    <col min="3591" max="3591" width="11.85546875" customWidth="1"/>
    <col min="3592" max="3592" width="21.42578125" customWidth="1"/>
    <col min="3593" max="3593" width="26.42578125" customWidth="1"/>
    <col min="3594" max="3594" width="16.5703125" customWidth="1"/>
    <col min="3595" max="3595" width="16.5703125" bestFit="1" customWidth="1"/>
    <col min="3841" max="3841" width="7.5703125" customWidth="1"/>
    <col min="3842" max="3842" width="10.5703125" customWidth="1"/>
    <col min="3843" max="3843" width="20.28515625" customWidth="1"/>
    <col min="3844" max="3844" width="20.140625" customWidth="1"/>
    <col min="3845" max="3845" width="49.140625" customWidth="1"/>
    <col min="3846" max="3846" width="13" customWidth="1"/>
    <col min="3847" max="3847" width="11.85546875" customWidth="1"/>
    <col min="3848" max="3848" width="21.42578125" customWidth="1"/>
    <col min="3849" max="3849" width="26.42578125" customWidth="1"/>
    <col min="3850" max="3850" width="16.5703125" customWidth="1"/>
    <col min="3851" max="3851" width="16.5703125" bestFit="1" customWidth="1"/>
    <col min="4097" max="4097" width="7.5703125" customWidth="1"/>
    <col min="4098" max="4098" width="10.5703125" customWidth="1"/>
    <col min="4099" max="4099" width="20.28515625" customWidth="1"/>
    <col min="4100" max="4100" width="20.140625" customWidth="1"/>
    <col min="4101" max="4101" width="49.140625" customWidth="1"/>
    <col min="4102" max="4102" width="13" customWidth="1"/>
    <col min="4103" max="4103" width="11.85546875" customWidth="1"/>
    <col min="4104" max="4104" width="21.42578125" customWidth="1"/>
    <col min="4105" max="4105" width="26.42578125" customWidth="1"/>
    <col min="4106" max="4106" width="16.5703125" customWidth="1"/>
    <col min="4107" max="4107" width="16.5703125" bestFit="1" customWidth="1"/>
    <col min="4353" max="4353" width="7.5703125" customWidth="1"/>
    <col min="4354" max="4354" width="10.5703125" customWidth="1"/>
    <col min="4355" max="4355" width="20.28515625" customWidth="1"/>
    <col min="4356" max="4356" width="20.140625" customWidth="1"/>
    <col min="4357" max="4357" width="49.140625" customWidth="1"/>
    <col min="4358" max="4358" width="13" customWidth="1"/>
    <col min="4359" max="4359" width="11.85546875" customWidth="1"/>
    <col min="4360" max="4360" width="21.42578125" customWidth="1"/>
    <col min="4361" max="4361" width="26.42578125" customWidth="1"/>
    <col min="4362" max="4362" width="16.5703125" customWidth="1"/>
    <col min="4363" max="4363" width="16.5703125" bestFit="1" customWidth="1"/>
    <col min="4609" max="4609" width="7.5703125" customWidth="1"/>
    <col min="4610" max="4610" width="10.5703125" customWidth="1"/>
    <col min="4611" max="4611" width="20.28515625" customWidth="1"/>
    <col min="4612" max="4612" width="20.140625" customWidth="1"/>
    <col min="4613" max="4613" width="49.140625" customWidth="1"/>
    <col min="4614" max="4614" width="13" customWidth="1"/>
    <col min="4615" max="4615" width="11.85546875" customWidth="1"/>
    <col min="4616" max="4616" width="21.42578125" customWidth="1"/>
    <col min="4617" max="4617" width="26.42578125" customWidth="1"/>
    <col min="4618" max="4618" width="16.5703125" customWidth="1"/>
    <col min="4619" max="4619" width="16.5703125" bestFit="1" customWidth="1"/>
    <col min="4865" max="4865" width="7.5703125" customWidth="1"/>
    <col min="4866" max="4866" width="10.5703125" customWidth="1"/>
    <col min="4867" max="4867" width="20.28515625" customWidth="1"/>
    <col min="4868" max="4868" width="20.140625" customWidth="1"/>
    <col min="4869" max="4869" width="49.140625" customWidth="1"/>
    <col min="4870" max="4870" width="13" customWidth="1"/>
    <col min="4871" max="4871" width="11.85546875" customWidth="1"/>
    <col min="4872" max="4872" width="21.42578125" customWidth="1"/>
    <col min="4873" max="4873" width="26.42578125" customWidth="1"/>
    <col min="4874" max="4874" width="16.5703125" customWidth="1"/>
    <col min="4875" max="4875" width="16.5703125" bestFit="1" customWidth="1"/>
    <col min="5121" max="5121" width="7.5703125" customWidth="1"/>
    <col min="5122" max="5122" width="10.5703125" customWidth="1"/>
    <col min="5123" max="5123" width="20.28515625" customWidth="1"/>
    <col min="5124" max="5124" width="20.140625" customWidth="1"/>
    <col min="5125" max="5125" width="49.140625" customWidth="1"/>
    <col min="5126" max="5126" width="13" customWidth="1"/>
    <col min="5127" max="5127" width="11.85546875" customWidth="1"/>
    <col min="5128" max="5128" width="21.42578125" customWidth="1"/>
    <col min="5129" max="5129" width="26.42578125" customWidth="1"/>
    <col min="5130" max="5130" width="16.5703125" customWidth="1"/>
    <col min="5131" max="5131" width="16.5703125" bestFit="1" customWidth="1"/>
    <col min="5377" max="5377" width="7.5703125" customWidth="1"/>
    <col min="5378" max="5378" width="10.5703125" customWidth="1"/>
    <col min="5379" max="5379" width="20.28515625" customWidth="1"/>
    <col min="5380" max="5380" width="20.140625" customWidth="1"/>
    <col min="5381" max="5381" width="49.140625" customWidth="1"/>
    <col min="5382" max="5382" width="13" customWidth="1"/>
    <col min="5383" max="5383" width="11.85546875" customWidth="1"/>
    <col min="5384" max="5384" width="21.42578125" customWidth="1"/>
    <col min="5385" max="5385" width="26.42578125" customWidth="1"/>
    <col min="5386" max="5386" width="16.5703125" customWidth="1"/>
    <col min="5387" max="5387" width="16.5703125" bestFit="1" customWidth="1"/>
    <col min="5633" max="5633" width="7.5703125" customWidth="1"/>
    <col min="5634" max="5634" width="10.5703125" customWidth="1"/>
    <col min="5635" max="5635" width="20.28515625" customWidth="1"/>
    <col min="5636" max="5636" width="20.140625" customWidth="1"/>
    <col min="5637" max="5637" width="49.140625" customWidth="1"/>
    <col min="5638" max="5638" width="13" customWidth="1"/>
    <col min="5639" max="5639" width="11.85546875" customWidth="1"/>
    <col min="5640" max="5640" width="21.42578125" customWidth="1"/>
    <col min="5641" max="5641" width="26.42578125" customWidth="1"/>
    <col min="5642" max="5642" width="16.5703125" customWidth="1"/>
    <col min="5643" max="5643" width="16.5703125" bestFit="1" customWidth="1"/>
    <col min="5889" max="5889" width="7.5703125" customWidth="1"/>
    <col min="5890" max="5890" width="10.5703125" customWidth="1"/>
    <col min="5891" max="5891" width="20.28515625" customWidth="1"/>
    <col min="5892" max="5892" width="20.140625" customWidth="1"/>
    <col min="5893" max="5893" width="49.140625" customWidth="1"/>
    <col min="5894" max="5894" width="13" customWidth="1"/>
    <col min="5895" max="5895" width="11.85546875" customWidth="1"/>
    <col min="5896" max="5896" width="21.42578125" customWidth="1"/>
    <col min="5897" max="5897" width="26.42578125" customWidth="1"/>
    <col min="5898" max="5898" width="16.5703125" customWidth="1"/>
    <col min="5899" max="5899" width="16.5703125" bestFit="1" customWidth="1"/>
    <col min="6145" max="6145" width="7.5703125" customWidth="1"/>
    <col min="6146" max="6146" width="10.5703125" customWidth="1"/>
    <col min="6147" max="6147" width="20.28515625" customWidth="1"/>
    <col min="6148" max="6148" width="20.140625" customWidth="1"/>
    <col min="6149" max="6149" width="49.140625" customWidth="1"/>
    <col min="6150" max="6150" width="13" customWidth="1"/>
    <col min="6151" max="6151" width="11.85546875" customWidth="1"/>
    <col min="6152" max="6152" width="21.42578125" customWidth="1"/>
    <col min="6153" max="6153" width="26.42578125" customWidth="1"/>
    <col min="6154" max="6154" width="16.5703125" customWidth="1"/>
    <col min="6155" max="6155" width="16.5703125" bestFit="1" customWidth="1"/>
    <col min="6401" max="6401" width="7.5703125" customWidth="1"/>
    <col min="6402" max="6402" width="10.5703125" customWidth="1"/>
    <col min="6403" max="6403" width="20.28515625" customWidth="1"/>
    <col min="6404" max="6404" width="20.140625" customWidth="1"/>
    <col min="6405" max="6405" width="49.140625" customWidth="1"/>
    <col min="6406" max="6406" width="13" customWidth="1"/>
    <col min="6407" max="6407" width="11.85546875" customWidth="1"/>
    <col min="6408" max="6408" width="21.42578125" customWidth="1"/>
    <col min="6409" max="6409" width="26.42578125" customWidth="1"/>
    <col min="6410" max="6410" width="16.5703125" customWidth="1"/>
    <col min="6411" max="6411" width="16.5703125" bestFit="1" customWidth="1"/>
    <col min="6657" max="6657" width="7.5703125" customWidth="1"/>
    <col min="6658" max="6658" width="10.5703125" customWidth="1"/>
    <col min="6659" max="6659" width="20.28515625" customWidth="1"/>
    <col min="6660" max="6660" width="20.140625" customWidth="1"/>
    <col min="6661" max="6661" width="49.140625" customWidth="1"/>
    <col min="6662" max="6662" width="13" customWidth="1"/>
    <col min="6663" max="6663" width="11.85546875" customWidth="1"/>
    <col min="6664" max="6664" width="21.42578125" customWidth="1"/>
    <col min="6665" max="6665" width="26.42578125" customWidth="1"/>
    <col min="6666" max="6666" width="16.5703125" customWidth="1"/>
    <col min="6667" max="6667" width="16.5703125" bestFit="1" customWidth="1"/>
    <col min="6913" max="6913" width="7.5703125" customWidth="1"/>
    <col min="6914" max="6914" width="10.5703125" customWidth="1"/>
    <col min="6915" max="6915" width="20.28515625" customWidth="1"/>
    <col min="6916" max="6916" width="20.140625" customWidth="1"/>
    <col min="6917" max="6917" width="49.140625" customWidth="1"/>
    <col min="6918" max="6918" width="13" customWidth="1"/>
    <col min="6919" max="6919" width="11.85546875" customWidth="1"/>
    <col min="6920" max="6920" width="21.42578125" customWidth="1"/>
    <col min="6921" max="6921" width="26.42578125" customWidth="1"/>
    <col min="6922" max="6922" width="16.5703125" customWidth="1"/>
    <col min="6923" max="6923" width="16.5703125" bestFit="1" customWidth="1"/>
    <col min="7169" max="7169" width="7.5703125" customWidth="1"/>
    <col min="7170" max="7170" width="10.5703125" customWidth="1"/>
    <col min="7171" max="7171" width="20.28515625" customWidth="1"/>
    <col min="7172" max="7172" width="20.140625" customWidth="1"/>
    <col min="7173" max="7173" width="49.140625" customWidth="1"/>
    <col min="7174" max="7174" width="13" customWidth="1"/>
    <col min="7175" max="7175" width="11.85546875" customWidth="1"/>
    <col min="7176" max="7176" width="21.42578125" customWidth="1"/>
    <col min="7177" max="7177" width="26.42578125" customWidth="1"/>
    <col min="7178" max="7178" width="16.5703125" customWidth="1"/>
    <col min="7179" max="7179" width="16.5703125" bestFit="1" customWidth="1"/>
    <col min="7425" max="7425" width="7.5703125" customWidth="1"/>
    <col min="7426" max="7426" width="10.5703125" customWidth="1"/>
    <col min="7427" max="7427" width="20.28515625" customWidth="1"/>
    <col min="7428" max="7428" width="20.140625" customWidth="1"/>
    <col min="7429" max="7429" width="49.140625" customWidth="1"/>
    <col min="7430" max="7430" width="13" customWidth="1"/>
    <col min="7431" max="7431" width="11.85546875" customWidth="1"/>
    <col min="7432" max="7432" width="21.42578125" customWidth="1"/>
    <col min="7433" max="7433" width="26.42578125" customWidth="1"/>
    <col min="7434" max="7434" width="16.5703125" customWidth="1"/>
    <col min="7435" max="7435" width="16.5703125" bestFit="1" customWidth="1"/>
    <col min="7681" max="7681" width="7.5703125" customWidth="1"/>
    <col min="7682" max="7682" width="10.5703125" customWidth="1"/>
    <col min="7683" max="7683" width="20.28515625" customWidth="1"/>
    <col min="7684" max="7684" width="20.140625" customWidth="1"/>
    <col min="7685" max="7685" width="49.140625" customWidth="1"/>
    <col min="7686" max="7686" width="13" customWidth="1"/>
    <col min="7687" max="7687" width="11.85546875" customWidth="1"/>
    <col min="7688" max="7688" width="21.42578125" customWidth="1"/>
    <col min="7689" max="7689" width="26.42578125" customWidth="1"/>
    <col min="7690" max="7690" width="16.5703125" customWidth="1"/>
    <col min="7691" max="7691" width="16.5703125" bestFit="1" customWidth="1"/>
    <col min="7937" max="7937" width="7.5703125" customWidth="1"/>
    <col min="7938" max="7938" width="10.5703125" customWidth="1"/>
    <col min="7939" max="7939" width="20.28515625" customWidth="1"/>
    <col min="7940" max="7940" width="20.140625" customWidth="1"/>
    <col min="7941" max="7941" width="49.140625" customWidth="1"/>
    <col min="7942" max="7942" width="13" customWidth="1"/>
    <col min="7943" max="7943" width="11.85546875" customWidth="1"/>
    <col min="7944" max="7944" width="21.42578125" customWidth="1"/>
    <col min="7945" max="7945" width="26.42578125" customWidth="1"/>
    <col min="7946" max="7946" width="16.5703125" customWidth="1"/>
    <col min="7947" max="7947" width="16.5703125" bestFit="1" customWidth="1"/>
    <col min="8193" max="8193" width="7.5703125" customWidth="1"/>
    <col min="8194" max="8194" width="10.5703125" customWidth="1"/>
    <col min="8195" max="8195" width="20.28515625" customWidth="1"/>
    <col min="8196" max="8196" width="20.140625" customWidth="1"/>
    <col min="8197" max="8197" width="49.140625" customWidth="1"/>
    <col min="8198" max="8198" width="13" customWidth="1"/>
    <col min="8199" max="8199" width="11.85546875" customWidth="1"/>
    <col min="8200" max="8200" width="21.42578125" customWidth="1"/>
    <col min="8201" max="8201" width="26.42578125" customWidth="1"/>
    <col min="8202" max="8202" width="16.5703125" customWidth="1"/>
    <col min="8203" max="8203" width="16.5703125" bestFit="1" customWidth="1"/>
    <col min="8449" max="8449" width="7.5703125" customWidth="1"/>
    <col min="8450" max="8450" width="10.5703125" customWidth="1"/>
    <col min="8451" max="8451" width="20.28515625" customWidth="1"/>
    <col min="8452" max="8452" width="20.140625" customWidth="1"/>
    <col min="8453" max="8453" width="49.140625" customWidth="1"/>
    <col min="8454" max="8454" width="13" customWidth="1"/>
    <col min="8455" max="8455" width="11.85546875" customWidth="1"/>
    <col min="8456" max="8456" width="21.42578125" customWidth="1"/>
    <col min="8457" max="8457" width="26.42578125" customWidth="1"/>
    <col min="8458" max="8458" width="16.5703125" customWidth="1"/>
    <col min="8459" max="8459" width="16.5703125" bestFit="1" customWidth="1"/>
    <col min="8705" max="8705" width="7.5703125" customWidth="1"/>
    <col min="8706" max="8706" width="10.5703125" customWidth="1"/>
    <col min="8707" max="8707" width="20.28515625" customWidth="1"/>
    <col min="8708" max="8708" width="20.140625" customWidth="1"/>
    <col min="8709" max="8709" width="49.140625" customWidth="1"/>
    <col min="8710" max="8710" width="13" customWidth="1"/>
    <col min="8711" max="8711" width="11.85546875" customWidth="1"/>
    <col min="8712" max="8712" width="21.42578125" customWidth="1"/>
    <col min="8713" max="8713" width="26.42578125" customWidth="1"/>
    <col min="8714" max="8714" width="16.5703125" customWidth="1"/>
    <col min="8715" max="8715" width="16.5703125" bestFit="1" customWidth="1"/>
    <col min="8961" max="8961" width="7.5703125" customWidth="1"/>
    <col min="8962" max="8962" width="10.5703125" customWidth="1"/>
    <col min="8963" max="8963" width="20.28515625" customWidth="1"/>
    <col min="8964" max="8964" width="20.140625" customWidth="1"/>
    <col min="8965" max="8965" width="49.140625" customWidth="1"/>
    <col min="8966" max="8966" width="13" customWidth="1"/>
    <col min="8967" max="8967" width="11.85546875" customWidth="1"/>
    <col min="8968" max="8968" width="21.42578125" customWidth="1"/>
    <col min="8969" max="8969" width="26.42578125" customWidth="1"/>
    <col min="8970" max="8970" width="16.5703125" customWidth="1"/>
    <col min="8971" max="8971" width="16.5703125" bestFit="1" customWidth="1"/>
    <col min="9217" max="9217" width="7.5703125" customWidth="1"/>
    <col min="9218" max="9218" width="10.5703125" customWidth="1"/>
    <col min="9219" max="9219" width="20.28515625" customWidth="1"/>
    <col min="9220" max="9220" width="20.140625" customWidth="1"/>
    <col min="9221" max="9221" width="49.140625" customWidth="1"/>
    <col min="9222" max="9222" width="13" customWidth="1"/>
    <col min="9223" max="9223" width="11.85546875" customWidth="1"/>
    <col min="9224" max="9224" width="21.42578125" customWidth="1"/>
    <col min="9225" max="9225" width="26.42578125" customWidth="1"/>
    <col min="9226" max="9226" width="16.5703125" customWidth="1"/>
    <col min="9227" max="9227" width="16.5703125" bestFit="1" customWidth="1"/>
    <col min="9473" max="9473" width="7.5703125" customWidth="1"/>
    <col min="9474" max="9474" width="10.5703125" customWidth="1"/>
    <col min="9475" max="9475" width="20.28515625" customWidth="1"/>
    <col min="9476" max="9476" width="20.140625" customWidth="1"/>
    <col min="9477" max="9477" width="49.140625" customWidth="1"/>
    <col min="9478" max="9478" width="13" customWidth="1"/>
    <col min="9479" max="9479" width="11.85546875" customWidth="1"/>
    <col min="9480" max="9480" width="21.42578125" customWidth="1"/>
    <col min="9481" max="9481" width="26.42578125" customWidth="1"/>
    <col min="9482" max="9482" width="16.5703125" customWidth="1"/>
    <col min="9483" max="9483" width="16.5703125" bestFit="1" customWidth="1"/>
    <col min="9729" max="9729" width="7.5703125" customWidth="1"/>
    <col min="9730" max="9730" width="10.5703125" customWidth="1"/>
    <col min="9731" max="9731" width="20.28515625" customWidth="1"/>
    <col min="9732" max="9732" width="20.140625" customWidth="1"/>
    <col min="9733" max="9733" width="49.140625" customWidth="1"/>
    <col min="9734" max="9734" width="13" customWidth="1"/>
    <col min="9735" max="9735" width="11.85546875" customWidth="1"/>
    <col min="9736" max="9736" width="21.42578125" customWidth="1"/>
    <col min="9737" max="9737" width="26.42578125" customWidth="1"/>
    <col min="9738" max="9738" width="16.5703125" customWidth="1"/>
    <col min="9739" max="9739" width="16.5703125" bestFit="1" customWidth="1"/>
    <col min="9985" max="9985" width="7.5703125" customWidth="1"/>
    <col min="9986" max="9986" width="10.5703125" customWidth="1"/>
    <col min="9987" max="9987" width="20.28515625" customWidth="1"/>
    <col min="9988" max="9988" width="20.140625" customWidth="1"/>
    <col min="9989" max="9989" width="49.140625" customWidth="1"/>
    <col min="9990" max="9990" width="13" customWidth="1"/>
    <col min="9991" max="9991" width="11.85546875" customWidth="1"/>
    <col min="9992" max="9992" width="21.42578125" customWidth="1"/>
    <col min="9993" max="9993" width="26.42578125" customWidth="1"/>
    <col min="9994" max="9994" width="16.5703125" customWidth="1"/>
    <col min="9995" max="9995" width="16.5703125" bestFit="1" customWidth="1"/>
    <col min="10241" max="10241" width="7.5703125" customWidth="1"/>
    <col min="10242" max="10242" width="10.5703125" customWidth="1"/>
    <col min="10243" max="10243" width="20.28515625" customWidth="1"/>
    <col min="10244" max="10244" width="20.140625" customWidth="1"/>
    <col min="10245" max="10245" width="49.140625" customWidth="1"/>
    <col min="10246" max="10246" width="13" customWidth="1"/>
    <col min="10247" max="10247" width="11.85546875" customWidth="1"/>
    <col min="10248" max="10248" width="21.42578125" customWidth="1"/>
    <col min="10249" max="10249" width="26.42578125" customWidth="1"/>
    <col min="10250" max="10250" width="16.5703125" customWidth="1"/>
    <col min="10251" max="10251" width="16.5703125" bestFit="1" customWidth="1"/>
    <col min="10497" max="10497" width="7.5703125" customWidth="1"/>
    <col min="10498" max="10498" width="10.5703125" customWidth="1"/>
    <col min="10499" max="10499" width="20.28515625" customWidth="1"/>
    <col min="10500" max="10500" width="20.140625" customWidth="1"/>
    <col min="10501" max="10501" width="49.140625" customWidth="1"/>
    <col min="10502" max="10502" width="13" customWidth="1"/>
    <col min="10503" max="10503" width="11.85546875" customWidth="1"/>
    <col min="10504" max="10504" width="21.42578125" customWidth="1"/>
    <col min="10505" max="10505" width="26.42578125" customWidth="1"/>
    <col min="10506" max="10506" width="16.5703125" customWidth="1"/>
    <col min="10507" max="10507" width="16.5703125" bestFit="1" customWidth="1"/>
    <col min="10753" max="10753" width="7.5703125" customWidth="1"/>
    <col min="10754" max="10754" width="10.5703125" customWidth="1"/>
    <col min="10755" max="10755" width="20.28515625" customWidth="1"/>
    <col min="10756" max="10756" width="20.140625" customWidth="1"/>
    <col min="10757" max="10757" width="49.140625" customWidth="1"/>
    <col min="10758" max="10758" width="13" customWidth="1"/>
    <col min="10759" max="10759" width="11.85546875" customWidth="1"/>
    <col min="10760" max="10760" width="21.42578125" customWidth="1"/>
    <col min="10761" max="10761" width="26.42578125" customWidth="1"/>
    <col min="10762" max="10762" width="16.5703125" customWidth="1"/>
    <col min="10763" max="10763" width="16.5703125" bestFit="1" customWidth="1"/>
    <col min="11009" max="11009" width="7.5703125" customWidth="1"/>
    <col min="11010" max="11010" width="10.5703125" customWidth="1"/>
    <col min="11011" max="11011" width="20.28515625" customWidth="1"/>
    <col min="11012" max="11012" width="20.140625" customWidth="1"/>
    <col min="11013" max="11013" width="49.140625" customWidth="1"/>
    <col min="11014" max="11014" width="13" customWidth="1"/>
    <col min="11015" max="11015" width="11.85546875" customWidth="1"/>
    <col min="11016" max="11016" width="21.42578125" customWidth="1"/>
    <col min="11017" max="11017" width="26.42578125" customWidth="1"/>
    <col min="11018" max="11018" width="16.5703125" customWidth="1"/>
    <col min="11019" max="11019" width="16.5703125" bestFit="1" customWidth="1"/>
    <col min="11265" max="11265" width="7.5703125" customWidth="1"/>
    <col min="11266" max="11266" width="10.5703125" customWidth="1"/>
    <col min="11267" max="11267" width="20.28515625" customWidth="1"/>
    <col min="11268" max="11268" width="20.140625" customWidth="1"/>
    <col min="11269" max="11269" width="49.140625" customWidth="1"/>
    <col min="11270" max="11270" width="13" customWidth="1"/>
    <col min="11271" max="11271" width="11.85546875" customWidth="1"/>
    <col min="11272" max="11272" width="21.42578125" customWidth="1"/>
    <col min="11273" max="11273" width="26.42578125" customWidth="1"/>
    <col min="11274" max="11274" width="16.5703125" customWidth="1"/>
    <col min="11275" max="11275" width="16.5703125" bestFit="1" customWidth="1"/>
    <col min="11521" max="11521" width="7.5703125" customWidth="1"/>
    <col min="11522" max="11522" width="10.5703125" customWidth="1"/>
    <col min="11523" max="11523" width="20.28515625" customWidth="1"/>
    <col min="11524" max="11524" width="20.140625" customWidth="1"/>
    <col min="11525" max="11525" width="49.140625" customWidth="1"/>
    <col min="11526" max="11526" width="13" customWidth="1"/>
    <col min="11527" max="11527" width="11.85546875" customWidth="1"/>
    <col min="11528" max="11528" width="21.42578125" customWidth="1"/>
    <col min="11529" max="11529" width="26.42578125" customWidth="1"/>
    <col min="11530" max="11530" width="16.5703125" customWidth="1"/>
    <col min="11531" max="11531" width="16.5703125" bestFit="1" customWidth="1"/>
    <col min="11777" max="11777" width="7.5703125" customWidth="1"/>
    <col min="11778" max="11778" width="10.5703125" customWidth="1"/>
    <col min="11779" max="11779" width="20.28515625" customWidth="1"/>
    <col min="11780" max="11780" width="20.140625" customWidth="1"/>
    <col min="11781" max="11781" width="49.140625" customWidth="1"/>
    <col min="11782" max="11782" width="13" customWidth="1"/>
    <col min="11783" max="11783" width="11.85546875" customWidth="1"/>
    <col min="11784" max="11784" width="21.42578125" customWidth="1"/>
    <col min="11785" max="11785" width="26.42578125" customWidth="1"/>
    <col min="11786" max="11786" width="16.5703125" customWidth="1"/>
    <col min="11787" max="11787" width="16.5703125" bestFit="1" customWidth="1"/>
    <col min="12033" max="12033" width="7.5703125" customWidth="1"/>
    <col min="12034" max="12034" width="10.5703125" customWidth="1"/>
    <col min="12035" max="12035" width="20.28515625" customWidth="1"/>
    <col min="12036" max="12036" width="20.140625" customWidth="1"/>
    <col min="12037" max="12037" width="49.140625" customWidth="1"/>
    <col min="12038" max="12038" width="13" customWidth="1"/>
    <col min="12039" max="12039" width="11.85546875" customWidth="1"/>
    <col min="12040" max="12040" width="21.42578125" customWidth="1"/>
    <col min="12041" max="12041" width="26.42578125" customWidth="1"/>
    <col min="12042" max="12042" width="16.5703125" customWidth="1"/>
    <col min="12043" max="12043" width="16.5703125" bestFit="1" customWidth="1"/>
    <col min="12289" max="12289" width="7.5703125" customWidth="1"/>
    <col min="12290" max="12290" width="10.5703125" customWidth="1"/>
    <col min="12291" max="12291" width="20.28515625" customWidth="1"/>
    <col min="12292" max="12292" width="20.140625" customWidth="1"/>
    <col min="12293" max="12293" width="49.140625" customWidth="1"/>
    <col min="12294" max="12294" width="13" customWidth="1"/>
    <col min="12295" max="12295" width="11.85546875" customWidth="1"/>
    <col min="12296" max="12296" width="21.42578125" customWidth="1"/>
    <col min="12297" max="12297" width="26.42578125" customWidth="1"/>
    <col min="12298" max="12298" width="16.5703125" customWidth="1"/>
    <col min="12299" max="12299" width="16.5703125" bestFit="1" customWidth="1"/>
    <col min="12545" max="12545" width="7.5703125" customWidth="1"/>
    <col min="12546" max="12546" width="10.5703125" customWidth="1"/>
    <col min="12547" max="12547" width="20.28515625" customWidth="1"/>
    <col min="12548" max="12548" width="20.140625" customWidth="1"/>
    <col min="12549" max="12549" width="49.140625" customWidth="1"/>
    <col min="12550" max="12550" width="13" customWidth="1"/>
    <col min="12551" max="12551" width="11.85546875" customWidth="1"/>
    <col min="12552" max="12552" width="21.42578125" customWidth="1"/>
    <col min="12553" max="12553" width="26.42578125" customWidth="1"/>
    <col min="12554" max="12554" width="16.5703125" customWidth="1"/>
    <col min="12555" max="12555" width="16.5703125" bestFit="1" customWidth="1"/>
    <col min="12801" max="12801" width="7.5703125" customWidth="1"/>
    <col min="12802" max="12802" width="10.5703125" customWidth="1"/>
    <col min="12803" max="12803" width="20.28515625" customWidth="1"/>
    <col min="12804" max="12804" width="20.140625" customWidth="1"/>
    <col min="12805" max="12805" width="49.140625" customWidth="1"/>
    <col min="12806" max="12806" width="13" customWidth="1"/>
    <col min="12807" max="12807" width="11.85546875" customWidth="1"/>
    <col min="12808" max="12808" width="21.42578125" customWidth="1"/>
    <col min="12809" max="12809" width="26.42578125" customWidth="1"/>
    <col min="12810" max="12810" width="16.5703125" customWidth="1"/>
    <col min="12811" max="12811" width="16.5703125" bestFit="1" customWidth="1"/>
    <col min="13057" max="13057" width="7.5703125" customWidth="1"/>
    <col min="13058" max="13058" width="10.5703125" customWidth="1"/>
    <col min="13059" max="13059" width="20.28515625" customWidth="1"/>
    <col min="13060" max="13060" width="20.140625" customWidth="1"/>
    <col min="13061" max="13061" width="49.140625" customWidth="1"/>
    <col min="13062" max="13062" width="13" customWidth="1"/>
    <col min="13063" max="13063" width="11.85546875" customWidth="1"/>
    <col min="13064" max="13064" width="21.42578125" customWidth="1"/>
    <col min="13065" max="13065" width="26.42578125" customWidth="1"/>
    <col min="13066" max="13066" width="16.5703125" customWidth="1"/>
    <col min="13067" max="13067" width="16.5703125" bestFit="1" customWidth="1"/>
    <col min="13313" max="13313" width="7.5703125" customWidth="1"/>
    <col min="13314" max="13314" width="10.5703125" customWidth="1"/>
    <col min="13315" max="13315" width="20.28515625" customWidth="1"/>
    <col min="13316" max="13316" width="20.140625" customWidth="1"/>
    <col min="13317" max="13317" width="49.140625" customWidth="1"/>
    <col min="13318" max="13318" width="13" customWidth="1"/>
    <col min="13319" max="13319" width="11.85546875" customWidth="1"/>
    <col min="13320" max="13320" width="21.42578125" customWidth="1"/>
    <col min="13321" max="13321" width="26.42578125" customWidth="1"/>
    <col min="13322" max="13322" width="16.5703125" customWidth="1"/>
    <col min="13323" max="13323" width="16.5703125" bestFit="1" customWidth="1"/>
    <col min="13569" max="13569" width="7.5703125" customWidth="1"/>
    <col min="13570" max="13570" width="10.5703125" customWidth="1"/>
    <col min="13571" max="13571" width="20.28515625" customWidth="1"/>
    <col min="13572" max="13572" width="20.140625" customWidth="1"/>
    <col min="13573" max="13573" width="49.140625" customWidth="1"/>
    <col min="13574" max="13574" width="13" customWidth="1"/>
    <col min="13575" max="13575" width="11.85546875" customWidth="1"/>
    <col min="13576" max="13576" width="21.42578125" customWidth="1"/>
    <col min="13577" max="13577" width="26.42578125" customWidth="1"/>
    <col min="13578" max="13578" width="16.5703125" customWidth="1"/>
    <col min="13579" max="13579" width="16.5703125" bestFit="1" customWidth="1"/>
    <col min="13825" max="13825" width="7.5703125" customWidth="1"/>
    <col min="13826" max="13826" width="10.5703125" customWidth="1"/>
    <col min="13827" max="13827" width="20.28515625" customWidth="1"/>
    <col min="13828" max="13828" width="20.140625" customWidth="1"/>
    <col min="13829" max="13829" width="49.140625" customWidth="1"/>
    <col min="13830" max="13830" width="13" customWidth="1"/>
    <col min="13831" max="13831" width="11.85546875" customWidth="1"/>
    <col min="13832" max="13832" width="21.42578125" customWidth="1"/>
    <col min="13833" max="13833" width="26.42578125" customWidth="1"/>
    <col min="13834" max="13834" width="16.5703125" customWidth="1"/>
    <col min="13835" max="13835" width="16.5703125" bestFit="1" customWidth="1"/>
    <col min="14081" max="14081" width="7.5703125" customWidth="1"/>
    <col min="14082" max="14082" width="10.5703125" customWidth="1"/>
    <col min="14083" max="14083" width="20.28515625" customWidth="1"/>
    <col min="14084" max="14084" width="20.140625" customWidth="1"/>
    <col min="14085" max="14085" width="49.140625" customWidth="1"/>
    <col min="14086" max="14086" width="13" customWidth="1"/>
    <col min="14087" max="14087" width="11.85546875" customWidth="1"/>
    <col min="14088" max="14088" width="21.42578125" customWidth="1"/>
    <col min="14089" max="14089" width="26.42578125" customWidth="1"/>
    <col min="14090" max="14090" width="16.5703125" customWidth="1"/>
    <col min="14091" max="14091" width="16.5703125" bestFit="1" customWidth="1"/>
    <col min="14337" max="14337" width="7.5703125" customWidth="1"/>
    <col min="14338" max="14338" width="10.5703125" customWidth="1"/>
    <col min="14339" max="14339" width="20.28515625" customWidth="1"/>
    <col min="14340" max="14340" width="20.140625" customWidth="1"/>
    <col min="14341" max="14341" width="49.140625" customWidth="1"/>
    <col min="14342" max="14342" width="13" customWidth="1"/>
    <col min="14343" max="14343" width="11.85546875" customWidth="1"/>
    <col min="14344" max="14344" width="21.42578125" customWidth="1"/>
    <col min="14345" max="14345" width="26.42578125" customWidth="1"/>
    <col min="14346" max="14346" width="16.5703125" customWidth="1"/>
    <col min="14347" max="14347" width="16.5703125" bestFit="1" customWidth="1"/>
    <col min="14593" max="14593" width="7.5703125" customWidth="1"/>
    <col min="14594" max="14594" width="10.5703125" customWidth="1"/>
    <col min="14595" max="14595" width="20.28515625" customWidth="1"/>
    <col min="14596" max="14596" width="20.140625" customWidth="1"/>
    <col min="14597" max="14597" width="49.140625" customWidth="1"/>
    <col min="14598" max="14598" width="13" customWidth="1"/>
    <col min="14599" max="14599" width="11.85546875" customWidth="1"/>
    <col min="14600" max="14600" width="21.42578125" customWidth="1"/>
    <col min="14601" max="14601" width="26.42578125" customWidth="1"/>
    <col min="14602" max="14602" width="16.5703125" customWidth="1"/>
    <col min="14603" max="14603" width="16.5703125" bestFit="1" customWidth="1"/>
    <col min="14849" max="14849" width="7.5703125" customWidth="1"/>
    <col min="14850" max="14850" width="10.5703125" customWidth="1"/>
    <col min="14851" max="14851" width="20.28515625" customWidth="1"/>
    <col min="14852" max="14852" width="20.140625" customWidth="1"/>
    <col min="14853" max="14853" width="49.140625" customWidth="1"/>
    <col min="14854" max="14854" width="13" customWidth="1"/>
    <col min="14855" max="14855" width="11.85546875" customWidth="1"/>
    <col min="14856" max="14856" width="21.42578125" customWidth="1"/>
    <col min="14857" max="14857" width="26.42578125" customWidth="1"/>
    <col min="14858" max="14858" width="16.5703125" customWidth="1"/>
    <col min="14859" max="14859" width="16.5703125" bestFit="1" customWidth="1"/>
    <col min="15105" max="15105" width="7.5703125" customWidth="1"/>
    <col min="15106" max="15106" width="10.5703125" customWidth="1"/>
    <col min="15107" max="15107" width="20.28515625" customWidth="1"/>
    <col min="15108" max="15108" width="20.140625" customWidth="1"/>
    <col min="15109" max="15109" width="49.140625" customWidth="1"/>
    <col min="15110" max="15110" width="13" customWidth="1"/>
    <col min="15111" max="15111" width="11.85546875" customWidth="1"/>
    <col min="15112" max="15112" width="21.42578125" customWidth="1"/>
    <col min="15113" max="15113" width="26.42578125" customWidth="1"/>
    <col min="15114" max="15114" width="16.5703125" customWidth="1"/>
    <col min="15115" max="15115" width="16.5703125" bestFit="1" customWidth="1"/>
    <col min="15361" max="15361" width="7.5703125" customWidth="1"/>
    <col min="15362" max="15362" width="10.5703125" customWidth="1"/>
    <col min="15363" max="15363" width="20.28515625" customWidth="1"/>
    <col min="15364" max="15364" width="20.140625" customWidth="1"/>
    <col min="15365" max="15365" width="49.140625" customWidth="1"/>
    <col min="15366" max="15366" width="13" customWidth="1"/>
    <col min="15367" max="15367" width="11.85546875" customWidth="1"/>
    <col min="15368" max="15368" width="21.42578125" customWidth="1"/>
    <col min="15369" max="15369" width="26.42578125" customWidth="1"/>
    <col min="15370" max="15370" width="16.5703125" customWidth="1"/>
    <col min="15371" max="15371" width="16.5703125" bestFit="1" customWidth="1"/>
    <col min="15617" max="15617" width="7.5703125" customWidth="1"/>
    <col min="15618" max="15618" width="10.5703125" customWidth="1"/>
    <col min="15619" max="15619" width="20.28515625" customWidth="1"/>
    <col min="15620" max="15620" width="20.140625" customWidth="1"/>
    <col min="15621" max="15621" width="49.140625" customWidth="1"/>
    <col min="15622" max="15622" width="13" customWidth="1"/>
    <col min="15623" max="15623" width="11.85546875" customWidth="1"/>
    <col min="15624" max="15624" width="21.42578125" customWidth="1"/>
    <col min="15625" max="15625" width="26.42578125" customWidth="1"/>
    <col min="15626" max="15626" width="16.5703125" customWidth="1"/>
    <col min="15627" max="15627" width="16.5703125" bestFit="1" customWidth="1"/>
    <col min="15873" max="15873" width="7.5703125" customWidth="1"/>
    <col min="15874" max="15874" width="10.5703125" customWidth="1"/>
    <col min="15875" max="15875" width="20.28515625" customWidth="1"/>
    <col min="15876" max="15876" width="20.140625" customWidth="1"/>
    <col min="15877" max="15877" width="49.140625" customWidth="1"/>
    <col min="15878" max="15878" width="13" customWidth="1"/>
    <col min="15879" max="15879" width="11.85546875" customWidth="1"/>
    <col min="15880" max="15880" width="21.42578125" customWidth="1"/>
    <col min="15881" max="15881" width="26.42578125" customWidth="1"/>
    <col min="15882" max="15882" width="16.5703125" customWidth="1"/>
    <col min="15883" max="15883" width="16.5703125" bestFit="1" customWidth="1"/>
    <col min="16129" max="16129" width="7.5703125" customWidth="1"/>
    <col min="16130" max="16130" width="10.5703125" customWidth="1"/>
    <col min="16131" max="16131" width="20.28515625" customWidth="1"/>
    <col min="16132" max="16132" width="20.140625" customWidth="1"/>
    <col min="16133" max="16133" width="49.140625" customWidth="1"/>
    <col min="16134" max="16134" width="13" customWidth="1"/>
    <col min="16135" max="16135" width="11.85546875" customWidth="1"/>
    <col min="16136" max="16136" width="21.42578125" customWidth="1"/>
    <col min="16137" max="16137" width="26.42578125" customWidth="1"/>
    <col min="16138" max="16138" width="16.5703125" customWidth="1"/>
    <col min="16139" max="16139" width="16.5703125" bestFit="1" customWidth="1"/>
  </cols>
  <sheetData>
    <row r="1" spans="1:13" ht="72.75" customHeight="1" thickBot="1">
      <c r="A1" s="533"/>
      <c r="B1" s="534"/>
      <c r="C1" s="534"/>
      <c r="D1" s="534"/>
      <c r="E1" s="535" t="s">
        <v>409</v>
      </c>
      <c r="F1" s="535"/>
      <c r="G1" s="535"/>
      <c r="H1" s="535"/>
      <c r="I1" s="536"/>
    </row>
    <row r="2" spans="1:13" ht="20.25" customHeight="1" thickBot="1">
      <c r="A2" s="470"/>
      <c r="B2" s="269"/>
      <c r="C2" s="269"/>
      <c r="D2" s="269"/>
      <c r="E2" s="224"/>
      <c r="F2" s="224"/>
      <c r="G2" s="224"/>
      <c r="H2" s="224"/>
      <c r="I2" s="225"/>
    </row>
    <row r="3" spans="1:13" ht="19.5" customHeight="1">
      <c r="A3" s="537" t="s">
        <v>180</v>
      </c>
      <c r="B3" s="538" t="s">
        <v>181</v>
      </c>
      <c r="C3" s="539" t="s">
        <v>182</v>
      </c>
      <c r="D3" s="539"/>
      <c r="E3" s="540" t="s">
        <v>149</v>
      </c>
      <c r="F3" s="542" t="s">
        <v>183</v>
      </c>
      <c r="G3" s="544" t="s">
        <v>184</v>
      </c>
      <c r="H3" s="542" t="s">
        <v>185</v>
      </c>
      <c r="I3" s="546" t="s">
        <v>186</v>
      </c>
    </row>
    <row r="4" spans="1:13" ht="38.25" customHeight="1" thickBot="1">
      <c r="A4" s="537"/>
      <c r="B4" s="538"/>
      <c r="C4" s="270" t="s">
        <v>187</v>
      </c>
      <c r="D4" s="270" t="s">
        <v>188</v>
      </c>
      <c r="E4" s="541"/>
      <c r="F4" s="543"/>
      <c r="G4" s="545"/>
      <c r="H4" s="543"/>
      <c r="I4" s="547"/>
    </row>
    <row r="5" spans="1:13">
      <c r="A5" s="471"/>
      <c r="B5" s="245">
        <v>200.1</v>
      </c>
      <c r="C5" s="186">
        <v>200</v>
      </c>
      <c r="D5" s="254"/>
      <c r="E5" s="267" t="s">
        <v>205</v>
      </c>
      <c r="F5" s="222" t="s">
        <v>200</v>
      </c>
      <c r="G5" s="234">
        <f>+'memoria cant'!G4+'memoria cant'!N4-1</f>
        <v>163</v>
      </c>
      <c r="H5" s="235">
        <f>+'ROCERIA Y LIMPIEZA'!L56</f>
        <v>328</v>
      </c>
      <c r="I5" s="236">
        <f>+H5*G5</f>
        <v>53464</v>
      </c>
      <c r="J5" s="472">
        <f>+ROUND(H5*1.3,0)</f>
        <v>426</v>
      </c>
      <c r="K5" s="473">
        <f>+G5*J5</f>
        <v>69438</v>
      </c>
      <c r="M5" s="474">
        <f>+K5/$K$19</f>
        <v>2.7775366985506318E-4</v>
      </c>
    </row>
    <row r="6" spans="1:13" s="203" customFormat="1">
      <c r="A6" s="471"/>
      <c r="B6" s="245">
        <v>201.7</v>
      </c>
      <c r="C6" s="186">
        <v>201</v>
      </c>
      <c r="D6" s="254"/>
      <c r="E6" s="268" t="s">
        <v>267</v>
      </c>
      <c r="F6" s="255" t="s">
        <v>199</v>
      </c>
      <c r="G6" s="234">
        <f>+'memoria cant'!G19+'memoria cant'!N19-2</f>
        <v>8</v>
      </c>
      <c r="H6" s="235">
        <f>+DEMOLICIONES!L56</f>
        <v>136114</v>
      </c>
      <c r="I6" s="236">
        <f t="shared" ref="I6:I17" si="0">+H6*G6</f>
        <v>1088912</v>
      </c>
      <c r="J6" s="472">
        <f t="shared" ref="J6:J17" si="1">+ROUND(H6*1.3,0)</f>
        <v>176948</v>
      </c>
      <c r="K6" s="473">
        <f t="shared" ref="K6:K17" si="2">+G6*J6</f>
        <v>1415584</v>
      </c>
      <c r="M6" s="474">
        <f t="shared" ref="M6:M17" si="3">+K6/$K$19</f>
        <v>5.6623700421686938E-3</v>
      </c>
    </row>
    <row r="7" spans="1:13" s="197" customFormat="1">
      <c r="A7" s="471"/>
      <c r="B7" s="245" t="s">
        <v>262</v>
      </c>
      <c r="C7" s="186">
        <v>600</v>
      </c>
      <c r="D7" s="254"/>
      <c r="E7" s="266" t="s">
        <v>198</v>
      </c>
      <c r="F7" s="223" t="s">
        <v>199</v>
      </c>
      <c r="G7" s="234">
        <f>+'memoria cant'!G6+'memoria cant'!N6</f>
        <v>142</v>
      </c>
      <c r="H7" s="244">
        <f>+'EXCAV VARIAS'!L56</f>
        <v>36500</v>
      </c>
      <c r="I7" s="236">
        <f t="shared" si="0"/>
        <v>5183000</v>
      </c>
      <c r="J7" s="472">
        <f t="shared" si="1"/>
        <v>47450</v>
      </c>
      <c r="K7" s="473">
        <f t="shared" si="2"/>
        <v>6737900</v>
      </c>
      <c r="M7" s="474">
        <f t="shared" si="3"/>
        <v>2.6951762033993347E-2</v>
      </c>
    </row>
    <row r="8" spans="1:13" s="203" customFormat="1">
      <c r="A8" s="471"/>
      <c r="B8" s="245" t="s">
        <v>401</v>
      </c>
      <c r="C8" s="186">
        <v>600</v>
      </c>
      <c r="D8" s="254"/>
      <c r="E8" s="266" t="s">
        <v>402</v>
      </c>
      <c r="F8" s="223" t="s">
        <v>194</v>
      </c>
      <c r="G8" s="234">
        <f>+'memoria cant'!G5</f>
        <v>23</v>
      </c>
      <c r="H8" s="244">
        <f>+'EXCAV MICROPILOTES'!L56</f>
        <v>44405</v>
      </c>
      <c r="I8" s="236">
        <f t="shared" si="0"/>
        <v>1021315</v>
      </c>
      <c r="J8" s="472">
        <f t="shared" si="1"/>
        <v>57727</v>
      </c>
      <c r="K8" s="473">
        <f t="shared" si="2"/>
        <v>1327721</v>
      </c>
      <c r="M8" s="474">
        <f t="shared" si="3"/>
        <v>5.3109159292265666E-3</v>
      </c>
    </row>
    <row r="9" spans="1:13" s="203" customFormat="1">
      <c r="A9" s="471"/>
      <c r="B9" s="245">
        <v>311.10000000000002</v>
      </c>
      <c r="C9" s="186">
        <v>311</v>
      </c>
      <c r="D9" s="254"/>
      <c r="E9" s="266" t="s">
        <v>164</v>
      </c>
      <c r="F9" s="223" t="s">
        <v>199</v>
      </c>
      <c r="G9" s="234">
        <f>+'memoria cant'!G7+'memoria cant'!N7</f>
        <v>153</v>
      </c>
      <c r="H9" s="232">
        <f>+AFIRMADO!L56</f>
        <v>121894</v>
      </c>
      <c r="I9" s="236">
        <f t="shared" si="0"/>
        <v>18649782</v>
      </c>
      <c r="J9" s="472">
        <f t="shared" si="1"/>
        <v>158462</v>
      </c>
      <c r="K9" s="473">
        <f t="shared" si="2"/>
        <v>24244686</v>
      </c>
      <c r="M9" s="474">
        <f t="shared" si="3"/>
        <v>9.6979327039714167E-2</v>
      </c>
    </row>
    <row r="10" spans="1:13" s="203" customFormat="1">
      <c r="A10" s="471"/>
      <c r="B10" s="245">
        <v>630.4</v>
      </c>
      <c r="C10" s="186">
        <v>630</v>
      </c>
      <c r="D10" s="254"/>
      <c r="E10" s="266" t="s">
        <v>341</v>
      </c>
      <c r="F10" s="223" t="s">
        <v>199</v>
      </c>
      <c r="G10" s="234">
        <f>+'memoria cant'!G8+'memoria cant'!N8</f>
        <v>6</v>
      </c>
      <c r="H10" s="232">
        <f>+'SOLADO DE LIMPIEZA'!L56</f>
        <v>676295</v>
      </c>
      <c r="I10" s="236">
        <f t="shared" si="0"/>
        <v>4057770</v>
      </c>
      <c r="J10" s="472">
        <f t="shared" si="1"/>
        <v>879184</v>
      </c>
      <c r="K10" s="473">
        <f t="shared" si="2"/>
        <v>5275104</v>
      </c>
      <c r="M10" s="474">
        <f t="shared" si="3"/>
        <v>2.1100542856463653E-2</v>
      </c>
    </row>
    <row r="11" spans="1:13" s="203" customFormat="1" ht="24.75" customHeight="1">
      <c r="A11" s="471"/>
      <c r="B11" s="245">
        <v>630.4</v>
      </c>
      <c r="C11" s="186">
        <v>630</v>
      </c>
      <c r="D11" s="254"/>
      <c r="E11" s="266" t="s">
        <v>288</v>
      </c>
      <c r="F11" s="223" t="s">
        <v>199</v>
      </c>
      <c r="G11" s="234">
        <f>+'memoria cant'!G9+'memoria cant'!G11+'memoria cant'!G10+'memoria cant'!N9+24</f>
        <v>91</v>
      </c>
      <c r="H11" s="232">
        <f>+'CONCRETO CLASE D MUROS'!L56</f>
        <v>845512</v>
      </c>
      <c r="I11" s="236">
        <f t="shared" si="0"/>
        <v>76941592</v>
      </c>
      <c r="J11" s="472">
        <f t="shared" si="1"/>
        <v>1099166</v>
      </c>
      <c r="K11" s="473">
        <f t="shared" si="2"/>
        <v>100024106</v>
      </c>
      <c r="M11" s="474">
        <f t="shared" si="3"/>
        <v>0.4000988293941623</v>
      </c>
    </row>
    <row r="12" spans="1:13" s="203" customFormat="1">
      <c r="A12" s="471"/>
      <c r="B12" s="245">
        <v>640.1</v>
      </c>
      <c r="C12" s="186">
        <v>640</v>
      </c>
      <c r="D12" s="254"/>
      <c r="E12" s="266" t="s">
        <v>204</v>
      </c>
      <c r="F12" s="223" t="s">
        <v>145</v>
      </c>
      <c r="G12" s="234">
        <f>+'memoria cant'!G15+'memoria cant'!G16+'memoria cant'!G14+'memoria cant'!G17+'memoria cant'!N14</f>
        <v>6403</v>
      </c>
      <c r="H12" s="232">
        <f>+'ACERO DE REFUERZO'!L56</f>
        <v>7444</v>
      </c>
      <c r="I12" s="236">
        <f t="shared" si="0"/>
        <v>47663932</v>
      </c>
      <c r="J12" s="472">
        <f t="shared" si="1"/>
        <v>9677</v>
      </c>
      <c r="K12" s="473">
        <f t="shared" si="2"/>
        <v>61961831</v>
      </c>
      <c r="M12" s="474">
        <f t="shared" si="3"/>
        <v>0.24784881406707018</v>
      </c>
    </row>
    <row r="13" spans="1:13" s="203" customFormat="1">
      <c r="A13" s="471"/>
      <c r="B13" s="245">
        <v>420.1</v>
      </c>
      <c r="C13" s="186">
        <v>420</v>
      </c>
      <c r="D13" s="254"/>
      <c r="E13" s="253" t="s">
        <v>273</v>
      </c>
      <c r="F13" s="221" t="s">
        <v>200</v>
      </c>
      <c r="G13" s="229">
        <f>+'memoria cant'!G13-3</f>
        <v>33</v>
      </c>
      <c r="H13" s="232">
        <f>+RIEGO!L55</f>
        <v>5088</v>
      </c>
      <c r="I13" s="236">
        <f t="shared" si="0"/>
        <v>167904</v>
      </c>
      <c r="J13" s="472">
        <f t="shared" si="1"/>
        <v>6614</v>
      </c>
      <c r="K13" s="473">
        <f t="shared" si="2"/>
        <v>218262</v>
      </c>
      <c r="M13" s="474">
        <f t="shared" si="3"/>
        <v>8.7305324879613175E-4</v>
      </c>
    </row>
    <row r="14" spans="1:13" s="203" customFormat="1">
      <c r="A14" s="471"/>
      <c r="B14" s="245"/>
      <c r="C14" s="186"/>
      <c r="D14" s="254" t="s">
        <v>289</v>
      </c>
      <c r="E14" s="253" t="s">
        <v>274</v>
      </c>
      <c r="F14" s="221" t="s">
        <v>199</v>
      </c>
      <c r="G14" s="229">
        <f>+'memoria cant'!G12+'memoria cant'!N12</f>
        <v>7</v>
      </c>
      <c r="H14" s="232">
        <f>+'MDC2 BACHEOS'!L55</f>
        <v>1020119</v>
      </c>
      <c r="I14" s="236">
        <f t="shared" si="0"/>
        <v>7140833</v>
      </c>
      <c r="J14" s="472">
        <f t="shared" si="1"/>
        <v>1326155</v>
      </c>
      <c r="K14" s="473">
        <f t="shared" si="2"/>
        <v>9283085</v>
      </c>
      <c r="M14" s="474">
        <f t="shared" si="3"/>
        <v>3.7132563240970203E-2</v>
      </c>
    </row>
    <row r="15" spans="1:13" s="203" customFormat="1">
      <c r="A15" s="471"/>
      <c r="B15" s="245"/>
      <c r="C15" s="186"/>
      <c r="D15" s="254" t="s">
        <v>290</v>
      </c>
      <c r="E15" s="253" t="s">
        <v>275</v>
      </c>
      <c r="F15" s="221" t="s">
        <v>194</v>
      </c>
      <c r="G15" s="229">
        <f>+'memoria cant'!G18+'memoria cant'!N18</f>
        <v>52</v>
      </c>
      <c r="H15" s="232">
        <f>+'CORTE DE PAVIMENTO'!L56</f>
        <v>12987</v>
      </c>
      <c r="I15" s="236">
        <f t="shared" si="0"/>
        <v>675324</v>
      </c>
      <c r="J15" s="472">
        <f t="shared" si="1"/>
        <v>16883</v>
      </c>
      <c r="K15" s="473">
        <f t="shared" si="2"/>
        <v>877916</v>
      </c>
      <c r="M15" s="474">
        <f t="shared" si="3"/>
        <v>3.5116851122508948E-3</v>
      </c>
    </row>
    <row r="16" spans="1:13" s="203" customFormat="1">
      <c r="A16" s="471"/>
      <c r="B16" s="245"/>
      <c r="C16" s="186"/>
      <c r="D16" s="254" t="s">
        <v>299</v>
      </c>
      <c r="E16" s="253" t="s">
        <v>270</v>
      </c>
      <c r="F16" s="221" t="s">
        <v>271</v>
      </c>
      <c r="G16" s="229">
        <v>120</v>
      </c>
      <c r="H16" s="232">
        <f>+'CONTROL DE TRAFICO'!L56</f>
        <v>87853</v>
      </c>
      <c r="I16" s="236">
        <f t="shared" si="0"/>
        <v>10542360</v>
      </c>
      <c r="J16" s="472">
        <f t="shared" si="1"/>
        <v>114209</v>
      </c>
      <c r="K16" s="473">
        <f t="shared" si="2"/>
        <v>13705080</v>
      </c>
      <c r="M16" s="474">
        <f t="shared" si="3"/>
        <v>5.4820649581745283E-2</v>
      </c>
    </row>
    <row r="17" spans="1:13" s="203" customFormat="1">
      <c r="A17" s="471"/>
      <c r="B17" s="245"/>
      <c r="C17" s="186"/>
      <c r="D17" s="254" t="s">
        <v>408</v>
      </c>
      <c r="E17" s="253" t="s">
        <v>400</v>
      </c>
      <c r="F17" s="221" t="s">
        <v>194</v>
      </c>
      <c r="G17" s="229">
        <f>+'memoria cant'!G20</f>
        <v>172</v>
      </c>
      <c r="H17" s="232">
        <f>+'ANCLAJE PASIVO'!L54</f>
        <v>111171</v>
      </c>
      <c r="I17" s="236">
        <f t="shared" si="0"/>
        <v>19121412</v>
      </c>
      <c r="J17" s="472">
        <f t="shared" si="1"/>
        <v>144522</v>
      </c>
      <c r="K17" s="473">
        <f t="shared" si="2"/>
        <v>24857784</v>
      </c>
      <c r="M17" s="474">
        <f t="shared" si="3"/>
        <v>9.9431733783583512E-2</v>
      </c>
    </row>
    <row r="18" spans="1:13" s="203" customFormat="1">
      <c r="A18" s="471"/>
      <c r="B18" s="254"/>
      <c r="C18" s="186"/>
      <c r="D18" s="254"/>
      <c r="E18" s="253"/>
      <c r="F18" s="221"/>
      <c r="G18" s="229"/>
      <c r="H18" s="232"/>
      <c r="I18" s="237"/>
      <c r="J18" s="187"/>
      <c r="K18" s="187"/>
    </row>
    <row r="19" spans="1:13">
      <c r="A19" s="526"/>
      <c r="B19" s="527"/>
      <c r="C19" s="527"/>
      <c r="D19" s="528"/>
      <c r="E19" s="188" t="s">
        <v>189</v>
      </c>
      <c r="F19" s="189"/>
      <c r="G19" s="230"/>
      <c r="H19" s="233"/>
      <c r="I19" s="454">
        <f>SUM(I5:I18)</f>
        <v>192307600</v>
      </c>
      <c r="J19" s="172"/>
      <c r="K19" s="187">
        <f>+SUM(K5:K17)</f>
        <v>249998497</v>
      </c>
    </row>
    <row r="20" spans="1:13">
      <c r="A20" s="526"/>
      <c r="B20" s="527"/>
      <c r="C20" s="527"/>
      <c r="D20" s="528"/>
      <c r="E20" s="188"/>
      <c r="F20" s="189"/>
      <c r="G20" s="230"/>
      <c r="H20" s="233"/>
      <c r="I20" s="231"/>
      <c r="J20" s="172"/>
    </row>
    <row r="21" spans="1:13">
      <c r="A21" s="526"/>
      <c r="B21" s="527"/>
      <c r="C21" s="527"/>
      <c r="D21" s="528"/>
      <c r="E21" s="188"/>
      <c r="F21" s="189"/>
      <c r="G21" s="230"/>
      <c r="H21" s="233"/>
      <c r="I21" s="231"/>
      <c r="J21" s="172"/>
    </row>
    <row r="22" spans="1:13">
      <c r="A22" s="526"/>
      <c r="B22" s="527"/>
      <c r="C22" s="527"/>
      <c r="D22" s="528"/>
      <c r="E22" s="190" t="s">
        <v>2</v>
      </c>
      <c r="F22" s="191" t="s">
        <v>3</v>
      </c>
      <c r="G22" s="238">
        <v>0.25</v>
      </c>
      <c r="H22" s="239">
        <f>+I19</f>
        <v>192307600</v>
      </c>
      <c r="I22" s="240">
        <f>ROUND(+H22*G22,0)</f>
        <v>48076900</v>
      </c>
      <c r="K22" s="192"/>
    </row>
    <row r="23" spans="1:13">
      <c r="A23" s="526"/>
      <c r="B23" s="527"/>
      <c r="C23" s="527"/>
      <c r="D23" s="528"/>
      <c r="E23" s="190" t="s">
        <v>4</v>
      </c>
      <c r="F23" s="191" t="s">
        <v>3</v>
      </c>
      <c r="G23" s="238">
        <v>0.05</v>
      </c>
      <c r="H23" s="239">
        <f>+I19</f>
        <v>192307600</v>
      </c>
      <c r="I23" s="240">
        <f>ROUND(+H23*G23,0)</f>
        <v>9615380</v>
      </c>
    </row>
    <row r="24" spans="1:13" s="203" customFormat="1" ht="15.75" thickBot="1">
      <c r="A24" s="526"/>
      <c r="B24" s="527"/>
      <c r="C24" s="527"/>
      <c r="D24" s="528"/>
      <c r="E24" s="205" t="s">
        <v>190</v>
      </c>
      <c r="F24" s="206"/>
      <c r="G24" s="241"/>
      <c r="H24" s="242"/>
      <c r="I24" s="243">
        <f>ROUND(I23+I22,0)</f>
        <v>57692280</v>
      </c>
      <c r="K24" s="187"/>
    </row>
    <row r="25" spans="1:13" s="203" customFormat="1" ht="15.75" thickBot="1">
      <c r="A25" s="526"/>
      <c r="B25" s="527"/>
      <c r="C25" s="527"/>
      <c r="D25" s="528"/>
      <c r="E25" s="205" t="s">
        <v>224</v>
      </c>
      <c r="F25" s="206"/>
      <c r="G25" s="241"/>
      <c r="H25" s="242"/>
      <c r="I25" s="243">
        <f>+I19+I24</f>
        <v>249999880</v>
      </c>
      <c r="J25" s="226">
        <f>+I25-K19</f>
        <v>1383</v>
      </c>
    </row>
    <row r="26" spans="1:13" ht="20.25" customHeight="1" thickBot="1">
      <c r="A26" s="529"/>
      <c r="B26" s="530"/>
      <c r="C26" s="530"/>
      <c r="D26" s="531"/>
      <c r="E26" s="193"/>
      <c r="F26" s="194"/>
      <c r="G26" s="207"/>
      <c r="H26" s="208"/>
      <c r="I26" s="195"/>
      <c r="J26" s="172"/>
    </row>
    <row r="29" spans="1:13">
      <c r="A29" s="209" t="s">
        <v>191</v>
      </c>
      <c r="B29" s="209"/>
      <c r="C29" s="532" t="s">
        <v>218</v>
      </c>
      <c r="D29" s="532"/>
    </row>
    <row r="30" spans="1:13">
      <c r="A30" s="209" t="s">
        <v>192</v>
      </c>
      <c r="B30" s="209"/>
      <c r="C30" s="532" t="s">
        <v>219</v>
      </c>
      <c r="D30" s="532"/>
    </row>
  </sheetData>
  <mergeCells count="13">
    <mergeCell ref="A19:D26"/>
    <mergeCell ref="C29:D29"/>
    <mergeCell ref="C30:D30"/>
    <mergeCell ref="A1:D1"/>
    <mergeCell ref="E1:I1"/>
    <mergeCell ref="A3:A4"/>
    <mergeCell ref="B3:B4"/>
    <mergeCell ref="C3:D3"/>
    <mergeCell ref="E3:E4"/>
    <mergeCell ref="F3:F4"/>
    <mergeCell ref="G3:G4"/>
    <mergeCell ref="H3:H4"/>
    <mergeCell ref="I3:I4"/>
  </mergeCells>
  <phoneticPr fontId="38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2" orientation="landscape" horizontalDpi="4294967295" verticalDpi="4294967295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C81"/>
  <sheetViews>
    <sheetView topLeftCell="A34" workbookViewId="0">
      <selection activeCell="G73" sqref="G73"/>
    </sheetView>
  </sheetViews>
  <sheetFormatPr baseColWidth="10" defaultRowHeight="15"/>
  <cols>
    <col min="1" max="1" width="29.5703125" style="260" customWidth="1"/>
    <col min="2" max="2" width="11.42578125" style="203"/>
    <col min="3" max="3" width="11.42578125" style="226"/>
    <col min="4" max="256" width="11.42578125" style="203"/>
    <col min="257" max="257" width="22.5703125" style="203" customWidth="1"/>
    <col min="258" max="512" width="11.42578125" style="203"/>
    <col min="513" max="513" width="22.5703125" style="203" customWidth="1"/>
    <col min="514" max="768" width="11.42578125" style="203"/>
    <col min="769" max="769" width="22.5703125" style="203" customWidth="1"/>
    <col min="770" max="1024" width="11.42578125" style="203"/>
    <col min="1025" max="1025" width="22.5703125" style="203" customWidth="1"/>
    <col min="1026" max="1280" width="11.42578125" style="203"/>
    <col min="1281" max="1281" width="22.5703125" style="203" customWidth="1"/>
    <col min="1282" max="1536" width="11.42578125" style="203"/>
    <col min="1537" max="1537" width="22.5703125" style="203" customWidth="1"/>
    <col min="1538" max="1792" width="11.42578125" style="203"/>
    <col min="1793" max="1793" width="22.5703125" style="203" customWidth="1"/>
    <col min="1794" max="2048" width="11.42578125" style="203"/>
    <col min="2049" max="2049" width="22.5703125" style="203" customWidth="1"/>
    <col min="2050" max="2304" width="11.42578125" style="203"/>
    <col min="2305" max="2305" width="22.5703125" style="203" customWidth="1"/>
    <col min="2306" max="2560" width="11.42578125" style="203"/>
    <col min="2561" max="2561" width="22.5703125" style="203" customWidth="1"/>
    <col min="2562" max="2816" width="11.42578125" style="203"/>
    <col min="2817" max="2817" width="22.5703125" style="203" customWidth="1"/>
    <col min="2818" max="3072" width="11.42578125" style="203"/>
    <col min="3073" max="3073" width="22.5703125" style="203" customWidth="1"/>
    <col min="3074" max="3328" width="11.42578125" style="203"/>
    <col min="3329" max="3329" width="22.5703125" style="203" customWidth="1"/>
    <col min="3330" max="3584" width="11.42578125" style="203"/>
    <col min="3585" max="3585" width="22.5703125" style="203" customWidth="1"/>
    <col min="3586" max="3840" width="11.42578125" style="203"/>
    <col min="3841" max="3841" width="22.5703125" style="203" customWidth="1"/>
    <col min="3842" max="4096" width="11.42578125" style="203"/>
    <col min="4097" max="4097" width="22.5703125" style="203" customWidth="1"/>
    <col min="4098" max="4352" width="11.42578125" style="203"/>
    <col min="4353" max="4353" width="22.5703125" style="203" customWidth="1"/>
    <col min="4354" max="4608" width="11.42578125" style="203"/>
    <col min="4609" max="4609" width="22.5703125" style="203" customWidth="1"/>
    <col min="4610" max="4864" width="11.42578125" style="203"/>
    <col min="4865" max="4865" width="22.5703125" style="203" customWidth="1"/>
    <col min="4866" max="5120" width="11.42578125" style="203"/>
    <col min="5121" max="5121" width="22.5703125" style="203" customWidth="1"/>
    <col min="5122" max="5376" width="11.42578125" style="203"/>
    <col min="5377" max="5377" width="22.5703125" style="203" customWidth="1"/>
    <col min="5378" max="5632" width="11.42578125" style="203"/>
    <col min="5633" max="5633" width="22.5703125" style="203" customWidth="1"/>
    <col min="5634" max="5888" width="11.42578125" style="203"/>
    <col min="5889" max="5889" width="22.5703125" style="203" customWidth="1"/>
    <col min="5890" max="6144" width="11.42578125" style="203"/>
    <col min="6145" max="6145" width="22.5703125" style="203" customWidth="1"/>
    <col min="6146" max="6400" width="11.42578125" style="203"/>
    <col min="6401" max="6401" width="22.5703125" style="203" customWidth="1"/>
    <col min="6402" max="6656" width="11.42578125" style="203"/>
    <col min="6657" max="6657" width="22.5703125" style="203" customWidth="1"/>
    <col min="6658" max="6912" width="11.42578125" style="203"/>
    <col min="6913" max="6913" width="22.5703125" style="203" customWidth="1"/>
    <col min="6914" max="7168" width="11.42578125" style="203"/>
    <col min="7169" max="7169" width="22.5703125" style="203" customWidth="1"/>
    <col min="7170" max="7424" width="11.42578125" style="203"/>
    <col min="7425" max="7425" width="22.5703125" style="203" customWidth="1"/>
    <col min="7426" max="7680" width="11.42578125" style="203"/>
    <col min="7681" max="7681" width="22.5703125" style="203" customWidth="1"/>
    <col min="7682" max="7936" width="11.42578125" style="203"/>
    <col min="7937" max="7937" width="22.5703125" style="203" customWidth="1"/>
    <col min="7938" max="8192" width="11.42578125" style="203"/>
    <col min="8193" max="8193" width="22.5703125" style="203" customWidth="1"/>
    <col min="8194" max="8448" width="11.42578125" style="203"/>
    <col min="8449" max="8449" width="22.5703125" style="203" customWidth="1"/>
    <col min="8450" max="8704" width="11.42578125" style="203"/>
    <col min="8705" max="8705" width="22.5703125" style="203" customWidth="1"/>
    <col min="8706" max="8960" width="11.42578125" style="203"/>
    <col min="8961" max="8961" width="22.5703125" style="203" customWidth="1"/>
    <col min="8962" max="9216" width="11.42578125" style="203"/>
    <col min="9217" max="9217" width="22.5703125" style="203" customWidth="1"/>
    <col min="9218" max="9472" width="11.42578125" style="203"/>
    <col min="9473" max="9473" width="22.5703125" style="203" customWidth="1"/>
    <col min="9474" max="9728" width="11.42578125" style="203"/>
    <col min="9729" max="9729" width="22.5703125" style="203" customWidth="1"/>
    <col min="9730" max="9984" width="11.42578125" style="203"/>
    <col min="9985" max="9985" width="22.5703125" style="203" customWidth="1"/>
    <col min="9986" max="10240" width="11.42578125" style="203"/>
    <col min="10241" max="10241" width="22.5703125" style="203" customWidth="1"/>
    <col min="10242" max="10496" width="11.42578125" style="203"/>
    <col min="10497" max="10497" width="22.5703125" style="203" customWidth="1"/>
    <col min="10498" max="10752" width="11.42578125" style="203"/>
    <col min="10753" max="10753" width="22.5703125" style="203" customWidth="1"/>
    <col min="10754" max="11008" width="11.42578125" style="203"/>
    <col min="11009" max="11009" width="22.5703125" style="203" customWidth="1"/>
    <col min="11010" max="11264" width="11.42578125" style="203"/>
    <col min="11265" max="11265" width="22.5703125" style="203" customWidth="1"/>
    <col min="11266" max="11520" width="11.42578125" style="203"/>
    <col min="11521" max="11521" width="22.5703125" style="203" customWidth="1"/>
    <col min="11522" max="11776" width="11.42578125" style="203"/>
    <col min="11777" max="11777" width="22.5703125" style="203" customWidth="1"/>
    <col min="11778" max="12032" width="11.42578125" style="203"/>
    <col min="12033" max="12033" width="22.5703125" style="203" customWidth="1"/>
    <col min="12034" max="12288" width="11.42578125" style="203"/>
    <col min="12289" max="12289" width="22.5703125" style="203" customWidth="1"/>
    <col min="12290" max="12544" width="11.42578125" style="203"/>
    <col min="12545" max="12545" width="22.5703125" style="203" customWidth="1"/>
    <col min="12546" max="12800" width="11.42578125" style="203"/>
    <col min="12801" max="12801" width="22.5703125" style="203" customWidth="1"/>
    <col min="12802" max="13056" width="11.42578125" style="203"/>
    <col min="13057" max="13057" width="22.5703125" style="203" customWidth="1"/>
    <col min="13058" max="13312" width="11.42578125" style="203"/>
    <col min="13313" max="13313" width="22.5703125" style="203" customWidth="1"/>
    <col min="13314" max="13568" width="11.42578125" style="203"/>
    <col min="13569" max="13569" width="22.5703125" style="203" customWidth="1"/>
    <col min="13570" max="13824" width="11.42578125" style="203"/>
    <col min="13825" max="13825" width="22.5703125" style="203" customWidth="1"/>
    <col min="13826" max="14080" width="11.42578125" style="203"/>
    <col min="14081" max="14081" width="22.5703125" style="203" customWidth="1"/>
    <col min="14082" max="14336" width="11.42578125" style="203"/>
    <col min="14337" max="14337" width="22.5703125" style="203" customWidth="1"/>
    <col min="14338" max="14592" width="11.42578125" style="203"/>
    <col min="14593" max="14593" width="22.5703125" style="203" customWidth="1"/>
    <col min="14594" max="14848" width="11.42578125" style="203"/>
    <col min="14849" max="14849" width="22.5703125" style="203" customWidth="1"/>
    <col min="14850" max="15104" width="11.42578125" style="203"/>
    <col min="15105" max="15105" width="22.5703125" style="203" customWidth="1"/>
    <col min="15106" max="15360" width="11.42578125" style="203"/>
    <col min="15361" max="15361" width="22.5703125" style="203" customWidth="1"/>
    <col min="15362" max="15616" width="11.42578125" style="203"/>
    <col min="15617" max="15617" width="22.5703125" style="203" customWidth="1"/>
    <col min="15618" max="15872" width="11.42578125" style="203"/>
    <col min="15873" max="15873" width="22.5703125" style="203" customWidth="1"/>
    <col min="15874" max="16128" width="11.42578125" style="203"/>
    <col min="16129" max="16129" width="22.5703125" style="203" customWidth="1"/>
    <col min="16130" max="16384" width="11.42578125" style="203"/>
  </cols>
  <sheetData>
    <row r="4" spans="1:3" ht="15.75" thickBot="1"/>
    <row r="5" spans="1:3">
      <c r="A5" s="548" t="s">
        <v>148</v>
      </c>
      <c r="B5" s="549"/>
      <c r="C5" s="550"/>
    </row>
    <row r="6" spans="1:3">
      <c r="A6" s="261" t="s">
        <v>149</v>
      </c>
      <c r="B6" s="447" t="s">
        <v>140</v>
      </c>
      <c r="C6" s="307" t="s">
        <v>150</v>
      </c>
    </row>
    <row r="7" spans="1:3">
      <c r="A7" s="262"/>
      <c r="B7" s="181"/>
      <c r="C7" s="308"/>
    </row>
    <row r="8" spans="1:3">
      <c r="A8" s="262" t="s">
        <v>151</v>
      </c>
      <c r="B8" s="181" t="s">
        <v>152</v>
      </c>
      <c r="C8" s="308">
        <v>44</v>
      </c>
    </row>
    <row r="9" spans="1:3">
      <c r="A9" s="262" t="s">
        <v>153</v>
      </c>
      <c r="B9" s="181" t="s">
        <v>0</v>
      </c>
      <c r="C9" s="308">
        <v>60000</v>
      </c>
    </row>
    <row r="10" spans="1:3">
      <c r="A10" s="262" t="s">
        <v>154</v>
      </c>
      <c r="B10" s="181" t="s">
        <v>0</v>
      </c>
      <c r="C10" s="308">
        <v>60000</v>
      </c>
    </row>
    <row r="11" spans="1:3">
      <c r="A11" s="262" t="s">
        <v>155</v>
      </c>
      <c r="B11" s="181" t="s">
        <v>0</v>
      </c>
      <c r="C11" s="308">
        <v>60000</v>
      </c>
    </row>
    <row r="12" spans="1:3">
      <c r="A12" s="262" t="s">
        <v>164</v>
      </c>
      <c r="B12" s="181" t="s">
        <v>0</v>
      </c>
      <c r="C12" s="308">
        <v>35000</v>
      </c>
    </row>
    <row r="13" spans="1:3">
      <c r="A13" s="262" t="s">
        <v>156</v>
      </c>
      <c r="B13" s="181" t="s">
        <v>157</v>
      </c>
      <c r="C13" s="308">
        <v>40000</v>
      </c>
    </row>
    <row r="14" spans="1:3">
      <c r="A14" s="262" t="s">
        <v>211</v>
      </c>
      <c r="B14" s="181" t="s">
        <v>5</v>
      </c>
      <c r="C14" s="308">
        <v>16320</v>
      </c>
    </row>
    <row r="15" spans="1:3">
      <c r="A15" s="262" t="s">
        <v>144</v>
      </c>
      <c r="B15" s="181" t="s">
        <v>145</v>
      </c>
      <c r="C15" s="308">
        <v>5200</v>
      </c>
    </row>
    <row r="16" spans="1:3">
      <c r="A16" s="262" t="s">
        <v>158</v>
      </c>
      <c r="B16" s="181" t="s">
        <v>145</v>
      </c>
      <c r="C16" s="308">
        <v>6750</v>
      </c>
    </row>
    <row r="17" spans="1:3">
      <c r="A17" s="262" t="s">
        <v>159</v>
      </c>
      <c r="B17" s="181" t="s">
        <v>160</v>
      </c>
      <c r="C17" s="308">
        <v>18000</v>
      </c>
    </row>
    <row r="18" spans="1:3">
      <c r="A18" s="262" t="s">
        <v>161</v>
      </c>
      <c r="B18" s="181" t="s">
        <v>138</v>
      </c>
      <c r="C18" s="308">
        <v>2800</v>
      </c>
    </row>
    <row r="19" spans="1:3">
      <c r="A19" s="262" t="s">
        <v>162</v>
      </c>
      <c r="B19" s="181" t="s">
        <v>145</v>
      </c>
      <c r="C19" s="308">
        <v>8000</v>
      </c>
    </row>
    <row r="20" spans="1:3">
      <c r="A20" s="262" t="s">
        <v>250</v>
      </c>
      <c r="B20" s="181" t="s">
        <v>251</v>
      </c>
      <c r="C20" s="308">
        <v>75000</v>
      </c>
    </row>
    <row r="21" spans="1:3">
      <c r="A21" s="262" t="s">
        <v>163</v>
      </c>
      <c r="B21" s="181" t="s">
        <v>5</v>
      </c>
      <c r="C21" s="308">
        <v>1700</v>
      </c>
    </row>
    <row r="22" spans="1:3">
      <c r="A22" s="262" t="s">
        <v>165</v>
      </c>
      <c r="B22" s="181" t="s">
        <v>5</v>
      </c>
      <c r="C22" s="308">
        <v>16250</v>
      </c>
    </row>
    <row r="23" spans="1:3">
      <c r="A23" s="450" t="s">
        <v>287</v>
      </c>
      <c r="B23" s="448" t="s">
        <v>166</v>
      </c>
      <c r="C23" s="308">
        <v>16000</v>
      </c>
    </row>
    <row r="24" spans="1:3">
      <c r="A24" s="263" t="s">
        <v>176</v>
      </c>
      <c r="B24" s="183" t="s">
        <v>138</v>
      </c>
      <c r="C24" s="449">
        <v>470000</v>
      </c>
    </row>
    <row r="25" spans="1:3">
      <c r="A25" s="263" t="s">
        <v>272</v>
      </c>
      <c r="B25" s="183" t="s">
        <v>138</v>
      </c>
      <c r="C25" s="449">
        <v>980000</v>
      </c>
    </row>
    <row r="26" spans="1:3">
      <c r="A26" s="263" t="s">
        <v>228</v>
      </c>
      <c r="B26" s="183" t="s">
        <v>138</v>
      </c>
      <c r="C26" s="309">
        <v>197000</v>
      </c>
    </row>
    <row r="27" spans="1:3">
      <c r="A27" s="263" t="s">
        <v>379</v>
      </c>
      <c r="B27" s="183" t="s">
        <v>138</v>
      </c>
      <c r="C27" s="309">
        <v>520000</v>
      </c>
    </row>
    <row r="28" spans="1:3">
      <c r="A28" s="263" t="s">
        <v>380</v>
      </c>
      <c r="B28" s="183" t="s">
        <v>138</v>
      </c>
      <c r="C28" s="309">
        <v>795000</v>
      </c>
    </row>
    <row r="29" spans="1:3">
      <c r="A29" s="263" t="s">
        <v>381</v>
      </c>
      <c r="B29" s="183" t="s">
        <v>138</v>
      </c>
      <c r="C29" s="309">
        <v>1380000</v>
      </c>
    </row>
    <row r="30" spans="1:3">
      <c r="A30" s="263" t="s">
        <v>229</v>
      </c>
      <c r="B30" s="183" t="s">
        <v>138</v>
      </c>
      <c r="C30" s="309">
        <v>10200</v>
      </c>
    </row>
    <row r="31" spans="1:3">
      <c r="A31" s="263" t="s">
        <v>177</v>
      </c>
      <c r="B31" s="183" t="s">
        <v>0</v>
      </c>
      <c r="C31" s="309">
        <v>60000</v>
      </c>
    </row>
    <row r="32" spans="1:3">
      <c r="A32" s="263" t="s">
        <v>178</v>
      </c>
      <c r="B32" s="183" t="s">
        <v>5</v>
      </c>
      <c r="C32" s="309">
        <v>9500</v>
      </c>
    </row>
    <row r="33" spans="1:3">
      <c r="A33" s="263" t="s">
        <v>323</v>
      </c>
      <c r="B33" s="183" t="s">
        <v>5</v>
      </c>
      <c r="C33" s="309">
        <v>115000</v>
      </c>
    </row>
    <row r="34" spans="1:3" ht="29.25">
      <c r="A34" s="306" t="s">
        <v>338</v>
      </c>
      <c r="B34" s="183" t="s">
        <v>199</v>
      </c>
      <c r="C34" s="309">
        <v>184000</v>
      </c>
    </row>
    <row r="35" spans="1:3">
      <c r="A35" s="263" t="s">
        <v>195</v>
      </c>
      <c r="B35" s="183" t="s">
        <v>0</v>
      </c>
      <c r="C35" s="309">
        <v>78000</v>
      </c>
    </row>
    <row r="36" spans="1:3">
      <c r="A36" s="263" t="s">
        <v>196</v>
      </c>
      <c r="B36" s="183" t="s">
        <v>0</v>
      </c>
      <c r="C36" s="309">
        <v>78000</v>
      </c>
    </row>
    <row r="37" spans="1:3">
      <c r="A37" s="263" t="s">
        <v>197</v>
      </c>
      <c r="B37" s="183" t="s">
        <v>0</v>
      </c>
      <c r="C37" s="309">
        <v>666000</v>
      </c>
    </row>
    <row r="38" spans="1:3">
      <c r="A38" s="263" t="s">
        <v>333</v>
      </c>
      <c r="B38" s="183" t="s">
        <v>199</v>
      </c>
      <c r="C38" s="309">
        <v>202000</v>
      </c>
    </row>
    <row r="39" spans="1:3">
      <c r="A39" s="263" t="s">
        <v>245</v>
      </c>
      <c r="B39" s="183" t="s">
        <v>246</v>
      </c>
      <c r="C39" s="309">
        <v>2400</v>
      </c>
    </row>
    <row r="40" spans="1:3">
      <c r="A40" s="263" t="s">
        <v>214</v>
      </c>
      <c r="B40" s="183" t="s">
        <v>140</v>
      </c>
      <c r="C40" s="309">
        <v>1500</v>
      </c>
    </row>
    <row r="41" spans="1:3">
      <c r="A41" s="263" t="s">
        <v>248</v>
      </c>
      <c r="B41" s="183" t="s">
        <v>0</v>
      </c>
      <c r="C41" s="309">
        <v>88000</v>
      </c>
    </row>
    <row r="42" spans="1:3">
      <c r="A42" s="263" t="s">
        <v>159</v>
      </c>
      <c r="B42" s="183" t="s">
        <v>139</v>
      </c>
      <c r="C42" s="309">
        <v>16000</v>
      </c>
    </row>
    <row r="43" spans="1:3">
      <c r="A43" s="263" t="s">
        <v>298</v>
      </c>
      <c r="B43" s="183" t="s">
        <v>200</v>
      </c>
      <c r="C43" s="309">
        <v>1800</v>
      </c>
    </row>
    <row r="44" spans="1:3">
      <c r="A44" s="263" t="s">
        <v>296</v>
      </c>
      <c r="B44" s="183" t="s">
        <v>200</v>
      </c>
      <c r="C44" s="309">
        <v>5200</v>
      </c>
    </row>
    <row r="45" spans="1:3" ht="15.75" thickBot="1">
      <c r="A45" s="264" t="s">
        <v>215</v>
      </c>
      <c r="B45" s="182" t="s">
        <v>140</v>
      </c>
      <c r="C45" s="310">
        <v>1500</v>
      </c>
    </row>
    <row r="46" spans="1:3" ht="15.75" thickBot="1"/>
    <row r="47" spans="1:3">
      <c r="A47" s="551" t="s">
        <v>167</v>
      </c>
      <c r="B47" s="552"/>
      <c r="C47" s="553"/>
    </row>
    <row r="48" spans="1:3">
      <c r="A48" s="261" t="s">
        <v>149</v>
      </c>
      <c r="B48" s="447" t="s">
        <v>140</v>
      </c>
      <c r="C48" s="307" t="s">
        <v>150</v>
      </c>
    </row>
    <row r="49" spans="1:3">
      <c r="A49" s="262" t="s">
        <v>170</v>
      </c>
      <c r="B49" s="181" t="s">
        <v>169</v>
      </c>
      <c r="C49" s="308">
        <v>43171</v>
      </c>
    </row>
    <row r="50" spans="1:3">
      <c r="A50" s="262" t="s">
        <v>168</v>
      </c>
      <c r="B50" s="181" t="s">
        <v>169</v>
      </c>
      <c r="C50" s="308">
        <v>74420</v>
      </c>
    </row>
    <row r="51" spans="1:3" ht="15.75" thickBot="1">
      <c r="A51" s="264"/>
      <c r="B51" s="182"/>
      <c r="C51" s="310"/>
    </row>
    <row r="52" spans="1:3" ht="15.75" thickBot="1"/>
    <row r="53" spans="1:3">
      <c r="A53" s="551" t="s">
        <v>171</v>
      </c>
      <c r="B53" s="552"/>
      <c r="C53" s="553"/>
    </row>
    <row r="54" spans="1:3">
      <c r="A54" s="261" t="s">
        <v>149</v>
      </c>
      <c r="B54" s="447" t="s">
        <v>140</v>
      </c>
      <c r="C54" s="307" t="s">
        <v>150</v>
      </c>
    </row>
    <row r="55" spans="1:3">
      <c r="A55" s="265" t="s">
        <v>282</v>
      </c>
      <c r="B55" s="447" t="s">
        <v>231</v>
      </c>
      <c r="C55" s="307">
        <v>5000</v>
      </c>
    </row>
    <row r="56" spans="1:3">
      <c r="A56" s="262" t="s">
        <v>172</v>
      </c>
      <c r="B56" s="216" t="s">
        <v>231</v>
      </c>
      <c r="C56" s="311">
        <v>80000</v>
      </c>
    </row>
    <row r="57" spans="1:3">
      <c r="A57" s="262" t="s">
        <v>173</v>
      </c>
      <c r="B57" s="216" t="s">
        <v>231</v>
      </c>
      <c r="C57" s="311">
        <v>6000</v>
      </c>
    </row>
    <row r="58" spans="1:3">
      <c r="A58" s="262" t="s">
        <v>174</v>
      </c>
      <c r="B58" s="216" t="s">
        <v>231</v>
      </c>
      <c r="C58" s="311">
        <v>6000</v>
      </c>
    </row>
    <row r="59" spans="1:3">
      <c r="A59" s="263" t="s">
        <v>175</v>
      </c>
      <c r="B59" s="216" t="s">
        <v>231</v>
      </c>
      <c r="C59" s="312">
        <v>6000</v>
      </c>
    </row>
    <row r="60" spans="1:3">
      <c r="A60" s="263" t="s">
        <v>230</v>
      </c>
      <c r="B60" s="217" t="s">
        <v>232</v>
      </c>
      <c r="C60" s="312">
        <v>120000</v>
      </c>
    </row>
    <row r="61" spans="1:3">
      <c r="A61" s="263" t="s">
        <v>330</v>
      </c>
      <c r="B61" s="217" t="s">
        <v>231</v>
      </c>
      <c r="C61" s="312">
        <v>210000</v>
      </c>
    </row>
    <row r="62" spans="1:3">
      <c r="A62" s="263" t="s">
        <v>331</v>
      </c>
      <c r="B62" s="217" t="s">
        <v>231</v>
      </c>
      <c r="C62" s="312">
        <v>210000</v>
      </c>
    </row>
    <row r="63" spans="1:3">
      <c r="A63" s="263" t="s">
        <v>277</v>
      </c>
      <c r="B63" s="217" t="s">
        <v>280</v>
      </c>
      <c r="C63" s="312">
        <v>250000</v>
      </c>
    </row>
    <row r="64" spans="1:3">
      <c r="A64" s="263" t="s">
        <v>394</v>
      </c>
      <c r="B64" s="217" t="s">
        <v>280</v>
      </c>
      <c r="C64" s="312">
        <v>93200</v>
      </c>
    </row>
    <row r="65" spans="1:3">
      <c r="A65" s="263" t="s">
        <v>391</v>
      </c>
      <c r="B65" s="217" t="s">
        <v>280</v>
      </c>
      <c r="C65" s="312">
        <v>20750</v>
      </c>
    </row>
    <row r="66" spans="1:3" ht="15.75" thickBot="1">
      <c r="A66" s="264" t="s">
        <v>279</v>
      </c>
      <c r="B66" s="218" t="s">
        <v>280</v>
      </c>
      <c r="C66" s="313">
        <v>130000</v>
      </c>
    </row>
    <row r="68" spans="1:3" ht="15.75" thickBot="1"/>
    <row r="69" spans="1:3">
      <c r="A69" s="551" t="s">
        <v>220</v>
      </c>
      <c r="B69" s="552"/>
      <c r="C69" s="553"/>
    </row>
    <row r="70" spans="1:3">
      <c r="A70" s="261" t="s">
        <v>149</v>
      </c>
      <c r="B70" s="447" t="s">
        <v>223</v>
      </c>
      <c r="C70" s="307"/>
    </row>
    <row r="71" spans="1:3">
      <c r="A71" s="265" t="s">
        <v>339</v>
      </c>
      <c r="B71" s="447">
        <v>30</v>
      </c>
      <c r="C71" s="307"/>
    </row>
    <row r="72" spans="1:3">
      <c r="A72" s="265" t="s">
        <v>329</v>
      </c>
      <c r="B72" s="447">
        <v>30</v>
      </c>
      <c r="C72" s="307"/>
    </row>
    <row r="73" spans="1:3">
      <c r="A73" s="265" t="s">
        <v>227</v>
      </c>
      <c r="B73" s="216">
        <v>7</v>
      </c>
      <c r="C73" s="307"/>
    </row>
    <row r="74" spans="1:3">
      <c r="A74" s="265" t="s">
        <v>179</v>
      </c>
      <c r="B74" s="216">
        <v>15</v>
      </c>
      <c r="C74" s="307"/>
    </row>
    <row r="75" spans="1:3">
      <c r="A75" s="262" t="s">
        <v>221</v>
      </c>
      <c r="B75" s="216">
        <v>20</v>
      </c>
      <c r="C75" s="308"/>
    </row>
    <row r="76" spans="1:3">
      <c r="A76" s="262" t="s">
        <v>222</v>
      </c>
      <c r="B76" s="216">
        <v>20</v>
      </c>
      <c r="C76" s="308"/>
    </row>
    <row r="77" spans="1:3">
      <c r="A77" s="262" t="s">
        <v>83</v>
      </c>
      <c r="B77" s="216">
        <v>20</v>
      </c>
      <c r="C77" s="308"/>
    </row>
    <row r="78" spans="1:3">
      <c r="A78" s="263" t="s">
        <v>197</v>
      </c>
      <c r="B78" s="217">
        <v>40</v>
      </c>
      <c r="C78" s="309"/>
    </row>
    <row r="79" spans="1:3">
      <c r="A79" s="263" t="s">
        <v>225</v>
      </c>
      <c r="B79" s="217">
        <v>40</v>
      </c>
      <c r="C79" s="309"/>
    </row>
    <row r="80" spans="1:3" ht="15.75" thickBot="1">
      <c r="A80" s="264" t="s">
        <v>226</v>
      </c>
      <c r="B80" s="218">
        <v>40</v>
      </c>
      <c r="C80" s="310"/>
    </row>
    <row r="81" spans="1:3">
      <c r="A81" s="209"/>
      <c r="B81" s="314"/>
      <c r="C81" s="315"/>
    </row>
  </sheetData>
  <mergeCells count="4">
    <mergeCell ref="A5:C5"/>
    <mergeCell ref="A47:C47"/>
    <mergeCell ref="A53:C53"/>
    <mergeCell ref="A69:C69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BB78"/>
  <sheetViews>
    <sheetView tabSelected="1" zoomScale="90" zoomScaleNormal="90" workbookViewId="0">
      <selection activeCell="L56" sqref="L56"/>
    </sheetView>
  </sheetViews>
  <sheetFormatPr baseColWidth="10" defaultRowHeight="15"/>
  <cols>
    <col min="1" max="1" width="11.42578125" style="85"/>
    <col min="2" max="2" width="12.140625" style="85" bestFit="1" customWidth="1"/>
    <col min="3" max="7" width="11.42578125" style="85"/>
    <col min="8" max="8" width="12.42578125" style="85" customWidth="1"/>
    <col min="9" max="9" width="12.5703125" style="85" customWidth="1"/>
    <col min="10" max="10" width="13.28515625" style="85" customWidth="1"/>
    <col min="11" max="11" width="15.85546875" style="85" customWidth="1"/>
    <col min="12" max="12" width="14.28515625" style="85" customWidth="1"/>
    <col min="13" max="254" width="11.42578125" style="203"/>
    <col min="255" max="255" width="1.85546875" style="203" customWidth="1"/>
    <col min="256" max="256" width="11.42578125" style="203"/>
    <col min="257" max="257" width="12.140625" style="203" bestFit="1" customWidth="1"/>
    <col min="258" max="262" width="11.42578125" style="203"/>
    <col min="263" max="263" width="12.42578125" style="203" customWidth="1"/>
    <col min="264" max="264" width="12.5703125" style="203" customWidth="1"/>
    <col min="265" max="265" width="13.28515625" style="203" customWidth="1"/>
    <col min="266" max="266" width="15.85546875" style="203" customWidth="1"/>
    <col min="267" max="267" width="13" style="203" customWidth="1"/>
    <col min="268" max="268" width="0.140625" style="203" customWidth="1"/>
    <col min="269" max="510" width="11.42578125" style="203"/>
    <col min="511" max="511" width="1.85546875" style="203" customWidth="1"/>
    <col min="512" max="512" width="11.42578125" style="203"/>
    <col min="513" max="513" width="12.140625" style="203" bestFit="1" customWidth="1"/>
    <col min="514" max="518" width="11.42578125" style="203"/>
    <col min="519" max="519" width="12.42578125" style="203" customWidth="1"/>
    <col min="520" max="520" width="12.5703125" style="203" customWidth="1"/>
    <col min="521" max="521" width="13.28515625" style="203" customWidth="1"/>
    <col min="522" max="522" width="15.85546875" style="203" customWidth="1"/>
    <col min="523" max="523" width="13" style="203" customWidth="1"/>
    <col min="524" max="524" width="0.140625" style="203" customWidth="1"/>
    <col min="525" max="766" width="11.42578125" style="203"/>
    <col min="767" max="767" width="1.85546875" style="203" customWidth="1"/>
    <col min="768" max="768" width="11.42578125" style="203"/>
    <col min="769" max="769" width="12.140625" style="203" bestFit="1" customWidth="1"/>
    <col min="770" max="774" width="11.42578125" style="203"/>
    <col min="775" max="775" width="12.42578125" style="203" customWidth="1"/>
    <col min="776" max="776" width="12.5703125" style="203" customWidth="1"/>
    <col min="777" max="777" width="13.28515625" style="203" customWidth="1"/>
    <col min="778" max="778" width="15.85546875" style="203" customWidth="1"/>
    <col min="779" max="779" width="13" style="203" customWidth="1"/>
    <col min="780" max="780" width="0.140625" style="203" customWidth="1"/>
    <col min="781" max="1022" width="11.42578125" style="203"/>
    <col min="1023" max="1023" width="1.85546875" style="203" customWidth="1"/>
    <col min="1024" max="1024" width="11.42578125" style="203"/>
    <col min="1025" max="1025" width="12.140625" style="203" bestFit="1" customWidth="1"/>
    <col min="1026" max="1030" width="11.42578125" style="203"/>
    <col min="1031" max="1031" width="12.42578125" style="203" customWidth="1"/>
    <col min="1032" max="1032" width="12.5703125" style="203" customWidth="1"/>
    <col min="1033" max="1033" width="13.28515625" style="203" customWidth="1"/>
    <col min="1034" max="1034" width="15.85546875" style="203" customWidth="1"/>
    <col min="1035" max="1035" width="13" style="203" customWidth="1"/>
    <col min="1036" max="1036" width="0.140625" style="203" customWidth="1"/>
    <col min="1037" max="1278" width="11.42578125" style="203"/>
    <col min="1279" max="1279" width="1.85546875" style="203" customWidth="1"/>
    <col min="1280" max="1280" width="11.42578125" style="203"/>
    <col min="1281" max="1281" width="12.140625" style="203" bestFit="1" customWidth="1"/>
    <col min="1282" max="1286" width="11.42578125" style="203"/>
    <col min="1287" max="1287" width="12.42578125" style="203" customWidth="1"/>
    <col min="1288" max="1288" width="12.5703125" style="203" customWidth="1"/>
    <col min="1289" max="1289" width="13.28515625" style="203" customWidth="1"/>
    <col min="1290" max="1290" width="15.85546875" style="203" customWidth="1"/>
    <col min="1291" max="1291" width="13" style="203" customWidth="1"/>
    <col min="1292" max="1292" width="0.140625" style="203" customWidth="1"/>
    <col min="1293" max="1534" width="11.42578125" style="203"/>
    <col min="1535" max="1535" width="1.85546875" style="203" customWidth="1"/>
    <col min="1536" max="1536" width="11.42578125" style="203"/>
    <col min="1537" max="1537" width="12.140625" style="203" bestFit="1" customWidth="1"/>
    <col min="1538" max="1542" width="11.42578125" style="203"/>
    <col min="1543" max="1543" width="12.42578125" style="203" customWidth="1"/>
    <col min="1544" max="1544" width="12.5703125" style="203" customWidth="1"/>
    <col min="1545" max="1545" width="13.28515625" style="203" customWidth="1"/>
    <col min="1546" max="1546" width="15.85546875" style="203" customWidth="1"/>
    <col min="1547" max="1547" width="13" style="203" customWidth="1"/>
    <col min="1548" max="1548" width="0.140625" style="203" customWidth="1"/>
    <col min="1549" max="1790" width="11.42578125" style="203"/>
    <col min="1791" max="1791" width="1.85546875" style="203" customWidth="1"/>
    <col min="1792" max="1792" width="11.42578125" style="203"/>
    <col min="1793" max="1793" width="12.140625" style="203" bestFit="1" customWidth="1"/>
    <col min="1794" max="1798" width="11.42578125" style="203"/>
    <col min="1799" max="1799" width="12.42578125" style="203" customWidth="1"/>
    <col min="1800" max="1800" width="12.5703125" style="203" customWidth="1"/>
    <col min="1801" max="1801" width="13.28515625" style="203" customWidth="1"/>
    <col min="1802" max="1802" width="15.85546875" style="203" customWidth="1"/>
    <col min="1803" max="1803" width="13" style="203" customWidth="1"/>
    <col min="1804" max="1804" width="0.140625" style="203" customWidth="1"/>
    <col min="1805" max="2046" width="11.42578125" style="203"/>
    <col min="2047" max="2047" width="1.85546875" style="203" customWidth="1"/>
    <col min="2048" max="2048" width="11.42578125" style="203"/>
    <col min="2049" max="2049" width="12.140625" style="203" bestFit="1" customWidth="1"/>
    <col min="2050" max="2054" width="11.42578125" style="203"/>
    <col min="2055" max="2055" width="12.42578125" style="203" customWidth="1"/>
    <col min="2056" max="2056" width="12.5703125" style="203" customWidth="1"/>
    <col min="2057" max="2057" width="13.28515625" style="203" customWidth="1"/>
    <col min="2058" max="2058" width="15.85546875" style="203" customWidth="1"/>
    <col min="2059" max="2059" width="13" style="203" customWidth="1"/>
    <col min="2060" max="2060" width="0.140625" style="203" customWidth="1"/>
    <col min="2061" max="2302" width="11.42578125" style="203"/>
    <col min="2303" max="2303" width="1.85546875" style="203" customWidth="1"/>
    <col min="2304" max="2304" width="11.42578125" style="203"/>
    <col min="2305" max="2305" width="12.140625" style="203" bestFit="1" customWidth="1"/>
    <col min="2306" max="2310" width="11.42578125" style="203"/>
    <col min="2311" max="2311" width="12.42578125" style="203" customWidth="1"/>
    <col min="2312" max="2312" width="12.5703125" style="203" customWidth="1"/>
    <col min="2313" max="2313" width="13.28515625" style="203" customWidth="1"/>
    <col min="2314" max="2314" width="15.85546875" style="203" customWidth="1"/>
    <col min="2315" max="2315" width="13" style="203" customWidth="1"/>
    <col min="2316" max="2316" width="0.140625" style="203" customWidth="1"/>
    <col min="2317" max="2558" width="11.42578125" style="203"/>
    <col min="2559" max="2559" width="1.85546875" style="203" customWidth="1"/>
    <col min="2560" max="2560" width="11.42578125" style="203"/>
    <col min="2561" max="2561" width="12.140625" style="203" bestFit="1" customWidth="1"/>
    <col min="2562" max="2566" width="11.42578125" style="203"/>
    <col min="2567" max="2567" width="12.42578125" style="203" customWidth="1"/>
    <col min="2568" max="2568" width="12.5703125" style="203" customWidth="1"/>
    <col min="2569" max="2569" width="13.28515625" style="203" customWidth="1"/>
    <col min="2570" max="2570" width="15.85546875" style="203" customWidth="1"/>
    <col min="2571" max="2571" width="13" style="203" customWidth="1"/>
    <col min="2572" max="2572" width="0.140625" style="203" customWidth="1"/>
    <col min="2573" max="2814" width="11.42578125" style="203"/>
    <col min="2815" max="2815" width="1.85546875" style="203" customWidth="1"/>
    <col min="2816" max="2816" width="11.42578125" style="203"/>
    <col min="2817" max="2817" width="12.140625" style="203" bestFit="1" customWidth="1"/>
    <col min="2818" max="2822" width="11.42578125" style="203"/>
    <col min="2823" max="2823" width="12.42578125" style="203" customWidth="1"/>
    <col min="2824" max="2824" width="12.5703125" style="203" customWidth="1"/>
    <col min="2825" max="2825" width="13.28515625" style="203" customWidth="1"/>
    <col min="2826" max="2826" width="15.85546875" style="203" customWidth="1"/>
    <col min="2827" max="2827" width="13" style="203" customWidth="1"/>
    <col min="2828" max="2828" width="0.140625" style="203" customWidth="1"/>
    <col min="2829" max="3070" width="11.42578125" style="203"/>
    <col min="3071" max="3071" width="1.85546875" style="203" customWidth="1"/>
    <col min="3072" max="3072" width="11.42578125" style="203"/>
    <col min="3073" max="3073" width="12.140625" style="203" bestFit="1" customWidth="1"/>
    <col min="3074" max="3078" width="11.42578125" style="203"/>
    <col min="3079" max="3079" width="12.42578125" style="203" customWidth="1"/>
    <col min="3080" max="3080" width="12.5703125" style="203" customWidth="1"/>
    <col min="3081" max="3081" width="13.28515625" style="203" customWidth="1"/>
    <col min="3082" max="3082" width="15.85546875" style="203" customWidth="1"/>
    <col min="3083" max="3083" width="13" style="203" customWidth="1"/>
    <col min="3084" max="3084" width="0.140625" style="203" customWidth="1"/>
    <col min="3085" max="3326" width="11.42578125" style="203"/>
    <col min="3327" max="3327" width="1.85546875" style="203" customWidth="1"/>
    <col min="3328" max="3328" width="11.42578125" style="203"/>
    <col min="3329" max="3329" width="12.140625" style="203" bestFit="1" customWidth="1"/>
    <col min="3330" max="3334" width="11.42578125" style="203"/>
    <col min="3335" max="3335" width="12.42578125" style="203" customWidth="1"/>
    <col min="3336" max="3336" width="12.5703125" style="203" customWidth="1"/>
    <col min="3337" max="3337" width="13.28515625" style="203" customWidth="1"/>
    <col min="3338" max="3338" width="15.85546875" style="203" customWidth="1"/>
    <col min="3339" max="3339" width="13" style="203" customWidth="1"/>
    <col min="3340" max="3340" width="0.140625" style="203" customWidth="1"/>
    <col min="3341" max="3582" width="11.42578125" style="203"/>
    <col min="3583" max="3583" width="1.85546875" style="203" customWidth="1"/>
    <col min="3584" max="3584" width="11.42578125" style="203"/>
    <col min="3585" max="3585" width="12.140625" style="203" bestFit="1" customWidth="1"/>
    <col min="3586" max="3590" width="11.42578125" style="203"/>
    <col min="3591" max="3591" width="12.42578125" style="203" customWidth="1"/>
    <col min="3592" max="3592" width="12.5703125" style="203" customWidth="1"/>
    <col min="3593" max="3593" width="13.28515625" style="203" customWidth="1"/>
    <col min="3594" max="3594" width="15.85546875" style="203" customWidth="1"/>
    <col min="3595" max="3595" width="13" style="203" customWidth="1"/>
    <col min="3596" max="3596" width="0.140625" style="203" customWidth="1"/>
    <col min="3597" max="3838" width="11.42578125" style="203"/>
    <col min="3839" max="3839" width="1.85546875" style="203" customWidth="1"/>
    <col min="3840" max="3840" width="11.42578125" style="203"/>
    <col min="3841" max="3841" width="12.140625" style="203" bestFit="1" customWidth="1"/>
    <col min="3842" max="3846" width="11.42578125" style="203"/>
    <col min="3847" max="3847" width="12.42578125" style="203" customWidth="1"/>
    <col min="3848" max="3848" width="12.5703125" style="203" customWidth="1"/>
    <col min="3849" max="3849" width="13.28515625" style="203" customWidth="1"/>
    <col min="3850" max="3850" width="15.85546875" style="203" customWidth="1"/>
    <col min="3851" max="3851" width="13" style="203" customWidth="1"/>
    <col min="3852" max="3852" width="0.140625" style="203" customWidth="1"/>
    <col min="3853" max="4094" width="11.42578125" style="203"/>
    <col min="4095" max="4095" width="1.85546875" style="203" customWidth="1"/>
    <col min="4096" max="4096" width="11.42578125" style="203"/>
    <col min="4097" max="4097" width="12.140625" style="203" bestFit="1" customWidth="1"/>
    <col min="4098" max="4102" width="11.42578125" style="203"/>
    <col min="4103" max="4103" width="12.42578125" style="203" customWidth="1"/>
    <col min="4104" max="4104" width="12.5703125" style="203" customWidth="1"/>
    <col min="4105" max="4105" width="13.28515625" style="203" customWidth="1"/>
    <col min="4106" max="4106" width="15.85546875" style="203" customWidth="1"/>
    <col min="4107" max="4107" width="13" style="203" customWidth="1"/>
    <col min="4108" max="4108" width="0.140625" style="203" customWidth="1"/>
    <col min="4109" max="4350" width="11.42578125" style="203"/>
    <col min="4351" max="4351" width="1.85546875" style="203" customWidth="1"/>
    <col min="4352" max="4352" width="11.42578125" style="203"/>
    <col min="4353" max="4353" width="12.140625" style="203" bestFit="1" customWidth="1"/>
    <col min="4354" max="4358" width="11.42578125" style="203"/>
    <col min="4359" max="4359" width="12.42578125" style="203" customWidth="1"/>
    <col min="4360" max="4360" width="12.5703125" style="203" customWidth="1"/>
    <col min="4361" max="4361" width="13.28515625" style="203" customWidth="1"/>
    <col min="4362" max="4362" width="15.85546875" style="203" customWidth="1"/>
    <col min="4363" max="4363" width="13" style="203" customWidth="1"/>
    <col min="4364" max="4364" width="0.140625" style="203" customWidth="1"/>
    <col min="4365" max="4606" width="11.42578125" style="203"/>
    <col min="4607" max="4607" width="1.85546875" style="203" customWidth="1"/>
    <col min="4608" max="4608" width="11.42578125" style="203"/>
    <col min="4609" max="4609" width="12.140625" style="203" bestFit="1" customWidth="1"/>
    <col min="4610" max="4614" width="11.42578125" style="203"/>
    <col min="4615" max="4615" width="12.42578125" style="203" customWidth="1"/>
    <col min="4616" max="4616" width="12.5703125" style="203" customWidth="1"/>
    <col min="4617" max="4617" width="13.28515625" style="203" customWidth="1"/>
    <col min="4618" max="4618" width="15.85546875" style="203" customWidth="1"/>
    <col min="4619" max="4619" width="13" style="203" customWidth="1"/>
    <col min="4620" max="4620" width="0.140625" style="203" customWidth="1"/>
    <col min="4621" max="4862" width="11.42578125" style="203"/>
    <col min="4863" max="4863" width="1.85546875" style="203" customWidth="1"/>
    <col min="4864" max="4864" width="11.42578125" style="203"/>
    <col min="4865" max="4865" width="12.140625" style="203" bestFit="1" customWidth="1"/>
    <col min="4866" max="4870" width="11.42578125" style="203"/>
    <col min="4871" max="4871" width="12.42578125" style="203" customWidth="1"/>
    <col min="4872" max="4872" width="12.5703125" style="203" customWidth="1"/>
    <col min="4873" max="4873" width="13.28515625" style="203" customWidth="1"/>
    <col min="4874" max="4874" width="15.85546875" style="203" customWidth="1"/>
    <col min="4875" max="4875" width="13" style="203" customWidth="1"/>
    <col min="4876" max="4876" width="0.140625" style="203" customWidth="1"/>
    <col min="4877" max="5118" width="11.42578125" style="203"/>
    <col min="5119" max="5119" width="1.85546875" style="203" customWidth="1"/>
    <col min="5120" max="5120" width="11.42578125" style="203"/>
    <col min="5121" max="5121" width="12.140625" style="203" bestFit="1" customWidth="1"/>
    <col min="5122" max="5126" width="11.42578125" style="203"/>
    <col min="5127" max="5127" width="12.42578125" style="203" customWidth="1"/>
    <col min="5128" max="5128" width="12.5703125" style="203" customWidth="1"/>
    <col min="5129" max="5129" width="13.28515625" style="203" customWidth="1"/>
    <col min="5130" max="5130" width="15.85546875" style="203" customWidth="1"/>
    <col min="5131" max="5131" width="13" style="203" customWidth="1"/>
    <col min="5132" max="5132" width="0.140625" style="203" customWidth="1"/>
    <col min="5133" max="5374" width="11.42578125" style="203"/>
    <col min="5375" max="5375" width="1.85546875" style="203" customWidth="1"/>
    <col min="5376" max="5376" width="11.42578125" style="203"/>
    <col min="5377" max="5377" width="12.140625" style="203" bestFit="1" customWidth="1"/>
    <col min="5378" max="5382" width="11.42578125" style="203"/>
    <col min="5383" max="5383" width="12.42578125" style="203" customWidth="1"/>
    <col min="5384" max="5384" width="12.5703125" style="203" customWidth="1"/>
    <col min="5385" max="5385" width="13.28515625" style="203" customWidth="1"/>
    <col min="5386" max="5386" width="15.85546875" style="203" customWidth="1"/>
    <col min="5387" max="5387" width="13" style="203" customWidth="1"/>
    <col min="5388" max="5388" width="0.140625" style="203" customWidth="1"/>
    <col min="5389" max="5630" width="11.42578125" style="203"/>
    <col min="5631" max="5631" width="1.85546875" style="203" customWidth="1"/>
    <col min="5632" max="5632" width="11.42578125" style="203"/>
    <col min="5633" max="5633" width="12.140625" style="203" bestFit="1" customWidth="1"/>
    <col min="5634" max="5638" width="11.42578125" style="203"/>
    <col min="5639" max="5639" width="12.42578125" style="203" customWidth="1"/>
    <col min="5640" max="5640" width="12.5703125" style="203" customWidth="1"/>
    <col min="5641" max="5641" width="13.28515625" style="203" customWidth="1"/>
    <col min="5642" max="5642" width="15.85546875" style="203" customWidth="1"/>
    <col min="5643" max="5643" width="13" style="203" customWidth="1"/>
    <col min="5644" max="5644" width="0.140625" style="203" customWidth="1"/>
    <col min="5645" max="5886" width="11.42578125" style="203"/>
    <col min="5887" max="5887" width="1.85546875" style="203" customWidth="1"/>
    <col min="5888" max="5888" width="11.42578125" style="203"/>
    <col min="5889" max="5889" width="12.140625" style="203" bestFit="1" customWidth="1"/>
    <col min="5890" max="5894" width="11.42578125" style="203"/>
    <col min="5895" max="5895" width="12.42578125" style="203" customWidth="1"/>
    <col min="5896" max="5896" width="12.5703125" style="203" customWidth="1"/>
    <col min="5897" max="5897" width="13.28515625" style="203" customWidth="1"/>
    <col min="5898" max="5898" width="15.85546875" style="203" customWidth="1"/>
    <col min="5899" max="5899" width="13" style="203" customWidth="1"/>
    <col min="5900" max="5900" width="0.140625" style="203" customWidth="1"/>
    <col min="5901" max="6142" width="11.42578125" style="203"/>
    <col min="6143" max="6143" width="1.85546875" style="203" customWidth="1"/>
    <col min="6144" max="6144" width="11.42578125" style="203"/>
    <col min="6145" max="6145" width="12.140625" style="203" bestFit="1" customWidth="1"/>
    <col min="6146" max="6150" width="11.42578125" style="203"/>
    <col min="6151" max="6151" width="12.42578125" style="203" customWidth="1"/>
    <col min="6152" max="6152" width="12.5703125" style="203" customWidth="1"/>
    <col min="6153" max="6153" width="13.28515625" style="203" customWidth="1"/>
    <col min="6154" max="6154" width="15.85546875" style="203" customWidth="1"/>
    <col min="6155" max="6155" width="13" style="203" customWidth="1"/>
    <col min="6156" max="6156" width="0.140625" style="203" customWidth="1"/>
    <col min="6157" max="6398" width="11.42578125" style="203"/>
    <col min="6399" max="6399" width="1.85546875" style="203" customWidth="1"/>
    <col min="6400" max="6400" width="11.42578125" style="203"/>
    <col min="6401" max="6401" width="12.140625" style="203" bestFit="1" customWidth="1"/>
    <col min="6402" max="6406" width="11.42578125" style="203"/>
    <col min="6407" max="6407" width="12.42578125" style="203" customWidth="1"/>
    <col min="6408" max="6408" width="12.5703125" style="203" customWidth="1"/>
    <col min="6409" max="6409" width="13.28515625" style="203" customWidth="1"/>
    <col min="6410" max="6410" width="15.85546875" style="203" customWidth="1"/>
    <col min="6411" max="6411" width="13" style="203" customWidth="1"/>
    <col min="6412" max="6412" width="0.140625" style="203" customWidth="1"/>
    <col min="6413" max="6654" width="11.42578125" style="203"/>
    <col min="6655" max="6655" width="1.85546875" style="203" customWidth="1"/>
    <col min="6656" max="6656" width="11.42578125" style="203"/>
    <col min="6657" max="6657" width="12.140625" style="203" bestFit="1" customWidth="1"/>
    <col min="6658" max="6662" width="11.42578125" style="203"/>
    <col min="6663" max="6663" width="12.42578125" style="203" customWidth="1"/>
    <col min="6664" max="6664" width="12.5703125" style="203" customWidth="1"/>
    <col min="6665" max="6665" width="13.28515625" style="203" customWidth="1"/>
    <col min="6666" max="6666" width="15.85546875" style="203" customWidth="1"/>
    <col min="6667" max="6667" width="13" style="203" customWidth="1"/>
    <col min="6668" max="6668" width="0.140625" style="203" customWidth="1"/>
    <col min="6669" max="6910" width="11.42578125" style="203"/>
    <col min="6911" max="6911" width="1.85546875" style="203" customWidth="1"/>
    <col min="6912" max="6912" width="11.42578125" style="203"/>
    <col min="6913" max="6913" width="12.140625" style="203" bestFit="1" customWidth="1"/>
    <col min="6914" max="6918" width="11.42578125" style="203"/>
    <col min="6919" max="6919" width="12.42578125" style="203" customWidth="1"/>
    <col min="6920" max="6920" width="12.5703125" style="203" customWidth="1"/>
    <col min="6921" max="6921" width="13.28515625" style="203" customWidth="1"/>
    <col min="6922" max="6922" width="15.85546875" style="203" customWidth="1"/>
    <col min="6923" max="6923" width="13" style="203" customWidth="1"/>
    <col min="6924" max="6924" width="0.140625" style="203" customWidth="1"/>
    <col min="6925" max="7166" width="11.42578125" style="203"/>
    <col min="7167" max="7167" width="1.85546875" style="203" customWidth="1"/>
    <col min="7168" max="7168" width="11.42578125" style="203"/>
    <col min="7169" max="7169" width="12.140625" style="203" bestFit="1" customWidth="1"/>
    <col min="7170" max="7174" width="11.42578125" style="203"/>
    <col min="7175" max="7175" width="12.42578125" style="203" customWidth="1"/>
    <col min="7176" max="7176" width="12.5703125" style="203" customWidth="1"/>
    <col min="7177" max="7177" width="13.28515625" style="203" customWidth="1"/>
    <col min="7178" max="7178" width="15.85546875" style="203" customWidth="1"/>
    <col min="7179" max="7179" width="13" style="203" customWidth="1"/>
    <col min="7180" max="7180" width="0.140625" style="203" customWidth="1"/>
    <col min="7181" max="7422" width="11.42578125" style="203"/>
    <col min="7423" max="7423" width="1.85546875" style="203" customWidth="1"/>
    <col min="7424" max="7424" width="11.42578125" style="203"/>
    <col min="7425" max="7425" width="12.140625" style="203" bestFit="1" customWidth="1"/>
    <col min="7426" max="7430" width="11.42578125" style="203"/>
    <col min="7431" max="7431" width="12.42578125" style="203" customWidth="1"/>
    <col min="7432" max="7432" width="12.5703125" style="203" customWidth="1"/>
    <col min="7433" max="7433" width="13.28515625" style="203" customWidth="1"/>
    <col min="7434" max="7434" width="15.85546875" style="203" customWidth="1"/>
    <col min="7435" max="7435" width="13" style="203" customWidth="1"/>
    <col min="7436" max="7436" width="0.140625" style="203" customWidth="1"/>
    <col min="7437" max="7678" width="11.42578125" style="203"/>
    <col min="7679" max="7679" width="1.85546875" style="203" customWidth="1"/>
    <col min="7680" max="7680" width="11.42578125" style="203"/>
    <col min="7681" max="7681" width="12.140625" style="203" bestFit="1" customWidth="1"/>
    <col min="7682" max="7686" width="11.42578125" style="203"/>
    <col min="7687" max="7687" width="12.42578125" style="203" customWidth="1"/>
    <col min="7688" max="7688" width="12.5703125" style="203" customWidth="1"/>
    <col min="7689" max="7689" width="13.28515625" style="203" customWidth="1"/>
    <col min="7690" max="7690" width="15.85546875" style="203" customWidth="1"/>
    <col min="7691" max="7691" width="13" style="203" customWidth="1"/>
    <col min="7692" max="7692" width="0.140625" style="203" customWidth="1"/>
    <col min="7693" max="7934" width="11.42578125" style="203"/>
    <col min="7935" max="7935" width="1.85546875" style="203" customWidth="1"/>
    <col min="7936" max="7936" width="11.42578125" style="203"/>
    <col min="7937" max="7937" width="12.140625" style="203" bestFit="1" customWidth="1"/>
    <col min="7938" max="7942" width="11.42578125" style="203"/>
    <col min="7943" max="7943" width="12.42578125" style="203" customWidth="1"/>
    <col min="7944" max="7944" width="12.5703125" style="203" customWidth="1"/>
    <col min="7945" max="7945" width="13.28515625" style="203" customWidth="1"/>
    <col min="7946" max="7946" width="15.85546875" style="203" customWidth="1"/>
    <col min="7947" max="7947" width="13" style="203" customWidth="1"/>
    <col min="7948" max="7948" width="0.140625" style="203" customWidth="1"/>
    <col min="7949" max="8190" width="11.42578125" style="203"/>
    <col min="8191" max="8191" width="1.85546875" style="203" customWidth="1"/>
    <col min="8192" max="8192" width="11.42578125" style="203"/>
    <col min="8193" max="8193" width="12.140625" style="203" bestFit="1" customWidth="1"/>
    <col min="8194" max="8198" width="11.42578125" style="203"/>
    <col min="8199" max="8199" width="12.42578125" style="203" customWidth="1"/>
    <col min="8200" max="8200" width="12.5703125" style="203" customWidth="1"/>
    <col min="8201" max="8201" width="13.28515625" style="203" customWidth="1"/>
    <col min="8202" max="8202" width="15.85546875" style="203" customWidth="1"/>
    <col min="8203" max="8203" width="13" style="203" customWidth="1"/>
    <col min="8204" max="8204" width="0.140625" style="203" customWidth="1"/>
    <col min="8205" max="8446" width="11.42578125" style="203"/>
    <col min="8447" max="8447" width="1.85546875" style="203" customWidth="1"/>
    <col min="8448" max="8448" width="11.42578125" style="203"/>
    <col min="8449" max="8449" width="12.140625" style="203" bestFit="1" customWidth="1"/>
    <col min="8450" max="8454" width="11.42578125" style="203"/>
    <col min="8455" max="8455" width="12.42578125" style="203" customWidth="1"/>
    <col min="8456" max="8456" width="12.5703125" style="203" customWidth="1"/>
    <col min="8457" max="8457" width="13.28515625" style="203" customWidth="1"/>
    <col min="8458" max="8458" width="15.85546875" style="203" customWidth="1"/>
    <col min="8459" max="8459" width="13" style="203" customWidth="1"/>
    <col min="8460" max="8460" width="0.140625" style="203" customWidth="1"/>
    <col min="8461" max="8702" width="11.42578125" style="203"/>
    <col min="8703" max="8703" width="1.85546875" style="203" customWidth="1"/>
    <col min="8704" max="8704" width="11.42578125" style="203"/>
    <col min="8705" max="8705" width="12.140625" style="203" bestFit="1" customWidth="1"/>
    <col min="8706" max="8710" width="11.42578125" style="203"/>
    <col min="8711" max="8711" width="12.42578125" style="203" customWidth="1"/>
    <col min="8712" max="8712" width="12.5703125" style="203" customWidth="1"/>
    <col min="8713" max="8713" width="13.28515625" style="203" customWidth="1"/>
    <col min="8714" max="8714" width="15.85546875" style="203" customWidth="1"/>
    <col min="8715" max="8715" width="13" style="203" customWidth="1"/>
    <col min="8716" max="8716" width="0.140625" style="203" customWidth="1"/>
    <col min="8717" max="8958" width="11.42578125" style="203"/>
    <col min="8959" max="8959" width="1.85546875" style="203" customWidth="1"/>
    <col min="8960" max="8960" width="11.42578125" style="203"/>
    <col min="8961" max="8961" width="12.140625" style="203" bestFit="1" customWidth="1"/>
    <col min="8962" max="8966" width="11.42578125" style="203"/>
    <col min="8967" max="8967" width="12.42578125" style="203" customWidth="1"/>
    <col min="8968" max="8968" width="12.5703125" style="203" customWidth="1"/>
    <col min="8969" max="8969" width="13.28515625" style="203" customWidth="1"/>
    <col min="8970" max="8970" width="15.85546875" style="203" customWidth="1"/>
    <col min="8971" max="8971" width="13" style="203" customWidth="1"/>
    <col min="8972" max="8972" width="0.140625" style="203" customWidth="1"/>
    <col min="8973" max="9214" width="11.42578125" style="203"/>
    <col min="9215" max="9215" width="1.85546875" style="203" customWidth="1"/>
    <col min="9216" max="9216" width="11.42578125" style="203"/>
    <col min="9217" max="9217" width="12.140625" style="203" bestFit="1" customWidth="1"/>
    <col min="9218" max="9222" width="11.42578125" style="203"/>
    <col min="9223" max="9223" width="12.42578125" style="203" customWidth="1"/>
    <col min="9224" max="9224" width="12.5703125" style="203" customWidth="1"/>
    <col min="9225" max="9225" width="13.28515625" style="203" customWidth="1"/>
    <col min="9226" max="9226" width="15.85546875" style="203" customWidth="1"/>
    <col min="9227" max="9227" width="13" style="203" customWidth="1"/>
    <col min="9228" max="9228" width="0.140625" style="203" customWidth="1"/>
    <col min="9229" max="9470" width="11.42578125" style="203"/>
    <col min="9471" max="9471" width="1.85546875" style="203" customWidth="1"/>
    <col min="9472" max="9472" width="11.42578125" style="203"/>
    <col min="9473" max="9473" width="12.140625" style="203" bestFit="1" customWidth="1"/>
    <col min="9474" max="9478" width="11.42578125" style="203"/>
    <col min="9479" max="9479" width="12.42578125" style="203" customWidth="1"/>
    <col min="9480" max="9480" width="12.5703125" style="203" customWidth="1"/>
    <col min="9481" max="9481" width="13.28515625" style="203" customWidth="1"/>
    <col min="9482" max="9482" width="15.85546875" style="203" customWidth="1"/>
    <col min="9483" max="9483" width="13" style="203" customWidth="1"/>
    <col min="9484" max="9484" width="0.140625" style="203" customWidth="1"/>
    <col min="9485" max="9726" width="11.42578125" style="203"/>
    <col min="9727" max="9727" width="1.85546875" style="203" customWidth="1"/>
    <col min="9728" max="9728" width="11.42578125" style="203"/>
    <col min="9729" max="9729" width="12.140625" style="203" bestFit="1" customWidth="1"/>
    <col min="9730" max="9734" width="11.42578125" style="203"/>
    <col min="9735" max="9735" width="12.42578125" style="203" customWidth="1"/>
    <col min="9736" max="9736" width="12.5703125" style="203" customWidth="1"/>
    <col min="9737" max="9737" width="13.28515625" style="203" customWidth="1"/>
    <col min="9738" max="9738" width="15.85546875" style="203" customWidth="1"/>
    <col min="9739" max="9739" width="13" style="203" customWidth="1"/>
    <col min="9740" max="9740" width="0.140625" style="203" customWidth="1"/>
    <col min="9741" max="9982" width="11.42578125" style="203"/>
    <col min="9983" max="9983" width="1.85546875" style="203" customWidth="1"/>
    <col min="9984" max="9984" width="11.42578125" style="203"/>
    <col min="9985" max="9985" width="12.140625" style="203" bestFit="1" customWidth="1"/>
    <col min="9986" max="9990" width="11.42578125" style="203"/>
    <col min="9991" max="9991" width="12.42578125" style="203" customWidth="1"/>
    <col min="9992" max="9992" width="12.5703125" style="203" customWidth="1"/>
    <col min="9993" max="9993" width="13.28515625" style="203" customWidth="1"/>
    <col min="9994" max="9994" width="15.85546875" style="203" customWidth="1"/>
    <col min="9995" max="9995" width="13" style="203" customWidth="1"/>
    <col min="9996" max="9996" width="0.140625" style="203" customWidth="1"/>
    <col min="9997" max="10238" width="11.42578125" style="203"/>
    <col min="10239" max="10239" width="1.85546875" style="203" customWidth="1"/>
    <col min="10240" max="10240" width="11.42578125" style="203"/>
    <col min="10241" max="10241" width="12.140625" style="203" bestFit="1" customWidth="1"/>
    <col min="10242" max="10246" width="11.42578125" style="203"/>
    <col min="10247" max="10247" width="12.42578125" style="203" customWidth="1"/>
    <col min="10248" max="10248" width="12.5703125" style="203" customWidth="1"/>
    <col min="10249" max="10249" width="13.28515625" style="203" customWidth="1"/>
    <col min="10250" max="10250" width="15.85546875" style="203" customWidth="1"/>
    <col min="10251" max="10251" width="13" style="203" customWidth="1"/>
    <col min="10252" max="10252" width="0.140625" style="203" customWidth="1"/>
    <col min="10253" max="10494" width="11.42578125" style="203"/>
    <col min="10495" max="10495" width="1.85546875" style="203" customWidth="1"/>
    <col min="10496" max="10496" width="11.42578125" style="203"/>
    <col min="10497" max="10497" width="12.140625" style="203" bestFit="1" customWidth="1"/>
    <col min="10498" max="10502" width="11.42578125" style="203"/>
    <col min="10503" max="10503" width="12.42578125" style="203" customWidth="1"/>
    <col min="10504" max="10504" width="12.5703125" style="203" customWidth="1"/>
    <col min="10505" max="10505" width="13.28515625" style="203" customWidth="1"/>
    <col min="10506" max="10506" width="15.85546875" style="203" customWidth="1"/>
    <col min="10507" max="10507" width="13" style="203" customWidth="1"/>
    <col min="10508" max="10508" width="0.140625" style="203" customWidth="1"/>
    <col min="10509" max="10750" width="11.42578125" style="203"/>
    <col min="10751" max="10751" width="1.85546875" style="203" customWidth="1"/>
    <col min="10752" max="10752" width="11.42578125" style="203"/>
    <col min="10753" max="10753" width="12.140625" style="203" bestFit="1" customWidth="1"/>
    <col min="10754" max="10758" width="11.42578125" style="203"/>
    <col min="10759" max="10759" width="12.42578125" style="203" customWidth="1"/>
    <col min="10760" max="10760" width="12.5703125" style="203" customWidth="1"/>
    <col min="10761" max="10761" width="13.28515625" style="203" customWidth="1"/>
    <col min="10762" max="10762" width="15.85546875" style="203" customWidth="1"/>
    <col min="10763" max="10763" width="13" style="203" customWidth="1"/>
    <col min="10764" max="10764" width="0.140625" style="203" customWidth="1"/>
    <col min="10765" max="11006" width="11.42578125" style="203"/>
    <col min="11007" max="11007" width="1.85546875" style="203" customWidth="1"/>
    <col min="11008" max="11008" width="11.42578125" style="203"/>
    <col min="11009" max="11009" width="12.140625" style="203" bestFit="1" customWidth="1"/>
    <col min="11010" max="11014" width="11.42578125" style="203"/>
    <col min="11015" max="11015" width="12.42578125" style="203" customWidth="1"/>
    <col min="11016" max="11016" width="12.5703125" style="203" customWidth="1"/>
    <col min="11017" max="11017" width="13.28515625" style="203" customWidth="1"/>
    <col min="11018" max="11018" width="15.85546875" style="203" customWidth="1"/>
    <col min="11019" max="11019" width="13" style="203" customWidth="1"/>
    <col min="11020" max="11020" width="0.140625" style="203" customWidth="1"/>
    <col min="11021" max="11262" width="11.42578125" style="203"/>
    <col min="11263" max="11263" width="1.85546875" style="203" customWidth="1"/>
    <col min="11264" max="11264" width="11.42578125" style="203"/>
    <col min="11265" max="11265" width="12.140625" style="203" bestFit="1" customWidth="1"/>
    <col min="11266" max="11270" width="11.42578125" style="203"/>
    <col min="11271" max="11271" width="12.42578125" style="203" customWidth="1"/>
    <col min="11272" max="11272" width="12.5703125" style="203" customWidth="1"/>
    <col min="11273" max="11273" width="13.28515625" style="203" customWidth="1"/>
    <col min="11274" max="11274" width="15.85546875" style="203" customWidth="1"/>
    <col min="11275" max="11275" width="13" style="203" customWidth="1"/>
    <col min="11276" max="11276" width="0.140625" style="203" customWidth="1"/>
    <col min="11277" max="11518" width="11.42578125" style="203"/>
    <col min="11519" max="11519" width="1.85546875" style="203" customWidth="1"/>
    <col min="11520" max="11520" width="11.42578125" style="203"/>
    <col min="11521" max="11521" width="12.140625" style="203" bestFit="1" customWidth="1"/>
    <col min="11522" max="11526" width="11.42578125" style="203"/>
    <col min="11527" max="11527" width="12.42578125" style="203" customWidth="1"/>
    <col min="11528" max="11528" width="12.5703125" style="203" customWidth="1"/>
    <col min="11529" max="11529" width="13.28515625" style="203" customWidth="1"/>
    <col min="11530" max="11530" width="15.85546875" style="203" customWidth="1"/>
    <col min="11531" max="11531" width="13" style="203" customWidth="1"/>
    <col min="11532" max="11532" width="0.140625" style="203" customWidth="1"/>
    <col min="11533" max="11774" width="11.42578125" style="203"/>
    <col min="11775" max="11775" width="1.85546875" style="203" customWidth="1"/>
    <col min="11776" max="11776" width="11.42578125" style="203"/>
    <col min="11777" max="11777" width="12.140625" style="203" bestFit="1" customWidth="1"/>
    <col min="11778" max="11782" width="11.42578125" style="203"/>
    <col min="11783" max="11783" width="12.42578125" style="203" customWidth="1"/>
    <col min="11784" max="11784" width="12.5703125" style="203" customWidth="1"/>
    <col min="11785" max="11785" width="13.28515625" style="203" customWidth="1"/>
    <col min="11786" max="11786" width="15.85546875" style="203" customWidth="1"/>
    <col min="11787" max="11787" width="13" style="203" customWidth="1"/>
    <col min="11788" max="11788" width="0.140625" style="203" customWidth="1"/>
    <col min="11789" max="12030" width="11.42578125" style="203"/>
    <col min="12031" max="12031" width="1.85546875" style="203" customWidth="1"/>
    <col min="12032" max="12032" width="11.42578125" style="203"/>
    <col min="12033" max="12033" width="12.140625" style="203" bestFit="1" customWidth="1"/>
    <col min="12034" max="12038" width="11.42578125" style="203"/>
    <col min="12039" max="12039" width="12.42578125" style="203" customWidth="1"/>
    <col min="12040" max="12040" width="12.5703125" style="203" customWidth="1"/>
    <col min="12041" max="12041" width="13.28515625" style="203" customWidth="1"/>
    <col min="12042" max="12042" width="15.85546875" style="203" customWidth="1"/>
    <col min="12043" max="12043" width="13" style="203" customWidth="1"/>
    <col min="12044" max="12044" width="0.140625" style="203" customWidth="1"/>
    <col min="12045" max="12286" width="11.42578125" style="203"/>
    <col min="12287" max="12287" width="1.85546875" style="203" customWidth="1"/>
    <col min="12288" max="12288" width="11.42578125" style="203"/>
    <col min="12289" max="12289" width="12.140625" style="203" bestFit="1" customWidth="1"/>
    <col min="12290" max="12294" width="11.42578125" style="203"/>
    <col min="12295" max="12295" width="12.42578125" style="203" customWidth="1"/>
    <col min="12296" max="12296" width="12.5703125" style="203" customWidth="1"/>
    <col min="12297" max="12297" width="13.28515625" style="203" customWidth="1"/>
    <col min="12298" max="12298" width="15.85546875" style="203" customWidth="1"/>
    <col min="12299" max="12299" width="13" style="203" customWidth="1"/>
    <col min="12300" max="12300" width="0.140625" style="203" customWidth="1"/>
    <col min="12301" max="12542" width="11.42578125" style="203"/>
    <col min="12543" max="12543" width="1.85546875" style="203" customWidth="1"/>
    <col min="12544" max="12544" width="11.42578125" style="203"/>
    <col min="12545" max="12545" width="12.140625" style="203" bestFit="1" customWidth="1"/>
    <col min="12546" max="12550" width="11.42578125" style="203"/>
    <col min="12551" max="12551" width="12.42578125" style="203" customWidth="1"/>
    <col min="12552" max="12552" width="12.5703125" style="203" customWidth="1"/>
    <col min="12553" max="12553" width="13.28515625" style="203" customWidth="1"/>
    <col min="12554" max="12554" width="15.85546875" style="203" customWidth="1"/>
    <col min="12555" max="12555" width="13" style="203" customWidth="1"/>
    <col min="12556" max="12556" width="0.140625" style="203" customWidth="1"/>
    <col min="12557" max="12798" width="11.42578125" style="203"/>
    <col min="12799" max="12799" width="1.85546875" style="203" customWidth="1"/>
    <col min="12800" max="12800" width="11.42578125" style="203"/>
    <col min="12801" max="12801" width="12.140625" style="203" bestFit="1" customWidth="1"/>
    <col min="12802" max="12806" width="11.42578125" style="203"/>
    <col min="12807" max="12807" width="12.42578125" style="203" customWidth="1"/>
    <col min="12808" max="12808" width="12.5703125" style="203" customWidth="1"/>
    <col min="12809" max="12809" width="13.28515625" style="203" customWidth="1"/>
    <col min="12810" max="12810" width="15.85546875" style="203" customWidth="1"/>
    <col min="12811" max="12811" width="13" style="203" customWidth="1"/>
    <col min="12812" max="12812" width="0.140625" style="203" customWidth="1"/>
    <col min="12813" max="13054" width="11.42578125" style="203"/>
    <col min="13055" max="13055" width="1.85546875" style="203" customWidth="1"/>
    <col min="13056" max="13056" width="11.42578125" style="203"/>
    <col min="13057" max="13057" width="12.140625" style="203" bestFit="1" customWidth="1"/>
    <col min="13058" max="13062" width="11.42578125" style="203"/>
    <col min="13063" max="13063" width="12.42578125" style="203" customWidth="1"/>
    <col min="13064" max="13064" width="12.5703125" style="203" customWidth="1"/>
    <col min="13065" max="13065" width="13.28515625" style="203" customWidth="1"/>
    <col min="13066" max="13066" width="15.85546875" style="203" customWidth="1"/>
    <col min="13067" max="13067" width="13" style="203" customWidth="1"/>
    <col min="13068" max="13068" width="0.140625" style="203" customWidth="1"/>
    <col min="13069" max="13310" width="11.42578125" style="203"/>
    <col min="13311" max="13311" width="1.85546875" style="203" customWidth="1"/>
    <col min="13312" max="13312" width="11.42578125" style="203"/>
    <col min="13313" max="13313" width="12.140625" style="203" bestFit="1" customWidth="1"/>
    <col min="13314" max="13318" width="11.42578125" style="203"/>
    <col min="13319" max="13319" width="12.42578125" style="203" customWidth="1"/>
    <col min="13320" max="13320" width="12.5703125" style="203" customWidth="1"/>
    <col min="13321" max="13321" width="13.28515625" style="203" customWidth="1"/>
    <col min="13322" max="13322" width="15.85546875" style="203" customWidth="1"/>
    <col min="13323" max="13323" width="13" style="203" customWidth="1"/>
    <col min="13324" max="13324" width="0.140625" style="203" customWidth="1"/>
    <col min="13325" max="13566" width="11.42578125" style="203"/>
    <col min="13567" max="13567" width="1.85546875" style="203" customWidth="1"/>
    <col min="13568" max="13568" width="11.42578125" style="203"/>
    <col min="13569" max="13569" width="12.140625" style="203" bestFit="1" customWidth="1"/>
    <col min="13570" max="13574" width="11.42578125" style="203"/>
    <col min="13575" max="13575" width="12.42578125" style="203" customWidth="1"/>
    <col min="13576" max="13576" width="12.5703125" style="203" customWidth="1"/>
    <col min="13577" max="13577" width="13.28515625" style="203" customWidth="1"/>
    <col min="13578" max="13578" width="15.85546875" style="203" customWidth="1"/>
    <col min="13579" max="13579" width="13" style="203" customWidth="1"/>
    <col min="13580" max="13580" width="0.140625" style="203" customWidth="1"/>
    <col min="13581" max="13822" width="11.42578125" style="203"/>
    <col min="13823" max="13823" width="1.85546875" style="203" customWidth="1"/>
    <col min="13824" max="13824" width="11.42578125" style="203"/>
    <col min="13825" max="13825" width="12.140625" style="203" bestFit="1" customWidth="1"/>
    <col min="13826" max="13830" width="11.42578125" style="203"/>
    <col min="13831" max="13831" width="12.42578125" style="203" customWidth="1"/>
    <col min="13832" max="13832" width="12.5703125" style="203" customWidth="1"/>
    <col min="13833" max="13833" width="13.28515625" style="203" customWidth="1"/>
    <col min="13834" max="13834" width="15.85546875" style="203" customWidth="1"/>
    <col min="13835" max="13835" width="13" style="203" customWidth="1"/>
    <col min="13836" max="13836" width="0.140625" style="203" customWidth="1"/>
    <col min="13837" max="14078" width="11.42578125" style="203"/>
    <col min="14079" max="14079" width="1.85546875" style="203" customWidth="1"/>
    <col min="14080" max="14080" width="11.42578125" style="203"/>
    <col min="14081" max="14081" width="12.140625" style="203" bestFit="1" customWidth="1"/>
    <col min="14082" max="14086" width="11.42578125" style="203"/>
    <col min="14087" max="14087" width="12.42578125" style="203" customWidth="1"/>
    <col min="14088" max="14088" width="12.5703125" style="203" customWidth="1"/>
    <col min="14089" max="14089" width="13.28515625" style="203" customWidth="1"/>
    <col min="14090" max="14090" width="15.85546875" style="203" customWidth="1"/>
    <col min="14091" max="14091" width="13" style="203" customWidth="1"/>
    <col min="14092" max="14092" width="0.140625" style="203" customWidth="1"/>
    <col min="14093" max="14334" width="11.42578125" style="203"/>
    <col min="14335" max="14335" width="1.85546875" style="203" customWidth="1"/>
    <col min="14336" max="14336" width="11.42578125" style="203"/>
    <col min="14337" max="14337" width="12.140625" style="203" bestFit="1" customWidth="1"/>
    <col min="14338" max="14342" width="11.42578125" style="203"/>
    <col min="14343" max="14343" width="12.42578125" style="203" customWidth="1"/>
    <col min="14344" max="14344" width="12.5703125" style="203" customWidth="1"/>
    <col min="14345" max="14345" width="13.28515625" style="203" customWidth="1"/>
    <col min="14346" max="14346" width="15.85546875" style="203" customWidth="1"/>
    <col min="14347" max="14347" width="13" style="203" customWidth="1"/>
    <col min="14348" max="14348" width="0.140625" style="203" customWidth="1"/>
    <col min="14349" max="14590" width="11.42578125" style="203"/>
    <col min="14591" max="14591" width="1.85546875" style="203" customWidth="1"/>
    <col min="14592" max="14592" width="11.42578125" style="203"/>
    <col min="14593" max="14593" width="12.140625" style="203" bestFit="1" customWidth="1"/>
    <col min="14594" max="14598" width="11.42578125" style="203"/>
    <col min="14599" max="14599" width="12.42578125" style="203" customWidth="1"/>
    <col min="14600" max="14600" width="12.5703125" style="203" customWidth="1"/>
    <col min="14601" max="14601" width="13.28515625" style="203" customWidth="1"/>
    <col min="14602" max="14602" width="15.85546875" style="203" customWidth="1"/>
    <col min="14603" max="14603" width="13" style="203" customWidth="1"/>
    <col min="14604" max="14604" width="0.140625" style="203" customWidth="1"/>
    <col min="14605" max="14846" width="11.42578125" style="203"/>
    <col min="14847" max="14847" width="1.85546875" style="203" customWidth="1"/>
    <col min="14848" max="14848" width="11.42578125" style="203"/>
    <col min="14849" max="14849" width="12.140625" style="203" bestFit="1" customWidth="1"/>
    <col min="14850" max="14854" width="11.42578125" style="203"/>
    <col min="14855" max="14855" width="12.42578125" style="203" customWidth="1"/>
    <col min="14856" max="14856" width="12.5703125" style="203" customWidth="1"/>
    <col min="14857" max="14857" width="13.28515625" style="203" customWidth="1"/>
    <col min="14858" max="14858" width="15.85546875" style="203" customWidth="1"/>
    <col min="14859" max="14859" width="13" style="203" customWidth="1"/>
    <col min="14860" max="14860" width="0.140625" style="203" customWidth="1"/>
    <col min="14861" max="15102" width="11.42578125" style="203"/>
    <col min="15103" max="15103" width="1.85546875" style="203" customWidth="1"/>
    <col min="15104" max="15104" width="11.42578125" style="203"/>
    <col min="15105" max="15105" width="12.140625" style="203" bestFit="1" customWidth="1"/>
    <col min="15106" max="15110" width="11.42578125" style="203"/>
    <col min="15111" max="15111" width="12.42578125" style="203" customWidth="1"/>
    <col min="15112" max="15112" width="12.5703125" style="203" customWidth="1"/>
    <col min="15113" max="15113" width="13.28515625" style="203" customWidth="1"/>
    <col min="15114" max="15114" width="15.85546875" style="203" customWidth="1"/>
    <col min="15115" max="15115" width="13" style="203" customWidth="1"/>
    <col min="15116" max="15116" width="0.140625" style="203" customWidth="1"/>
    <col min="15117" max="15358" width="11.42578125" style="203"/>
    <col min="15359" max="15359" width="1.85546875" style="203" customWidth="1"/>
    <col min="15360" max="15360" width="11.42578125" style="203"/>
    <col min="15361" max="15361" width="12.140625" style="203" bestFit="1" customWidth="1"/>
    <col min="15362" max="15366" width="11.42578125" style="203"/>
    <col min="15367" max="15367" width="12.42578125" style="203" customWidth="1"/>
    <col min="15368" max="15368" width="12.5703125" style="203" customWidth="1"/>
    <col min="15369" max="15369" width="13.28515625" style="203" customWidth="1"/>
    <col min="15370" max="15370" width="15.85546875" style="203" customWidth="1"/>
    <col min="15371" max="15371" width="13" style="203" customWidth="1"/>
    <col min="15372" max="15372" width="0.140625" style="203" customWidth="1"/>
    <col min="15373" max="15614" width="11.42578125" style="203"/>
    <col min="15615" max="15615" width="1.85546875" style="203" customWidth="1"/>
    <col min="15616" max="15616" width="11.42578125" style="203"/>
    <col min="15617" max="15617" width="12.140625" style="203" bestFit="1" customWidth="1"/>
    <col min="15618" max="15622" width="11.42578125" style="203"/>
    <col min="15623" max="15623" width="12.42578125" style="203" customWidth="1"/>
    <col min="15624" max="15624" width="12.5703125" style="203" customWidth="1"/>
    <col min="15625" max="15625" width="13.28515625" style="203" customWidth="1"/>
    <col min="15626" max="15626" width="15.85546875" style="203" customWidth="1"/>
    <col min="15627" max="15627" width="13" style="203" customWidth="1"/>
    <col min="15628" max="15628" width="0.140625" style="203" customWidth="1"/>
    <col min="15629" max="15870" width="11.42578125" style="203"/>
    <col min="15871" max="15871" width="1.85546875" style="203" customWidth="1"/>
    <col min="15872" max="15872" width="11.42578125" style="203"/>
    <col min="15873" max="15873" width="12.140625" style="203" bestFit="1" customWidth="1"/>
    <col min="15874" max="15878" width="11.42578125" style="203"/>
    <col min="15879" max="15879" width="12.42578125" style="203" customWidth="1"/>
    <col min="15880" max="15880" width="12.5703125" style="203" customWidth="1"/>
    <col min="15881" max="15881" width="13.28515625" style="203" customWidth="1"/>
    <col min="15882" max="15882" width="15.85546875" style="203" customWidth="1"/>
    <col min="15883" max="15883" width="13" style="203" customWidth="1"/>
    <col min="15884" max="15884" width="0.140625" style="203" customWidth="1"/>
    <col min="15885" max="16126" width="11.42578125" style="203"/>
    <col min="16127" max="16127" width="1.85546875" style="203" customWidth="1"/>
    <col min="16128" max="16128" width="11.42578125" style="203"/>
    <col min="16129" max="16129" width="12.140625" style="203" bestFit="1" customWidth="1"/>
    <col min="16130" max="16134" width="11.42578125" style="203"/>
    <col min="16135" max="16135" width="12.42578125" style="203" customWidth="1"/>
    <col min="16136" max="16136" width="12.5703125" style="203" customWidth="1"/>
    <col min="16137" max="16137" width="13.28515625" style="203" customWidth="1"/>
    <col min="16138" max="16138" width="15.85546875" style="203" customWidth="1"/>
    <col min="16139" max="16139" width="13" style="203" customWidth="1"/>
    <col min="16140" max="16140" width="0.140625" style="203" customWidth="1"/>
    <col min="16141" max="16384" width="11.42578125" style="203"/>
  </cols>
  <sheetData>
    <row r="1" spans="1:54" ht="4.5" customHeight="1">
      <c r="A1" s="1"/>
      <c r="B1" s="2"/>
      <c r="C1" s="3"/>
      <c r="D1" s="2"/>
      <c r="E1" s="2"/>
      <c r="F1" s="2"/>
      <c r="G1" s="2"/>
      <c r="H1" s="2"/>
      <c r="I1" s="3"/>
      <c r="J1" s="2"/>
      <c r="K1" s="2"/>
      <c r="L1" s="3"/>
    </row>
    <row r="2" spans="1:54" ht="13.5" customHeight="1" thickBot="1">
      <c r="A2" s="600"/>
      <c r="B2" s="5"/>
      <c r="C2" s="6"/>
      <c r="D2" s="602"/>
      <c r="E2" s="602"/>
      <c r="F2" s="602"/>
      <c r="G2" s="602"/>
      <c r="H2" s="602"/>
      <c r="I2" s="603"/>
      <c r="J2" s="604" t="s">
        <v>6</v>
      </c>
      <c r="K2" s="604"/>
      <c r="L2" s="605"/>
    </row>
    <row r="3" spans="1:54">
      <c r="A3" s="600"/>
      <c r="B3" s="5"/>
      <c r="C3" s="6"/>
      <c r="D3" s="602" t="s">
        <v>7</v>
      </c>
      <c r="E3" s="602"/>
      <c r="F3" s="602"/>
      <c r="G3" s="602"/>
      <c r="H3" s="602"/>
      <c r="I3" s="603"/>
      <c r="J3" s="8" t="s">
        <v>8</v>
      </c>
      <c r="K3" s="2"/>
      <c r="L3" s="9"/>
    </row>
    <row r="4" spans="1:54" ht="15.75" thickBot="1">
      <c r="A4" s="600"/>
      <c r="B4" s="5"/>
      <c r="C4" s="10"/>
      <c r="D4" s="606" t="s">
        <v>9</v>
      </c>
      <c r="E4" s="606"/>
      <c r="F4" s="606"/>
      <c r="G4" s="606"/>
      <c r="H4" s="606"/>
      <c r="I4" s="607"/>
      <c r="J4" s="11"/>
      <c r="K4" s="11"/>
      <c r="L4" s="12"/>
    </row>
    <row r="5" spans="1:54" ht="15.75" thickBot="1">
      <c r="A5" s="601"/>
      <c r="B5" s="11"/>
      <c r="C5" s="13"/>
      <c r="D5" s="608" t="s">
        <v>56</v>
      </c>
      <c r="E5" s="608"/>
      <c r="F5" s="608"/>
      <c r="G5" s="608"/>
      <c r="H5" s="608"/>
      <c r="I5" s="609"/>
      <c r="J5" s="14" t="s">
        <v>10</v>
      </c>
      <c r="K5" s="610"/>
      <c r="L5" s="611"/>
    </row>
    <row r="6" spans="1:54">
      <c r="A6" s="16"/>
      <c r="B6" s="5"/>
      <c r="C6" s="5"/>
      <c r="D6" s="5"/>
      <c r="E6" s="5"/>
      <c r="F6" s="5"/>
      <c r="G6" s="5"/>
      <c r="H6" s="5"/>
      <c r="I6" s="5"/>
      <c r="J6" s="5"/>
      <c r="K6" s="5"/>
      <c r="L6" s="17"/>
    </row>
    <row r="7" spans="1:54">
      <c r="A7" s="128" t="s">
        <v>11</v>
      </c>
      <c r="B7" s="19"/>
      <c r="C7" s="20"/>
      <c r="D7" s="20"/>
      <c r="E7" s="20"/>
      <c r="F7" s="20"/>
      <c r="G7" s="20"/>
      <c r="H7" s="20"/>
      <c r="I7" s="20"/>
      <c r="J7" s="20"/>
      <c r="K7" s="20"/>
      <c r="L7" s="21"/>
    </row>
    <row r="8" spans="1:54" ht="5.25" customHeight="1">
      <c r="A8" s="16"/>
      <c r="B8" s="23"/>
      <c r="C8" s="23"/>
      <c r="D8" s="23"/>
      <c r="E8" s="23"/>
      <c r="F8" s="23"/>
      <c r="G8" s="23"/>
      <c r="H8" s="23"/>
      <c r="I8" s="23"/>
      <c r="J8" s="23"/>
      <c r="K8" s="23"/>
      <c r="L8" s="17"/>
    </row>
    <row r="9" spans="1:54">
      <c r="A9" s="129" t="s">
        <v>12</v>
      </c>
      <c r="B9" s="5"/>
      <c r="C9" s="24"/>
      <c r="D9" s="25" t="s">
        <v>13</v>
      </c>
      <c r="E9" s="23"/>
      <c r="F9" s="23"/>
      <c r="G9" s="23"/>
      <c r="H9" s="23"/>
      <c r="I9" s="23"/>
      <c r="J9" s="23"/>
      <c r="K9" s="23"/>
      <c r="L9" s="17"/>
    </row>
    <row r="10" spans="1:54">
      <c r="A10" s="129" t="s">
        <v>14</v>
      </c>
      <c r="B10" s="5"/>
      <c r="C10" s="612"/>
      <c r="D10" s="612"/>
      <c r="E10" s="612"/>
      <c r="F10" s="612"/>
      <c r="G10" s="612"/>
      <c r="H10" s="612"/>
      <c r="I10" s="612"/>
      <c r="J10" s="612"/>
      <c r="K10" s="612"/>
      <c r="L10" s="613"/>
    </row>
    <row r="11" spans="1:54">
      <c r="A11" s="130"/>
      <c r="B11" s="5"/>
      <c r="C11" s="612"/>
      <c r="D11" s="612"/>
      <c r="E11" s="612"/>
      <c r="F11" s="612"/>
      <c r="G11" s="612"/>
      <c r="H11" s="612"/>
      <c r="I11" s="612"/>
      <c r="J11" s="612"/>
      <c r="K11" s="612"/>
      <c r="L11" s="613"/>
    </row>
    <row r="12" spans="1:54">
      <c r="A12" s="129" t="s">
        <v>15</v>
      </c>
      <c r="B12" s="5"/>
      <c r="C12" s="614"/>
      <c r="D12" s="614"/>
      <c r="E12" s="614"/>
      <c r="F12" s="614"/>
      <c r="G12" s="614"/>
      <c r="H12" s="614"/>
      <c r="I12" s="614"/>
      <c r="J12" s="614"/>
      <c r="K12" s="614"/>
      <c r="L12" s="615"/>
    </row>
    <row r="13" spans="1:54">
      <c r="A13" s="129" t="s">
        <v>16</v>
      </c>
      <c r="B13" s="5"/>
      <c r="C13" s="614"/>
      <c r="D13" s="614"/>
      <c r="E13" s="614"/>
      <c r="F13" s="614"/>
      <c r="G13" s="614"/>
      <c r="H13" s="614"/>
      <c r="I13" s="614"/>
      <c r="J13" s="614"/>
      <c r="K13" s="614"/>
      <c r="L13" s="615"/>
    </row>
    <row r="14" spans="1:54">
      <c r="A14" s="129" t="s">
        <v>17</v>
      </c>
      <c r="B14" s="5"/>
      <c r="C14" s="614"/>
      <c r="D14" s="614"/>
      <c r="E14" s="614"/>
      <c r="F14" s="614"/>
      <c r="G14" s="614"/>
      <c r="H14" s="614"/>
      <c r="I14" s="614"/>
      <c r="J14" s="614"/>
      <c r="K14" s="614"/>
      <c r="L14" s="615"/>
    </row>
    <row r="15" spans="1:54" ht="4.5" customHeight="1" thickBot="1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8"/>
    </row>
    <row r="16" spans="1:54" s="32" customFormat="1" ht="2.25" customHeight="1" thickBot="1">
      <c r="A16" s="131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  <c r="M16" s="204"/>
      <c r="N16" s="204"/>
      <c r="O16" s="204"/>
      <c r="P16" s="204"/>
      <c r="Q16" s="204"/>
      <c r="R16" s="204"/>
      <c r="S16" s="204"/>
      <c r="T16" s="204"/>
      <c r="U16" s="204"/>
      <c r="V16" s="204"/>
      <c r="W16" s="204"/>
      <c r="X16" s="204"/>
      <c r="Y16" s="204"/>
      <c r="Z16" s="204"/>
      <c r="AA16" s="204"/>
      <c r="AB16" s="204"/>
      <c r="AC16" s="204"/>
      <c r="AD16" s="204"/>
      <c r="AE16" s="204"/>
      <c r="AF16" s="204"/>
      <c r="AG16" s="204"/>
      <c r="AH16" s="204"/>
      <c r="AI16" s="204"/>
      <c r="AJ16" s="204"/>
      <c r="AK16" s="204"/>
      <c r="AL16" s="204"/>
      <c r="AM16" s="204"/>
      <c r="AN16" s="204"/>
      <c r="AO16" s="204"/>
      <c r="AP16" s="204"/>
      <c r="AQ16" s="204"/>
      <c r="AR16" s="204"/>
      <c r="AS16" s="204"/>
      <c r="AT16" s="204"/>
      <c r="AU16" s="204"/>
      <c r="AV16" s="204"/>
      <c r="AW16" s="204"/>
      <c r="AX16" s="204"/>
      <c r="AY16" s="204"/>
      <c r="AZ16" s="204"/>
      <c r="BA16" s="204"/>
      <c r="BB16" s="204"/>
    </row>
    <row r="17" spans="1:13">
      <c r="A17" s="132" t="s">
        <v>18</v>
      </c>
      <c r="B17" s="33"/>
      <c r="C17" s="34"/>
      <c r="D17" s="34"/>
      <c r="E17" s="34"/>
      <c r="F17" s="34"/>
      <c r="G17" s="34"/>
      <c r="H17" s="34"/>
      <c r="I17" s="34"/>
      <c r="J17" s="34"/>
      <c r="K17" s="34"/>
      <c r="L17" s="35"/>
    </row>
    <row r="18" spans="1:13" ht="15.75" thickBot="1">
      <c r="A18" s="16"/>
      <c r="B18" s="5"/>
      <c r="C18" s="5"/>
      <c r="D18" s="5"/>
      <c r="E18" s="5"/>
      <c r="F18" s="5"/>
      <c r="G18" s="5"/>
      <c r="H18" s="5"/>
      <c r="I18" s="5"/>
      <c r="J18" s="5"/>
      <c r="K18" s="5"/>
      <c r="L18" s="17"/>
    </row>
    <row r="19" spans="1:13">
      <c r="A19" s="37" t="s">
        <v>19</v>
      </c>
      <c r="B19" s="570" t="s">
        <v>20</v>
      </c>
      <c r="C19" s="571"/>
      <c r="D19" s="571"/>
      <c r="E19" s="571"/>
      <c r="F19" s="571"/>
      <c r="G19" s="571"/>
      <c r="H19" s="571"/>
      <c r="I19" s="571"/>
      <c r="J19" s="599"/>
      <c r="K19" s="201" t="s">
        <v>21</v>
      </c>
      <c r="L19" s="37" t="s">
        <v>22</v>
      </c>
      <c r="M19" s="204"/>
    </row>
    <row r="20" spans="1:13" ht="15.75" thickBot="1">
      <c r="A20" s="39">
        <v>200.1</v>
      </c>
      <c r="B20" s="584" t="s">
        <v>206</v>
      </c>
      <c r="C20" s="585"/>
      <c r="D20" s="585"/>
      <c r="E20" s="585"/>
      <c r="F20" s="585"/>
      <c r="G20" s="585"/>
      <c r="H20" s="585"/>
      <c r="I20" s="585"/>
      <c r="J20" s="586"/>
      <c r="K20" s="40" t="s">
        <v>5</v>
      </c>
      <c r="L20" s="41"/>
      <c r="M20" s="204"/>
    </row>
    <row r="21" spans="1:13">
      <c r="A21" s="16"/>
      <c r="B21" s="5"/>
      <c r="C21" s="5"/>
      <c r="D21" s="5"/>
      <c r="E21" s="5"/>
      <c r="F21" s="5"/>
      <c r="G21" s="5"/>
      <c r="H21" s="5"/>
      <c r="I21" s="5"/>
      <c r="J21" s="5"/>
      <c r="K21" s="5"/>
      <c r="L21" s="17"/>
    </row>
    <row r="22" spans="1:13">
      <c r="A22" s="133" t="s">
        <v>24</v>
      </c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3"/>
    </row>
    <row r="23" spans="1:13" s="49" customFormat="1" ht="15.75" thickBot="1">
      <c r="A23" s="134"/>
      <c r="B23" s="45"/>
      <c r="C23" s="45"/>
      <c r="D23" s="45"/>
      <c r="E23" s="45"/>
      <c r="F23" s="45"/>
      <c r="G23" s="45"/>
      <c r="H23" s="46"/>
      <c r="I23" s="46"/>
      <c r="J23" s="45"/>
      <c r="K23" s="45"/>
      <c r="L23" s="47"/>
    </row>
    <row r="24" spans="1:13">
      <c r="A24" s="570" t="s">
        <v>20</v>
      </c>
      <c r="B24" s="587"/>
      <c r="C24" s="587"/>
      <c r="D24" s="587"/>
      <c r="E24" s="588"/>
      <c r="F24" s="589" t="s">
        <v>25</v>
      </c>
      <c r="G24" s="587"/>
      <c r="H24" s="590" t="s">
        <v>26</v>
      </c>
      <c r="I24" s="591"/>
      <c r="J24" s="50" t="s">
        <v>27</v>
      </c>
      <c r="K24" s="201" t="s">
        <v>28</v>
      </c>
      <c r="L24" s="51" t="s">
        <v>29</v>
      </c>
    </row>
    <row r="25" spans="1:13">
      <c r="A25" s="580" t="s">
        <v>30</v>
      </c>
      <c r="B25" s="581"/>
      <c r="C25" s="581"/>
      <c r="D25" s="581"/>
      <c r="E25" s="582"/>
      <c r="F25" s="592"/>
      <c r="G25" s="582"/>
      <c r="H25" s="592"/>
      <c r="I25" s="582"/>
      <c r="J25" s="52"/>
      <c r="K25" s="53"/>
      <c r="L25" s="54">
        <f>+L54*0.05</f>
        <v>15.605675</v>
      </c>
    </row>
    <row r="26" spans="1:13">
      <c r="A26" s="593"/>
      <c r="B26" s="594"/>
      <c r="C26" s="594"/>
      <c r="D26" s="594"/>
      <c r="E26" s="595"/>
      <c r="F26" s="55"/>
      <c r="G26" s="56"/>
      <c r="H26" s="596"/>
      <c r="I26" s="597"/>
      <c r="J26" s="52"/>
      <c r="K26" s="53"/>
      <c r="L26" s="54"/>
    </row>
    <row r="27" spans="1:13" ht="15.75" thickBot="1">
      <c r="A27" s="574"/>
      <c r="B27" s="575"/>
      <c r="C27" s="575"/>
      <c r="D27" s="575"/>
      <c r="E27" s="583"/>
      <c r="F27" s="598"/>
      <c r="G27" s="583"/>
      <c r="H27" s="598"/>
      <c r="I27" s="583"/>
      <c r="J27" s="57"/>
      <c r="K27" s="58"/>
      <c r="L27" s="59"/>
    </row>
    <row r="28" spans="1:13" ht="15.75" thickBot="1">
      <c r="A28" s="567" t="s">
        <v>31</v>
      </c>
      <c r="B28" s="568"/>
      <c r="C28" s="568"/>
      <c r="D28" s="568"/>
      <c r="E28" s="568"/>
      <c r="F28" s="568"/>
      <c r="G28" s="568"/>
      <c r="H28" s="568"/>
      <c r="I28" s="568"/>
      <c r="J28" s="568"/>
      <c r="K28" s="569"/>
      <c r="L28" s="60">
        <f>SUM(L25:L27)</f>
        <v>15.605675</v>
      </c>
    </row>
    <row r="29" spans="1:13">
      <c r="A29" s="135"/>
      <c r="B29" s="5"/>
      <c r="C29" s="5"/>
      <c r="D29" s="5"/>
      <c r="E29" s="5"/>
      <c r="F29" s="5"/>
      <c r="G29" s="5"/>
      <c r="H29" s="5"/>
      <c r="I29" s="5"/>
      <c r="J29" s="5"/>
      <c r="K29" s="5"/>
      <c r="L29" s="17"/>
    </row>
    <row r="30" spans="1:13">
      <c r="A30" s="136" t="s">
        <v>32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21"/>
    </row>
    <row r="31" spans="1:13" ht="15.75" thickBot="1">
      <c r="A31" s="26"/>
      <c r="B31" s="11"/>
      <c r="C31" s="11"/>
      <c r="D31" s="11"/>
      <c r="E31" s="11"/>
      <c r="F31" s="11"/>
      <c r="G31" s="11"/>
      <c r="H31" s="11"/>
      <c r="I31" s="5"/>
      <c r="J31" s="5"/>
      <c r="K31" s="5"/>
      <c r="L31" s="17"/>
    </row>
    <row r="32" spans="1:13">
      <c r="A32" s="570" t="s">
        <v>20</v>
      </c>
      <c r="B32" s="571"/>
      <c r="C32" s="571"/>
      <c r="D32" s="571"/>
      <c r="E32" s="571"/>
      <c r="F32" s="571"/>
      <c r="G32" s="571"/>
      <c r="H32" s="579"/>
      <c r="I32" s="202" t="s">
        <v>21</v>
      </c>
      <c r="J32" s="50" t="s">
        <v>22</v>
      </c>
      <c r="K32" s="201" t="s">
        <v>33</v>
      </c>
      <c r="L32" s="51" t="s">
        <v>29</v>
      </c>
    </row>
    <row r="33" spans="1:12">
      <c r="A33" s="580"/>
      <c r="B33" s="581"/>
      <c r="C33" s="581"/>
      <c r="D33" s="581"/>
      <c r="E33" s="581"/>
      <c r="F33" s="581"/>
      <c r="G33" s="581"/>
      <c r="H33" s="582"/>
      <c r="I33" s="62"/>
      <c r="J33" s="63"/>
      <c r="K33" s="64"/>
      <c r="L33" s="54"/>
    </row>
    <row r="34" spans="1:12">
      <c r="A34" s="580"/>
      <c r="B34" s="581"/>
      <c r="C34" s="581"/>
      <c r="D34" s="581"/>
      <c r="E34" s="581"/>
      <c r="F34" s="581"/>
      <c r="G34" s="581"/>
      <c r="H34" s="582"/>
      <c r="I34" s="65"/>
      <c r="J34" s="66"/>
      <c r="K34" s="67"/>
      <c r="L34" s="68"/>
    </row>
    <row r="35" spans="1:12">
      <c r="A35" s="580"/>
      <c r="B35" s="581"/>
      <c r="C35" s="581"/>
      <c r="D35" s="581"/>
      <c r="E35" s="581"/>
      <c r="F35" s="581"/>
      <c r="G35" s="581"/>
      <c r="H35" s="582"/>
      <c r="I35" s="65"/>
      <c r="J35" s="66"/>
      <c r="K35" s="67"/>
      <c r="L35" s="68"/>
    </row>
    <row r="36" spans="1:12">
      <c r="A36" s="580"/>
      <c r="B36" s="581"/>
      <c r="C36" s="581"/>
      <c r="D36" s="581"/>
      <c r="E36" s="581"/>
      <c r="F36" s="581"/>
      <c r="G36" s="581"/>
      <c r="H36" s="582"/>
      <c r="I36" s="65"/>
      <c r="J36" s="66"/>
      <c r="K36" s="67"/>
      <c r="L36" s="68"/>
    </row>
    <row r="37" spans="1:12">
      <c r="A37" s="580"/>
      <c r="B37" s="581"/>
      <c r="C37" s="581"/>
      <c r="D37" s="581"/>
      <c r="E37" s="581"/>
      <c r="F37" s="581"/>
      <c r="G37" s="581"/>
      <c r="H37" s="582"/>
      <c r="I37" s="65"/>
      <c r="J37" s="66"/>
      <c r="K37" s="67"/>
      <c r="L37" s="68"/>
    </row>
    <row r="38" spans="1:12">
      <c r="A38" s="580"/>
      <c r="B38" s="581"/>
      <c r="C38" s="581"/>
      <c r="D38" s="581"/>
      <c r="E38" s="581"/>
      <c r="F38" s="581"/>
      <c r="G38" s="581"/>
      <c r="H38" s="582"/>
      <c r="I38" s="65"/>
      <c r="J38" s="66"/>
      <c r="K38" s="67"/>
      <c r="L38" s="68"/>
    </row>
    <row r="39" spans="1:12" ht="15.75" thickBot="1">
      <c r="A39" s="574"/>
      <c r="B39" s="575"/>
      <c r="C39" s="575"/>
      <c r="D39" s="575"/>
      <c r="E39" s="575"/>
      <c r="F39" s="575"/>
      <c r="G39" s="575"/>
      <c r="H39" s="583"/>
      <c r="I39" s="69"/>
      <c r="J39" s="70"/>
      <c r="K39" s="67"/>
      <c r="L39" s="71"/>
    </row>
    <row r="40" spans="1:12" ht="15.75" thickBot="1">
      <c r="A40" s="567" t="s">
        <v>31</v>
      </c>
      <c r="B40" s="568"/>
      <c r="C40" s="568"/>
      <c r="D40" s="568"/>
      <c r="E40" s="568"/>
      <c r="F40" s="568"/>
      <c r="G40" s="568"/>
      <c r="H40" s="568"/>
      <c r="I40" s="568"/>
      <c r="J40" s="568"/>
      <c r="K40" s="569"/>
      <c r="L40" s="60">
        <f>SUM(L33:L39)</f>
        <v>0</v>
      </c>
    </row>
    <row r="41" spans="1:12">
      <c r="A41" s="16"/>
      <c r="B41" s="5"/>
      <c r="C41" s="5"/>
      <c r="D41" s="5"/>
      <c r="E41" s="5"/>
      <c r="F41" s="5"/>
      <c r="G41" s="5"/>
      <c r="H41" s="5"/>
      <c r="I41" s="5"/>
      <c r="J41" s="5"/>
      <c r="K41" s="5"/>
      <c r="L41" s="17"/>
    </row>
    <row r="42" spans="1:12">
      <c r="A42" s="136" t="s">
        <v>34</v>
      </c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21"/>
    </row>
    <row r="43" spans="1:12" ht="15.75" thickBot="1">
      <c r="A43" s="16"/>
      <c r="B43" s="5"/>
      <c r="C43" s="5"/>
      <c r="D43" s="5"/>
      <c r="E43" s="5"/>
      <c r="F43" s="5"/>
      <c r="G43" s="5"/>
      <c r="H43" s="5"/>
      <c r="I43" s="5"/>
      <c r="J43" s="5"/>
      <c r="K43" s="5"/>
      <c r="L43" s="17"/>
    </row>
    <row r="44" spans="1:12">
      <c r="A44" s="570" t="s">
        <v>35</v>
      </c>
      <c r="B44" s="571"/>
      <c r="C44" s="571"/>
      <c r="D44" s="571"/>
      <c r="E44" s="571"/>
      <c r="F44" s="571"/>
      <c r="G44" s="571"/>
      <c r="H44" s="50" t="s">
        <v>36</v>
      </c>
      <c r="I44" s="201" t="s">
        <v>37</v>
      </c>
      <c r="J44" s="50" t="s">
        <v>38</v>
      </c>
      <c r="K44" s="201" t="s">
        <v>39</v>
      </c>
      <c r="L44" s="51" t="s">
        <v>29</v>
      </c>
    </row>
    <row r="45" spans="1:12">
      <c r="A45" s="580"/>
      <c r="B45" s="581"/>
      <c r="C45" s="581"/>
      <c r="D45" s="581"/>
      <c r="E45" s="581"/>
      <c r="F45" s="581"/>
      <c r="G45" s="581"/>
      <c r="H45" s="63"/>
      <c r="I45" s="72"/>
      <c r="J45" s="73"/>
      <c r="K45" s="64"/>
      <c r="L45" s="54"/>
    </row>
    <row r="46" spans="1:12" ht="15.75" thickBot="1">
      <c r="A46" s="574"/>
      <c r="B46" s="575"/>
      <c r="C46" s="575"/>
      <c r="D46" s="575"/>
      <c r="E46" s="575"/>
      <c r="F46" s="575"/>
      <c r="G46" s="575"/>
      <c r="H46" s="74"/>
      <c r="I46" s="11"/>
      <c r="J46" s="75"/>
      <c r="K46" s="64"/>
      <c r="L46" s="54"/>
    </row>
    <row r="47" spans="1:12" ht="15.75" thickBot="1">
      <c r="A47" s="567" t="s">
        <v>31</v>
      </c>
      <c r="B47" s="568"/>
      <c r="C47" s="568"/>
      <c r="D47" s="568"/>
      <c r="E47" s="568"/>
      <c r="F47" s="568"/>
      <c r="G47" s="568"/>
      <c r="H47" s="568"/>
      <c r="I47" s="568"/>
      <c r="J47" s="568"/>
      <c r="K47" s="569"/>
      <c r="L47" s="60">
        <f>SUM(L45:L46)</f>
        <v>0</v>
      </c>
    </row>
    <row r="48" spans="1:12">
      <c r="A48" s="16"/>
      <c r="B48" s="5"/>
      <c r="C48" s="5"/>
      <c r="D48" s="5"/>
      <c r="E48" s="5"/>
      <c r="F48" s="5"/>
      <c r="G48" s="5"/>
      <c r="H48" s="5"/>
      <c r="I48" s="5"/>
      <c r="J48" s="5"/>
      <c r="K48" s="5"/>
      <c r="L48" s="17"/>
    </row>
    <row r="49" spans="1:12">
      <c r="A49" s="136" t="s">
        <v>41</v>
      </c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21"/>
    </row>
    <row r="50" spans="1:12" ht="15.75" thickBot="1">
      <c r="A50" s="16"/>
      <c r="B50" s="5"/>
      <c r="C50" s="5"/>
      <c r="D50" s="5"/>
      <c r="E50" s="5"/>
      <c r="F50" s="5"/>
      <c r="G50" s="5"/>
      <c r="H50" s="5"/>
      <c r="I50" s="5"/>
      <c r="J50" s="5"/>
      <c r="K50" s="5"/>
      <c r="L50" s="17"/>
    </row>
    <row r="51" spans="1:12">
      <c r="A51" s="570" t="s">
        <v>42</v>
      </c>
      <c r="B51" s="571"/>
      <c r="C51" s="571"/>
      <c r="D51" s="571"/>
      <c r="E51" s="571"/>
      <c r="F51" s="571"/>
      <c r="G51" s="571"/>
      <c r="H51" s="50" t="s">
        <v>43</v>
      </c>
      <c r="I51" s="76" t="s">
        <v>44</v>
      </c>
      <c r="J51" s="77" t="s">
        <v>45</v>
      </c>
      <c r="K51" s="76" t="s">
        <v>28</v>
      </c>
      <c r="L51" s="78" t="s">
        <v>29</v>
      </c>
    </row>
    <row r="52" spans="1:12">
      <c r="A52" s="572" t="s">
        <v>46</v>
      </c>
      <c r="B52" s="573"/>
      <c r="C52" s="573"/>
      <c r="D52" s="573"/>
      <c r="E52" s="573"/>
      <c r="F52" s="573"/>
      <c r="G52" s="573"/>
      <c r="H52" s="52">
        <f>insumos!C49*10+insumos!C50</f>
        <v>506130</v>
      </c>
      <c r="I52" s="64">
        <f>+H52*0.85</f>
        <v>430210.5</v>
      </c>
      <c r="J52" s="52">
        <f>+H52+I52</f>
        <v>936340.5</v>
      </c>
      <c r="K52" s="72">
        <v>3000</v>
      </c>
      <c r="L52" s="54">
        <f>+J52/K52</f>
        <v>312.11349999999999</v>
      </c>
    </row>
    <row r="53" spans="1:12" ht="15.75" thickBot="1">
      <c r="A53" s="574"/>
      <c r="B53" s="575"/>
      <c r="C53" s="575"/>
      <c r="D53" s="575"/>
      <c r="E53" s="575"/>
      <c r="F53" s="575"/>
      <c r="G53" s="575"/>
      <c r="H53" s="52"/>
      <c r="I53" s="64"/>
      <c r="J53" s="52"/>
      <c r="K53" s="72"/>
      <c r="L53" s="54"/>
    </row>
    <row r="54" spans="1:12" ht="15.75" thickBot="1">
      <c r="A54" s="567" t="s">
        <v>31</v>
      </c>
      <c r="B54" s="568"/>
      <c r="C54" s="568"/>
      <c r="D54" s="568"/>
      <c r="E54" s="568"/>
      <c r="F54" s="568"/>
      <c r="G54" s="568"/>
      <c r="H54" s="568"/>
      <c r="I54" s="568"/>
      <c r="J54" s="568"/>
      <c r="K54" s="569"/>
      <c r="L54" s="60">
        <f>SUM(L52:L53)</f>
        <v>312.11349999999999</v>
      </c>
    </row>
    <row r="55" spans="1:12" ht="15.75" thickBot="1">
      <c r="A55" s="16"/>
      <c r="B55" s="5"/>
      <c r="C55" s="5"/>
      <c r="D55" s="5"/>
      <c r="E55" s="5"/>
      <c r="F55" s="5"/>
      <c r="G55" s="5"/>
      <c r="H55" s="5"/>
      <c r="I55" s="5"/>
      <c r="J55" s="5"/>
      <c r="K55" s="5"/>
      <c r="L55" s="17"/>
    </row>
    <row r="56" spans="1:12" ht="15.75" thickBot="1">
      <c r="A56" s="576" t="s">
        <v>47</v>
      </c>
      <c r="B56" s="577"/>
      <c r="C56" s="577"/>
      <c r="D56" s="577"/>
      <c r="E56" s="577"/>
      <c r="F56" s="577"/>
      <c r="G56" s="577"/>
      <c r="H56" s="577"/>
      <c r="I56" s="577"/>
      <c r="J56" s="577"/>
      <c r="K56" s="578"/>
      <c r="L56" s="60">
        <f>ROUND(L28+L40+L47+L54,0)</f>
        <v>328</v>
      </c>
    </row>
    <row r="57" spans="1:12">
      <c r="A57" s="16"/>
      <c r="B57" s="5"/>
      <c r="C57" s="5"/>
      <c r="D57" s="5"/>
      <c r="E57" s="5"/>
      <c r="F57" s="5"/>
      <c r="G57" s="5"/>
      <c r="H57" s="5"/>
      <c r="I57" s="5"/>
      <c r="J57" s="5"/>
      <c r="K57" s="5"/>
      <c r="L57" s="17"/>
    </row>
    <row r="58" spans="1:12">
      <c r="A58" s="16"/>
      <c r="B58" s="5"/>
      <c r="C58" s="5"/>
      <c r="D58" s="5"/>
      <c r="E58" s="5"/>
      <c r="F58" s="5"/>
      <c r="G58" s="5"/>
      <c r="H58" s="5"/>
      <c r="I58" s="5"/>
      <c r="J58" s="5"/>
      <c r="K58" s="5"/>
      <c r="L58" s="17"/>
    </row>
    <row r="59" spans="1:12">
      <c r="A59" s="16"/>
      <c r="B59" s="5"/>
      <c r="C59" s="5"/>
      <c r="D59" s="5"/>
      <c r="E59" s="5"/>
      <c r="F59" s="5"/>
      <c r="G59" s="5"/>
      <c r="H59" s="5"/>
      <c r="I59" s="5"/>
      <c r="J59" s="5"/>
      <c r="K59" s="5"/>
      <c r="L59" s="17"/>
    </row>
    <row r="60" spans="1:12">
      <c r="A60" s="16"/>
      <c r="B60" s="5"/>
      <c r="C60" s="5"/>
      <c r="D60" s="5"/>
      <c r="E60" s="5"/>
      <c r="F60" s="5"/>
      <c r="G60" s="5"/>
      <c r="H60" s="5"/>
      <c r="I60" s="5"/>
      <c r="J60" s="5"/>
      <c r="K60" s="5"/>
      <c r="L60" s="17"/>
    </row>
    <row r="61" spans="1:12">
      <c r="A61" s="16"/>
      <c r="B61" s="5"/>
      <c r="C61" s="5"/>
      <c r="D61" s="5"/>
      <c r="E61" s="5"/>
      <c r="F61" s="5"/>
      <c r="G61" s="5"/>
      <c r="H61" s="5"/>
      <c r="I61" s="5"/>
      <c r="J61" s="5"/>
      <c r="K61" s="5"/>
      <c r="L61" s="17"/>
    </row>
    <row r="62" spans="1:12">
      <c r="A62" s="16"/>
      <c r="B62" s="5"/>
      <c r="C62" s="5"/>
      <c r="D62" s="5"/>
      <c r="E62" s="5"/>
      <c r="F62" s="5"/>
      <c r="G62" s="5"/>
      <c r="H62" s="5"/>
      <c r="I62" s="5"/>
      <c r="J62" s="5"/>
      <c r="K62" s="5"/>
      <c r="L62" s="17"/>
    </row>
    <row r="63" spans="1:12">
      <c r="A63" s="16"/>
      <c r="B63" s="5"/>
      <c r="C63" s="5"/>
      <c r="D63" s="5"/>
      <c r="E63" s="5"/>
      <c r="F63" s="5"/>
      <c r="G63" s="5"/>
      <c r="H63" s="5"/>
      <c r="I63" s="5"/>
      <c r="J63" s="5"/>
      <c r="K63" s="5"/>
      <c r="L63" s="17"/>
    </row>
    <row r="64" spans="1:12">
      <c r="A64" s="16"/>
      <c r="B64" s="5"/>
      <c r="C64" s="5"/>
      <c r="D64" s="5"/>
      <c r="E64" s="5"/>
      <c r="F64" s="79" t="s">
        <v>48</v>
      </c>
      <c r="G64" s="5"/>
      <c r="H64" s="5"/>
      <c r="I64" s="5"/>
      <c r="J64" s="5"/>
      <c r="K64" s="5"/>
      <c r="L64" s="17"/>
    </row>
    <row r="65" spans="1:12">
      <c r="A65" s="16"/>
      <c r="B65" s="5"/>
      <c r="C65" s="5"/>
      <c r="D65" s="5"/>
      <c r="E65" s="5"/>
      <c r="F65" s="79" t="s">
        <v>49</v>
      </c>
      <c r="G65" s="554"/>
      <c r="H65" s="554"/>
      <c r="I65" s="554"/>
      <c r="J65" s="5"/>
      <c r="K65" s="5"/>
      <c r="L65" s="17"/>
    </row>
    <row r="66" spans="1:12">
      <c r="A66" s="555" t="s">
        <v>50</v>
      </c>
      <c r="B66" s="556"/>
      <c r="C66" s="556"/>
      <c r="D66" s="556"/>
      <c r="E66" s="556"/>
      <c r="F66" s="556"/>
      <c r="G66" s="556"/>
      <c r="H66" s="556"/>
      <c r="I66" s="556"/>
      <c r="J66" s="556"/>
      <c r="K66" s="556"/>
      <c r="L66" s="557"/>
    </row>
    <row r="67" spans="1:12">
      <c r="A67" s="16"/>
      <c r="B67" s="5"/>
      <c r="C67" s="5"/>
      <c r="D67" s="5"/>
      <c r="E67" s="5"/>
      <c r="F67" s="5" t="s">
        <v>51</v>
      </c>
      <c r="G67" s="5"/>
      <c r="H67" s="5"/>
      <c r="I67" s="5"/>
      <c r="J67" s="5"/>
      <c r="K67" s="5"/>
      <c r="L67" s="17"/>
    </row>
    <row r="68" spans="1:12">
      <c r="A68" s="136" t="s">
        <v>52</v>
      </c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21"/>
    </row>
    <row r="69" spans="1:12">
      <c r="A69" s="558"/>
      <c r="B69" s="559"/>
      <c r="C69" s="559"/>
      <c r="D69" s="559"/>
      <c r="E69" s="559"/>
      <c r="F69" s="559"/>
      <c r="G69" s="559"/>
      <c r="H69" s="559"/>
      <c r="I69" s="559"/>
      <c r="J69" s="559"/>
      <c r="K69" s="559"/>
      <c r="L69" s="560"/>
    </row>
    <row r="70" spans="1:12">
      <c r="A70" s="561"/>
      <c r="B70" s="562"/>
      <c r="C70" s="562"/>
      <c r="D70" s="562"/>
      <c r="E70" s="562"/>
      <c r="F70" s="562"/>
      <c r="G70" s="562"/>
      <c r="H70" s="562"/>
      <c r="I70" s="562"/>
      <c r="J70" s="562"/>
      <c r="K70" s="562"/>
      <c r="L70" s="563"/>
    </row>
    <row r="71" spans="1:12">
      <c r="A71" s="564"/>
      <c r="B71" s="565"/>
      <c r="C71" s="565"/>
      <c r="D71" s="565"/>
      <c r="E71" s="565"/>
      <c r="F71" s="565"/>
      <c r="G71" s="565"/>
      <c r="H71" s="565"/>
      <c r="I71" s="565"/>
      <c r="J71" s="565"/>
      <c r="K71" s="565"/>
      <c r="L71" s="566"/>
    </row>
    <row r="72" spans="1:12">
      <c r="A72" s="80"/>
      <c r="B72" s="81"/>
      <c r="C72" s="81"/>
      <c r="D72" s="81"/>
      <c r="E72" s="81"/>
      <c r="F72" s="81"/>
      <c r="G72" s="81"/>
      <c r="H72" s="81"/>
      <c r="I72" s="81"/>
      <c r="J72" s="81"/>
      <c r="K72" s="81"/>
      <c r="L72" s="82"/>
    </row>
    <row r="73" spans="1:12">
      <c r="A73" s="80" t="s">
        <v>53</v>
      </c>
      <c r="B73" s="137"/>
      <c r="C73" s="81"/>
      <c r="D73" s="81"/>
      <c r="E73" s="81"/>
      <c r="F73" s="81"/>
      <c r="G73" s="81"/>
      <c r="H73" s="81"/>
      <c r="I73" s="81"/>
      <c r="J73" s="81"/>
      <c r="K73" s="81"/>
      <c r="L73" s="82"/>
    </row>
    <row r="74" spans="1:12">
      <c r="A74" s="16" t="s">
        <v>54</v>
      </c>
      <c r="B74" s="5"/>
      <c r="C74" s="5"/>
      <c r="D74" s="5"/>
      <c r="E74" s="79"/>
      <c r="F74" s="5"/>
      <c r="G74" s="5"/>
      <c r="H74" s="5"/>
      <c r="I74" s="5"/>
      <c r="J74" s="5"/>
      <c r="K74" s="5"/>
      <c r="L74" s="17"/>
    </row>
    <row r="75" spans="1:12">
      <c r="A75" s="16"/>
      <c r="B75" s="5"/>
      <c r="C75" s="5"/>
      <c r="D75" s="5"/>
      <c r="E75" s="79"/>
      <c r="F75" s="139"/>
      <c r="G75" s="139"/>
      <c r="H75" s="139"/>
      <c r="I75" s="139"/>
      <c r="J75" s="5"/>
      <c r="K75" s="5"/>
      <c r="L75" s="17"/>
    </row>
    <row r="76" spans="1:12">
      <c r="A76" s="149"/>
      <c r="B76" s="139"/>
      <c r="C76" s="139"/>
      <c r="D76" s="139"/>
      <c r="E76" s="139"/>
      <c r="F76" s="139"/>
      <c r="G76" s="139"/>
      <c r="H76" s="139"/>
      <c r="I76" s="139"/>
      <c r="J76" s="139"/>
      <c r="K76" s="139"/>
      <c r="L76" s="140"/>
    </row>
    <row r="77" spans="1:12">
      <c r="A77" s="16" t="s">
        <v>55</v>
      </c>
      <c r="B77" s="83"/>
      <c r="C77" s="83"/>
      <c r="D77" s="84"/>
      <c r="E77" s="141"/>
      <c r="F77" s="141"/>
      <c r="G77" s="141"/>
      <c r="H77" s="141"/>
      <c r="I77" s="142"/>
      <c r="J77" s="142"/>
      <c r="K77" s="142"/>
      <c r="L77" s="143"/>
    </row>
    <row r="78" spans="1:12" ht="15.75" thickBot="1">
      <c r="A78" s="144"/>
      <c r="B78" s="145"/>
      <c r="C78" s="145"/>
      <c r="D78" s="11"/>
      <c r="E78" s="146"/>
      <c r="F78" s="146"/>
      <c r="G78" s="146"/>
      <c r="H78" s="146"/>
      <c r="I78" s="147"/>
      <c r="J78" s="147"/>
      <c r="K78" s="147"/>
      <c r="L78" s="148"/>
    </row>
  </sheetData>
  <mergeCells count="47">
    <mergeCell ref="B19:J19"/>
    <mergeCell ref="A2:A5"/>
    <mergeCell ref="D2:I2"/>
    <mergeCell ref="J2:L2"/>
    <mergeCell ref="D3:I3"/>
    <mergeCell ref="D4:I4"/>
    <mergeCell ref="D5:I5"/>
    <mergeCell ref="K5:L5"/>
    <mergeCell ref="C10:L10"/>
    <mergeCell ref="C11:L11"/>
    <mergeCell ref="C12:L12"/>
    <mergeCell ref="C13:L13"/>
    <mergeCell ref="C14:L14"/>
    <mergeCell ref="A28:K28"/>
    <mergeCell ref="B20:J20"/>
    <mergeCell ref="A24:E24"/>
    <mergeCell ref="F24:G24"/>
    <mergeCell ref="H24:I24"/>
    <mergeCell ref="A25:E25"/>
    <mergeCell ref="F25:G25"/>
    <mergeCell ref="H25:I25"/>
    <mergeCell ref="A26:E26"/>
    <mergeCell ref="H26:I26"/>
    <mergeCell ref="A27:E27"/>
    <mergeCell ref="F27:G27"/>
    <mergeCell ref="H27:I27"/>
    <mergeCell ref="A46:G46"/>
    <mergeCell ref="A32:H32"/>
    <mergeCell ref="A33:H33"/>
    <mergeCell ref="A34:H34"/>
    <mergeCell ref="A35:H35"/>
    <mergeCell ref="A36:H36"/>
    <mergeCell ref="A37:H37"/>
    <mergeCell ref="A38:H38"/>
    <mergeCell ref="A39:H39"/>
    <mergeCell ref="A40:K40"/>
    <mergeCell ref="A44:G44"/>
    <mergeCell ref="A45:G45"/>
    <mergeCell ref="G65:I65"/>
    <mergeCell ref="A66:L66"/>
    <mergeCell ref="A69:L71"/>
    <mergeCell ref="A47:K47"/>
    <mergeCell ref="A51:G51"/>
    <mergeCell ref="A52:G52"/>
    <mergeCell ref="A53:G53"/>
    <mergeCell ref="A54:K54"/>
    <mergeCell ref="A56:K56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BB78"/>
  <sheetViews>
    <sheetView topLeftCell="A37" zoomScale="80" zoomScaleNormal="80" workbookViewId="0">
      <selection activeCell="K26" sqref="K26"/>
    </sheetView>
  </sheetViews>
  <sheetFormatPr baseColWidth="10" defaultRowHeight="15"/>
  <cols>
    <col min="1" max="1" width="11.42578125" style="85"/>
    <col min="2" max="2" width="12.140625" style="85" bestFit="1" customWidth="1"/>
    <col min="3" max="7" width="11.42578125" style="85"/>
    <col min="8" max="8" width="12.42578125" style="85" customWidth="1"/>
    <col min="9" max="9" width="12.5703125" style="85" customWidth="1"/>
    <col min="10" max="10" width="13.28515625" style="85" customWidth="1"/>
    <col min="11" max="11" width="15.85546875" style="85" customWidth="1"/>
    <col min="12" max="12" width="14.28515625" style="85" customWidth="1"/>
    <col min="13" max="254" width="11.42578125" style="203"/>
    <col min="255" max="255" width="1.85546875" style="203" customWidth="1"/>
    <col min="256" max="256" width="11.42578125" style="203"/>
    <col min="257" max="257" width="12.140625" style="203" bestFit="1" customWidth="1"/>
    <col min="258" max="262" width="11.42578125" style="203"/>
    <col min="263" max="263" width="12.42578125" style="203" customWidth="1"/>
    <col min="264" max="264" width="12.5703125" style="203" customWidth="1"/>
    <col min="265" max="265" width="13.28515625" style="203" customWidth="1"/>
    <col min="266" max="266" width="15.85546875" style="203" customWidth="1"/>
    <col min="267" max="267" width="13" style="203" customWidth="1"/>
    <col min="268" max="268" width="0.140625" style="203" customWidth="1"/>
    <col min="269" max="510" width="11.42578125" style="203"/>
    <col min="511" max="511" width="1.85546875" style="203" customWidth="1"/>
    <col min="512" max="512" width="11.42578125" style="203"/>
    <col min="513" max="513" width="12.140625" style="203" bestFit="1" customWidth="1"/>
    <col min="514" max="518" width="11.42578125" style="203"/>
    <col min="519" max="519" width="12.42578125" style="203" customWidth="1"/>
    <col min="520" max="520" width="12.5703125" style="203" customWidth="1"/>
    <col min="521" max="521" width="13.28515625" style="203" customWidth="1"/>
    <col min="522" max="522" width="15.85546875" style="203" customWidth="1"/>
    <col min="523" max="523" width="13" style="203" customWidth="1"/>
    <col min="524" max="524" width="0.140625" style="203" customWidth="1"/>
    <col min="525" max="766" width="11.42578125" style="203"/>
    <col min="767" max="767" width="1.85546875" style="203" customWidth="1"/>
    <col min="768" max="768" width="11.42578125" style="203"/>
    <col min="769" max="769" width="12.140625" style="203" bestFit="1" customWidth="1"/>
    <col min="770" max="774" width="11.42578125" style="203"/>
    <col min="775" max="775" width="12.42578125" style="203" customWidth="1"/>
    <col min="776" max="776" width="12.5703125" style="203" customWidth="1"/>
    <col min="777" max="777" width="13.28515625" style="203" customWidth="1"/>
    <col min="778" max="778" width="15.85546875" style="203" customWidth="1"/>
    <col min="779" max="779" width="13" style="203" customWidth="1"/>
    <col min="780" max="780" width="0.140625" style="203" customWidth="1"/>
    <col min="781" max="1022" width="11.42578125" style="203"/>
    <col min="1023" max="1023" width="1.85546875" style="203" customWidth="1"/>
    <col min="1024" max="1024" width="11.42578125" style="203"/>
    <col min="1025" max="1025" width="12.140625" style="203" bestFit="1" customWidth="1"/>
    <col min="1026" max="1030" width="11.42578125" style="203"/>
    <col min="1031" max="1031" width="12.42578125" style="203" customWidth="1"/>
    <col min="1032" max="1032" width="12.5703125" style="203" customWidth="1"/>
    <col min="1033" max="1033" width="13.28515625" style="203" customWidth="1"/>
    <col min="1034" max="1034" width="15.85546875" style="203" customWidth="1"/>
    <col min="1035" max="1035" width="13" style="203" customWidth="1"/>
    <col min="1036" max="1036" width="0.140625" style="203" customWidth="1"/>
    <col min="1037" max="1278" width="11.42578125" style="203"/>
    <col min="1279" max="1279" width="1.85546875" style="203" customWidth="1"/>
    <col min="1280" max="1280" width="11.42578125" style="203"/>
    <col min="1281" max="1281" width="12.140625" style="203" bestFit="1" customWidth="1"/>
    <col min="1282" max="1286" width="11.42578125" style="203"/>
    <col min="1287" max="1287" width="12.42578125" style="203" customWidth="1"/>
    <col min="1288" max="1288" width="12.5703125" style="203" customWidth="1"/>
    <col min="1289" max="1289" width="13.28515625" style="203" customWidth="1"/>
    <col min="1290" max="1290" width="15.85546875" style="203" customWidth="1"/>
    <col min="1291" max="1291" width="13" style="203" customWidth="1"/>
    <col min="1292" max="1292" width="0.140625" style="203" customWidth="1"/>
    <col min="1293" max="1534" width="11.42578125" style="203"/>
    <col min="1535" max="1535" width="1.85546875" style="203" customWidth="1"/>
    <col min="1536" max="1536" width="11.42578125" style="203"/>
    <col min="1537" max="1537" width="12.140625" style="203" bestFit="1" customWidth="1"/>
    <col min="1538" max="1542" width="11.42578125" style="203"/>
    <col min="1543" max="1543" width="12.42578125" style="203" customWidth="1"/>
    <col min="1544" max="1544" width="12.5703125" style="203" customWidth="1"/>
    <col min="1545" max="1545" width="13.28515625" style="203" customWidth="1"/>
    <col min="1546" max="1546" width="15.85546875" style="203" customWidth="1"/>
    <col min="1547" max="1547" width="13" style="203" customWidth="1"/>
    <col min="1548" max="1548" width="0.140625" style="203" customWidth="1"/>
    <col min="1549" max="1790" width="11.42578125" style="203"/>
    <col min="1791" max="1791" width="1.85546875" style="203" customWidth="1"/>
    <col min="1792" max="1792" width="11.42578125" style="203"/>
    <col min="1793" max="1793" width="12.140625" style="203" bestFit="1" customWidth="1"/>
    <col min="1794" max="1798" width="11.42578125" style="203"/>
    <col min="1799" max="1799" width="12.42578125" style="203" customWidth="1"/>
    <col min="1800" max="1800" width="12.5703125" style="203" customWidth="1"/>
    <col min="1801" max="1801" width="13.28515625" style="203" customWidth="1"/>
    <col min="1802" max="1802" width="15.85546875" style="203" customWidth="1"/>
    <col min="1803" max="1803" width="13" style="203" customWidth="1"/>
    <col min="1804" max="1804" width="0.140625" style="203" customWidth="1"/>
    <col min="1805" max="2046" width="11.42578125" style="203"/>
    <col min="2047" max="2047" width="1.85546875" style="203" customWidth="1"/>
    <col min="2048" max="2048" width="11.42578125" style="203"/>
    <col min="2049" max="2049" width="12.140625" style="203" bestFit="1" customWidth="1"/>
    <col min="2050" max="2054" width="11.42578125" style="203"/>
    <col min="2055" max="2055" width="12.42578125" style="203" customWidth="1"/>
    <col min="2056" max="2056" width="12.5703125" style="203" customWidth="1"/>
    <col min="2057" max="2057" width="13.28515625" style="203" customWidth="1"/>
    <col min="2058" max="2058" width="15.85546875" style="203" customWidth="1"/>
    <col min="2059" max="2059" width="13" style="203" customWidth="1"/>
    <col min="2060" max="2060" width="0.140625" style="203" customWidth="1"/>
    <col min="2061" max="2302" width="11.42578125" style="203"/>
    <col min="2303" max="2303" width="1.85546875" style="203" customWidth="1"/>
    <col min="2304" max="2304" width="11.42578125" style="203"/>
    <col min="2305" max="2305" width="12.140625" style="203" bestFit="1" customWidth="1"/>
    <col min="2306" max="2310" width="11.42578125" style="203"/>
    <col min="2311" max="2311" width="12.42578125" style="203" customWidth="1"/>
    <col min="2312" max="2312" width="12.5703125" style="203" customWidth="1"/>
    <col min="2313" max="2313" width="13.28515625" style="203" customWidth="1"/>
    <col min="2314" max="2314" width="15.85546875" style="203" customWidth="1"/>
    <col min="2315" max="2315" width="13" style="203" customWidth="1"/>
    <col min="2316" max="2316" width="0.140625" style="203" customWidth="1"/>
    <col min="2317" max="2558" width="11.42578125" style="203"/>
    <col min="2559" max="2559" width="1.85546875" style="203" customWidth="1"/>
    <col min="2560" max="2560" width="11.42578125" style="203"/>
    <col min="2561" max="2561" width="12.140625" style="203" bestFit="1" customWidth="1"/>
    <col min="2562" max="2566" width="11.42578125" style="203"/>
    <col min="2567" max="2567" width="12.42578125" style="203" customWidth="1"/>
    <col min="2568" max="2568" width="12.5703125" style="203" customWidth="1"/>
    <col min="2569" max="2569" width="13.28515625" style="203" customWidth="1"/>
    <col min="2570" max="2570" width="15.85546875" style="203" customWidth="1"/>
    <col min="2571" max="2571" width="13" style="203" customWidth="1"/>
    <col min="2572" max="2572" width="0.140625" style="203" customWidth="1"/>
    <col min="2573" max="2814" width="11.42578125" style="203"/>
    <col min="2815" max="2815" width="1.85546875" style="203" customWidth="1"/>
    <col min="2816" max="2816" width="11.42578125" style="203"/>
    <col min="2817" max="2817" width="12.140625" style="203" bestFit="1" customWidth="1"/>
    <col min="2818" max="2822" width="11.42578125" style="203"/>
    <col min="2823" max="2823" width="12.42578125" style="203" customWidth="1"/>
    <col min="2824" max="2824" width="12.5703125" style="203" customWidth="1"/>
    <col min="2825" max="2825" width="13.28515625" style="203" customWidth="1"/>
    <col min="2826" max="2826" width="15.85546875" style="203" customWidth="1"/>
    <col min="2827" max="2827" width="13" style="203" customWidth="1"/>
    <col min="2828" max="2828" width="0.140625" style="203" customWidth="1"/>
    <col min="2829" max="3070" width="11.42578125" style="203"/>
    <col min="3071" max="3071" width="1.85546875" style="203" customWidth="1"/>
    <col min="3072" max="3072" width="11.42578125" style="203"/>
    <col min="3073" max="3073" width="12.140625" style="203" bestFit="1" customWidth="1"/>
    <col min="3074" max="3078" width="11.42578125" style="203"/>
    <col min="3079" max="3079" width="12.42578125" style="203" customWidth="1"/>
    <col min="3080" max="3080" width="12.5703125" style="203" customWidth="1"/>
    <col min="3081" max="3081" width="13.28515625" style="203" customWidth="1"/>
    <col min="3082" max="3082" width="15.85546875" style="203" customWidth="1"/>
    <col min="3083" max="3083" width="13" style="203" customWidth="1"/>
    <col min="3084" max="3084" width="0.140625" style="203" customWidth="1"/>
    <col min="3085" max="3326" width="11.42578125" style="203"/>
    <col min="3327" max="3327" width="1.85546875" style="203" customWidth="1"/>
    <col min="3328" max="3328" width="11.42578125" style="203"/>
    <col min="3329" max="3329" width="12.140625" style="203" bestFit="1" customWidth="1"/>
    <col min="3330" max="3334" width="11.42578125" style="203"/>
    <col min="3335" max="3335" width="12.42578125" style="203" customWidth="1"/>
    <col min="3336" max="3336" width="12.5703125" style="203" customWidth="1"/>
    <col min="3337" max="3337" width="13.28515625" style="203" customWidth="1"/>
    <col min="3338" max="3338" width="15.85546875" style="203" customWidth="1"/>
    <col min="3339" max="3339" width="13" style="203" customWidth="1"/>
    <col min="3340" max="3340" width="0.140625" style="203" customWidth="1"/>
    <col min="3341" max="3582" width="11.42578125" style="203"/>
    <col min="3583" max="3583" width="1.85546875" style="203" customWidth="1"/>
    <col min="3584" max="3584" width="11.42578125" style="203"/>
    <col min="3585" max="3585" width="12.140625" style="203" bestFit="1" customWidth="1"/>
    <col min="3586" max="3590" width="11.42578125" style="203"/>
    <col min="3591" max="3591" width="12.42578125" style="203" customWidth="1"/>
    <col min="3592" max="3592" width="12.5703125" style="203" customWidth="1"/>
    <col min="3593" max="3593" width="13.28515625" style="203" customWidth="1"/>
    <col min="3594" max="3594" width="15.85546875" style="203" customWidth="1"/>
    <col min="3595" max="3595" width="13" style="203" customWidth="1"/>
    <col min="3596" max="3596" width="0.140625" style="203" customWidth="1"/>
    <col min="3597" max="3838" width="11.42578125" style="203"/>
    <col min="3839" max="3839" width="1.85546875" style="203" customWidth="1"/>
    <col min="3840" max="3840" width="11.42578125" style="203"/>
    <col min="3841" max="3841" width="12.140625" style="203" bestFit="1" customWidth="1"/>
    <col min="3842" max="3846" width="11.42578125" style="203"/>
    <col min="3847" max="3847" width="12.42578125" style="203" customWidth="1"/>
    <col min="3848" max="3848" width="12.5703125" style="203" customWidth="1"/>
    <col min="3849" max="3849" width="13.28515625" style="203" customWidth="1"/>
    <col min="3850" max="3850" width="15.85546875" style="203" customWidth="1"/>
    <col min="3851" max="3851" width="13" style="203" customWidth="1"/>
    <col min="3852" max="3852" width="0.140625" style="203" customWidth="1"/>
    <col min="3853" max="4094" width="11.42578125" style="203"/>
    <col min="4095" max="4095" width="1.85546875" style="203" customWidth="1"/>
    <col min="4096" max="4096" width="11.42578125" style="203"/>
    <col min="4097" max="4097" width="12.140625" style="203" bestFit="1" customWidth="1"/>
    <col min="4098" max="4102" width="11.42578125" style="203"/>
    <col min="4103" max="4103" width="12.42578125" style="203" customWidth="1"/>
    <col min="4104" max="4104" width="12.5703125" style="203" customWidth="1"/>
    <col min="4105" max="4105" width="13.28515625" style="203" customWidth="1"/>
    <col min="4106" max="4106" width="15.85546875" style="203" customWidth="1"/>
    <col min="4107" max="4107" width="13" style="203" customWidth="1"/>
    <col min="4108" max="4108" width="0.140625" style="203" customWidth="1"/>
    <col min="4109" max="4350" width="11.42578125" style="203"/>
    <col min="4351" max="4351" width="1.85546875" style="203" customWidth="1"/>
    <col min="4352" max="4352" width="11.42578125" style="203"/>
    <col min="4353" max="4353" width="12.140625" style="203" bestFit="1" customWidth="1"/>
    <col min="4354" max="4358" width="11.42578125" style="203"/>
    <col min="4359" max="4359" width="12.42578125" style="203" customWidth="1"/>
    <col min="4360" max="4360" width="12.5703125" style="203" customWidth="1"/>
    <col min="4361" max="4361" width="13.28515625" style="203" customWidth="1"/>
    <col min="4362" max="4362" width="15.85546875" style="203" customWidth="1"/>
    <col min="4363" max="4363" width="13" style="203" customWidth="1"/>
    <col min="4364" max="4364" width="0.140625" style="203" customWidth="1"/>
    <col min="4365" max="4606" width="11.42578125" style="203"/>
    <col min="4607" max="4607" width="1.85546875" style="203" customWidth="1"/>
    <col min="4608" max="4608" width="11.42578125" style="203"/>
    <col min="4609" max="4609" width="12.140625" style="203" bestFit="1" customWidth="1"/>
    <col min="4610" max="4614" width="11.42578125" style="203"/>
    <col min="4615" max="4615" width="12.42578125" style="203" customWidth="1"/>
    <col min="4616" max="4616" width="12.5703125" style="203" customWidth="1"/>
    <col min="4617" max="4617" width="13.28515625" style="203" customWidth="1"/>
    <col min="4618" max="4618" width="15.85546875" style="203" customWidth="1"/>
    <col min="4619" max="4619" width="13" style="203" customWidth="1"/>
    <col min="4620" max="4620" width="0.140625" style="203" customWidth="1"/>
    <col min="4621" max="4862" width="11.42578125" style="203"/>
    <col min="4863" max="4863" width="1.85546875" style="203" customWidth="1"/>
    <col min="4864" max="4864" width="11.42578125" style="203"/>
    <col min="4865" max="4865" width="12.140625" style="203" bestFit="1" customWidth="1"/>
    <col min="4866" max="4870" width="11.42578125" style="203"/>
    <col min="4871" max="4871" width="12.42578125" style="203" customWidth="1"/>
    <col min="4872" max="4872" width="12.5703125" style="203" customWidth="1"/>
    <col min="4873" max="4873" width="13.28515625" style="203" customWidth="1"/>
    <col min="4874" max="4874" width="15.85546875" style="203" customWidth="1"/>
    <col min="4875" max="4875" width="13" style="203" customWidth="1"/>
    <col min="4876" max="4876" width="0.140625" style="203" customWidth="1"/>
    <col min="4877" max="5118" width="11.42578125" style="203"/>
    <col min="5119" max="5119" width="1.85546875" style="203" customWidth="1"/>
    <col min="5120" max="5120" width="11.42578125" style="203"/>
    <col min="5121" max="5121" width="12.140625" style="203" bestFit="1" customWidth="1"/>
    <col min="5122" max="5126" width="11.42578125" style="203"/>
    <col min="5127" max="5127" width="12.42578125" style="203" customWidth="1"/>
    <col min="5128" max="5128" width="12.5703125" style="203" customWidth="1"/>
    <col min="5129" max="5129" width="13.28515625" style="203" customWidth="1"/>
    <col min="5130" max="5130" width="15.85546875" style="203" customWidth="1"/>
    <col min="5131" max="5131" width="13" style="203" customWidth="1"/>
    <col min="5132" max="5132" width="0.140625" style="203" customWidth="1"/>
    <col min="5133" max="5374" width="11.42578125" style="203"/>
    <col min="5375" max="5375" width="1.85546875" style="203" customWidth="1"/>
    <col min="5376" max="5376" width="11.42578125" style="203"/>
    <col min="5377" max="5377" width="12.140625" style="203" bestFit="1" customWidth="1"/>
    <col min="5378" max="5382" width="11.42578125" style="203"/>
    <col min="5383" max="5383" width="12.42578125" style="203" customWidth="1"/>
    <col min="5384" max="5384" width="12.5703125" style="203" customWidth="1"/>
    <col min="5385" max="5385" width="13.28515625" style="203" customWidth="1"/>
    <col min="5386" max="5386" width="15.85546875" style="203" customWidth="1"/>
    <col min="5387" max="5387" width="13" style="203" customWidth="1"/>
    <col min="5388" max="5388" width="0.140625" style="203" customWidth="1"/>
    <col min="5389" max="5630" width="11.42578125" style="203"/>
    <col min="5631" max="5631" width="1.85546875" style="203" customWidth="1"/>
    <col min="5632" max="5632" width="11.42578125" style="203"/>
    <col min="5633" max="5633" width="12.140625" style="203" bestFit="1" customWidth="1"/>
    <col min="5634" max="5638" width="11.42578125" style="203"/>
    <col min="5639" max="5639" width="12.42578125" style="203" customWidth="1"/>
    <col min="5640" max="5640" width="12.5703125" style="203" customWidth="1"/>
    <col min="5641" max="5641" width="13.28515625" style="203" customWidth="1"/>
    <col min="5642" max="5642" width="15.85546875" style="203" customWidth="1"/>
    <col min="5643" max="5643" width="13" style="203" customWidth="1"/>
    <col min="5644" max="5644" width="0.140625" style="203" customWidth="1"/>
    <col min="5645" max="5886" width="11.42578125" style="203"/>
    <col min="5887" max="5887" width="1.85546875" style="203" customWidth="1"/>
    <col min="5888" max="5888" width="11.42578125" style="203"/>
    <col min="5889" max="5889" width="12.140625" style="203" bestFit="1" customWidth="1"/>
    <col min="5890" max="5894" width="11.42578125" style="203"/>
    <col min="5895" max="5895" width="12.42578125" style="203" customWidth="1"/>
    <col min="5896" max="5896" width="12.5703125" style="203" customWidth="1"/>
    <col min="5897" max="5897" width="13.28515625" style="203" customWidth="1"/>
    <col min="5898" max="5898" width="15.85546875" style="203" customWidth="1"/>
    <col min="5899" max="5899" width="13" style="203" customWidth="1"/>
    <col min="5900" max="5900" width="0.140625" style="203" customWidth="1"/>
    <col min="5901" max="6142" width="11.42578125" style="203"/>
    <col min="6143" max="6143" width="1.85546875" style="203" customWidth="1"/>
    <col min="6144" max="6144" width="11.42578125" style="203"/>
    <col min="6145" max="6145" width="12.140625" style="203" bestFit="1" customWidth="1"/>
    <col min="6146" max="6150" width="11.42578125" style="203"/>
    <col min="6151" max="6151" width="12.42578125" style="203" customWidth="1"/>
    <col min="6152" max="6152" width="12.5703125" style="203" customWidth="1"/>
    <col min="6153" max="6153" width="13.28515625" style="203" customWidth="1"/>
    <col min="6154" max="6154" width="15.85546875" style="203" customWidth="1"/>
    <col min="6155" max="6155" width="13" style="203" customWidth="1"/>
    <col min="6156" max="6156" width="0.140625" style="203" customWidth="1"/>
    <col min="6157" max="6398" width="11.42578125" style="203"/>
    <col min="6399" max="6399" width="1.85546875" style="203" customWidth="1"/>
    <col min="6400" max="6400" width="11.42578125" style="203"/>
    <col min="6401" max="6401" width="12.140625" style="203" bestFit="1" customWidth="1"/>
    <col min="6402" max="6406" width="11.42578125" style="203"/>
    <col min="6407" max="6407" width="12.42578125" style="203" customWidth="1"/>
    <col min="6408" max="6408" width="12.5703125" style="203" customWidth="1"/>
    <col min="6409" max="6409" width="13.28515625" style="203" customWidth="1"/>
    <col min="6410" max="6410" width="15.85546875" style="203" customWidth="1"/>
    <col min="6411" max="6411" width="13" style="203" customWidth="1"/>
    <col min="6412" max="6412" width="0.140625" style="203" customWidth="1"/>
    <col min="6413" max="6654" width="11.42578125" style="203"/>
    <col min="6655" max="6655" width="1.85546875" style="203" customWidth="1"/>
    <col min="6656" max="6656" width="11.42578125" style="203"/>
    <col min="6657" max="6657" width="12.140625" style="203" bestFit="1" customWidth="1"/>
    <col min="6658" max="6662" width="11.42578125" style="203"/>
    <col min="6663" max="6663" width="12.42578125" style="203" customWidth="1"/>
    <col min="6664" max="6664" width="12.5703125" style="203" customWidth="1"/>
    <col min="6665" max="6665" width="13.28515625" style="203" customWidth="1"/>
    <col min="6666" max="6666" width="15.85546875" style="203" customWidth="1"/>
    <col min="6667" max="6667" width="13" style="203" customWidth="1"/>
    <col min="6668" max="6668" width="0.140625" style="203" customWidth="1"/>
    <col min="6669" max="6910" width="11.42578125" style="203"/>
    <col min="6911" max="6911" width="1.85546875" style="203" customWidth="1"/>
    <col min="6912" max="6912" width="11.42578125" style="203"/>
    <col min="6913" max="6913" width="12.140625" style="203" bestFit="1" customWidth="1"/>
    <col min="6914" max="6918" width="11.42578125" style="203"/>
    <col min="6919" max="6919" width="12.42578125" style="203" customWidth="1"/>
    <col min="6920" max="6920" width="12.5703125" style="203" customWidth="1"/>
    <col min="6921" max="6921" width="13.28515625" style="203" customWidth="1"/>
    <col min="6922" max="6922" width="15.85546875" style="203" customWidth="1"/>
    <col min="6923" max="6923" width="13" style="203" customWidth="1"/>
    <col min="6924" max="6924" width="0.140625" style="203" customWidth="1"/>
    <col min="6925" max="7166" width="11.42578125" style="203"/>
    <col min="7167" max="7167" width="1.85546875" style="203" customWidth="1"/>
    <col min="7168" max="7168" width="11.42578125" style="203"/>
    <col min="7169" max="7169" width="12.140625" style="203" bestFit="1" customWidth="1"/>
    <col min="7170" max="7174" width="11.42578125" style="203"/>
    <col min="7175" max="7175" width="12.42578125" style="203" customWidth="1"/>
    <col min="7176" max="7176" width="12.5703125" style="203" customWidth="1"/>
    <col min="7177" max="7177" width="13.28515625" style="203" customWidth="1"/>
    <col min="7178" max="7178" width="15.85546875" style="203" customWidth="1"/>
    <col min="7179" max="7179" width="13" style="203" customWidth="1"/>
    <col min="7180" max="7180" width="0.140625" style="203" customWidth="1"/>
    <col min="7181" max="7422" width="11.42578125" style="203"/>
    <col min="7423" max="7423" width="1.85546875" style="203" customWidth="1"/>
    <col min="7424" max="7424" width="11.42578125" style="203"/>
    <col min="7425" max="7425" width="12.140625" style="203" bestFit="1" customWidth="1"/>
    <col min="7426" max="7430" width="11.42578125" style="203"/>
    <col min="7431" max="7431" width="12.42578125" style="203" customWidth="1"/>
    <col min="7432" max="7432" width="12.5703125" style="203" customWidth="1"/>
    <col min="7433" max="7433" width="13.28515625" style="203" customWidth="1"/>
    <col min="7434" max="7434" width="15.85546875" style="203" customWidth="1"/>
    <col min="7435" max="7435" width="13" style="203" customWidth="1"/>
    <col min="7436" max="7436" width="0.140625" style="203" customWidth="1"/>
    <col min="7437" max="7678" width="11.42578125" style="203"/>
    <col min="7679" max="7679" width="1.85546875" style="203" customWidth="1"/>
    <col min="7680" max="7680" width="11.42578125" style="203"/>
    <col min="7681" max="7681" width="12.140625" style="203" bestFit="1" customWidth="1"/>
    <col min="7682" max="7686" width="11.42578125" style="203"/>
    <col min="7687" max="7687" width="12.42578125" style="203" customWidth="1"/>
    <col min="7688" max="7688" width="12.5703125" style="203" customWidth="1"/>
    <col min="7689" max="7689" width="13.28515625" style="203" customWidth="1"/>
    <col min="7690" max="7690" width="15.85546875" style="203" customWidth="1"/>
    <col min="7691" max="7691" width="13" style="203" customWidth="1"/>
    <col min="7692" max="7692" width="0.140625" style="203" customWidth="1"/>
    <col min="7693" max="7934" width="11.42578125" style="203"/>
    <col min="7935" max="7935" width="1.85546875" style="203" customWidth="1"/>
    <col min="7936" max="7936" width="11.42578125" style="203"/>
    <col min="7937" max="7937" width="12.140625" style="203" bestFit="1" customWidth="1"/>
    <col min="7938" max="7942" width="11.42578125" style="203"/>
    <col min="7943" max="7943" width="12.42578125" style="203" customWidth="1"/>
    <col min="7944" max="7944" width="12.5703125" style="203" customWidth="1"/>
    <col min="7945" max="7945" width="13.28515625" style="203" customWidth="1"/>
    <col min="7946" max="7946" width="15.85546875" style="203" customWidth="1"/>
    <col min="7947" max="7947" width="13" style="203" customWidth="1"/>
    <col min="7948" max="7948" width="0.140625" style="203" customWidth="1"/>
    <col min="7949" max="8190" width="11.42578125" style="203"/>
    <col min="8191" max="8191" width="1.85546875" style="203" customWidth="1"/>
    <col min="8192" max="8192" width="11.42578125" style="203"/>
    <col min="8193" max="8193" width="12.140625" style="203" bestFit="1" customWidth="1"/>
    <col min="8194" max="8198" width="11.42578125" style="203"/>
    <col min="8199" max="8199" width="12.42578125" style="203" customWidth="1"/>
    <col min="8200" max="8200" width="12.5703125" style="203" customWidth="1"/>
    <col min="8201" max="8201" width="13.28515625" style="203" customWidth="1"/>
    <col min="8202" max="8202" width="15.85546875" style="203" customWidth="1"/>
    <col min="8203" max="8203" width="13" style="203" customWidth="1"/>
    <col min="8204" max="8204" width="0.140625" style="203" customWidth="1"/>
    <col min="8205" max="8446" width="11.42578125" style="203"/>
    <col min="8447" max="8447" width="1.85546875" style="203" customWidth="1"/>
    <col min="8448" max="8448" width="11.42578125" style="203"/>
    <col min="8449" max="8449" width="12.140625" style="203" bestFit="1" customWidth="1"/>
    <col min="8450" max="8454" width="11.42578125" style="203"/>
    <col min="8455" max="8455" width="12.42578125" style="203" customWidth="1"/>
    <col min="8456" max="8456" width="12.5703125" style="203" customWidth="1"/>
    <col min="8457" max="8457" width="13.28515625" style="203" customWidth="1"/>
    <col min="8458" max="8458" width="15.85546875" style="203" customWidth="1"/>
    <col min="8459" max="8459" width="13" style="203" customWidth="1"/>
    <col min="8460" max="8460" width="0.140625" style="203" customWidth="1"/>
    <col min="8461" max="8702" width="11.42578125" style="203"/>
    <col min="8703" max="8703" width="1.85546875" style="203" customWidth="1"/>
    <col min="8704" max="8704" width="11.42578125" style="203"/>
    <col min="8705" max="8705" width="12.140625" style="203" bestFit="1" customWidth="1"/>
    <col min="8706" max="8710" width="11.42578125" style="203"/>
    <col min="8711" max="8711" width="12.42578125" style="203" customWidth="1"/>
    <col min="8712" max="8712" width="12.5703125" style="203" customWidth="1"/>
    <col min="8713" max="8713" width="13.28515625" style="203" customWidth="1"/>
    <col min="8714" max="8714" width="15.85546875" style="203" customWidth="1"/>
    <col min="8715" max="8715" width="13" style="203" customWidth="1"/>
    <col min="8716" max="8716" width="0.140625" style="203" customWidth="1"/>
    <col min="8717" max="8958" width="11.42578125" style="203"/>
    <col min="8959" max="8959" width="1.85546875" style="203" customWidth="1"/>
    <col min="8960" max="8960" width="11.42578125" style="203"/>
    <col min="8961" max="8961" width="12.140625" style="203" bestFit="1" customWidth="1"/>
    <col min="8962" max="8966" width="11.42578125" style="203"/>
    <col min="8967" max="8967" width="12.42578125" style="203" customWidth="1"/>
    <col min="8968" max="8968" width="12.5703125" style="203" customWidth="1"/>
    <col min="8969" max="8969" width="13.28515625" style="203" customWidth="1"/>
    <col min="8970" max="8970" width="15.85546875" style="203" customWidth="1"/>
    <col min="8971" max="8971" width="13" style="203" customWidth="1"/>
    <col min="8972" max="8972" width="0.140625" style="203" customWidth="1"/>
    <col min="8973" max="9214" width="11.42578125" style="203"/>
    <col min="9215" max="9215" width="1.85546875" style="203" customWidth="1"/>
    <col min="9216" max="9216" width="11.42578125" style="203"/>
    <col min="9217" max="9217" width="12.140625" style="203" bestFit="1" customWidth="1"/>
    <col min="9218" max="9222" width="11.42578125" style="203"/>
    <col min="9223" max="9223" width="12.42578125" style="203" customWidth="1"/>
    <col min="9224" max="9224" width="12.5703125" style="203" customWidth="1"/>
    <col min="9225" max="9225" width="13.28515625" style="203" customWidth="1"/>
    <col min="9226" max="9226" width="15.85546875" style="203" customWidth="1"/>
    <col min="9227" max="9227" width="13" style="203" customWidth="1"/>
    <col min="9228" max="9228" width="0.140625" style="203" customWidth="1"/>
    <col min="9229" max="9470" width="11.42578125" style="203"/>
    <col min="9471" max="9471" width="1.85546875" style="203" customWidth="1"/>
    <col min="9472" max="9472" width="11.42578125" style="203"/>
    <col min="9473" max="9473" width="12.140625" style="203" bestFit="1" customWidth="1"/>
    <col min="9474" max="9478" width="11.42578125" style="203"/>
    <col min="9479" max="9479" width="12.42578125" style="203" customWidth="1"/>
    <col min="9480" max="9480" width="12.5703125" style="203" customWidth="1"/>
    <col min="9481" max="9481" width="13.28515625" style="203" customWidth="1"/>
    <col min="9482" max="9482" width="15.85546875" style="203" customWidth="1"/>
    <col min="9483" max="9483" width="13" style="203" customWidth="1"/>
    <col min="9484" max="9484" width="0.140625" style="203" customWidth="1"/>
    <col min="9485" max="9726" width="11.42578125" style="203"/>
    <col min="9727" max="9727" width="1.85546875" style="203" customWidth="1"/>
    <col min="9728" max="9728" width="11.42578125" style="203"/>
    <col min="9729" max="9729" width="12.140625" style="203" bestFit="1" customWidth="1"/>
    <col min="9730" max="9734" width="11.42578125" style="203"/>
    <col min="9735" max="9735" width="12.42578125" style="203" customWidth="1"/>
    <col min="9736" max="9736" width="12.5703125" style="203" customWidth="1"/>
    <col min="9737" max="9737" width="13.28515625" style="203" customWidth="1"/>
    <col min="9738" max="9738" width="15.85546875" style="203" customWidth="1"/>
    <col min="9739" max="9739" width="13" style="203" customWidth="1"/>
    <col min="9740" max="9740" width="0.140625" style="203" customWidth="1"/>
    <col min="9741" max="9982" width="11.42578125" style="203"/>
    <col min="9983" max="9983" width="1.85546875" style="203" customWidth="1"/>
    <col min="9984" max="9984" width="11.42578125" style="203"/>
    <col min="9985" max="9985" width="12.140625" style="203" bestFit="1" customWidth="1"/>
    <col min="9986" max="9990" width="11.42578125" style="203"/>
    <col min="9991" max="9991" width="12.42578125" style="203" customWidth="1"/>
    <col min="9992" max="9992" width="12.5703125" style="203" customWidth="1"/>
    <col min="9993" max="9993" width="13.28515625" style="203" customWidth="1"/>
    <col min="9994" max="9994" width="15.85546875" style="203" customWidth="1"/>
    <col min="9995" max="9995" width="13" style="203" customWidth="1"/>
    <col min="9996" max="9996" width="0.140625" style="203" customWidth="1"/>
    <col min="9997" max="10238" width="11.42578125" style="203"/>
    <col min="10239" max="10239" width="1.85546875" style="203" customWidth="1"/>
    <col min="10240" max="10240" width="11.42578125" style="203"/>
    <col min="10241" max="10241" width="12.140625" style="203" bestFit="1" customWidth="1"/>
    <col min="10242" max="10246" width="11.42578125" style="203"/>
    <col min="10247" max="10247" width="12.42578125" style="203" customWidth="1"/>
    <col min="10248" max="10248" width="12.5703125" style="203" customWidth="1"/>
    <col min="10249" max="10249" width="13.28515625" style="203" customWidth="1"/>
    <col min="10250" max="10250" width="15.85546875" style="203" customWidth="1"/>
    <col min="10251" max="10251" width="13" style="203" customWidth="1"/>
    <col min="10252" max="10252" width="0.140625" style="203" customWidth="1"/>
    <col min="10253" max="10494" width="11.42578125" style="203"/>
    <col min="10495" max="10495" width="1.85546875" style="203" customWidth="1"/>
    <col min="10496" max="10496" width="11.42578125" style="203"/>
    <col min="10497" max="10497" width="12.140625" style="203" bestFit="1" customWidth="1"/>
    <col min="10498" max="10502" width="11.42578125" style="203"/>
    <col min="10503" max="10503" width="12.42578125" style="203" customWidth="1"/>
    <col min="10504" max="10504" width="12.5703125" style="203" customWidth="1"/>
    <col min="10505" max="10505" width="13.28515625" style="203" customWidth="1"/>
    <col min="10506" max="10506" width="15.85546875" style="203" customWidth="1"/>
    <col min="10507" max="10507" width="13" style="203" customWidth="1"/>
    <col min="10508" max="10508" width="0.140625" style="203" customWidth="1"/>
    <col min="10509" max="10750" width="11.42578125" style="203"/>
    <col min="10751" max="10751" width="1.85546875" style="203" customWidth="1"/>
    <col min="10752" max="10752" width="11.42578125" style="203"/>
    <col min="10753" max="10753" width="12.140625" style="203" bestFit="1" customWidth="1"/>
    <col min="10754" max="10758" width="11.42578125" style="203"/>
    <col min="10759" max="10759" width="12.42578125" style="203" customWidth="1"/>
    <col min="10760" max="10760" width="12.5703125" style="203" customWidth="1"/>
    <col min="10761" max="10761" width="13.28515625" style="203" customWidth="1"/>
    <col min="10762" max="10762" width="15.85546875" style="203" customWidth="1"/>
    <col min="10763" max="10763" width="13" style="203" customWidth="1"/>
    <col min="10764" max="10764" width="0.140625" style="203" customWidth="1"/>
    <col min="10765" max="11006" width="11.42578125" style="203"/>
    <col min="11007" max="11007" width="1.85546875" style="203" customWidth="1"/>
    <col min="11008" max="11008" width="11.42578125" style="203"/>
    <col min="11009" max="11009" width="12.140625" style="203" bestFit="1" customWidth="1"/>
    <col min="11010" max="11014" width="11.42578125" style="203"/>
    <col min="11015" max="11015" width="12.42578125" style="203" customWidth="1"/>
    <col min="11016" max="11016" width="12.5703125" style="203" customWidth="1"/>
    <col min="11017" max="11017" width="13.28515625" style="203" customWidth="1"/>
    <col min="11018" max="11018" width="15.85546875" style="203" customWidth="1"/>
    <col min="11019" max="11019" width="13" style="203" customWidth="1"/>
    <col min="11020" max="11020" width="0.140625" style="203" customWidth="1"/>
    <col min="11021" max="11262" width="11.42578125" style="203"/>
    <col min="11263" max="11263" width="1.85546875" style="203" customWidth="1"/>
    <col min="11264" max="11264" width="11.42578125" style="203"/>
    <col min="11265" max="11265" width="12.140625" style="203" bestFit="1" customWidth="1"/>
    <col min="11266" max="11270" width="11.42578125" style="203"/>
    <col min="11271" max="11271" width="12.42578125" style="203" customWidth="1"/>
    <col min="11272" max="11272" width="12.5703125" style="203" customWidth="1"/>
    <col min="11273" max="11273" width="13.28515625" style="203" customWidth="1"/>
    <col min="11274" max="11274" width="15.85546875" style="203" customWidth="1"/>
    <col min="11275" max="11275" width="13" style="203" customWidth="1"/>
    <col min="11276" max="11276" width="0.140625" style="203" customWidth="1"/>
    <col min="11277" max="11518" width="11.42578125" style="203"/>
    <col min="11519" max="11519" width="1.85546875" style="203" customWidth="1"/>
    <col min="11520" max="11520" width="11.42578125" style="203"/>
    <col min="11521" max="11521" width="12.140625" style="203" bestFit="1" customWidth="1"/>
    <col min="11522" max="11526" width="11.42578125" style="203"/>
    <col min="11527" max="11527" width="12.42578125" style="203" customWidth="1"/>
    <col min="11528" max="11528" width="12.5703125" style="203" customWidth="1"/>
    <col min="11529" max="11529" width="13.28515625" style="203" customWidth="1"/>
    <col min="11530" max="11530" width="15.85546875" style="203" customWidth="1"/>
    <col min="11531" max="11531" width="13" style="203" customWidth="1"/>
    <col min="11532" max="11532" width="0.140625" style="203" customWidth="1"/>
    <col min="11533" max="11774" width="11.42578125" style="203"/>
    <col min="11775" max="11775" width="1.85546875" style="203" customWidth="1"/>
    <col min="11776" max="11776" width="11.42578125" style="203"/>
    <col min="11777" max="11777" width="12.140625" style="203" bestFit="1" customWidth="1"/>
    <col min="11778" max="11782" width="11.42578125" style="203"/>
    <col min="11783" max="11783" width="12.42578125" style="203" customWidth="1"/>
    <col min="11784" max="11784" width="12.5703125" style="203" customWidth="1"/>
    <col min="11785" max="11785" width="13.28515625" style="203" customWidth="1"/>
    <col min="11786" max="11786" width="15.85546875" style="203" customWidth="1"/>
    <col min="11787" max="11787" width="13" style="203" customWidth="1"/>
    <col min="11788" max="11788" width="0.140625" style="203" customWidth="1"/>
    <col min="11789" max="12030" width="11.42578125" style="203"/>
    <col min="12031" max="12031" width="1.85546875" style="203" customWidth="1"/>
    <col min="12032" max="12032" width="11.42578125" style="203"/>
    <col min="12033" max="12033" width="12.140625" style="203" bestFit="1" customWidth="1"/>
    <col min="12034" max="12038" width="11.42578125" style="203"/>
    <col min="12039" max="12039" width="12.42578125" style="203" customWidth="1"/>
    <col min="12040" max="12040" width="12.5703125" style="203" customWidth="1"/>
    <col min="12041" max="12041" width="13.28515625" style="203" customWidth="1"/>
    <col min="12042" max="12042" width="15.85546875" style="203" customWidth="1"/>
    <col min="12043" max="12043" width="13" style="203" customWidth="1"/>
    <col min="12044" max="12044" width="0.140625" style="203" customWidth="1"/>
    <col min="12045" max="12286" width="11.42578125" style="203"/>
    <col min="12287" max="12287" width="1.85546875" style="203" customWidth="1"/>
    <col min="12288" max="12288" width="11.42578125" style="203"/>
    <col min="12289" max="12289" width="12.140625" style="203" bestFit="1" customWidth="1"/>
    <col min="12290" max="12294" width="11.42578125" style="203"/>
    <col min="12295" max="12295" width="12.42578125" style="203" customWidth="1"/>
    <col min="12296" max="12296" width="12.5703125" style="203" customWidth="1"/>
    <col min="12297" max="12297" width="13.28515625" style="203" customWidth="1"/>
    <col min="12298" max="12298" width="15.85546875" style="203" customWidth="1"/>
    <col min="12299" max="12299" width="13" style="203" customWidth="1"/>
    <col min="12300" max="12300" width="0.140625" style="203" customWidth="1"/>
    <col min="12301" max="12542" width="11.42578125" style="203"/>
    <col min="12543" max="12543" width="1.85546875" style="203" customWidth="1"/>
    <col min="12544" max="12544" width="11.42578125" style="203"/>
    <col min="12545" max="12545" width="12.140625" style="203" bestFit="1" customWidth="1"/>
    <col min="12546" max="12550" width="11.42578125" style="203"/>
    <col min="12551" max="12551" width="12.42578125" style="203" customWidth="1"/>
    <col min="12552" max="12552" width="12.5703125" style="203" customWidth="1"/>
    <col min="12553" max="12553" width="13.28515625" style="203" customWidth="1"/>
    <col min="12554" max="12554" width="15.85546875" style="203" customWidth="1"/>
    <col min="12555" max="12555" width="13" style="203" customWidth="1"/>
    <col min="12556" max="12556" width="0.140625" style="203" customWidth="1"/>
    <col min="12557" max="12798" width="11.42578125" style="203"/>
    <col min="12799" max="12799" width="1.85546875" style="203" customWidth="1"/>
    <col min="12800" max="12800" width="11.42578125" style="203"/>
    <col min="12801" max="12801" width="12.140625" style="203" bestFit="1" customWidth="1"/>
    <col min="12802" max="12806" width="11.42578125" style="203"/>
    <col min="12807" max="12807" width="12.42578125" style="203" customWidth="1"/>
    <col min="12808" max="12808" width="12.5703125" style="203" customWidth="1"/>
    <col min="12809" max="12809" width="13.28515625" style="203" customWidth="1"/>
    <col min="12810" max="12810" width="15.85546875" style="203" customWidth="1"/>
    <col min="12811" max="12811" width="13" style="203" customWidth="1"/>
    <col min="12812" max="12812" width="0.140625" style="203" customWidth="1"/>
    <col min="12813" max="13054" width="11.42578125" style="203"/>
    <col min="13055" max="13055" width="1.85546875" style="203" customWidth="1"/>
    <col min="13056" max="13056" width="11.42578125" style="203"/>
    <col min="13057" max="13057" width="12.140625" style="203" bestFit="1" customWidth="1"/>
    <col min="13058" max="13062" width="11.42578125" style="203"/>
    <col min="13063" max="13063" width="12.42578125" style="203" customWidth="1"/>
    <col min="13064" max="13064" width="12.5703125" style="203" customWidth="1"/>
    <col min="13065" max="13065" width="13.28515625" style="203" customWidth="1"/>
    <col min="13066" max="13066" width="15.85546875" style="203" customWidth="1"/>
    <col min="13067" max="13067" width="13" style="203" customWidth="1"/>
    <col min="13068" max="13068" width="0.140625" style="203" customWidth="1"/>
    <col min="13069" max="13310" width="11.42578125" style="203"/>
    <col min="13311" max="13311" width="1.85546875" style="203" customWidth="1"/>
    <col min="13312" max="13312" width="11.42578125" style="203"/>
    <col min="13313" max="13313" width="12.140625" style="203" bestFit="1" customWidth="1"/>
    <col min="13314" max="13318" width="11.42578125" style="203"/>
    <col min="13319" max="13319" width="12.42578125" style="203" customWidth="1"/>
    <col min="13320" max="13320" width="12.5703125" style="203" customWidth="1"/>
    <col min="13321" max="13321" width="13.28515625" style="203" customWidth="1"/>
    <col min="13322" max="13322" width="15.85546875" style="203" customWidth="1"/>
    <col min="13323" max="13323" width="13" style="203" customWidth="1"/>
    <col min="13324" max="13324" width="0.140625" style="203" customWidth="1"/>
    <col min="13325" max="13566" width="11.42578125" style="203"/>
    <col min="13567" max="13567" width="1.85546875" style="203" customWidth="1"/>
    <col min="13568" max="13568" width="11.42578125" style="203"/>
    <col min="13569" max="13569" width="12.140625" style="203" bestFit="1" customWidth="1"/>
    <col min="13570" max="13574" width="11.42578125" style="203"/>
    <col min="13575" max="13575" width="12.42578125" style="203" customWidth="1"/>
    <col min="13576" max="13576" width="12.5703125" style="203" customWidth="1"/>
    <col min="13577" max="13577" width="13.28515625" style="203" customWidth="1"/>
    <col min="13578" max="13578" width="15.85546875" style="203" customWidth="1"/>
    <col min="13579" max="13579" width="13" style="203" customWidth="1"/>
    <col min="13580" max="13580" width="0.140625" style="203" customWidth="1"/>
    <col min="13581" max="13822" width="11.42578125" style="203"/>
    <col min="13823" max="13823" width="1.85546875" style="203" customWidth="1"/>
    <col min="13824" max="13824" width="11.42578125" style="203"/>
    <col min="13825" max="13825" width="12.140625" style="203" bestFit="1" customWidth="1"/>
    <col min="13826" max="13830" width="11.42578125" style="203"/>
    <col min="13831" max="13831" width="12.42578125" style="203" customWidth="1"/>
    <col min="13832" max="13832" width="12.5703125" style="203" customWidth="1"/>
    <col min="13833" max="13833" width="13.28515625" style="203" customWidth="1"/>
    <col min="13834" max="13834" width="15.85546875" style="203" customWidth="1"/>
    <col min="13835" max="13835" width="13" style="203" customWidth="1"/>
    <col min="13836" max="13836" width="0.140625" style="203" customWidth="1"/>
    <col min="13837" max="14078" width="11.42578125" style="203"/>
    <col min="14079" max="14079" width="1.85546875" style="203" customWidth="1"/>
    <col min="14080" max="14080" width="11.42578125" style="203"/>
    <col min="14081" max="14081" width="12.140625" style="203" bestFit="1" customWidth="1"/>
    <col min="14082" max="14086" width="11.42578125" style="203"/>
    <col min="14087" max="14087" width="12.42578125" style="203" customWidth="1"/>
    <col min="14088" max="14088" width="12.5703125" style="203" customWidth="1"/>
    <col min="14089" max="14089" width="13.28515625" style="203" customWidth="1"/>
    <col min="14090" max="14090" width="15.85546875" style="203" customWidth="1"/>
    <col min="14091" max="14091" width="13" style="203" customWidth="1"/>
    <col min="14092" max="14092" width="0.140625" style="203" customWidth="1"/>
    <col min="14093" max="14334" width="11.42578125" style="203"/>
    <col min="14335" max="14335" width="1.85546875" style="203" customWidth="1"/>
    <col min="14336" max="14336" width="11.42578125" style="203"/>
    <col min="14337" max="14337" width="12.140625" style="203" bestFit="1" customWidth="1"/>
    <col min="14338" max="14342" width="11.42578125" style="203"/>
    <col min="14343" max="14343" width="12.42578125" style="203" customWidth="1"/>
    <col min="14344" max="14344" width="12.5703125" style="203" customWidth="1"/>
    <col min="14345" max="14345" width="13.28515625" style="203" customWidth="1"/>
    <col min="14346" max="14346" width="15.85546875" style="203" customWidth="1"/>
    <col min="14347" max="14347" width="13" style="203" customWidth="1"/>
    <col min="14348" max="14348" width="0.140625" style="203" customWidth="1"/>
    <col min="14349" max="14590" width="11.42578125" style="203"/>
    <col min="14591" max="14591" width="1.85546875" style="203" customWidth="1"/>
    <col min="14592" max="14592" width="11.42578125" style="203"/>
    <col min="14593" max="14593" width="12.140625" style="203" bestFit="1" customWidth="1"/>
    <col min="14594" max="14598" width="11.42578125" style="203"/>
    <col min="14599" max="14599" width="12.42578125" style="203" customWidth="1"/>
    <col min="14600" max="14600" width="12.5703125" style="203" customWidth="1"/>
    <col min="14601" max="14601" width="13.28515625" style="203" customWidth="1"/>
    <col min="14602" max="14602" width="15.85546875" style="203" customWidth="1"/>
    <col min="14603" max="14603" width="13" style="203" customWidth="1"/>
    <col min="14604" max="14604" width="0.140625" style="203" customWidth="1"/>
    <col min="14605" max="14846" width="11.42578125" style="203"/>
    <col min="14847" max="14847" width="1.85546875" style="203" customWidth="1"/>
    <col min="14848" max="14848" width="11.42578125" style="203"/>
    <col min="14849" max="14849" width="12.140625" style="203" bestFit="1" customWidth="1"/>
    <col min="14850" max="14854" width="11.42578125" style="203"/>
    <col min="14855" max="14855" width="12.42578125" style="203" customWidth="1"/>
    <col min="14856" max="14856" width="12.5703125" style="203" customWidth="1"/>
    <col min="14857" max="14857" width="13.28515625" style="203" customWidth="1"/>
    <col min="14858" max="14858" width="15.85546875" style="203" customWidth="1"/>
    <col min="14859" max="14859" width="13" style="203" customWidth="1"/>
    <col min="14860" max="14860" width="0.140625" style="203" customWidth="1"/>
    <col min="14861" max="15102" width="11.42578125" style="203"/>
    <col min="15103" max="15103" width="1.85546875" style="203" customWidth="1"/>
    <col min="15104" max="15104" width="11.42578125" style="203"/>
    <col min="15105" max="15105" width="12.140625" style="203" bestFit="1" customWidth="1"/>
    <col min="15106" max="15110" width="11.42578125" style="203"/>
    <col min="15111" max="15111" width="12.42578125" style="203" customWidth="1"/>
    <col min="15112" max="15112" width="12.5703125" style="203" customWidth="1"/>
    <col min="15113" max="15113" width="13.28515625" style="203" customWidth="1"/>
    <col min="15114" max="15114" width="15.85546875" style="203" customWidth="1"/>
    <col min="15115" max="15115" width="13" style="203" customWidth="1"/>
    <col min="15116" max="15116" width="0.140625" style="203" customWidth="1"/>
    <col min="15117" max="15358" width="11.42578125" style="203"/>
    <col min="15359" max="15359" width="1.85546875" style="203" customWidth="1"/>
    <col min="15360" max="15360" width="11.42578125" style="203"/>
    <col min="15361" max="15361" width="12.140625" style="203" bestFit="1" customWidth="1"/>
    <col min="15362" max="15366" width="11.42578125" style="203"/>
    <col min="15367" max="15367" width="12.42578125" style="203" customWidth="1"/>
    <col min="15368" max="15368" width="12.5703125" style="203" customWidth="1"/>
    <col min="15369" max="15369" width="13.28515625" style="203" customWidth="1"/>
    <col min="15370" max="15370" width="15.85546875" style="203" customWidth="1"/>
    <col min="15371" max="15371" width="13" style="203" customWidth="1"/>
    <col min="15372" max="15372" width="0.140625" style="203" customWidth="1"/>
    <col min="15373" max="15614" width="11.42578125" style="203"/>
    <col min="15615" max="15615" width="1.85546875" style="203" customWidth="1"/>
    <col min="15616" max="15616" width="11.42578125" style="203"/>
    <col min="15617" max="15617" width="12.140625" style="203" bestFit="1" customWidth="1"/>
    <col min="15618" max="15622" width="11.42578125" style="203"/>
    <col min="15623" max="15623" width="12.42578125" style="203" customWidth="1"/>
    <col min="15624" max="15624" width="12.5703125" style="203" customWidth="1"/>
    <col min="15625" max="15625" width="13.28515625" style="203" customWidth="1"/>
    <col min="15626" max="15626" width="15.85546875" style="203" customWidth="1"/>
    <col min="15627" max="15627" width="13" style="203" customWidth="1"/>
    <col min="15628" max="15628" width="0.140625" style="203" customWidth="1"/>
    <col min="15629" max="15870" width="11.42578125" style="203"/>
    <col min="15871" max="15871" width="1.85546875" style="203" customWidth="1"/>
    <col min="15872" max="15872" width="11.42578125" style="203"/>
    <col min="15873" max="15873" width="12.140625" style="203" bestFit="1" customWidth="1"/>
    <col min="15874" max="15878" width="11.42578125" style="203"/>
    <col min="15879" max="15879" width="12.42578125" style="203" customWidth="1"/>
    <col min="15880" max="15880" width="12.5703125" style="203" customWidth="1"/>
    <col min="15881" max="15881" width="13.28515625" style="203" customWidth="1"/>
    <col min="15882" max="15882" width="15.85546875" style="203" customWidth="1"/>
    <col min="15883" max="15883" width="13" style="203" customWidth="1"/>
    <col min="15884" max="15884" width="0.140625" style="203" customWidth="1"/>
    <col min="15885" max="16126" width="11.42578125" style="203"/>
    <col min="16127" max="16127" width="1.85546875" style="203" customWidth="1"/>
    <col min="16128" max="16128" width="11.42578125" style="203"/>
    <col min="16129" max="16129" width="12.140625" style="203" bestFit="1" customWidth="1"/>
    <col min="16130" max="16134" width="11.42578125" style="203"/>
    <col min="16135" max="16135" width="12.42578125" style="203" customWidth="1"/>
    <col min="16136" max="16136" width="12.5703125" style="203" customWidth="1"/>
    <col min="16137" max="16137" width="13.28515625" style="203" customWidth="1"/>
    <col min="16138" max="16138" width="15.85546875" style="203" customWidth="1"/>
    <col min="16139" max="16139" width="13" style="203" customWidth="1"/>
    <col min="16140" max="16140" width="0.140625" style="203" customWidth="1"/>
    <col min="16141" max="16384" width="11.42578125" style="203"/>
  </cols>
  <sheetData>
    <row r="1" spans="1:54" ht="4.5" customHeight="1">
      <c r="A1" s="1"/>
      <c r="B1" s="2"/>
      <c r="C1" s="3"/>
      <c r="D1" s="2"/>
      <c r="E1" s="2"/>
      <c r="F1" s="2"/>
      <c r="G1" s="2"/>
      <c r="H1" s="2"/>
      <c r="I1" s="3"/>
      <c r="J1" s="2"/>
      <c r="K1" s="2"/>
      <c r="L1" s="3"/>
    </row>
    <row r="2" spans="1:54" ht="13.5" customHeight="1" thickBot="1">
      <c r="A2" s="600"/>
      <c r="B2" s="5"/>
      <c r="C2" s="6"/>
      <c r="D2" s="602"/>
      <c r="E2" s="602"/>
      <c r="F2" s="602"/>
      <c r="G2" s="602"/>
      <c r="H2" s="602"/>
      <c r="I2" s="603"/>
      <c r="J2" s="604" t="s">
        <v>6</v>
      </c>
      <c r="K2" s="604"/>
      <c r="L2" s="605"/>
    </row>
    <row r="3" spans="1:54">
      <c r="A3" s="600"/>
      <c r="B3" s="5"/>
      <c r="C3" s="6"/>
      <c r="D3" s="602" t="s">
        <v>7</v>
      </c>
      <c r="E3" s="602"/>
      <c r="F3" s="602"/>
      <c r="G3" s="602"/>
      <c r="H3" s="602"/>
      <c r="I3" s="603"/>
      <c r="J3" s="8" t="s">
        <v>8</v>
      </c>
      <c r="K3" s="2"/>
      <c r="L3" s="9"/>
    </row>
    <row r="4" spans="1:54" ht="15.75" thickBot="1">
      <c r="A4" s="600"/>
      <c r="B4" s="5"/>
      <c r="C4" s="10"/>
      <c r="D4" s="606" t="s">
        <v>9</v>
      </c>
      <c r="E4" s="606"/>
      <c r="F4" s="606"/>
      <c r="G4" s="606"/>
      <c r="H4" s="606"/>
      <c r="I4" s="607"/>
      <c r="J4" s="11"/>
      <c r="K4" s="11"/>
      <c r="L4" s="12"/>
    </row>
    <row r="5" spans="1:54" ht="15.75" thickBot="1">
      <c r="A5" s="601"/>
      <c r="B5" s="11"/>
      <c r="C5" s="13"/>
      <c r="D5" s="608" t="s">
        <v>56</v>
      </c>
      <c r="E5" s="608"/>
      <c r="F5" s="608"/>
      <c r="G5" s="608"/>
      <c r="H5" s="608"/>
      <c r="I5" s="609"/>
      <c r="J5" s="14" t="s">
        <v>10</v>
      </c>
      <c r="K5" s="610"/>
      <c r="L5" s="611"/>
    </row>
    <row r="6" spans="1:54">
      <c r="A6" s="16"/>
      <c r="B6" s="5"/>
      <c r="C6" s="5"/>
      <c r="D6" s="5"/>
      <c r="E6" s="5"/>
      <c r="F6" s="5"/>
      <c r="G6" s="5"/>
      <c r="H6" s="5"/>
      <c r="I6" s="5"/>
      <c r="J6" s="5"/>
      <c r="K6" s="5"/>
      <c r="L6" s="17"/>
    </row>
    <row r="7" spans="1:54">
      <c r="A7" s="128" t="s">
        <v>11</v>
      </c>
      <c r="B7" s="19"/>
      <c r="C7" s="20"/>
      <c r="D7" s="20"/>
      <c r="E7" s="20"/>
      <c r="F7" s="20"/>
      <c r="G7" s="20"/>
      <c r="H7" s="20"/>
      <c r="I7" s="20"/>
      <c r="J7" s="20"/>
      <c r="K7" s="20"/>
      <c r="L7" s="21"/>
    </row>
    <row r="8" spans="1:54" ht="5.25" customHeight="1">
      <c r="A8" s="16"/>
      <c r="B8" s="23"/>
      <c r="C8" s="23"/>
      <c r="D8" s="23"/>
      <c r="E8" s="23"/>
      <c r="F8" s="23"/>
      <c r="G8" s="23"/>
      <c r="H8" s="23"/>
      <c r="I8" s="23"/>
      <c r="J8" s="23"/>
      <c r="K8" s="23"/>
      <c r="L8" s="17"/>
    </row>
    <row r="9" spans="1:54">
      <c r="A9" s="129" t="s">
        <v>12</v>
      </c>
      <c r="B9" s="5"/>
      <c r="C9" s="24"/>
      <c r="D9" s="25" t="s">
        <v>13</v>
      </c>
      <c r="E9" s="23"/>
      <c r="F9" s="23"/>
      <c r="G9" s="23"/>
      <c r="H9" s="23"/>
      <c r="I9" s="23"/>
      <c r="J9" s="23"/>
      <c r="K9" s="23"/>
      <c r="L9" s="17"/>
    </row>
    <row r="10" spans="1:54">
      <c r="A10" s="129" t="s">
        <v>14</v>
      </c>
      <c r="B10" s="5"/>
      <c r="C10" s="612"/>
      <c r="D10" s="612"/>
      <c r="E10" s="612"/>
      <c r="F10" s="612"/>
      <c r="G10" s="612"/>
      <c r="H10" s="612"/>
      <c r="I10" s="612"/>
      <c r="J10" s="612"/>
      <c r="K10" s="612"/>
      <c r="L10" s="613"/>
    </row>
    <row r="11" spans="1:54">
      <c r="A11" s="130"/>
      <c r="B11" s="5"/>
      <c r="C11" s="612"/>
      <c r="D11" s="612"/>
      <c r="E11" s="612"/>
      <c r="F11" s="612"/>
      <c r="G11" s="612"/>
      <c r="H11" s="612"/>
      <c r="I11" s="612"/>
      <c r="J11" s="612"/>
      <c r="K11" s="612"/>
      <c r="L11" s="613"/>
    </row>
    <row r="12" spans="1:54">
      <c r="A12" s="129" t="s">
        <v>15</v>
      </c>
      <c r="B12" s="5"/>
      <c r="C12" s="614"/>
      <c r="D12" s="614"/>
      <c r="E12" s="614"/>
      <c r="F12" s="614"/>
      <c r="G12" s="614"/>
      <c r="H12" s="614"/>
      <c r="I12" s="614"/>
      <c r="J12" s="614"/>
      <c r="K12" s="614"/>
      <c r="L12" s="615"/>
    </row>
    <row r="13" spans="1:54">
      <c r="A13" s="129" t="s">
        <v>16</v>
      </c>
      <c r="B13" s="5"/>
      <c r="C13" s="614"/>
      <c r="D13" s="614"/>
      <c r="E13" s="614"/>
      <c r="F13" s="614"/>
      <c r="G13" s="614"/>
      <c r="H13" s="614"/>
      <c r="I13" s="614"/>
      <c r="J13" s="614"/>
      <c r="K13" s="614"/>
      <c r="L13" s="615"/>
    </row>
    <row r="14" spans="1:54">
      <c r="A14" s="129" t="s">
        <v>17</v>
      </c>
      <c r="B14" s="5"/>
      <c r="C14" s="614"/>
      <c r="D14" s="614"/>
      <c r="E14" s="614"/>
      <c r="F14" s="614"/>
      <c r="G14" s="614"/>
      <c r="H14" s="614"/>
      <c r="I14" s="614"/>
      <c r="J14" s="614"/>
      <c r="K14" s="614"/>
      <c r="L14" s="615"/>
    </row>
    <row r="15" spans="1:54" ht="4.5" customHeight="1" thickBot="1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8"/>
    </row>
    <row r="16" spans="1:54" s="32" customFormat="1" ht="2.25" customHeight="1" thickBot="1">
      <c r="A16" s="131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  <c r="M16" s="204"/>
      <c r="N16" s="204"/>
      <c r="O16" s="204"/>
      <c r="P16" s="204"/>
      <c r="Q16" s="204"/>
      <c r="R16" s="204"/>
      <c r="S16" s="204"/>
      <c r="T16" s="204"/>
      <c r="U16" s="204"/>
      <c r="V16" s="204"/>
      <c r="W16" s="204"/>
      <c r="X16" s="204"/>
      <c r="Y16" s="204"/>
      <c r="Z16" s="204"/>
      <c r="AA16" s="204"/>
      <c r="AB16" s="204"/>
      <c r="AC16" s="204"/>
      <c r="AD16" s="204"/>
      <c r="AE16" s="204"/>
      <c r="AF16" s="204"/>
      <c r="AG16" s="204"/>
      <c r="AH16" s="204"/>
      <c r="AI16" s="204"/>
      <c r="AJ16" s="204"/>
      <c r="AK16" s="204"/>
      <c r="AL16" s="204"/>
      <c r="AM16" s="204"/>
      <c r="AN16" s="204"/>
      <c r="AO16" s="204"/>
      <c r="AP16" s="204"/>
      <c r="AQ16" s="204"/>
      <c r="AR16" s="204"/>
      <c r="AS16" s="204"/>
      <c r="AT16" s="204"/>
      <c r="AU16" s="204"/>
      <c r="AV16" s="204"/>
      <c r="AW16" s="204"/>
      <c r="AX16" s="204"/>
      <c r="AY16" s="204"/>
      <c r="AZ16" s="204"/>
      <c r="BA16" s="204"/>
      <c r="BB16" s="204"/>
    </row>
    <row r="17" spans="1:13">
      <c r="A17" s="132" t="s">
        <v>18</v>
      </c>
      <c r="B17" s="33"/>
      <c r="C17" s="34"/>
      <c r="D17" s="34"/>
      <c r="E17" s="34"/>
      <c r="F17" s="34"/>
      <c r="G17" s="34"/>
      <c r="H17" s="34"/>
      <c r="I17" s="34"/>
      <c r="J17" s="34"/>
      <c r="K17" s="34"/>
      <c r="L17" s="35"/>
    </row>
    <row r="18" spans="1:13" ht="15.75" thickBot="1">
      <c r="A18" s="16"/>
      <c r="B18" s="5"/>
      <c r="C18" s="5"/>
      <c r="D18" s="5"/>
      <c r="E18" s="5"/>
      <c r="F18" s="5"/>
      <c r="G18" s="5"/>
      <c r="H18" s="5"/>
      <c r="I18" s="5"/>
      <c r="J18" s="5"/>
      <c r="K18" s="5"/>
      <c r="L18" s="17"/>
    </row>
    <row r="19" spans="1:13">
      <c r="A19" s="37" t="s">
        <v>19</v>
      </c>
      <c r="B19" s="570" t="s">
        <v>20</v>
      </c>
      <c r="C19" s="571"/>
      <c r="D19" s="571"/>
      <c r="E19" s="571"/>
      <c r="F19" s="571"/>
      <c r="G19" s="571"/>
      <c r="H19" s="571"/>
      <c r="I19" s="571"/>
      <c r="J19" s="599"/>
      <c r="K19" s="251" t="s">
        <v>21</v>
      </c>
      <c r="L19" s="37" t="s">
        <v>22</v>
      </c>
      <c r="M19" s="204"/>
    </row>
    <row r="20" spans="1:13" ht="15.75" thickBot="1">
      <c r="A20" s="39" t="s">
        <v>290</v>
      </c>
      <c r="B20" s="584" t="s">
        <v>302</v>
      </c>
      <c r="C20" s="585"/>
      <c r="D20" s="585"/>
      <c r="E20" s="585"/>
      <c r="F20" s="585"/>
      <c r="G20" s="585"/>
      <c r="H20" s="585"/>
      <c r="I20" s="585"/>
      <c r="J20" s="586"/>
      <c r="K20" s="40" t="s">
        <v>194</v>
      </c>
      <c r="L20" s="41"/>
      <c r="M20" s="204"/>
    </row>
    <row r="21" spans="1:13">
      <c r="A21" s="16"/>
      <c r="B21" s="5"/>
      <c r="C21" s="5"/>
      <c r="D21" s="5"/>
      <c r="E21" s="5"/>
      <c r="F21" s="5"/>
      <c r="G21" s="5"/>
      <c r="H21" s="5"/>
      <c r="I21" s="5"/>
      <c r="J21" s="5"/>
      <c r="K21" s="5"/>
      <c r="L21" s="17"/>
    </row>
    <row r="22" spans="1:13">
      <c r="A22" s="133" t="s">
        <v>24</v>
      </c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3"/>
    </row>
    <row r="23" spans="1:13" s="49" customFormat="1" ht="15.75" thickBot="1">
      <c r="A23" s="134"/>
      <c r="B23" s="45"/>
      <c r="C23" s="45"/>
      <c r="D23" s="45"/>
      <c r="E23" s="45"/>
      <c r="F23" s="45"/>
      <c r="G23" s="45"/>
      <c r="H23" s="46"/>
      <c r="I23" s="46"/>
      <c r="J23" s="45"/>
      <c r="K23" s="45"/>
      <c r="L23" s="47"/>
    </row>
    <row r="24" spans="1:13">
      <c r="A24" s="570" t="s">
        <v>20</v>
      </c>
      <c r="B24" s="587"/>
      <c r="C24" s="587"/>
      <c r="D24" s="587"/>
      <c r="E24" s="588"/>
      <c r="F24" s="589" t="s">
        <v>25</v>
      </c>
      <c r="G24" s="587"/>
      <c r="H24" s="590" t="s">
        <v>26</v>
      </c>
      <c r="I24" s="591"/>
      <c r="J24" s="50" t="s">
        <v>27</v>
      </c>
      <c r="K24" s="251" t="s">
        <v>28</v>
      </c>
      <c r="L24" s="51" t="s">
        <v>29</v>
      </c>
    </row>
    <row r="25" spans="1:13">
      <c r="A25" s="580" t="s">
        <v>281</v>
      </c>
      <c r="B25" s="581"/>
      <c r="C25" s="581"/>
      <c r="D25" s="581"/>
      <c r="E25" s="582"/>
      <c r="F25" s="592"/>
      <c r="G25" s="582"/>
      <c r="H25" s="592"/>
      <c r="I25" s="582"/>
      <c r="J25" s="52">
        <f>+insumos!C55</f>
        <v>5000</v>
      </c>
      <c r="K25" s="53">
        <v>1</v>
      </c>
      <c r="L25" s="54">
        <f>+J25/K25</f>
        <v>5000</v>
      </c>
    </row>
    <row r="26" spans="1:13">
      <c r="A26" s="593"/>
      <c r="B26" s="594"/>
      <c r="C26" s="594"/>
      <c r="D26" s="594"/>
      <c r="E26" s="595"/>
      <c r="F26" s="55"/>
      <c r="G26" s="56"/>
      <c r="H26" s="596"/>
      <c r="I26" s="597"/>
      <c r="J26" s="52"/>
      <c r="K26" s="53"/>
      <c r="L26" s="54"/>
    </row>
    <row r="27" spans="1:13" ht="15.75" thickBot="1">
      <c r="A27" s="574"/>
      <c r="B27" s="575"/>
      <c r="C27" s="575"/>
      <c r="D27" s="575"/>
      <c r="E27" s="583"/>
      <c r="F27" s="598"/>
      <c r="G27" s="583"/>
      <c r="H27" s="598"/>
      <c r="I27" s="583"/>
      <c r="J27" s="57"/>
      <c r="K27" s="58"/>
      <c r="L27" s="59"/>
    </row>
    <row r="28" spans="1:13" ht="15.75" thickBot="1">
      <c r="A28" s="567" t="s">
        <v>31</v>
      </c>
      <c r="B28" s="568"/>
      <c r="C28" s="568"/>
      <c r="D28" s="568"/>
      <c r="E28" s="568"/>
      <c r="F28" s="568"/>
      <c r="G28" s="568"/>
      <c r="H28" s="568"/>
      <c r="I28" s="568"/>
      <c r="J28" s="568"/>
      <c r="K28" s="569"/>
      <c r="L28" s="60">
        <f>SUM(L25:L27)</f>
        <v>5000</v>
      </c>
    </row>
    <row r="29" spans="1:13">
      <c r="A29" s="135"/>
      <c r="B29" s="5"/>
      <c r="C29" s="5"/>
      <c r="D29" s="5"/>
      <c r="E29" s="5"/>
      <c r="F29" s="5"/>
      <c r="G29" s="5"/>
      <c r="H29" s="5"/>
      <c r="I29" s="5"/>
      <c r="J29" s="5"/>
      <c r="K29" s="5"/>
      <c r="L29" s="17"/>
    </row>
    <row r="30" spans="1:13">
      <c r="A30" s="136" t="s">
        <v>32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21"/>
    </row>
    <row r="31" spans="1:13" ht="15.75" thickBot="1">
      <c r="A31" s="26"/>
      <c r="B31" s="11"/>
      <c r="C31" s="11"/>
      <c r="D31" s="11"/>
      <c r="E31" s="11"/>
      <c r="F31" s="11"/>
      <c r="G31" s="11"/>
      <c r="H31" s="11"/>
      <c r="I31" s="5"/>
      <c r="J31" s="5"/>
      <c r="K31" s="5"/>
      <c r="L31" s="17"/>
    </row>
    <row r="32" spans="1:13">
      <c r="A32" s="570" t="s">
        <v>20</v>
      </c>
      <c r="B32" s="571"/>
      <c r="C32" s="571"/>
      <c r="D32" s="571"/>
      <c r="E32" s="571"/>
      <c r="F32" s="571"/>
      <c r="G32" s="571"/>
      <c r="H32" s="579"/>
      <c r="I32" s="252" t="s">
        <v>21</v>
      </c>
      <c r="J32" s="50" t="s">
        <v>22</v>
      </c>
      <c r="K32" s="251" t="s">
        <v>33</v>
      </c>
      <c r="L32" s="51" t="s">
        <v>29</v>
      </c>
    </row>
    <row r="33" spans="1:12">
      <c r="A33" s="580"/>
      <c r="B33" s="581"/>
      <c r="C33" s="581"/>
      <c r="D33" s="581"/>
      <c r="E33" s="581"/>
      <c r="F33" s="581"/>
      <c r="G33" s="581"/>
      <c r="H33" s="582"/>
      <c r="I33" s="62"/>
      <c r="J33" s="63"/>
      <c r="K33" s="64"/>
      <c r="L33" s="54"/>
    </row>
    <row r="34" spans="1:12">
      <c r="A34" s="580"/>
      <c r="B34" s="581"/>
      <c r="C34" s="581"/>
      <c r="D34" s="581"/>
      <c r="E34" s="581"/>
      <c r="F34" s="581"/>
      <c r="G34" s="581"/>
      <c r="H34" s="582"/>
      <c r="I34" s="65"/>
      <c r="J34" s="66"/>
      <c r="K34" s="67"/>
      <c r="L34" s="68"/>
    </row>
    <row r="35" spans="1:12">
      <c r="A35" s="580"/>
      <c r="B35" s="581"/>
      <c r="C35" s="581"/>
      <c r="D35" s="581"/>
      <c r="E35" s="581"/>
      <c r="F35" s="581"/>
      <c r="G35" s="581"/>
      <c r="H35" s="582"/>
      <c r="I35" s="65"/>
      <c r="J35" s="66"/>
      <c r="K35" s="67"/>
      <c r="L35" s="68"/>
    </row>
    <row r="36" spans="1:12">
      <c r="A36" s="580"/>
      <c r="B36" s="581"/>
      <c r="C36" s="581"/>
      <c r="D36" s="581"/>
      <c r="E36" s="581"/>
      <c r="F36" s="581"/>
      <c r="G36" s="581"/>
      <c r="H36" s="582"/>
      <c r="I36" s="65"/>
      <c r="J36" s="66"/>
      <c r="K36" s="67"/>
      <c r="L36" s="68"/>
    </row>
    <row r="37" spans="1:12">
      <c r="A37" s="580"/>
      <c r="B37" s="581"/>
      <c r="C37" s="581"/>
      <c r="D37" s="581"/>
      <c r="E37" s="581"/>
      <c r="F37" s="581"/>
      <c r="G37" s="581"/>
      <c r="H37" s="582"/>
      <c r="I37" s="65"/>
      <c r="J37" s="66"/>
      <c r="K37" s="67"/>
      <c r="L37" s="68"/>
    </row>
    <row r="38" spans="1:12">
      <c r="A38" s="580"/>
      <c r="B38" s="581"/>
      <c r="C38" s="581"/>
      <c r="D38" s="581"/>
      <c r="E38" s="581"/>
      <c r="F38" s="581"/>
      <c r="G38" s="581"/>
      <c r="H38" s="582"/>
      <c r="I38" s="65"/>
      <c r="J38" s="66"/>
      <c r="K38" s="67"/>
      <c r="L38" s="68"/>
    </row>
    <row r="39" spans="1:12" ht="15.75" thickBot="1">
      <c r="A39" s="574"/>
      <c r="B39" s="575"/>
      <c r="C39" s="575"/>
      <c r="D39" s="575"/>
      <c r="E39" s="575"/>
      <c r="F39" s="575"/>
      <c r="G39" s="575"/>
      <c r="H39" s="583"/>
      <c r="I39" s="69"/>
      <c r="J39" s="70"/>
      <c r="K39" s="67"/>
      <c r="L39" s="71"/>
    </row>
    <row r="40" spans="1:12" ht="15.75" thickBot="1">
      <c r="A40" s="567" t="s">
        <v>31</v>
      </c>
      <c r="B40" s="568"/>
      <c r="C40" s="568"/>
      <c r="D40" s="568"/>
      <c r="E40" s="568"/>
      <c r="F40" s="568"/>
      <c r="G40" s="568"/>
      <c r="H40" s="568"/>
      <c r="I40" s="568"/>
      <c r="J40" s="568"/>
      <c r="K40" s="569"/>
      <c r="L40" s="60">
        <f>SUM(L33:L39)</f>
        <v>0</v>
      </c>
    </row>
    <row r="41" spans="1:12">
      <c r="A41" s="16"/>
      <c r="B41" s="5"/>
      <c r="C41" s="5"/>
      <c r="D41" s="5"/>
      <c r="E41" s="5"/>
      <c r="F41" s="5"/>
      <c r="G41" s="5"/>
      <c r="H41" s="5"/>
      <c r="I41" s="5"/>
      <c r="J41" s="5"/>
      <c r="K41" s="5"/>
      <c r="L41" s="17"/>
    </row>
    <row r="42" spans="1:12">
      <c r="A42" s="136" t="s">
        <v>34</v>
      </c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21"/>
    </row>
    <row r="43" spans="1:12" ht="15.75" thickBot="1">
      <c r="A43" s="16"/>
      <c r="B43" s="5"/>
      <c r="C43" s="5"/>
      <c r="D43" s="5"/>
      <c r="E43" s="5"/>
      <c r="F43" s="5"/>
      <c r="G43" s="5"/>
      <c r="H43" s="5"/>
      <c r="I43" s="5"/>
      <c r="J43" s="5"/>
      <c r="K43" s="5"/>
      <c r="L43" s="17"/>
    </row>
    <row r="44" spans="1:12">
      <c r="A44" s="570" t="s">
        <v>35</v>
      </c>
      <c r="B44" s="571"/>
      <c r="C44" s="571"/>
      <c r="D44" s="571"/>
      <c r="E44" s="571"/>
      <c r="F44" s="571"/>
      <c r="G44" s="571"/>
      <c r="H44" s="50" t="s">
        <v>36</v>
      </c>
      <c r="I44" s="251" t="s">
        <v>37</v>
      </c>
      <c r="J44" s="50" t="s">
        <v>38</v>
      </c>
      <c r="K44" s="251" t="s">
        <v>39</v>
      </c>
      <c r="L44" s="51" t="s">
        <v>29</v>
      </c>
    </row>
    <row r="45" spans="1:12">
      <c r="A45" s="580"/>
      <c r="B45" s="581"/>
      <c r="C45" s="581"/>
      <c r="D45" s="581"/>
      <c r="E45" s="581"/>
      <c r="F45" s="581"/>
      <c r="G45" s="581"/>
      <c r="H45" s="63"/>
      <c r="I45" s="72"/>
      <c r="J45" s="73"/>
      <c r="K45" s="64"/>
      <c r="L45" s="54"/>
    </row>
    <row r="46" spans="1:12" ht="15.75" thickBot="1">
      <c r="A46" s="574"/>
      <c r="B46" s="575"/>
      <c r="C46" s="575"/>
      <c r="D46" s="575"/>
      <c r="E46" s="575"/>
      <c r="F46" s="575"/>
      <c r="G46" s="575"/>
      <c r="H46" s="74"/>
      <c r="I46" s="11"/>
      <c r="J46" s="75"/>
      <c r="K46" s="64"/>
      <c r="L46" s="54"/>
    </row>
    <row r="47" spans="1:12" ht="15.75" thickBot="1">
      <c r="A47" s="567" t="s">
        <v>31</v>
      </c>
      <c r="B47" s="568"/>
      <c r="C47" s="568"/>
      <c r="D47" s="568"/>
      <c r="E47" s="568"/>
      <c r="F47" s="568"/>
      <c r="G47" s="568"/>
      <c r="H47" s="568"/>
      <c r="I47" s="568"/>
      <c r="J47" s="568"/>
      <c r="K47" s="569"/>
      <c r="L47" s="60">
        <f>SUM(L45:L46)</f>
        <v>0</v>
      </c>
    </row>
    <row r="48" spans="1:12">
      <c r="A48" s="16"/>
      <c r="B48" s="5"/>
      <c r="C48" s="5"/>
      <c r="D48" s="5"/>
      <c r="E48" s="5"/>
      <c r="F48" s="5"/>
      <c r="G48" s="5"/>
      <c r="H48" s="5"/>
      <c r="I48" s="5"/>
      <c r="J48" s="5"/>
      <c r="K48" s="5"/>
      <c r="L48" s="17"/>
    </row>
    <row r="49" spans="1:12">
      <c r="A49" s="136" t="s">
        <v>41</v>
      </c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21"/>
    </row>
    <row r="50" spans="1:12" ht="15.75" thickBot="1">
      <c r="A50" s="16"/>
      <c r="B50" s="5"/>
      <c r="C50" s="5"/>
      <c r="D50" s="5"/>
      <c r="E50" s="5"/>
      <c r="F50" s="5"/>
      <c r="G50" s="5"/>
      <c r="H50" s="5"/>
      <c r="I50" s="5"/>
      <c r="J50" s="5"/>
      <c r="K50" s="5"/>
      <c r="L50" s="17"/>
    </row>
    <row r="51" spans="1:12">
      <c r="A51" s="570" t="s">
        <v>42</v>
      </c>
      <c r="B51" s="571"/>
      <c r="C51" s="571"/>
      <c r="D51" s="571"/>
      <c r="E51" s="571"/>
      <c r="F51" s="571"/>
      <c r="G51" s="571"/>
      <c r="H51" s="50" t="s">
        <v>43</v>
      </c>
      <c r="I51" s="76" t="s">
        <v>44</v>
      </c>
      <c r="J51" s="77" t="s">
        <v>45</v>
      </c>
      <c r="K51" s="76" t="s">
        <v>28</v>
      </c>
      <c r="L51" s="78" t="s">
        <v>29</v>
      </c>
    </row>
    <row r="52" spans="1:12">
      <c r="A52" s="572" t="s">
        <v>46</v>
      </c>
      <c r="B52" s="573"/>
      <c r="C52" s="573"/>
      <c r="D52" s="573"/>
      <c r="E52" s="573"/>
      <c r="F52" s="573"/>
      <c r="G52" s="573"/>
      <c r="H52" s="52">
        <f>insumos!C49</f>
        <v>43171</v>
      </c>
      <c r="I52" s="64">
        <f>+H52*0.85</f>
        <v>36695.35</v>
      </c>
      <c r="J52" s="52">
        <f>+H52+I52</f>
        <v>79866.350000000006</v>
      </c>
      <c r="K52" s="72">
        <v>10</v>
      </c>
      <c r="L52" s="54">
        <f>+J52/K52</f>
        <v>7986.6350000000002</v>
      </c>
    </row>
    <row r="53" spans="1:12" ht="15.75" thickBot="1">
      <c r="A53" s="574"/>
      <c r="B53" s="575"/>
      <c r="C53" s="575"/>
      <c r="D53" s="575"/>
      <c r="E53" s="575"/>
      <c r="F53" s="575"/>
      <c r="G53" s="575"/>
      <c r="H53" s="52"/>
      <c r="I53" s="64"/>
      <c r="J53" s="52"/>
      <c r="K53" s="72"/>
      <c r="L53" s="54"/>
    </row>
    <row r="54" spans="1:12" ht="15.75" thickBot="1">
      <c r="A54" s="567" t="s">
        <v>31</v>
      </c>
      <c r="B54" s="568"/>
      <c r="C54" s="568"/>
      <c r="D54" s="568"/>
      <c r="E54" s="568"/>
      <c r="F54" s="568"/>
      <c r="G54" s="568"/>
      <c r="H54" s="568"/>
      <c r="I54" s="568"/>
      <c r="J54" s="568"/>
      <c r="K54" s="569"/>
      <c r="L54" s="60">
        <f>SUM(L52:L53)</f>
        <v>7986.6350000000002</v>
      </c>
    </row>
    <row r="55" spans="1:12" ht="15.75" thickBot="1">
      <c r="A55" s="16"/>
      <c r="B55" s="5"/>
      <c r="C55" s="5"/>
      <c r="D55" s="5"/>
      <c r="E55" s="5"/>
      <c r="F55" s="5"/>
      <c r="G55" s="5"/>
      <c r="H55" s="5"/>
      <c r="I55" s="5"/>
      <c r="J55" s="5"/>
      <c r="K55" s="5"/>
      <c r="L55" s="17"/>
    </row>
    <row r="56" spans="1:12" ht="15.75" thickBot="1">
      <c r="A56" s="576" t="s">
        <v>47</v>
      </c>
      <c r="B56" s="577"/>
      <c r="C56" s="577"/>
      <c r="D56" s="577"/>
      <c r="E56" s="577"/>
      <c r="F56" s="577"/>
      <c r="G56" s="577"/>
      <c r="H56" s="577"/>
      <c r="I56" s="577"/>
      <c r="J56" s="577"/>
      <c r="K56" s="578"/>
      <c r="L56" s="60">
        <f>ROUND(L28+L40+L47+L54,0)</f>
        <v>12987</v>
      </c>
    </row>
    <row r="57" spans="1:12">
      <c r="A57" s="16"/>
      <c r="B57" s="5"/>
      <c r="C57" s="5"/>
      <c r="D57" s="5"/>
      <c r="E57" s="5"/>
      <c r="F57" s="5"/>
      <c r="G57" s="5"/>
      <c r="H57" s="5"/>
      <c r="I57" s="5"/>
      <c r="J57" s="5"/>
      <c r="K57" s="5"/>
      <c r="L57" s="17"/>
    </row>
    <row r="58" spans="1:12">
      <c r="A58" s="16"/>
      <c r="B58" s="5"/>
      <c r="C58" s="5"/>
      <c r="D58" s="5"/>
      <c r="E58" s="5"/>
      <c r="F58" s="5"/>
      <c r="G58" s="5"/>
      <c r="H58" s="5"/>
      <c r="I58" s="5"/>
      <c r="J58" s="5"/>
      <c r="K58" s="5"/>
      <c r="L58" s="17"/>
    </row>
    <row r="59" spans="1:12">
      <c r="A59" s="16"/>
      <c r="B59" s="5"/>
      <c r="C59" s="5"/>
      <c r="D59" s="5"/>
      <c r="E59" s="5"/>
      <c r="F59" s="5"/>
      <c r="G59" s="5"/>
      <c r="H59" s="5"/>
      <c r="I59" s="5"/>
      <c r="J59" s="5"/>
      <c r="K59" s="5"/>
      <c r="L59" s="17"/>
    </row>
    <row r="60" spans="1:12">
      <c r="A60" s="16"/>
      <c r="B60" s="5"/>
      <c r="C60" s="5"/>
      <c r="D60" s="5"/>
      <c r="E60" s="5"/>
      <c r="F60" s="5"/>
      <c r="G60" s="5"/>
      <c r="H60" s="5"/>
      <c r="I60" s="5"/>
      <c r="J60" s="5"/>
      <c r="K60" s="5"/>
      <c r="L60" s="17"/>
    </row>
    <row r="61" spans="1:12">
      <c r="A61" s="16"/>
      <c r="B61" s="5"/>
      <c r="C61" s="5"/>
      <c r="D61" s="5"/>
      <c r="E61" s="5"/>
      <c r="F61" s="5"/>
      <c r="G61" s="5"/>
      <c r="H61" s="5"/>
      <c r="I61" s="5"/>
      <c r="J61" s="5"/>
      <c r="K61" s="5"/>
      <c r="L61" s="17"/>
    </row>
    <row r="62" spans="1:12">
      <c r="A62" s="16"/>
      <c r="B62" s="5"/>
      <c r="C62" s="5"/>
      <c r="D62" s="5"/>
      <c r="E62" s="5"/>
      <c r="F62" s="5"/>
      <c r="G62" s="5"/>
      <c r="H62" s="5"/>
      <c r="I62" s="5"/>
      <c r="J62" s="5"/>
      <c r="K62" s="5"/>
      <c r="L62" s="17"/>
    </row>
    <row r="63" spans="1:12">
      <c r="A63" s="16"/>
      <c r="B63" s="5"/>
      <c r="C63" s="5"/>
      <c r="D63" s="5"/>
      <c r="E63" s="5"/>
      <c r="F63" s="5"/>
      <c r="G63" s="5"/>
      <c r="H63" s="5"/>
      <c r="I63" s="5"/>
      <c r="J63" s="5"/>
      <c r="K63" s="5"/>
      <c r="L63" s="17"/>
    </row>
    <row r="64" spans="1:12">
      <c r="A64" s="16"/>
      <c r="B64" s="5"/>
      <c r="C64" s="5"/>
      <c r="D64" s="5"/>
      <c r="E64" s="5"/>
      <c r="F64" s="79" t="s">
        <v>48</v>
      </c>
      <c r="G64" s="5"/>
      <c r="H64" s="5"/>
      <c r="I64" s="5"/>
      <c r="J64" s="5"/>
      <c r="K64" s="5"/>
      <c r="L64" s="17"/>
    </row>
    <row r="65" spans="1:12">
      <c r="A65" s="16"/>
      <c r="B65" s="5"/>
      <c r="C65" s="5"/>
      <c r="D65" s="5"/>
      <c r="E65" s="5"/>
      <c r="F65" s="79" t="s">
        <v>49</v>
      </c>
      <c r="G65" s="554"/>
      <c r="H65" s="554"/>
      <c r="I65" s="554"/>
      <c r="J65" s="5"/>
      <c r="K65" s="5"/>
      <c r="L65" s="17"/>
    </row>
    <row r="66" spans="1:12">
      <c r="A66" s="555" t="s">
        <v>50</v>
      </c>
      <c r="B66" s="556"/>
      <c r="C66" s="556"/>
      <c r="D66" s="556"/>
      <c r="E66" s="556"/>
      <c r="F66" s="556"/>
      <c r="G66" s="556"/>
      <c r="H66" s="556"/>
      <c r="I66" s="556"/>
      <c r="J66" s="556"/>
      <c r="K66" s="556"/>
      <c r="L66" s="557"/>
    </row>
    <row r="67" spans="1:12">
      <c r="A67" s="16"/>
      <c r="B67" s="5"/>
      <c r="C67" s="5"/>
      <c r="D67" s="5"/>
      <c r="E67" s="5"/>
      <c r="F67" s="5" t="s">
        <v>51</v>
      </c>
      <c r="G67" s="5"/>
      <c r="H67" s="5"/>
      <c r="I67" s="5"/>
      <c r="J67" s="5"/>
      <c r="K67" s="5"/>
      <c r="L67" s="17"/>
    </row>
    <row r="68" spans="1:12">
      <c r="A68" s="136" t="s">
        <v>52</v>
      </c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21"/>
    </row>
    <row r="69" spans="1:12">
      <c r="A69" s="558"/>
      <c r="B69" s="559"/>
      <c r="C69" s="559"/>
      <c r="D69" s="559"/>
      <c r="E69" s="559"/>
      <c r="F69" s="559"/>
      <c r="G69" s="559"/>
      <c r="H69" s="559"/>
      <c r="I69" s="559"/>
      <c r="J69" s="559"/>
      <c r="K69" s="559"/>
      <c r="L69" s="560"/>
    </row>
    <row r="70" spans="1:12">
      <c r="A70" s="561"/>
      <c r="B70" s="562"/>
      <c r="C70" s="562"/>
      <c r="D70" s="562"/>
      <c r="E70" s="562"/>
      <c r="F70" s="562"/>
      <c r="G70" s="562"/>
      <c r="H70" s="562"/>
      <c r="I70" s="562"/>
      <c r="J70" s="562"/>
      <c r="K70" s="562"/>
      <c r="L70" s="563"/>
    </row>
    <row r="71" spans="1:12">
      <c r="A71" s="564"/>
      <c r="B71" s="565"/>
      <c r="C71" s="565"/>
      <c r="D71" s="565"/>
      <c r="E71" s="565"/>
      <c r="F71" s="565"/>
      <c r="G71" s="565"/>
      <c r="H71" s="565"/>
      <c r="I71" s="565"/>
      <c r="J71" s="565"/>
      <c r="K71" s="565"/>
      <c r="L71" s="566"/>
    </row>
    <row r="72" spans="1:12">
      <c r="A72" s="80"/>
      <c r="B72" s="81"/>
      <c r="C72" s="81"/>
      <c r="D72" s="81"/>
      <c r="E72" s="81"/>
      <c r="F72" s="81"/>
      <c r="G72" s="81"/>
      <c r="H72" s="81"/>
      <c r="I72" s="81"/>
      <c r="J72" s="81"/>
      <c r="K72" s="81"/>
      <c r="L72" s="82"/>
    </row>
    <row r="73" spans="1:12">
      <c r="A73" s="80" t="s">
        <v>53</v>
      </c>
      <c r="B73" s="137"/>
      <c r="C73" s="81"/>
      <c r="D73" s="81"/>
      <c r="E73" s="81"/>
      <c r="F73" s="81"/>
      <c r="G73" s="81"/>
      <c r="H73" s="81"/>
      <c r="I73" s="81"/>
      <c r="J73" s="81"/>
      <c r="K73" s="81"/>
      <c r="L73" s="82"/>
    </row>
    <row r="74" spans="1:12">
      <c r="A74" s="16" t="s">
        <v>54</v>
      </c>
      <c r="B74" s="5"/>
      <c r="C74" s="5"/>
      <c r="D74" s="5"/>
      <c r="E74" s="79"/>
      <c r="F74" s="5"/>
      <c r="G74" s="5"/>
      <c r="H74" s="5"/>
      <c r="I74" s="5"/>
      <c r="J74" s="5"/>
      <c r="K74" s="5"/>
      <c r="L74" s="17"/>
    </row>
    <row r="75" spans="1:12">
      <c r="A75" s="16"/>
      <c r="B75" s="5"/>
      <c r="C75" s="5"/>
      <c r="D75" s="5"/>
      <c r="E75" s="79"/>
      <c r="F75" s="139"/>
      <c r="G75" s="139"/>
      <c r="H75" s="139"/>
      <c r="I75" s="139"/>
      <c r="J75" s="5"/>
      <c r="K75" s="5"/>
      <c r="L75" s="17"/>
    </row>
    <row r="76" spans="1:12">
      <c r="A76" s="149"/>
      <c r="B76" s="139"/>
      <c r="C76" s="139"/>
      <c r="D76" s="139"/>
      <c r="E76" s="139"/>
      <c r="F76" s="139"/>
      <c r="G76" s="139"/>
      <c r="H76" s="139"/>
      <c r="I76" s="139"/>
      <c r="J76" s="139"/>
      <c r="K76" s="139"/>
      <c r="L76" s="140"/>
    </row>
    <row r="77" spans="1:12">
      <c r="A77" s="16" t="s">
        <v>55</v>
      </c>
      <c r="B77" s="83"/>
      <c r="C77" s="83"/>
      <c r="D77" s="84"/>
      <c r="E77" s="141"/>
      <c r="F77" s="141"/>
      <c r="G77" s="141"/>
      <c r="H77" s="141"/>
      <c r="I77" s="142"/>
      <c r="J77" s="142"/>
      <c r="K77" s="142"/>
      <c r="L77" s="143"/>
    </row>
    <row r="78" spans="1:12" ht="15.75" thickBot="1">
      <c r="A78" s="144"/>
      <c r="B78" s="145"/>
      <c r="C78" s="145"/>
      <c r="D78" s="11"/>
      <c r="E78" s="146"/>
      <c r="F78" s="146"/>
      <c r="G78" s="146"/>
      <c r="H78" s="146"/>
      <c r="I78" s="147"/>
      <c r="J78" s="147"/>
      <c r="K78" s="147"/>
      <c r="L78" s="148"/>
    </row>
  </sheetData>
  <mergeCells count="47">
    <mergeCell ref="B19:J19"/>
    <mergeCell ref="A2:A5"/>
    <mergeCell ref="D2:I2"/>
    <mergeCell ref="J2:L2"/>
    <mergeCell ref="D3:I3"/>
    <mergeCell ref="D4:I4"/>
    <mergeCell ref="D5:I5"/>
    <mergeCell ref="K5:L5"/>
    <mergeCell ref="C10:L10"/>
    <mergeCell ref="C11:L11"/>
    <mergeCell ref="C12:L12"/>
    <mergeCell ref="C13:L13"/>
    <mergeCell ref="C14:L14"/>
    <mergeCell ref="A28:K28"/>
    <mergeCell ref="B20:J20"/>
    <mergeCell ref="A24:E24"/>
    <mergeCell ref="F24:G24"/>
    <mergeCell ref="H24:I24"/>
    <mergeCell ref="A25:E25"/>
    <mergeCell ref="F25:G25"/>
    <mergeCell ref="H25:I25"/>
    <mergeCell ref="A26:E26"/>
    <mergeCell ref="H26:I26"/>
    <mergeCell ref="A27:E27"/>
    <mergeCell ref="F27:G27"/>
    <mergeCell ref="H27:I27"/>
    <mergeCell ref="A46:G46"/>
    <mergeCell ref="A32:H32"/>
    <mergeCell ref="A33:H33"/>
    <mergeCell ref="A34:H34"/>
    <mergeCell ref="A35:H35"/>
    <mergeCell ref="A36:H36"/>
    <mergeCell ref="A37:H37"/>
    <mergeCell ref="A38:H38"/>
    <mergeCell ref="A39:H39"/>
    <mergeCell ref="A40:K40"/>
    <mergeCell ref="A44:G44"/>
    <mergeCell ref="A45:G45"/>
    <mergeCell ref="G65:I65"/>
    <mergeCell ref="A66:L66"/>
    <mergeCell ref="A69:L71"/>
    <mergeCell ref="A47:K47"/>
    <mergeCell ref="A51:G51"/>
    <mergeCell ref="A52:G52"/>
    <mergeCell ref="A53:G53"/>
    <mergeCell ref="A54:K54"/>
    <mergeCell ref="A56:K56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BB78"/>
  <sheetViews>
    <sheetView topLeftCell="A31" zoomScale="80" zoomScaleNormal="80" workbookViewId="0">
      <selection activeCell="K53" sqref="K53"/>
    </sheetView>
  </sheetViews>
  <sheetFormatPr baseColWidth="10" defaultRowHeight="15"/>
  <cols>
    <col min="1" max="1" width="11.42578125" style="85"/>
    <col min="2" max="2" width="12.140625" style="85" bestFit="1" customWidth="1"/>
    <col min="3" max="7" width="11.42578125" style="85"/>
    <col min="8" max="8" width="12.42578125" style="85" customWidth="1"/>
    <col min="9" max="9" width="12.5703125" style="85" customWidth="1"/>
    <col min="10" max="10" width="13.28515625" style="85" customWidth="1"/>
    <col min="11" max="11" width="15.85546875" style="85" customWidth="1"/>
    <col min="12" max="12" width="13" style="85" customWidth="1"/>
    <col min="255" max="255" width="1.85546875" customWidth="1"/>
    <col min="257" max="257" width="12.140625" bestFit="1" customWidth="1"/>
    <col min="263" max="263" width="12.42578125" customWidth="1"/>
    <col min="264" max="264" width="12.5703125" customWidth="1"/>
    <col min="265" max="265" width="13.28515625" customWidth="1"/>
    <col min="266" max="266" width="15.85546875" customWidth="1"/>
    <col min="267" max="267" width="13" customWidth="1"/>
    <col min="268" max="268" width="0.140625" customWidth="1"/>
    <col min="511" max="511" width="1.85546875" customWidth="1"/>
    <col min="513" max="513" width="12.140625" bestFit="1" customWidth="1"/>
    <col min="519" max="519" width="12.42578125" customWidth="1"/>
    <col min="520" max="520" width="12.5703125" customWidth="1"/>
    <col min="521" max="521" width="13.28515625" customWidth="1"/>
    <col min="522" max="522" width="15.85546875" customWidth="1"/>
    <col min="523" max="523" width="13" customWidth="1"/>
    <col min="524" max="524" width="0.140625" customWidth="1"/>
    <col min="767" max="767" width="1.85546875" customWidth="1"/>
    <col min="769" max="769" width="12.140625" bestFit="1" customWidth="1"/>
    <col min="775" max="775" width="12.42578125" customWidth="1"/>
    <col min="776" max="776" width="12.5703125" customWidth="1"/>
    <col min="777" max="777" width="13.28515625" customWidth="1"/>
    <col min="778" max="778" width="15.85546875" customWidth="1"/>
    <col min="779" max="779" width="13" customWidth="1"/>
    <col min="780" max="780" width="0.140625" customWidth="1"/>
    <col min="1023" max="1023" width="1.85546875" customWidth="1"/>
    <col min="1025" max="1025" width="12.140625" bestFit="1" customWidth="1"/>
    <col min="1031" max="1031" width="12.42578125" customWidth="1"/>
    <col min="1032" max="1032" width="12.5703125" customWidth="1"/>
    <col min="1033" max="1033" width="13.28515625" customWidth="1"/>
    <col min="1034" max="1034" width="15.85546875" customWidth="1"/>
    <col min="1035" max="1035" width="13" customWidth="1"/>
    <col min="1036" max="1036" width="0.140625" customWidth="1"/>
    <col min="1279" max="1279" width="1.85546875" customWidth="1"/>
    <col min="1281" max="1281" width="12.140625" bestFit="1" customWidth="1"/>
    <col min="1287" max="1287" width="12.42578125" customWidth="1"/>
    <col min="1288" max="1288" width="12.5703125" customWidth="1"/>
    <col min="1289" max="1289" width="13.28515625" customWidth="1"/>
    <col min="1290" max="1290" width="15.85546875" customWidth="1"/>
    <col min="1291" max="1291" width="13" customWidth="1"/>
    <col min="1292" max="1292" width="0.140625" customWidth="1"/>
    <col min="1535" max="1535" width="1.85546875" customWidth="1"/>
    <col min="1537" max="1537" width="12.140625" bestFit="1" customWidth="1"/>
    <col min="1543" max="1543" width="12.42578125" customWidth="1"/>
    <col min="1544" max="1544" width="12.5703125" customWidth="1"/>
    <col min="1545" max="1545" width="13.28515625" customWidth="1"/>
    <col min="1546" max="1546" width="15.85546875" customWidth="1"/>
    <col min="1547" max="1547" width="13" customWidth="1"/>
    <col min="1548" max="1548" width="0.140625" customWidth="1"/>
    <col min="1791" max="1791" width="1.85546875" customWidth="1"/>
    <col min="1793" max="1793" width="12.140625" bestFit="1" customWidth="1"/>
    <col min="1799" max="1799" width="12.42578125" customWidth="1"/>
    <col min="1800" max="1800" width="12.5703125" customWidth="1"/>
    <col min="1801" max="1801" width="13.28515625" customWidth="1"/>
    <col min="1802" max="1802" width="15.85546875" customWidth="1"/>
    <col min="1803" max="1803" width="13" customWidth="1"/>
    <col min="1804" max="1804" width="0.140625" customWidth="1"/>
    <col min="2047" max="2047" width="1.85546875" customWidth="1"/>
    <col min="2049" max="2049" width="12.140625" bestFit="1" customWidth="1"/>
    <col min="2055" max="2055" width="12.42578125" customWidth="1"/>
    <col min="2056" max="2056" width="12.5703125" customWidth="1"/>
    <col min="2057" max="2057" width="13.28515625" customWidth="1"/>
    <col min="2058" max="2058" width="15.85546875" customWidth="1"/>
    <col min="2059" max="2059" width="13" customWidth="1"/>
    <col min="2060" max="2060" width="0.140625" customWidth="1"/>
    <col min="2303" max="2303" width="1.85546875" customWidth="1"/>
    <col min="2305" max="2305" width="12.140625" bestFit="1" customWidth="1"/>
    <col min="2311" max="2311" width="12.42578125" customWidth="1"/>
    <col min="2312" max="2312" width="12.5703125" customWidth="1"/>
    <col min="2313" max="2313" width="13.28515625" customWidth="1"/>
    <col min="2314" max="2314" width="15.85546875" customWidth="1"/>
    <col min="2315" max="2315" width="13" customWidth="1"/>
    <col min="2316" max="2316" width="0.140625" customWidth="1"/>
    <col min="2559" max="2559" width="1.85546875" customWidth="1"/>
    <col min="2561" max="2561" width="12.140625" bestFit="1" customWidth="1"/>
    <col min="2567" max="2567" width="12.42578125" customWidth="1"/>
    <col min="2568" max="2568" width="12.5703125" customWidth="1"/>
    <col min="2569" max="2569" width="13.28515625" customWidth="1"/>
    <col min="2570" max="2570" width="15.85546875" customWidth="1"/>
    <col min="2571" max="2571" width="13" customWidth="1"/>
    <col min="2572" max="2572" width="0.140625" customWidth="1"/>
    <col min="2815" max="2815" width="1.85546875" customWidth="1"/>
    <col min="2817" max="2817" width="12.140625" bestFit="1" customWidth="1"/>
    <col min="2823" max="2823" width="12.42578125" customWidth="1"/>
    <col min="2824" max="2824" width="12.5703125" customWidth="1"/>
    <col min="2825" max="2825" width="13.28515625" customWidth="1"/>
    <col min="2826" max="2826" width="15.85546875" customWidth="1"/>
    <col min="2827" max="2827" width="13" customWidth="1"/>
    <col min="2828" max="2828" width="0.140625" customWidth="1"/>
    <col min="3071" max="3071" width="1.85546875" customWidth="1"/>
    <col min="3073" max="3073" width="12.140625" bestFit="1" customWidth="1"/>
    <col min="3079" max="3079" width="12.42578125" customWidth="1"/>
    <col min="3080" max="3080" width="12.5703125" customWidth="1"/>
    <col min="3081" max="3081" width="13.28515625" customWidth="1"/>
    <col min="3082" max="3082" width="15.85546875" customWidth="1"/>
    <col min="3083" max="3083" width="13" customWidth="1"/>
    <col min="3084" max="3084" width="0.140625" customWidth="1"/>
    <col min="3327" max="3327" width="1.85546875" customWidth="1"/>
    <col min="3329" max="3329" width="12.140625" bestFit="1" customWidth="1"/>
    <col min="3335" max="3335" width="12.42578125" customWidth="1"/>
    <col min="3336" max="3336" width="12.5703125" customWidth="1"/>
    <col min="3337" max="3337" width="13.28515625" customWidth="1"/>
    <col min="3338" max="3338" width="15.85546875" customWidth="1"/>
    <col min="3339" max="3339" width="13" customWidth="1"/>
    <col min="3340" max="3340" width="0.140625" customWidth="1"/>
    <col min="3583" max="3583" width="1.85546875" customWidth="1"/>
    <col min="3585" max="3585" width="12.140625" bestFit="1" customWidth="1"/>
    <col min="3591" max="3591" width="12.42578125" customWidth="1"/>
    <col min="3592" max="3592" width="12.5703125" customWidth="1"/>
    <col min="3593" max="3593" width="13.28515625" customWidth="1"/>
    <col min="3594" max="3594" width="15.85546875" customWidth="1"/>
    <col min="3595" max="3595" width="13" customWidth="1"/>
    <col min="3596" max="3596" width="0.140625" customWidth="1"/>
    <col min="3839" max="3839" width="1.85546875" customWidth="1"/>
    <col min="3841" max="3841" width="12.140625" bestFit="1" customWidth="1"/>
    <col min="3847" max="3847" width="12.42578125" customWidth="1"/>
    <col min="3848" max="3848" width="12.5703125" customWidth="1"/>
    <col min="3849" max="3849" width="13.28515625" customWidth="1"/>
    <col min="3850" max="3850" width="15.85546875" customWidth="1"/>
    <col min="3851" max="3851" width="13" customWidth="1"/>
    <col min="3852" max="3852" width="0.140625" customWidth="1"/>
    <col min="4095" max="4095" width="1.85546875" customWidth="1"/>
    <col min="4097" max="4097" width="12.140625" bestFit="1" customWidth="1"/>
    <col min="4103" max="4103" width="12.42578125" customWidth="1"/>
    <col min="4104" max="4104" width="12.5703125" customWidth="1"/>
    <col min="4105" max="4105" width="13.28515625" customWidth="1"/>
    <col min="4106" max="4106" width="15.85546875" customWidth="1"/>
    <col min="4107" max="4107" width="13" customWidth="1"/>
    <col min="4108" max="4108" width="0.140625" customWidth="1"/>
    <col min="4351" max="4351" width="1.85546875" customWidth="1"/>
    <col min="4353" max="4353" width="12.140625" bestFit="1" customWidth="1"/>
    <col min="4359" max="4359" width="12.42578125" customWidth="1"/>
    <col min="4360" max="4360" width="12.5703125" customWidth="1"/>
    <col min="4361" max="4361" width="13.28515625" customWidth="1"/>
    <col min="4362" max="4362" width="15.85546875" customWidth="1"/>
    <col min="4363" max="4363" width="13" customWidth="1"/>
    <col min="4364" max="4364" width="0.140625" customWidth="1"/>
    <col min="4607" max="4607" width="1.85546875" customWidth="1"/>
    <col min="4609" max="4609" width="12.140625" bestFit="1" customWidth="1"/>
    <col min="4615" max="4615" width="12.42578125" customWidth="1"/>
    <col min="4616" max="4616" width="12.5703125" customWidth="1"/>
    <col min="4617" max="4617" width="13.28515625" customWidth="1"/>
    <col min="4618" max="4618" width="15.85546875" customWidth="1"/>
    <col min="4619" max="4619" width="13" customWidth="1"/>
    <col min="4620" max="4620" width="0.140625" customWidth="1"/>
    <col min="4863" max="4863" width="1.85546875" customWidth="1"/>
    <col min="4865" max="4865" width="12.140625" bestFit="1" customWidth="1"/>
    <col min="4871" max="4871" width="12.42578125" customWidth="1"/>
    <col min="4872" max="4872" width="12.5703125" customWidth="1"/>
    <col min="4873" max="4873" width="13.28515625" customWidth="1"/>
    <col min="4874" max="4874" width="15.85546875" customWidth="1"/>
    <col min="4875" max="4875" width="13" customWidth="1"/>
    <col min="4876" max="4876" width="0.140625" customWidth="1"/>
    <col min="5119" max="5119" width="1.85546875" customWidth="1"/>
    <col min="5121" max="5121" width="12.140625" bestFit="1" customWidth="1"/>
    <col min="5127" max="5127" width="12.42578125" customWidth="1"/>
    <col min="5128" max="5128" width="12.5703125" customWidth="1"/>
    <col min="5129" max="5129" width="13.28515625" customWidth="1"/>
    <col min="5130" max="5130" width="15.85546875" customWidth="1"/>
    <col min="5131" max="5131" width="13" customWidth="1"/>
    <col min="5132" max="5132" width="0.140625" customWidth="1"/>
    <col min="5375" max="5375" width="1.85546875" customWidth="1"/>
    <col min="5377" max="5377" width="12.140625" bestFit="1" customWidth="1"/>
    <col min="5383" max="5383" width="12.42578125" customWidth="1"/>
    <col min="5384" max="5384" width="12.5703125" customWidth="1"/>
    <col min="5385" max="5385" width="13.28515625" customWidth="1"/>
    <col min="5386" max="5386" width="15.85546875" customWidth="1"/>
    <col min="5387" max="5387" width="13" customWidth="1"/>
    <col min="5388" max="5388" width="0.140625" customWidth="1"/>
    <col min="5631" max="5631" width="1.85546875" customWidth="1"/>
    <col min="5633" max="5633" width="12.140625" bestFit="1" customWidth="1"/>
    <col min="5639" max="5639" width="12.42578125" customWidth="1"/>
    <col min="5640" max="5640" width="12.5703125" customWidth="1"/>
    <col min="5641" max="5641" width="13.28515625" customWidth="1"/>
    <col min="5642" max="5642" width="15.85546875" customWidth="1"/>
    <col min="5643" max="5643" width="13" customWidth="1"/>
    <col min="5644" max="5644" width="0.140625" customWidth="1"/>
    <col min="5887" max="5887" width="1.85546875" customWidth="1"/>
    <col min="5889" max="5889" width="12.140625" bestFit="1" customWidth="1"/>
    <col min="5895" max="5895" width="12.42578125" customWidth="1"/>
    <col min="5896" max="5896" width="12.5703125" customWidth="1"/>
    <col min="5897" max="5897" width="13.28515625" customWidth="1"/>
    <col min="5898" max="5898" width="15.85546875" customWidth="1"/>
    <col min="5899" max="5899" width="13" customWidth="1"/>
    <col min="5900" max="5900" width="0.140625" customWidth="1"/>
    <col min="6143" max="6143" width="1.85546875" customWidth="1"/>
    <col min="6145" max="6145" width="12.140625" bestFit="1" customWidth="1"/>
    <col min="6151" max="6151" width="12.42578125" customWidth="1"/>
    <col min="6152" max="6152" width="12.5703125" customWidth="1"/>
    <col min="6153" max="6153" width="13.28515625" customWidth="1"/>
    <col min="6154" max="6154" width="15.85546875" customWidth="1"/>
    <col min="6155" max="6155" width="13" customWidth="1"/>
    <col min="6156" max="6156" width="0.140625" customWidth="1"/>
    <col min="6399" max="6399" width="1.85546875" customWidth="1"/>
    <col min="6401" max="6401" width="12.140625" bestFit="1" customWidth="1"/>
    <col min="6407" max="6407" width="12.42578125" customWidth="1"/>
    <col min="6408" max="6408" width="12.5703125" customWidth="1"/>
    <col min="6409" max="6409" width="13.28515625" customWidth="1"/>
    <col min="6410" max="6410" width="15.85546875" customWidth="1"/>
    <col min="6411" max="6411" width="13" customWidth="1"/>
    <col min="6412" max="6412" width="0.140625" customWidth="1"/>
    <col min="6655" max="6655" width="1.85546875" customWidth="1"/>
    <col min="6657" max="6657" width="12.140625" bestFit="1" customWidth="1"/>
    <col min="6663" max="6663" width="12.42578125" customWidth="1"/>
    <col min="6664" max="6664" width="12.5703125" customWidth="1"/>
    <col min="6665" max="6665" width="13.28515625" customWidth="1"/>
    <col min="6666" max="6666" width="15.85546875" customWidth="1"/>
    <col min="6667" max="6667" width="13" customWidth="1"/>
    <col min="6668" max="6668" width="0.140625" customWidth="1"/>
    <col min="6911" max="6911" width="1.85546875" customWidth="1"/>
    <col min="6913" max="6913" width="12.140625" bestFit="1" customWidth="1"/>
    <col min="6919" max="6919" width="12.42578125" customWidth="1"/>
    <col min="6920" max="6920" width="12.5703125" customWidth="1"/>
    <col min="6921" max="6921" width="13.28515625" customWidth="1"/>
    <col min="6922" max="6922" width="15.85546875" customWidth="1"/>
    <col min="6923" max="6923" width="13" customWidth="1"/>
    <col min="6924" max="6924" width="0.140625" customWidth="1"/>
    <col min="7167" max="7167" width="1.85546875" customWidth="1"/>
    <col min="7169" max="7169" width="12.140625" bestFit="1" customWidth="1"/>
    <col min="7175" max="7175" width="12.42578125" customWidth="1"/>
    <col min="7176" max="7176" width="12.5703125" customWidth="1"/>
    <col min="7177" max="7177" width="13.28515625" customWidth="1"/>
    <col min="7178" max="7178" width="15.85546875" customWidth="1"/>
    <col min="7179" max="7179" width="13" customWidth="1"/>
    <col min="7180" max="7180" width="0.140625" customWidth="1"/>
    <col min="7423" max="7423" width="1.85546875" customWidth="1"/>
    <col min="7425" max="7425" width="12.140625" bestFit="1" customWidth="1"/>
    <col min="7431" max="7431" width="12.42578125" customWidth="1"/>
    <col min="7432" max="7432" width="12.5703125" customWidth="1"/>
    <col min="7433" max="7433" width="13.28515625" customWidth="1"/>
    <col min="7434" max="7434" width="15.85546875" customWidth="1"/>
    <col min="7435" max="7435" width="13" customWidth="1"/>
    <col min="7436" max="7436" width="0.140625" customWidth="1"/>
    <col min="7679" max="7679" width="1.85546875" customWidth="1"/>
    <col min="7681" max="7681" width="12.140625" bestFit="1" customWidth="1"/>
    <col min="7687" max="7687" width="12.42578125" customWidth="1"/>
    <col min="7688" max="7688" width="12.5703125" customWidth="1"/>
    <col min="7689" max="7689" width="13.28515625" customWidth="1"/>
    <col min="7690" max="7690" width="15.85546875" customWidth="1"/>
    <col min="7691" max="7691" width="13" customWidth="1"/>
    <col min="7692" max="7692" width="0.140625" customWidth="1"/>
    <col min="7935" max="7935" width="1.85546875" customWidth="1"/>
    <col min="7937" max="7937" width="12.140625" bestFit="1" customWidth="1"/>
    <col min="7943" max="7943" width="12.42578125" customWidth="1"/>
    <col min="7944" max="7944" width="12.5703125" customWidth="1"/>
    <col min="7945" max="7945" width="13.28515625" customWidth="1"/>
    <col min="7946" max="7946" width="15.85546875" customWidth="1"/>
    <col min="7947" max="7947" width="13" customWidth="1"/>
    <col min="7948" max="7948" width="0.140625" customWidth="1"/>
    <col min="8191" max="8191" width="1.85546875" customWidth="1"/>
    <col min="8193" max="8193" width="12.140625" bestFit="1" customWidth="1"/>
    <col min="8199" max="8199" width="12.42578125" customWidth="1"/>
    <col min="8200" max="8200" width="12.5703125" customWidth="1"/>
    <col min="8201" max="8201" width="13.28515625" customWidth="1"/>
    <col min="8202" max="8202" width="15.85546875" customWidth="1"/>
    <col min="8203" max="8203" width="13" customWidth="1"/>
    <col min="8204" max="8204" width="0.140625" customWidth="1"/>
    <col min="8447" max="8447" width="1.85546875" customWidth="1"/>
    <col min="8449" max="8449" width="12.140625" bestFit="1" customWidth="1"/>
    <col min="8455" max="8455" width="12.42578125" customWidth="1"/>
    <col min="8456" max="8456" width="12.5703125" customWidth="1"/>
    <col min="8457" max="8457" width="13.28515625" customWidth="1"/>
    <col min="8458" max="8458" width="15.85546875" customWidth="1"/>
    <col min="8459" max="8459" width="13" customWidth="1"/>
    <col min="8460" max="8460" width="0.140625" customWidth="1"/>
    <col min="8703" max="8703" width="1.85546875" customWidth="1"/>
    <col min="8705" max="8705" width="12.140625" bestFit="1" customWidth="1"/>
    <col min="8711" max="8711" width="12.42578125" customWidth="1"/>
    <col min="8712" max="8712" width="12.5703125" customWidth="1"/>
    <col min="8713" max="8713" width="13.28515625" customWidth="1"/>
    <col min="8714" max="8714" width="15.85546875" customWidth="1"/>
    <col min="8715" max="8715" width="13" customWidth="1"/>
    <col min="8716" max="8716" width="0.140625" customWidth="1"/>
    <col min="8959" max="8959" width="1.85546875" customWidth="1"/>
    <col min="8961" max="8961" width="12.140625" bestFit="1" customWidth="1"/>
    <col min="8967" max="8967" width="12.42578125" customWidth="1"/>
    <col min="8968" max="8968" width="12.5703125" customWidth="1"/>
    <col min="8969" max="8969" width="13.28515625" customWidth="1"/>
    <col min="8970" max="8970" width="15.85546875" customWidth="1"/>
    <col min="8971" max="8971" width="13" customWidth="1"/>
    <col min="8972" max="8972" width="0.140625" customWidth="1"/>
    <col min="9215" max="9215" width="1.85546875" customWidth="1"/>
    <col min="9217" max="9217" width="12.140625" bestFit="1" customWidth="1"/>
    <col min="9223" max="9223" width="12.42578125" customWidth="1"/>
    <col min="9224" max="9224" width="12.5703125" customWidth="1"/>
    <col min="9225" max="9225" width="13.28515625" customWidth="1"/>
    <col min="9226" max="9226" width="15.85546875" customWidth="1"/>
    <col min="9227" max="9227" width="13" customWidth="1"/>
    <col min="9228" max="9228" width="0.140625" customWidth="1"/>
    <col min="9471" max="9471" width="1.85546875" customWidth="1"/>
    <col min="9473" max="9473" width="12.140625" bestFit="1" customWidth="1"/>
    <col min="9479" max="9479" width="12.42578125" customWidth="1"/>
    <col min="9480" max="9480" width="12.5703125" customWidth="1"/>
    <col min="9481" max="9481" width="13.28515625" customWidth="1"/>
    <col min="9482" max="9482" width="15.85546875" customWidth="1"/>
    <col min="9483" max="9483" width="13" customWidth="1"/>
    <col min="9484" max="9484" width="0.140625" customWidth="1"/>
    <col min="9727" max="9727" width="1.85546875" customWidth="1"/>
    <col min="9729" max="9729" width="12.140625" bestFit="1" customWidth="1"/>
    <col min="9735" max="9735" width="12.42578125" customWidth="1"/>
    <col min="9736" max="9736" width="12.5703125" customWidth="1"/>
    <col min="9737" max="9737" width="13.28515625" customWidth="1"/>
    <col min="9738" max="9738" width="15.85546875" customWidth="1"/>
    <col min="9739" max="9739" width="13" customWidth="1"/>
    <col min="9740" max="9740" width="0.140625" customWidth="1"/>
    <col min="9983" max="9983" width="1.85546875" customWidth="1"/>
    <col min="9985" max="9985" width="12.140625" bestFit="1" customWidth="1"/>
    <col min="9991" max="9991" width="12.42578125" customWidth="1"/>
    <col min="9992" max="9992" width="12.5703125" customWidth="1"/>
    <col min="9993" max="9993" width="13.28515625" customWidth="1"/>
    <col min="9994" max="9994" width="15.85546875" customWidth="1"/>
    <col min="9995" max="9995" width="13" customWidth="1"/>
    <col min="9996" max="9996" width="0.140625" customWidth="1"/>
    <col min="10239" max="10239" width="1.85546875" customWidth="1"/>
    <col min="10241" max="10241" width="12.140625" bestFit="1" customWidth="1"/>
    <col min="10247" max="10247" width="12.42578125" customWidth="1"/>
    <col min="10248" max="10248" width="12.5703125" customWidth="1"/>
    <col min="10249" max="10249" width="13.28515625" customWidth="1"/>
    <col min="10250" max="10250" width="15.85546875" customWidth="1"/>
    <col min="10251" max="10251" width="13" customWidth="1"/>
    <col min="10252" max="10252" width="0.140625" customWidth="1"/>
    <col min="10495" max="10495" width="1.85546875" customWidth="1"/>
    <col min="10497" max="10497" width="12.140625" bestFit="1" customWidth="1"/>
    <col min="10503" max="10503" width="12.42578125" customWidth="1"/>
    <col min="10504" max="10504" width="12.5703125" customWidth="1"/>
    <col min="10505" max="10505" width="13.28515625" customWidth="1"/>
    <col min="10506" max="10506" width="15.85546875" customWidth="1"/>
    <col min="10507" max="10507" width="13" customWidth="1"/>
    <col min="10508" max="10508" width="0.140625" customWidth="1"/>
    <col min="10751" max="10751" width="1.85546875" customWidth="1"/>
    <col min="10753" max="10753" width="12.140625" bestFit="1" customWidth="1"/>
    <col min="10759" max="10759" width="12.42578125" customWidth="1"/>
    <col min="10760" max="10760" width="12.5703125" customWidth="1"/>
    <col min="10761" max="10761" width="13.28515625" customWidth="1"/>
    <col min="10762" max="10762" width="15.85546875" customWidth="1"/>
    <col min="10763" max="10763" width="13" customWidth="1"/>
    <col min="10764" max="10764" width="0.140625" customWidth="1"/>
    <col min="11007" max="11007" width="1.85546875" customWidth="1"/>
    <col min="11009" max="11009" width="12.140625" bestFit="1" customWidth="1"/>
    <col min="11015" max="11015" width="12.42578125" customWidth="1"/>
    <col min="11016" max="11016" width="12.5703125" customWidth="1"/>
    <col min="11017" max="11017" width="13.28515625" customWidth="1"/>
    <col min="11018" max="11018" width="15.85546875" customWidth="1"/>
    <col min="11019" max="11019" width="13" customWidth="1"/>
    <col min="11020" max="11020" width="0.140625" customWidth="1"/>
    <col min="11263" max="11263" width="1.85546875" customWidth="1"/>
    <col min="11265" max="11265" width="12.140625" bestFit="1" customWidth="1"/>
    <col min="11271" max="11271" width="12.42578125" customWidth="1"/>
    <col min="11272" max="11272" width="12.5703125" customWidth="1"/>
    <col min="11273" max="11273" width="13.28515625" customWidth="1"/>
    <col min="11274" max="11274" width="15.85546875" customWidth="1"/>
    <col min="11275" max="11275" width="13" customWidth="1"/>
    <col min="11276" max="11276" width="0.140625" customWidth="1"/>
    <col min="11519" max="11519" width="1.85546875" customWidth="1"/>
    <col min="11521" max="11521" width="12.140625" bestFit="1" customWidth="1"/>
    <col min="11527" max="11527" width="12.42578125" customWidth="1"/>
    <col min="11528" max="11528" width="12.5703125" customWidth="1"/>
    <col min="11529" max="11529" width="13.28515625" customWidth="1"/>
    <col min="11530" max="11530" width="15.85546875" customWidth="1"/>
    <col min="11531" max="11531" width="13" customWidth="1"/>
    <col min="11532" max="11532" width="0.140625" customWidth="1"/>
    <col min="11775" max="11775" width="1.85546875" customWidth="1"/>
    <col min="11777" max="11777" width="12.140625" bestFit="1" customWidth="1"/>
    <col min="11783" max="11783" width="12.42578125" customWidth="1"/>
    <col min="11784" max="11784" width="12.5703125" customWidth="1"/>
    <col min="11785" max="11785" width="13.28515625" customWidth="1"/>
    <col min="11786" max="11786" width="15.85546875" customWidth="1"/>
    <col min="11787" max="11787" width="13" customWidth="1"/>
    <col min="11788" max="11788" width="0.140625" customWidth="1"/>
    <col min="12031" max="12031" width="1.85546875" customWidth="1"/>
    <col min="12033" max="12033" width="12.140625" bestFit="1" customWidth="1"/>
    <col min="12039" max="12039" width="12.42578125" customWidth="1"/>
    <col min="12040" max="12040" width="12.5703125" customWidth="1"/>
    <col min="12041" max="12041" width="13.28515625" customWidth="1"/>
    <col min="12042" max="12042" width="15.85546875" customWidth="1"/>
    <col min="12043" max="12043" width="13" customWidth="1"/>
    <col min="12044" max="12044" width="0.140625" customWidth="1"/>
    <col min="12287" max="12287" width="1.85546875" customWidth="1"/>
    <col min="12289" max="12289" width="12.140625" bestFit="1" customWidth="1"/>
    <col min="12295" max="12295" width="12.42578125" customWidth="1"/>
    <col min="12296" max="12296" width="12.5703125" customWidth="1"/>
    <col min="12297" max="12297" width="13.28515625" customWidth="1"/>
    <col min="12298" max="12298" width="15.85546875" customWidth="1"/>
    <col min="12299" max="12299" width="13" customWidth="1"/>
    <col min="12300" max="12300" width="0.140625" customWidth="1"/>
    <col min="12543" max="12543" width="1.85546875" customWidth="1"/>
    <col min="12545" max="12545" width="12.140625" bestFit="1" customWidth="1"/>
    <col min="12551" max="12551" width="12.42578125" customWidth="1"/>
    <col min="12552" max="12552" width="12.5703125" customWidth="1"/>
    <col min="12553" max="12553" width="13.28515625" customWidth="1"/>
    <col min="12554" max="12554" width="15.85546875" customWidth="1"/>
    <col min="12555" max="12555" width="13" customWidth="1"/>
    <col min="12556" max="12556" width="0.140625" customWidth="1"/>
    <col min="12799" max="12799" width="1.85546875" customWidth="1"/>
    <col min="12801" max="12801" width="12.140625" bestFit="1" customWidth="1"/>
    <col min="12807" max="12807" width="12.42578125" customWidth="1"/>
    <col min="12808" max="12808" width="12.5703125" customWidth="1"/>
    <col min="12809" max="12809" width="13.28515625" customWidth="1"/>
    <col min="12810" max="12810" width="15.85546875" customWidth="1"/>
    <col min="12811" max="12811" width="13" customWidth="1"/>
    <col min="12812" max="12812" width="0.140625" customWidth="1"/>
    <col min="13055" max="13055" width="1.85546875" customWidth="1"/>
    <col min="13057" max="13057" width="12.140625" bestFit="1" customWidth="1"/>
    <col min="13063" max="13063" width="12.42578125" customWidth="1"/>
    <col min="13064" max="13064" width="12.5703125" customWidth="1"/>
    <col min="13065" max="13065" width="13.28515625" customWidth="1"/>
    <col min="13066" max="13066" width="15.85546875" customWidth="1"/>
    <col min="13067" max="13067" width="13" customWidth="1"/>
    <col min="13068" max="13068" width="0.140625" customWidth="1"/>
    <col min="13311" max="13311" width="1.85546875" customWidth="1"/>
    <col min="13313" max="13313" width="12.140625" bestFit="1" customWidth="1"/>
    <col min="13319" max="13319" width="12.42578125" customWidth="1"/>
    <col min="13320" max="13320" width="12.5703125" customWidth="1"/>
    <col min="13321" max="13321" width="13.28515625" customWidth="1"/>
    <col min="13322" max="13322" width="15.85546875" customWidth="1"/>
    <col min="13323" max="13323" width="13" customWidth="1"/>
    <col min="13324" max="13324" width="0.140625" customWidth="1"/>
    <col min="13567" max="13567" width="1.85546875" customWidth="1"/>
    <col min="13569" max="13569" width="12.140625" bestFit="1" customWidth="1"/>
    <col min="13575" max="13575" width="12.42578125" customWidth="1"/>
    <col min="13576" max="13576" width="12.5703125" customWidth="1"/>
    <col min="13577" max="13577" width="13.28515625" customWidth="1"/>
    <col min="13578" max="13578" width="15.85546875" customWidth="1"/>
    <col min="13579" max="13579" width="13" customWidth="1"/>
    <col min="13580" max="13580" width="0.140625" customWidth="1"/>
    <col min="13823" max="13823" width="1.85546875" customWidth="1"/>
    <col min="13825" max="13825" width="12.140625" bestFit="1" customWidth="1"/>
    <col min="13831" max="13831" width="12.42578125" customWidth="1"/>
    <col min="13832" max="13832" width="12.5703125" customWidth="1"/>
    <col min="13833" max="13833" width="13.28515625" customWidth="1"/>
    <col min="13834" max="13834" width="15.85546875" customWidth="1"/>
    <col min="13835" max="13835" width="13" customWidth="1"/>
    <col min="13836" max="13836" width="0.140625" customWidth="1"/>
    <col min="14079" max="14079" width="1.85546875" customWidth="1"/>
    <col min="14081" max="14081" width="12.140625" bestFit="1" customWidth="1"/>
    <col min="14087" max="14087" width="12.42578125" customWidth="1"/>
    <col min="14088" max="14088" width="12.5703125" customWidth="1"/>
    <col min="14089" max="14089" width="13.28515625" customWidth="1"/>
    <col min="14090" max="14090" width="15.85546875" customWidth="1"/>
    <col min="14091" max="14091" width="13" customWidth="1"/>
    <col min="14092" max="14092" width="0.140625" customWidth="1"/>
    <col min="14335" max="14335" width="1.85546875" customWidth="1"/>
    <col min="14337" max="14337" width="12.140625" bestFit="1" customWidth="1"/>
    <col min="14343" max="14343" width="12.42578125" customWidth="1"/>
    <col min="14344" max="14344" width="12.5703125" customWidth="1"/>
    <col min="14345" max="14345" width="13.28515625" customWidth="1"/>
    <col min="14346" max="14346" width="15.85546875" customWidth="1"/>
    <col min="14347" max="14347" width="13" customWidth="1"/>
    <col min="14348" max="14348" width="0.140625" customWidth="1"/>
    <col min="14591" max="14591" width="1.85546875" customWidth="1"/>
    <col min="14593" max="14593" width="12.140625" bestFit="1" customWidth="1"/>
    <col min="14599" max="14599" width="12.42578125" customWidth="1"/>
    <col min="14600" max="14600" width="12.5703125" customWidth="1"/>
    <col min="14601" max="14601" width="13.28515625" customWidth="1"/>
    <col min="14602" max="14602" width="15.85546875" customWidth="1"/>
    <col min="14603" max="14603" width="13" customWidth="1"/>
    <col min="14604" max="14604" width="0.140625" customWidth="1"/>
    <col min="14847" max="14847" width="1.85546875" customWidth="1"/>
    <col min="14849" max="14849" width="12.140625" bestFit="1" customWidth="1"/>
    <col min="14855" max="14855" width="12.42578125" customWidth="1"/>
    <col min="14856" max="14856" width="12.5703125" customWidth="1"/>
    <col min="14857" max="14857" width="13.28515625" customWidth="1"/>
    <col min="14858" max="14858" width="15.85546875" customWidth="1"/>
    <col min="14859" max="14859" width="13" customWidth="1"/>
    <col min="14860" max="14860" width="0.140625" customWidth="1"/>
    <col min="15103" max="15103" width="1.85546875" customWidth="1"/>
    <col min="15105" max="15105" width="12.140625" bestFit="1" customWidth="1"/>
    <col min="15111" max="15111" width="12.42578125" customWidth="1"/>
    <col min="15112" max="15112" width="12.5703125" customWidth="1"/>
    <col min="15113" max="15113" width="13.28515625" customWidth="1"/>
    <col min="15114" max="15114" width="15.85546875" customWidth="1"/>
    <col min="15115" max="15115" width="13" customWidth="1"/>
    <col min="15116" max="15116" width="0.140625" customWidth="1"/>
    <col min="15359" max="15359" width="1.85546875" customWidth="1"/>
    <col min="15361" max="15361" width="12.140625" bestFit="1" customWidth="1"/>
    <col min="15367" max="15367" width="12.42578125" customWidth="1"/>
    <col min="15368" max="15368" width="12.5703125" customWidth="1"/>
    <col min="15369" max="15369" width="13.28515625" customWidth="1"/>
    <col min="15370" max="15370" width="15.85546875" customWidth="1"/>
    <col min="15371" max="15371" width="13" customWidth="1"/>
    <col min="15372" max="15372" width="0.140625" customWidth="1"/>
    <col min="15615" max="15615" width="1.85546875" customWidth="1"/>
    <col min="15617" max="15617" width="12.140625" bestFit="1" customWidth="1"/>
    <col min="15623" max="15623" width="12.42578125" customWidth="1"/>
    <col min="15624" max="15624" width="12.5703125" customWidth="1"/>
    <col min="15625" max="15625" width="13.28515625" customWidth="1"/>
    <col min="15626" max="15626" width="15.85546875" customWidth="1"/>
    <col min="15627" max="15627" width="13" customWidth="1"/>
    <col min="15628" max="15628" width="0.140625" customWidth="1"/>
    <col min="15871" max="15871" width="1.85546875" customWidth="1"/>
    <col min="15873" max="15873" width="12.140625" bestFit="1" customWidth="1"/>
    <col min="15879" max="15879" width="12.42578125" customWidth="1"/>
    <col min="15880" max="15880" width="12.5703125" customWidth="1"/>
    <col min="15881" max="15881" width="13.28515625" customWidth="1"/>
    <col min="15882" max="15882" width="15.85546875" customWidth="1"/>
    <col min="15883" max="15883" width="13" customWidth="1"/>
    <col min="15884" max="15884" width="0.140625" customWidth="1"/>
    <col min="16127" max="16127" width="1.85546875" customWidth="1"/>
    <col min="16129" max="16129" width="12.140625" bestFit="1" customWidth="1"/>
    <col min="16135" max="16135" width="12.42578125" customWidth="1"/>
    <col min="16136" max="16136" width="12.5703125" customWidth="1"/>
    <col min="16137" max="16137" width="13.28515625" customWidth="1"/>
    <col min="16138" max="16138" width="15.85546875" customWidth="1"/>
    <col min="16139" max="16139" width="13" customWidth="1"/>
    <col min="16140" max="16140" width="0.140625" customWidth="1"/>
  </cols>
  <sheetData>
    <row r="1" spans="1:54" ht="4.5" customHeight="1">
      <c r="A1" s="1"/>
      <c r="B1" s="2"/>
      <c r="C1" s="3"/>
      <c r="D1" s="2"/>
      <c r="E1" s="2"/>
      <c r="F1" s="2"/>
      <c r="G1" s="2"/>
      <c r="H1" s="2"/>
      <c r="I1" s="3"/>
      <c r="J1" s="2"/>
      <c r="K1" s="2"/>
      <c r="L1" s="3"/>
    </row>
    <row r="2" spans="1:54" ht="13.5" customHeight="1" thickBot="1">
      <c r="A2" s="600"/>
      <c r="B2" s="5"/>
      <c r="C2" s="6"/>
      <c r="D2" s="602"/>
      <c r="E2" s="602"/>
      <c r="F2" s="602"/>
      <c r="G2" s="602"/>
      <c r="H2" s="602"/>
      <c r="I2" s="603"/>
      <c r="J2" s="604" t="s">
        <v>6</v>
      </c>
      <c r="K2" s="604"/>
      <c r="L2" s="605"/>
    </row>
    <row r="3" spans="1:54">
      <c r="A3" s="600"/>
      <c r="B3" s="5"/>
      <c r="C3" s="6"/>
      <c r="D3" s="602" t="s">
        <v>7</v>
      </c>
      <c r="E3" s="602"/>
      <c r="F3" s="602"/>
      <c r="G3" s="602"/>
      <c r="H3" s="602"/>
      <c r="I3" s="603"/>
      <c r="J3" s="8" t="s">
        <v>8</v>
      </c>
      <c r="K3" s="2"/>
      <c r="L3" s="9"/>
    </row>
    <row r="4" spans="1:54" ht="15.75" thickBot="1">
      <c r="A4" s="600"/>
      <c r="B4" s="5"/>
      <c r="C4" s="10"/>
      <c r="D4" s="606" t="s">
        <v>9</v>
      </c>
      <c r="E4" s="606"/>
      <c r="F4" s="606"/>
      <c r="G4" s="606"/>
      <c r="H4" s="606"/>
      <c r="I4" s="607"/>
      <c r="J4" s="11"/>
      <c r="K4" s="11"/>
      <c r="L4" s="12"/>
    </row>
    <row r="5" spans="1:54" ht="15.75" thickBot="1">
      <c r="A5" s="601"/>
      <c r="B5" s="11"/>
      <c r="C5" s="13"/>
      <c r="D5" s="608" t="s">
        <v>56</v>
      </c>
      <c r="E5" s="608"/>
      <c r="F5" s="608"/>
      <c r="G5" s="608"/>
      <c r="H5" s="608"/>
      <c r="I5" s="609"/>
      <c r="J5" s="14" t="s">
        <v>10</v>
      </c>
      <c r="K5" s="610"/>
      <c r="L5" s="611"/>
    </row>
    <row r="6" spans="1:54">
      <c r="A6" s="16"/>
      <c r="B6" s="5"/>
      <c r="C6" s="5"/>
      <c r="D6" s="5"/>
      <c r="E6" s="5"/>
      <c r="F6" s="5"/>
      <c r="G6" s="5"/>
      <c r="H6" s="5"/>
      <c r="I6" s="5"/>
      <c r="J6" s="5"/>
      <c r="K6" s="5"/>
      <c r="L6" s="17"/>
    </row>
    <row r="7" spans="1:54">
      <c r="A7" s="128" t="s">
        <v>11</v>
      </c>
      <c r="B7" s="19"/>
      <c r="C7" s="20"/>
      <c r="D7" s="20"/>
      <c r="E7" s="20"/>
      <c r="F7" s="20"/>
      <c r="G7" s="20"/>
      <c r="H7" s="20"/>
      <c r="I7" s="20"/>
      <c r="J7" s="20"/>
      <c r="K7" s="20"/>
      <c r="L7" s="21"/>
    </row>
    <row r="8" spans="1:54" ht="5.25" customHeight="1">
      <c r="A8" s="16"/>
      <c r="B8" s="23"/>
      <c r="C8" s="23"/>
      <c r="D8" s="23"/>
      <c r="E8" s="23"/>
      <c r="F8" s="23"/>
      <c r="G8" s="23"/>
      <c r="H8" s="23"/>
      <c r="I8" s="23"/>
      <c r="J8" s="23"/>
      <c r="K8" s="23"/>
      <c r="L8" s="17"/>
    </row>
    <row r="9" spans="1:54">
      <c r="A9" s="129" t="s">
        <v>12</v>
      </c>
      <c r="B9" s="5"/>
      <c r="C9" s="24"/>
      <c r="D9" s="25" t="s">
        <v>13</v>
      </c>
      <c r="E9" s="23"/>
      <c r="F9" s="23"/>
      <c r="G9" s="23"/>
      <c r="H9" s="23"/>
      <c r="I9" s="23"/>
      <c r="J9" s="23"/>
      <c r="K9" s="23"/>
      <c r="L9" s="17"/>
    </row>
    <row r="10" spans="1:54">
      <c r="A10" s="129" t="s">
        <v>14</v>
      </c>
      <c r="B10" s="5"/>
      <c r="C10" s="612"/>
      <c r="D10" s="612"/>
      <c r="E10" s="612"/>
      <c r="F10" s="612"/>
      <c r="G10" s="612"/>
      <c r="H10" s="612"/>
      <c r="I10" s="612"/>
      <c r="J10" s="612"/>
      <c r="K10" s="612"/>
      <c r="L10" s="613"/>
    </row>
    <row r="11" spans="1:54">
      <c r="A11" s="130"/>
      <c r="B11" s="5"/>
      <c r="C11" s="612"/>
      <c r="D11" s="612"/>
      <c r="E11" s="612"/>
      <c r="F11" s="612"/>
      <c r="G11" s="612"/>
      <c r="H11" s="612"/>
      <c r="I11" s="612"/>
      <c r="J11" s="612"/>
      <c r="K11" s="612"/>
      <c r="L11" s="613"/>
    </row>
    <row r="12" spans="1:54">
      <c r="A12" s="129" t="s">
        <v>15</v>
      </c>
      <c r="B12" s="5"/>
      <c r="C12" s="614"/>
      <c r="D12" s="614"/>
      <c r="E12" s="614"/>
      <c r="F12" s="614"/>
      <c r="G12" s="614"/>
      <c r="H12" s="614"/>
      <c r="I12" s="614"/>
      <c r="J12" s="614"/>
      <c r="K12" s="614"/>
      <c r="L12" s="615"/>
    </row>
    <row r="13" spans="1:54">
      <c r="A13" s="129" t="s">
        <v>16</v>
      </c>
      <c r="B13" s="5"/>
      <c r="C13" s="614"/>
      <c r="D13" s="614"/>
      <c r="E13" s="614"/>
      <c r="F13" s="614"/>
      <c r="G13" s="614"/>
      <c r="H13" s="614"/>
      <c r="I13" s="614"/>
      <c r="J13" s="614"/>
      <c r="K13" s="614"/>
      <c r="L13" s="615"/>
    </row>
    <row r="14" spans="1:54">
      <c r="A14" s="129" t="s">
        <v>17</v>
      </c>
      <c r="B14" s="5"/>
      <c r="C14" s="614"/>
      <c r="D14" s="614"/>
      <c r="E14" s="614"/>
      <c r="F14" s="614"/>
      <c r="G14" s="614"/>
      <c r="H14" s="614"/>
      <c r="I14" s="614"/>
      <c r="J14" s="614"/>
      <c r="K14" s="614"/>
      <c r="L14" s="615"/>
    </row>
    <row r="15" spans="1:54" ht="4.5" customHeight="1" thickBot="1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8"/>
    </row>
    <row r="16" spans="1:54" s="32" customFormat="1" ht="2.25" customHeight="1" thickBot="1">
      <c r="A16" s="131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</row>
    <row r="17" spans="1:13">
      <c r="A17" s="132" t="s">
        <v>18</v>
      </c>
      <c r="B17" s="33"/>
      <c r="C17" s="34"/>
      <c r="D17" s="34"/>
      <c r="E17" s="34"/>
      <c r="F17" s="34"/>
      <c r="G17" s="34"/>
      <c r="H17" s="34"/>
      <c r="I17" s="34"/>
      <c r="J17" s="34"/>
      <c r="K17" s="34"/>
      <c r="L17" s="35"/>
    </row>
    <row r="18" spans="1:13" ht="15.75" thickBot="1">
      <c r="A18" s="16"/>
      <c r="B18" s="5"/>
      <c r="C18" s="5"/>
      <c r="D18" s="5"/>
      <c r="E18" s="5"/>
      <c r="F18" s="5"/>
      <c r="G18" s="5"/>
      <c r="H18" s="5"/>
      <c r="I18" s="5"/>
      <c r="J18" s="5"/>
      <c r="K18" s="5"/>
      <c r="L18" s="17"/>
    </row>
    <row r="19" spans="1:13">
      <c r="A19" s="37" t="s">
        <v>19</v>
      </c>
      <c r="B19" s="570" t="s">
        <v>20</v>
      </c>
      <c r="C19" s="571"/>
      <c r="D19" s="571"/>
      <c r="E19" s="571"/>
      <c r="F19" s="571"/>
      <c r="G19" s="571"/>
      <c r="H19" s="571"/>
      <c r="I19" s="571"/>
      <c r="J19" s="599"/>
      <c r="K19" s="166" t="s">
        <v>21</v>
      </c>
      <c r="L19" s="37" t="s">
        <v>22</v>
      </c>
      <c r="M19" s="18"/>
    </row>
    <row r="20" spans="1:13" ht="15.75" thickBot="1">
      <c r="A20" s="39">
        <v>201.7</v>
      </c>
      <c r="B20" s="584" t="s">
        <v>128</v>
      </c>
      <c r="C20" s="585"/>
      <c r="D20" s="585"/>
      <c r="E20" s="585"/>
      <c r="F20" s="585"/>
      <c r="G20" s="585"/>
      <c r="H20" s="585"/>
      <c r="I20" s="585"/>
      <c r="J20" s="586"/>
      <c r="K20" s="40" t="s">
        <v>0</v>
      </c>
      <c r="L20" s="41"/>
      <c r="M20" s="18"/>
    </row>
    <row r="21" spans="1:13">
      <c r="A21" s="16"/>
      <c r="B21" s="5"/>
      <c r="C21" s="5"/>
      <c r="D21" s="5"/>
      <c r="E21" s="5"/>
      <c r="F21" s="5"/>
      <c r="G21" s="5"/>
      <c r="H21" s="5"/>
      <c r="I21" s="5"/>
      <c r="J21" s="5"/>
      <c r="K21" s="5"/>
      <c r="L21" s="17"/>
    </row>
    <row r="22" spans="1:13">
      <c r="A22" s="133" t="s">
        <v>24</v>
      </c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3"/>
    </row>
    <row r="23" spans="1:13" s="49" customFormat="1" ht="15.75" thickBot="1">
      <c r="A23" s="134"/>
      <c r="B23" s="45"/>
      <c r="C23" s="45"/>
      <c r="D23" s="45"/>
      <c r="E23" s="45"/>
      <c r="F23" s="45"/>
      <c r="G23" s="45"/>
      <c r="H23" s="46"/>
      <c r="I23" s="46"/>
      <c r="J23" s="45"/>
      <c r="K23" s="45"/>
      <c r="L23" s="47"/>
    </row>
    <row r="24" spans="1:13">
      <c r="A24" s="570" t="s">
        <v>20</v>
      </c>
      <c r="B24" s="587"/>
      <c r="C24" s="587"/>
      <c r="D24" s="587"/>
      <c r="E24" s="588"/>
      <c r="F24" s="589" t="s">
        <v>25</v>
      </c>
      <c r="G24" s="587"/>
      <c r="H24" s="590" t="s">
        <v>26</v>
      </c>
      <c r="I24" s="591"/>
      <c r="J24" s="50" t="s">
        <v>27</v>
      </c>
      <c r="K24" s="166" t="s">
        <v>28</v>
      </c>
      <c r="L24" s="51" t="s">
        <v>29</v>
      </c>
    </row>
    <row r="25" spans="1:13">
      <c r="A25" s="580" t="s">
        <v>72</v>
      </c>
      <c r="B25" s="581"/>
      <c r="C25" s="581"/>
      <c r="D25" s="581"/>
      <c r="E25" s="582"/>
      <c r="F25" s="592"/>
      <c r="G25" s="582"/>
      <c r="H25" s="592"/>
      <c r="I25" s="582"/>
      <c r="J25" s="52"/>
      <c r="K25" s="53"/>
      <c r="L25" s="54">
        <f>+L54*0.1</f>
        <v>11428.560000000001</v>
      </c>
    </row>
    <row r="26" spans="1:13">
      <c r="A26" s="593"/>
      <c r="B26" s="594"/>
      <c r="C26" s="594"/>
      <c r="D26" s="594"/>
      <c r="E26" s="595"/>
      <c r="F26" s="55"/>
      <c r="G26" s="56"/>
      <c r="H26" s="596"/>
      <c r="I26" s="597"/>
      <c r="J26" s="52"/>
      <c r="K26" s="53"/>
      <c r="L26" s="54"/>
    </row>
    <row r="27" spans="1:13" ht="15.75" thickBot="1">
      <c r="A27" s="574"/>
      <c r="B27" s="575"/>
      <c r="C27" s="575"/>
      <c r="D27" s="575"/>
      <c r="E27" s="583"/>
      <c r="F27" s="598"/>
      <c r="G27" s="583"/>
      <c r="H27" s="598"/>
      <c r="I27" s="583"/>
      <c r="J27" s="57"/>
      <c r="K27" s="58"/>
      <c r="L27" s="59"/>
    </row>
    <row r="28" spans="1:13" ht="15.75" thickBot="1">
      <c r="A28" s="567" t="s">
        <v>31</v>
      </c>
      <c r="B28" s="568"/>
      <c r="C28" s="568"/>
      <c r="D28" s="568"/>
      <c r="E28" s="568"/>
      <c r="F28" s="568"/>
      <c r="G28" s="568"/>
      <c r="H28" s="568"/>
      <c r="I28" s="568"/>
      <c r="J28" s="568"/>
      <c r="K28" s="569"/>
      <c r="L28" s="60">
        <f>SUM(L25:L27)</f>
        <v>11428.560000000001</v>
      </c>
    </row>
    <row r="29" spans="1:13">
      <c r="A29" s="135"/>
      <c r="B29" s="5"/>
      <c r="C29" s="5"/>
      <c r="D29" s="5"/>
      <c r="E29" s="5"/>
      <c r="F29" s="5"/>
      <c r="G29" s="5"/>
      <c r="H29" s="5"/>
      <c r="I29" s="5"/>
      <c r="J29" s="5"/>
      <c r="K29" s="5"/>
      <c r="L29" s="17"/>
    </row>
    <row r="30" spans="1:13">
      <c r="A30" s="136" t="s">
        <v>32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21"/>
    </row>
    <row r="31" spans="1:13" ht="15.75" thickBot="1">
      <c r="A31" s="26"/>
      <c r="B31" s="11"/>
      <c r="C31" s="11"/>
      <c r="D31" s="11"/>
      <c r="E31" s="11"/>
      <c r="F31" s="11"/>
      <c r="G31" s="11"/>
      <c r="H31" s="11"/>
      <c r="I31" s="5"/>
      <c r="J31" s="5"/>
      <c r="K31" s="5"/>
      <c r="L31" s="17"/>
    </row>
    <row r="32" spans="1:13">
      <c r="A32" s="570" t="s">
        <v>20</v>
      </c>
      <c r="B32" s="571"/>
      <c r="C32" s="571"/>
      <c r="D32" s="571"/>
      <c r="E32" s="571"/>
      <c r="F32" s="571"/>
      <c r="G32" s="571"/>
      <c r="H32" s="579"/>
      <c r="I32" s="167" t="s">
        <v>21</v>
      </c>
      <c r="J32" s="50" t="s">
        <v>22</v>
      </c>
      <c r="K32" s="166" t="s">
        <v>33</v>
      </c>
      <c r="L32" s="51" t="s">
        <v>29</v>
      </c>
    </row>
    <row r="33" spans="1:12">
      <c r="A33" s="580"/>
      <c r="B33" s="581"/>
      <c r="C33" s="581"/>
      <c r="D33" s="581"/>
      <c r="E33" s="581"/>
      <c r="F33" s="581"/>
      <c r="G33" s="581"/>
      <c r="H33" s="582"/>
      <c r="I33" s="62"/>
      <c r="J33" s="63"/>
      <c r="K33" s="64"/>
      <c r="L33" s="54"/>
    </row>
    <row r="34" spans="1:12">
      <c r="A34" s="580"/>
      <c r="B34" s="581"/>
      <c r="C34" s="581"/>
      <c r="D34" s="581"/>
      <c r="E34" s="581"/>
      <c r="F34" s="581"/>
      <c r="G34" s="581"/>
      <c r="H34" s="582"/>
      <c r="I34" s="65"/>
      <c r="J34" s="66"/>
      <c r="K34" s="67"/>
      <c r="L34" s="68"/>
    </row>
    <row r="35" spans="1:12">
      <c r="A35" s="580"/>
      <c r="B35" s="581"/>
      <c r="C35" s="581"/>
      <c r="D35" s="581"/>
      <c r="E35" s="581"/>
      <c r="F35" s="581"/>
      <c r="G35" s="581"/>
      <c r="H35" s="582"/>
      <c r="I35" s="65"/>
      <c r="J35" s="66"/>
      <c r="K35" s="67"/>
      <c r="L35" s="68"/>
    </row>
    <row r="36" spans="1:12">
      <c r="A36" s="580"/>
      <c r="B36" s="581"/>
      <c r="C36" s="581"/>
      <c r="D36" s="581"/>
      <c r="E36" s="581"/>
      <c r="F36" s="581"/>
      <c r="G36" s="581"/>
      <c r="H36" s="582"/>
      <c r="I36" s="65"/>
      <c r="J36" s="66"/>
      <c r="K36" s="67"/>
      <c r="L36" s="68"/>
    </row>
    <row r="37" spans="1:12">
      <c r="A37" s="580"/>
      <c r="B37" s="581"/>
      <c r="C37" s="581"/>
      <c r="D37" s="581"/>
      <c r="E37" s="581"/>
      <c r="F37" s="581"/>
      <c r="G37" s="581"/>
      <c r="H37" s="582"/>
      <c r="I37" s="65"/>
      <c r="J37" s="66"/>
      <c r="K37" s="67"/>
      <c r="L37" s="68"/>
    </row>
    <row r="38" spans="1:12">
      <c r="A38" s="580"/>
      <c r="B38" s="581"/>
      <c r="C38" s="581"/>
      <c r="D38" s="581"/>
      <c r="E38" s="581"/>
      <c r="F38" s="581"/>
      <c r="G38" s="581"/>
      <c r="H38" s="582"/>
      <c r="I38" s="65"/>
      <c r="J38" s="66"/>
      <c r="K38" s="67"/>
      <c r="L38" s="68"/>
    </row>
    <row r="39" spans="1:12" ht="15.75" thickBot="1">
      <c r="A39" s="574"/>
      <c r="B39" s="575"/>
      <c r="C39" s="575"/>
      <c r="D39" s="575"/>
      <c r="E39" s="575"/>
      <c r="F39" s="575"/>
      <c r="G39" s="575"/>
      <c r="H39" s="583"/>
      <c r="I39" s="69"/>
      <c r="J39" s="70"/>
      <c r="K39" s="67"/>
      <c r="L39" s="71"/>
    </row>
    <row r="40" spans="1:12" ht="15.75" thickBot="1">
      <c r="A40" s="567" t="s">
        <v>31</v>
      </c>
      <c r="B40" s="568"/>
      <c r="C40" s="568"/>
      <c r="D40" s="568"/>
      <c r="E40" s="568"/>
      <c r="F40" s="568"/>
      <c r="G40" s="568"/>
      <c r="H40" s="568"/>
      <c r="I40" s="568"/>
      <c r="J40" s="568"/>
      <c r="K40" s="569"/>
      <c r="L40" s="60">
        <f>SUM(L33:L39)</f>
        <v>0</v>
      </c>
    </row>
    <row r="41" spans="1:12">
      <c r="A41" s="16"/>
      <c r="B41" s="5"/>
      <c r="C41" s="5"/>
      <c r="D41" s="5"/>
      <c r="E41" s="5"/>
      <c r="F41" s="5"/>
      <c r="G41" s="5"/>
      <c r="H41" s="5"/>
      <c r="I41" s="5"/>
      <c r="J41" s="5"/>
      <c r="K41" s="5"/>
      <c r="L41" s="17"/>
    </row>
    <row r="42" spans="1:12">
      <c r="A42" s="136" t="s">
        <v>34</v>
      </c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21"/>
    </row>
    <row r="43" spans="1:12" ht="15.75" thickBot="1">
      <c r="A43" s="16"/>
      <c r="B43" s="5"/>
      <c r="C43" s="5"/>
      <c r="D43" s="5"/>
      <c r="E43" s="5"/>
      <c r="F43" s="5"/>
      <c r="G43" s="5"/>
      <c r="H43" s="5"/>
      <c r="I43" s="5"/>
      <c r="J43" s="5"/>
      <c r="K43" s="5"/>
      <c r="L43" s="17"/>
    </row>
    <row r="44" spans="1:12">
      <c r="A44" s="570" t="s">
        <v>35</v>
      </c>
      <c r="B44" s="571"/>
      <c r="C44" s="571"/>
      <c r="D44" s="571"/>
      <c r="E44" s="571"/>
      <c r="F44" s="571"/>
      <c r="G44" s="571"/>
      <c r="H44" s="50" t="s">
        <v>36</v>
      </c>
      <c r="I44" s="166" t="s">
        <v>37</v>
      </c>
      <c r="J44" s="50" t="s">
        <v>38</v>
      </c>
      <c r="K44" s="166" t="s">
        <v>39</v>
      </c>
      <c r="L44" s="51" t="s">
        <v>29</v>
      </c>
    </row>
    <row r="45" spans="1:12">
      <c r="A45" s="580" t="s">
        <v>40</v>
      </c>
      <c r="B45" s="581"/>
      <c r="C45" s="581"/>
      <c r="D45" s="581"/>
      <c r="E45" s="581"/>
      <c r="F45" s="581"/>
      <c r="G45" s="581"/>
      <c r="H45" s="63">
        <v>1.3</v>
      </c>
      <c r="I45" s="72">
        <v>5</v>
      </c>
      <c r="J45" s="73">
        <f>+H45*I45</f>
        <v>6.5</v>
      </c>
      <c r="K45" s="64">
        <f>+TRANSPORTE!L55</f>
        <v>1600</v>
      </c>
      <c r="L45" s="54">
        <f>+J45*K45</f>
        <v>10400</v>
      </c>
    </row>
    <row r="46" spans="1:12" ht="15.75" thickBot="1">
      <c r="A46" s="574"/>
      <c r="B46" s="575"/>
      <c r="C46" s="575"/>
      <c r="D46" s="575"/>
      <c r="E46" s="575"/>
      <c r="F46" s="575"/>
      <c r="G46" s="575"/>
      <c r="H46" s="74"/>
      <c r="I46" s="11"/>
      <c r="J46" s="75"/>
      <c r="K46" s="64"/>
      <c r="L46" s="54"/>
    </row>
    <row r="47" spans="1:12" ht="15.75" thickBot="1">
      <c r="A47" s="567" t="s">
        <v>31</v>
      </c>
      <c r="B47" s="568"/>
      <c r="C47" s="568"/>
      <c r="D47" s="568"/>
      <c r="E47" s="568"/>
      <c r="F47" s="568"/>
      <c r="G47" s="568"/>
      <c r="H47" s="568"/>
      <c r="I47" s="568"/>
      <c r="J47" s="568"/>
      <c r="K47" s="569"/>
      <c r="L47" s="60">
        <f>SUM(L45:L46)</f>
        <v>10400</v>
      </c>
    </row>
    <row r="48" spans="1:12">
      <c r="A48" s="16"/>
      <c r="B48" s="5"/>
      <c r="C48" s="5"/>
      <c r="D48" s="5"/>
      <c r="E48" s="5"/>
      <c r="F48" s="5"/>
      <c r="G48" s="5"/>
      <c r="H48" s="5"/>
      <c r="I48" s="5"/>
      <c r="J48" s="5"/>
      <c r="K48" s="5"/>
      <c r="L48" s="17"/>
    </row>
    <row r="49" spans="1:12">
      <c r="A49" s="136" t="s">
        <v>41</v>
      </c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21"/>
    </row>
    <row r="50" spans="1:12" ht="15.75" thickBot="1">
      <c r="A50" s="16"/>
      <c r="B50" s="5"/>
      <c r="C50" s="5"/>
      <c r="D50" s="5"/>
      <c r="E50" s="5"/>
      <c r="F50" s="5"/>
      <c r="G50" s="5"/>
      <c r="H50" s="5"/>
      <c r="I50" s="5"/>
      <c r="J50" s="5"/>
      <c r="K50" s="5"/>
      <c r="L50" s="17"/>
    </row>
    <row r="51" spans="1:12">
      <c r="A51" s="570" t="s">
        <v>42</v>
      </c>
      <c r="B51" s="571"/>
      <c r="C51" s="571"/>
      <c r="D51" s="571"/>
      <c r="E51" s="571"/>
      <c r="F51" s="571"/>
      <c r="G51" s="571"/>
      <c r="H51" s="50" t="s">
        <v>43</v>
      </c>
      <c r="I51" s="76" t="s">
        <v>44</v>
      </c>
      <c r="J51" s="77" t="s">
        <v>45</v>
      </c>
      <c r="K51" s="76" t="s">
        <v>28</v>
      </c>
      <c r="L51" s="78" t="s">
        <v>29</v>
      </c>
    </row>
    <row r="52" spans="1:12">
      <c r="A52" s="572" t="s">
        <v>46</v>
      </c>
      <c r="B52" s="573"/>
      <c r="C52" s="573"/>
      <c r="D52" s="573"/>
      <c r="E52" s="573"/>
      <c r="F52" s="573"/>
      <c r="G52" s="573"/>
      <c r="H52" s="52">
        <f>+insumos!C49*4+insumos!C50</f>
        <v>247104</v>
      </c>
      <c r="I52" s="64">
        <f>+H52*0.85</f>
        <v>210038.39999999999</v>
      </c>
      <c r="J52" s="52">
        <f>+H52+I52</f>
        <v>457142.4</v>
      </c>
      <c r="K52" s="72">
        <v>4</v>
      </c>
      <c r="L52" s="54">
        <f>+J52/K52</f>
        <v>114285.6</v>
      </c>
    </row>
    <row r="53" spans="1:12" ht="15.75" thickBot="1">
      <c r="A53" s="574"/>
      <c r="B53" s="575"/>
      <c r="C53" s="575"/>
      <c r="D53" s="575"/>
      <c r="E53" s="575"/>
      <c r="F53" s="575"/>
      <c r="G53" s="575"/>
      <c r="H53" s="52"/>
      <c r="I53" s="64"/>
      <c r="J53" s="52"/>
      <c r="K53" s="72"/>
      <c r="L53" s="54"/>
    </row>
    <row r="54" spans="1:12" ht="15.75" thickBot="1">
      <c r="A54" s="567" t="s">
        <v>31</v>
      </c>
      <c r="B54" s="568"/>
      <c r="C54" s="568"/>
      <c r="D54" s="568"/>
      <c r="E54" s="568"/>
      <c r="F54" s="568"/>
      <c r="G54" s="568"/>
      <c r="H54" s="568"/>
      <c r="I54" s="568"/>
      <c r="J54" s="568"/>
      <c r="K54" s="569"/>
      <c r="L54" s="60">
        <f>SUM(L52:L53)</f>
        <v>114285.6</v>
      </c>
    </row>
    <row r="55" spans="1:12" ht="15.75" thickBot="1">
      <c r="A55" s="16"/>
      <c r="B55" s="5"/>
      <c r="C55" s="5"/>
      <c r="D55" s="5"/>
      <c r="E55" s="5"/>
      <c r="F55" s="5"/>
      <c r="G55" s="5"/>
      <c r="H55" s="5"/>
      <c r="I55" s="5"/>
      <c r="J55" s="5"/>
      <c r="K55" s="5"/>
      <c r="L55" s="17"/>
    </row>
    <row r="56" spans="1:12" ht="15.75" thickBot="1">
      <c r="A56" s="576" t="s">
        <v>47</v>
      </c>
      <c r="B56" s="577"/>
      <c r="C56" s="577"/>
      <c r="D56" s="577"/>
      <c r="E56" s="577"/>
      <c r="F56" s="577"/>
      <c r="G56" s="577"/>
      <c r="H56" s="577"/>
      <c r="I56" s="577"/>
      <c r="J56" s="577"/>
      <c r="K56" s="578"/>
      <c r="L56" s="60">
        <f>ROUND(L28+L40+L47+L54,0)</f>
        <v>136114</v>
      </c>
    </row>
    <row r="57" spans="1:12">
      <c r="A57" s="16"/>
      <c r="B57" s="5"/>
      <c r="C57" s="5"/>
      <c r="D57" s="5"/>
      <c r="E57" s="5"/>
      <c r="F57" s="5"/>
      <c r="G57" s="5"/>
      <c r="H57" s="5"/>
      <c r="I57" s="5"/>
      <c r="J57" s="5"/>
      <c r="K57" s="5"/>
      <c r="L57" s="17"/>
    </row>
    <row r="58" spans="1:12">
      <c r="A58" s="16"/>
      <c r="B58" s="5"/>
      <c r="C58" s="5"/>
      <c r="D58" s="5"/>
      <c r="E58" s="5"/>
      <c r="F58" s="5"/>
      <c r="G58" s="5"/>
      <c r="H58" s="5"/>
      <c r="I58" s="5"/>
      <c r="J58" s="5"/>
      <c r="K58" s="5"/>
      <c r="L58" s="17"/>
    </row>
    <row r="59" spans="1:12">
      <c r="A59" s="16"/>
      <c r="B59" s="5"/>
      <c r="C59" s="5"/>
      <c r="D59" s="5"/>
      <c r="E59" s="5"/>
      <c r="F59" s="5"/>
      <c r="G59" s="5"/>
      <c r="H59" s="5"/>
      <c r="I59" s="5"/>
      <c r="J59" s="5"/>
      <c r="K59" s="5"/>
      <c r="L59" s="17"/>
    </row>
    <row r="60" spans="1:12">
      <c r="A60" s="16"/>
      <c r="B60" s="5"/>
      <c r="C60" s="5"/>
      <c r="D60" s="5"/>
      <c r="E60" s="5"/>
      <c r="F60" s="5"/>
      <c r="G60" s="5"/>
      <c r="H60" s="5"/>
      <c r="I60" s="5"/>
      <c r="J60" s="5"/>
      <c r="K60" s="5"/>
      <c r="L60" s="17"/>
    </row>
    <row r="61" spans="1:12">
      <c r="A61" s="16"/>
      <c r="B61" s="5"/>
      <c r="C61" s="5"/>
      <c r="D61" s="5"/>
      <c r="E61" s="5"/>
      <c r="F61" s="5"/>
      <c r="G61" s="5"/>
      <c r="H61" s="5"/>
      <c r="I61" s="5"/>
      <c r="J61" s="5"/>
      <c r="K61" s="5"/>
      <c r="L61" s="17"/>
    </row>
    <row r="62" spans="1:12">
      <c r="A62" s="16"/>
      <c r="B62" s="5"/>
      <c r="C62" s="5"/>
      <c r="D62" s="5"/>
      <c r="E62" s="5"/>
      <c r="F62" s="5"/>
      <c r="G62" s="5"/>
      <c r="H62" s="5"/>
      <c r="I62" s="5"/>
      <c r="J62" s="5"/>
      <c r="K62" s="5"/>
      <c r="L62" s="17"/>
    </row>
    <row r="63" spans="1:12">
      <c r="A63" s="16"/>
      <c r="B63" s="5"/>
      <c r="C63" s="5"/>
      <c r="D63" s="5"/>
      <c r="E63" s="5"/>
      <c r="F63" s="5"/>
      <c r="G63" s="5"/>
      <c r="H63" s="5"/>
      <c r="I63" s="5"/>
      <c r="J63" s="5"/>
      <c r="K63" s="5"/>
      <c r="L63" s="17"/>
    </row>
    <row r="64" spans="1:12">
      <c r="A64" s="16"/>
      <c r="B64" s="5"/>
      <c r="C64" s="5"/>
      <c r="D64" s="5"/>
      <c r="E64" s="5"/>
      <c r="F64" s="79" t="s">
        <v>48</v>
      </c>
      <c r="G64" s="5"/>
      <c r="H64" s="5"/>
      <c r="I64" s="5"/>
      <c r="J64" s="5"/>
      <c r="K64" s="5"/>
      <c r="L64" s="17"/>
    </row>
    <row r="65" spans="1:12">
      <c r="A65" s="16"/>
      <c r="B65" s="5"/>
      <c r="C65" s="5"/>
      <c r="D65" s="5"/>
      <c r="E65" s="5"/>
      <c r="F65" s="79" t="s">
        <v>49</v>
      </c>
      <c r="G65" s="554"/>
      <c r="H65" s="554"/>
      <c r="I65" s="554"/>
      <c r="J65" s="5"/>
      <c r="K65" s="5"/>
      <c r="L65" s="17"/>
    </row>
    <row r="66" spans="1:12">
      <c r="A66" s="555" t="s">
        <v>50</v>
      </c>
      <c r="B66" s="556"/>
      <c r="C66" s="556"/>
      <c r="D66" s="556"/>
      <c r="E66" s="556"/>
      <c r="F66" s="556"/>
      <c r="G66" s="556"/>
      <c r="H66" s="556"/>
      <c r="I66" s="556"/>
      <c r="J66" s="556"/>
      <c r="K66" s="556"/>
      <c r="L66" s="557"/>
    </row>
    <row r="67" spans="1:12">
      <c r="A67" s="16"/>
      <c r="B67" s="5"/>
      <c r="C67" s="5"/>
      <c r="D67" s="5"/>
      <c r="E67" s="5"/>
      <c r="F67" s="5" t="s">
        <v>51</v>
      </c>
      <c r="G67" s="5"/>
      <c r="H67" s="5"/>
      <c r="I67" s="5"/>
      <c r="J67" s="5"/>
      <c r="K67" s="5"/>
      <c r="L67" s="17"/>
    </row>
    <row r="68" spans="1:12">
      <c r="A68" s="136" t="s">
        <v>52</v>
      </c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21"/>
    </row>
    <row r="69" spans="1:12">
      <c r="A69" s="558"/>
      <c r="B69" s="559"/>
      <c r="C69" s="559"/>
      <c r="D69" s="559"/>
      <c r="E69" s="559"/>
      <c r="F69" s="559"/>
      <c r="G69" s="559"/>
      <c r="H69" s="559"/>
      <c r="I69" s="559"/>
      <c r="J69" s="559"/>
      <c r="K69" s="559"/>
      <c r="L69" s="560"/>
    </row>
    <row r="70" spans="1:12">
      <c r="A70" s="561"/>
      <c r="B70" s="562"/>
      <c r="C70" s="562"/>
      <c r="D70" s="562"/>
      <c r="E70" s="562"/>
      <c r="F70" s="562"/>
      <c r="G70" s="562"/>
      <c r="H70" s="562"/>
      <c r="I70" s="562"/>
      <c r="J70" s="562"/>
      <c r="K70" s="562"/>
      <c r="L70" s="563"/>
    </row>
    <row r="71" spans="1:12">
      <c r="A71" s="564"/>
      <c r="B71" s="565"/>
      <c r="C71" s="565"/>
      <c r="D71" s="565"/>
      <c r="E71" s="565"/>
      <c r="F71" s="565"/>
      <c r="G71" s="565"/>
      <c r="H71" s="565"/>
      <c r="I71" s="565"/>
      <c r="J71" s="565"/>
      <c r="K71" s="565"/>
      <c r="L71" s="566"/>
    </row>
    <row r="72" spans="1:12">
      <c r="A72" s="80"/>
      <c r="B72" s="81"/>
      <c r="C72" s="81"/>
      <c r="D72" s="81"/>
      <c r="E72" s="81"/>
      <c r="F72" s="81"/>
      <c r="G72" s="81"/>
      <c r="H72" s="81"/>
      <c r="I72" s="81"/>
      <c r="J72" s="81"/>
      <c r="K72" s="81"/>
      <c r="L72" s="82"/>
    </row>
    <row r="73" spans="1:12">
      <c r="A73" s="80" t="s">
        <v>53</v>
      </c>
      <c r="B73" s="137"/>
      <c r="C73" s="81"/>
      <c r="D73" s="81"/>
      <c r="E73" s="81"/>
      <c r="F73" s="81"/>
      <c r="G73" s="81"/>
      <c r="H73" s="81"/>
      <c r="I73" s="81"/>
      <c r="J73" s="81"/>
      <c r="K73" s="81"/>
      <c r="L73" s="82"/>
    </row>
    <row r="74" spans="1:12">
      <c r="A74" s="16" t="s">
        <v>54</v>
      </c>
      <c r="B74" s="5"/>
      <c r="C74" s="5"/>
      <c r="D74" s="5"/>
      <c r="E74" s="79"/>
      <c r="F74" s="5"/>
      <c r="G74" s="5"/>
      <c r="H74" s="5"/>
      <c r="I74" s="5"/>
      <c r="J74" s="5"/>
      <c r="K74" s="5"/>
      <c r="L74" s="17"/>
    </row>
    <row r="75" spans="1:12">
      <c r="A75" s="16"/>
      <c r="B75" s="5"/>
      <c r="C75" s="5"/>
      <c r="D75" s="5"/>
      <c r="E75" s="79"/>
      <c r="F75" s="139"/>
      <c r="G75" s="139"/>
      <c r="H75" s="139"/>
      <c r="I75" s="139"/>
      <c r="J75" s="5"/>
      <c r="K75" s="5"/>
      <c r="L75" s="17"/>
    </row>
    <row r="76" spans="1:12">
      <c r="A76" s="149"/>
      <c r="B76" s="139"/>
      <c r="C76" s="139"/>
      <c r="D76" s="139"/>
      <c r="E76" s="139"/>
      <c r="F76" s="139"/>
      <c r="G76" s="139"/>
      <c r="H76" s="139"/>
      <c r="I76" s="139"/>
      <c r="J76" s="139"/>
      <c r="K76" s="139"/>
      <c r="L76" s="140"/>
    </row>
    <row r="77" spans="1:12">
      <c r="A77" s="16" t="s">
        <v>55</v>
      </c>
      <c r="B77" s="83"/>
      <c r="C77" s="83"/>
      <c r="D77" s="84"/>
      <c r="E77" s="141"/>
      <c r="F77" s="141"/>
      <c r="G77" s="141"/>
      <c r="H77" s="141"/>
      <c r="I77" s="142"/>
      <c r="J77" s="142"/>
      <c r="K77" s="142"/>
      <c r="L77" s="143"/>
    </row>
    <row r="78" spans="1:12" ht="15.75" thickBot="1">
      <c r="A78" s="144"/>
      <c r="B78" s="145"/>
      <c r="C78" s="145"/>
      <c r="D78" s="11"/>
      <c r="E78" s="146"/>
      <c r="F78" s="146"/>
      <c r="G78" s="146"/>
      <c r="H78" s="146"/>
      <c r="I78" s="147"/>
      <c r="J78" s="147"/>
      <c r="K78" s="147"/>
      <c r="L78" s="148"/>
    </row>
  </sheetData>
  <mergeCells count="47">
    <mergeCell ref="G65:I65"/>
    <mergeCell ref="A66:L66"/>
    <mergeCell ref="A69:L71"/>
    <mergeCell ref="A47:K47"/>
    <mergeCell ref="A51:G51"/>
    <mergeCell ref="A52:G52"/>
    <mergeCell ref="A53:G53"/>
    <mergeCell ref="A54:K54"/>
    <mergeCell ref="A56:K56"/>
    <mergeCell ref="A46:G46"/>
    <mergeCell ref="A32:H32"/>
    <mergeCell ref="A33:H33"/>
    <mergeCell ref="A34:H34"/>
    <mergeCell ref="A35:H35"/>
    <mergeCell ref="A36:H36"/>
    <mergeCell ref="A37:H37"/>
    <mergeCell ref="A38:H38"/>
    <mergeCell ref="A39:H39"/>
    <mergeCell ref="A40:K40"/>
    <mergeCell ref="A44:G44"/>
    <mergeCell ref="A45:G45"/>
    <mergeCell ref="A28:K28"/>
    <mergeCell ref="B20:J20"/>
    <mergeCell ref="A24:E24"/>
    <mergeCell ref="F24:G24"/>
    <mergeCell ref="H24:I24"/>
    <mergeCell ref="A25:E25"/>
    <mergeCell ref="F25:G25"/>
    <mergeCell ref="H25:I25"/>
    <mergeCell ref="A26:E26"/>
    <mergeCell ref="H26:I26"/>
    <mergeCell ref="A27:E27"/>
    <mergeCell ref="F27:G27"/>
    <mergeCell ref="H27:I27"/>
    <mergeCell ref="B19:J19"/>
    <mergeCell ref="A2:A5"/>
    <mergeCell ref="D2:I2"/>
    <mergeCell ref="J2:L2"/>
    <mergeCell ref="D3:I3"/>
    <mergeCell ref="D4:I4"/>
    <mergeCell ref="D5:I5"/>
    <mergeCell ref="K5:L5"/>
    <mergeCell ref="C10:L10"/>
    <mergeCell ref="C11:L11"/>
    <mergeCell ref="C12:L12"/>
    <mergeCell ref="C13:L13"/>
    <mergeCell ref="C14:L1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BB78"/>
  <sheetViews>
    <sheetView topLeftCell="A31" zoomScale="80" zoomScaleNormal="80" workbookViewId="0">
      <selection activeCell="A20" sqref="A20"/>
    </sheetView>
  </sheetViews>
  <sheetFormatPr baseColWidth="10" defaultRowHeight="15"/>
  <cols>
    <col min="1" max="1" width="11.42578125" style="85"/>
    <col min="2" max="2" width="12.140625" style="85" bestFit="1" customWidth="1"/>
    <col min="3" max="7" width="11.42578125" style="85"/>
    <col min="8" max="8" width="12.42578125" style="85" customWidth="1"/>
    <col min="9" max="9" width="12.5703125" style="85" customWidth="1"/>
    <col min="10" max="10" width="13.28515625" style="85" customWidth="1"/>
    <col min="11" max="11" width="15.85546875" style="85" customWidth="1"/>
    <col min="12" max="12" width="13" style="85" customWidth="1"/>
    <col min="255" max="255" width="1.85546875" customWidth="1"/>
    <col min="257" max="257" width="12.140625" bestFit="1" customWidth="1"/>
    <col min="263" max="263" width="12.42578125" customWidth="1"/>
    <col min="264" max="264" width="12.5703125" customWidth="1"/>
    <col min="265" max="265" width="13.28515625" customWidth="1"/>
    <col min="266" max="266" width="15.85546875" customWidth="1"/>
    <col min="267" max="267" width="13" customWidth="1"/>
    <col min="268" max="268" width="0.140625" customWidth="1"/>
    <col min="511" max="511" width="1.85546875" customWidth="1"/>
    <col min="513" max="513" width="12.140625" bestFit="1" customWidth="1"/>
    <col min="519" max="519" width="12.42578125" customWidth="1"/>
    <col min="520" max="520" width="12.5703125" customWidth="1"/>
    <col min="521" max="521" width="13.28515625" customWidth="1"/>
    <col min="522" max="522" width="15.85546875" customWidth="1"/>
    <col min="523" max="523" width="13" customWidth="1"/>
    <col min="524" max="524" width="0.140625" customWidth="1"/>
    <col min="767" max="767" width="1.85546875" customWidth="1"/>
    <col min="769" max="769" width="12.140625" bestFit="1" customWidth="1"/>
    <col min="775" max="775" width="12.42578125" customWidth="1"/>
    <col min="776" max="776" width="12.5703125" customWidth="1"/>
    <col min="777" max="777" width="13.28515625" customWidth="1"/>
    <col min="778" max="778" width="15.85546875" customWidth="1"/>
    <col min="779" max="779" width="13" customWidth="1"/>
    <col min="780" max="780" width="0.140625" customWidth="1"/>
    <col min="1023" max="1023" width="1.85546875" customWidth="1"/>
    <col min="1025" max="1025" width="12.140625" bestFit="1" customWidth="1"/>
    <col min="1031" max="1031" width="12.42578125" customWidth="1"/>
    <col min="1032" max="1032" width="12.5703125" customWidth="1"/>
    <col min="1033" max="1033" width="13.28515625" customWidth="1"/>
    <col min="1034" max="1034" width="15.85546875" customWidth="1"/>
    <col min="1035" max="1035" width="13" customWidth="1"/>
    <col min="1036" max="1036" width="0.140625" customWidth="1"/>
    <col min="1279" max="1279" width="1.85546875" customWidth="1"/>
    <col min="1281" max="1281" width="12.140625" bestFit="1" customWidth="1"/>
    <col min="1287" max="1287" width="12.42578125" customWidth="1"/>
    <col min="1288" max="1288" width="12.5703125" customWidth="1"/>
    <col min="1289" max="1289" width="13.28515625" customWidth="1"/>
    <col min="1290" max="1290" width="15.85546875" customWidth="1"/>
    <col min="1291" max="1291" width="13" customWidth="1"/>
    <col min="1292" max="1292" width="0.140625" customWidth="1"/>
    <col min="1535" max="1535" width="1.85546875" customWidth="1"/>
    <col min="1537" max="1537" width="12.140625" bestFit="1" customWidth="1"/>
    <col min="1543" max="1543" width="12.42578125" customWidth="1"/>
    <col min="1544" max="1544" width="12.5703125" customWidth="1"/>
    <col min="1545" max="1545" width="13.28515625" customWidth="1"/>
    <col min="1546" max="1546" width="15.85546875" customWidth="1"/>
    <col min="1547" max="1547" width="13" customWidth="1"/>
    <col min="1548" max="1548" width="0.140625" customWidth="1"/>
    <col min="1791" max="1791" width="1.85546875" customWidth="1"/>
    <col min="1793" max="1793" width="12.140625" bestFit="1" customWidth="1"/>
    <col min="1799" max="1799" width="12.42578125" customWidth="1"/>
    <col min="1800" max="1800" width="12.5703125" customWidth="1"/>
    <col min="1801" max="1801" width="13.28515625" customWidth="1"/>
    <col min="1802" max="1802" width="15.85546875" customWidth="1"/>
    <col min="1803" max="1803" width="13" customWidth="1"/>
    <col min="1804" max="1804" width="0.140625" customWidth="1"/>
    <col min="2047" max="2047" width="1.85546875" customWidth="1"/>
    <col min="2049" max="2049" width="12.140625" bestFit="1" customWidth="1"/>
    <col min="2055" max="2055" width="12.42578125" customWidth="1"/>
    <col min="2056" max="2056" width="12.5703125" customWidth="1"/>
    <col min="2057" max="2057" width="13.28515625" customWidth="1"/>
    <col min="2058" max="2058" width="15.85546875" customWidth="1"/>
    <col min="2059" max="2059" width="13" customWidth="1"/>
    <col min="2060" max="2060" width="0.140625" customWidth="1"/>
    <col min="2303" max="2303" width="1.85546875" customWidth="1"/>
    <col min="2305" max="2305" width="12.140625" bestFit="1" customWidth="1"/>
    <col min="2311" max="2311" width="12.42578125" customWidth="1"/>
    <col min="2312" max="2312" width="12.5703125" customWidth="1"/>
    <col min="2313" max="2313" width="13.28515625" customWidth="1"/>
    <col min="2314" max="2314" width="15.85546875" customWidth="1"/>
    <col min="2315" max="2315" width="13" customWidth="1"/>
    <col min="2316" max="2316" width="0.140625" customWidth="1"/>
    <col min="2559" max="2559" width="1.85546875" customWidth="1"/>
    <col min="2561" max="2561" width="12.140625" bestFit="1" customWidth="1"/>
    <col min="2567" max="2567" width="12.42578125" customWidth="1"/>
    <col min="2568" max="2568" width="12.5703125" customWidth="1"/>
    <col min="2569" max="2569" width="13.28515625" customWidth="1"/>
    <col min="2570" max="2570" width="15.85546875" customWidth="1"/>
    <col min="2571" max="2571" width="13" customWidth="1"/>
    <col min="2572" max="2572" width="0.140625" customWidth="1"/>
    <col min="2815" max="2815" width="1.85546875" customWidth="1"/>
    <col min="2817" max="2817" width="12.140625" bestFit="1" customWidth="1"/>
    <col min="2823" max="2823" width="12.42578125" customWidth="1"/>
    <col min="2824" max="2824" width="12.5703125" customWidth="1"/>
    <col min="2825" max="2825" width="13.28515625" customWidth="1"/>
    <col min="2826" max="2826" width="15.85546875" customWidth="1"/>
    <col min="2827" max="2827" width="13" customWidth="1"/>
    <col min="2828" max="2828" width="0.140625" customWidth="1"/>
    <col min="3071" max="3071" width="1.85546875" customWidth="1"/>
    <col min="3073" max="3073" width="12.140625" bestFit="1" customWidth="1"/>
    <col min="3079" max="3079" width="12.42578125" customWidth="1"/>
    <col min="3080" max="3080" width="12.5703125" customWidth="1"/>
    <col min="3081" max="3081" width="13.28515625" customWidth="1"/>
    <col min="3082" max="3082" width="15.85546875" customWidth="1"/>
    <col min="3083" max="3083" width="13" customWidth="1"/>
    <col min="3084" max="3084" width="0.140625" customWidth="1"/>
    <col min="3327" max="3327" width="1.85546875" customWidth="1"/>
    <col min="3329" max="3329" width="12.140625" bestFit="1" customWidth="1"/>
    <col min="3335" max="3335" width="12.42578125" customWidth="1"/>
    <col min="3336" max="3336" width="12.5703125" customWidth="1"/>
    <col min="3337" max="3337" width="13.28515625" customWidth="1"/>
    <col min="3338" max="3338" width="15.85546875" customWidth="1"/>
    <col min="3339" max="3339" width="13" customWidth="1"/>
    <col min="3340" max="3340" width="0.140625" customWidth="1"/>
    <col min="3583" max="3583" width="1.85546875" customWidth="1"/>
    <col min="3585" max="3585" width="12.140625" bestFit="1" customWidth="1"/>
    <col min="3591" max="3591" width="12.42578125" customWidth="1"/>
    <col min="3592" max="3592" width="12.5703125" customWidth="1"/>
    <col min="3593" max="3593" width="13.28515625" customWidth="1"/>
    <col min="3594" max="3594" width="15.85546875" customWidth="1"/>
    <col min="3595" max="3595" width="13" customWidth="1"/>
    <col min="3596" max="3596" width="0.140625" customWidth="1"/>
    <col min="3839" max="3839" width="1.85546875" customWidth="1"/>
    <col min="3841" max="3841" width="12.140625" bestFit="1" customWidth="1"/>
    <col min="3847" max="3847" width="12.42578125" customWidth="1"/>
    <col min="3848" max="3848" width="12.5703125" customWidth="1"/>
    <col min="3849" max="3849" width="13.28515625" customWidth="1"/>
    <col min="3850" max="3850" width="15.85546875" customWidth="1"/>
    <col min="3851" max="3851" width="13" customWidth="1"/>
    <col min="3852" max="3852" width="0.140625" customWidth="1"/>
    <col min="4095" max="4095" width="1.85546875" customWidth="1"/>
    <col min="4097" max="4097" width="12.140625" bestFit="1" customWidth="1"/>
    <col min="4103" max="4103" width="12.42578125" customWidth="1"/>
    <col min="4104" max="4104" width="12.5703125" customWidth="1"/>
    <col min="4105" max="4105" width="13.28515625" customWidth="1"/>
    <col min="4106" max="4106" width="15.85546875" customWidth="1"/>
    <col min="4107" max="4107" width="13" customWidth="1"/>
    <col min="4108" max="4108" width="0.140625" customWidth="1"/>
    <col min="4351" max="4351" width="1.85546875" customWidth="1"/>
    <col min="4353" max="4353" width="12.140625" bestFit="1" customWidth="1"/>
    <col min="4359" max="4359" width="12.42578125" customWidth="1"/>
    <col min="4360" max="4360" width="12.5703125" customWidth="1"/>
    <col min="4361" max="4361" width="13.28515625" customWidth="1"/>
    <col min="4362" max="4362" width="15.85546875" customWidth="1"/>
    <col min="4363" max="4363" width="13" customWidth="1"/>
    <col min="4364" max="4364" width="0.140625" customWidth="1"/>
    <col min="4607" max="4607" width="1.85546875" customWidth="1"/>
    <col min="4609" max="4609" width="12.140625" bestFit="1" customWidth="1"/>
    <col min="4615" max="4615" width="12.42578125" customWidth="1"/>
    <col min="4616" max="4616" width="12.5703125" customWidth="1"/>
    <col min="4617" max="4617" width="13.28515625" customWidth="1"/>
    <col min="4618" max="4618" width="15.85546875" customWidth="1"/>
    <col min="4619" max="4619" width="13" customWidth="1"/>
    <col min="4620" max="4620" width="0.140625" customWidth="1"/>
    <col min="4863" max="4863" width="1.85546875" customWidth="1"/>
    <col min="4865" max="4865" width="12.140625" bestFit="1" customWidth="1"/>
    <col min="4871" max="4871" width="12.42578125" customWidth="1"/>
    <col min="4872" max="4872" width="12.5703125" customWidth="1"/>
    <col min="4873" max="4873" width="13.28515625" customWidth="1"/>
    <col min="4874" max="4874" width="15.85546875" customWidth="1"/>
    <col min="4875" max="4875" width="13" customWidth="1"/>
    <col min="4876" max="4876" width="0.140625" customWidth="1"/>
    <col min="5119" max="5119" width="1.85546875" customWidth="1"/>
    <col min="5121" max="5121" width="12.140625" bestFit="1" customWidth="1"/>
    <col min="5127" max="5127" width="12.42578125" customWidth="1"/>
    <col min="5128" max="5128" width="12.5703125" customWidth="1"/>
    <col min="5129" max="5129" width="13.28515625" customWidth="1"/>
    <col min="5130" max="5130" width="15.85546875" customWidth="1"/>
    <col min="5131" max="5131" width="13" customWidth="1"/>
    <col min="5132" max="5132" width="0.140625" customWidth="1"/>
    <col min="5375" max="5375" width="1.85546875" customWidth="1"/>
    <col min="5377" max="5377" width="12.140625" bestFit="1" customWidth="1"/>
    <col min="5383" max="5383" width="12.42578125" customWidth="1"/>
    <col min="5384" max="5384" width="12.5703125" customWidth="1"/>
    <col min="5385" max="5385" width="13.28515625" customWidth="1"/>
    <col min="5386" max="5386" width="15.85546875" customWidth="1"/>
    <col min="5387" max="5387" width="13" customWidth="1"/>
    <col min="5388" max="5388" width="0.140625" customWidth="1"/>
    <col min="5631" max="5631" width="1.85546875" customWidth="1"/>
    <col min="5633" max="5633" width="12.140625" bestFit="1" customWidth="1"/>
    <col min="5639" max="5639" width="12.42578125" customWidth="1"/>
    <col min="5640" max="5640" width="12.5703125" customWidth="1"/>
    <col min="5641" max="5641" width="13.28515625" customWidth="1"/>
    <col min="5642" max="5642" width="15.85546875" customWidth="1"/>
    <col min="5643" max="5643" width="13" customWidth="1"/>
    <col min="5644" max="5644" width="0.140625" customWidth="1"/>
    <col min="5887" max="5887" width="1.85546875" customWidth="1"/>
    <col min="5889" max="5889" width="12.140625" bestFit="1" customWidth="1"/>
    <col min="5895" max="5895" width="12.42578125" customWidth="1"/>
    <col min="5896" max="5896" width="12.5703125" customWidth="1"/>
    <col min="5897" max="5897" width="13.28515625" customWidth="1"/>
    <col min="5898" max="5898" width="15.85546875" customWidth="1"/>
    <col min="5899" max="5899" width="13" customWidth="1"/>
    <col min="5900" max="5900" width="0.140625" customWidth="1"/>
    <col min="6143" max="6143" width="1.85546875" customWidth="1"/>
    <col min="6145" max="6145" width="12.140625" bestFit="1" customWidth="1"/>
    <col min="6151" max="6151" width="12.42578125" customWidth="1"/>
    <col min="6152" max="6152" width="12.5703125" customWidth="1"/>
    <col min="6153" max="6153" width="13.28515625" customWidth="1"/>
    <col min="6154" max="6154" width="15.85546875" customWidth="1"/>
    <col min="6155" max="6155" width="13" customWidth="1"/>
    <col min="6156" max="6156" width="0.140625" customWidth="1"/>
    <col min="6399" max="6399" width="1.85546875" customWidth="1"/>
    <col min="6401" max="6401" width="12.140625" bestFit="1" customWidth="1"/>
    <col min="6407" max="6407" width="12.42578125" customWidth="1"/>
    <col min="6408" max="6408" width="12.5703125" customWidth="1"/>
    <col min="6409" max="6409" width="13.28515625" customWidth="1"/>
    <col min="6410" max="6410" width="15.85546875" customWidth="1"/>
    <col min="6411" max="6411" width="13" customWidth="1"/>
    <col min="6412" max="6412" width="0.140625" customWidth="1"/>
    <col min="6655" max="6655" width="1.85546875" customWidth="1"/>
    <col min="6657" max="6657" width="12.140625" bestFit="1" customWidth="1"/>
    <col min="6663" max="6663" width="12.42578125" customWidth="1"/>
    <col min="6664" max="6664" width="12.5703125" customWidth="1"/>
    <col min="6665" max="6665" width="13.28515625" customWidth="1"/>
    <col min="6666" max="6666" width="15.85546875" customWidth="1"/>
    <col min="6667" max="6667" width="13" customWidth="1"/>
    <col min="6668" max="6668" width="0.140625" customWidth="1"/>
    <col min="6911" max="6911" width="1.85546875" customWidth="1"/>
    <col min="6913" max="6913" width="12.140625" bestFit="1" customWidth="1"/>
    <col min="6919" max="6919" width="12.42578125" customWidth="1"/>
    <col min="6920" max="6920" width="12.5703125" customWidth="1"/>
    <col min="6921" max="6921" width="13.28515625" customWidth="1"/>
    <col min="6922" max="6922" width="15.85546875" customWidth="1"/>
    <col min="6923" max="6923" width="13" customWidth="1"/>
    <col min="6924" max="6924" width="0.140625" customWidth="1"/>
    <col min="7167" max="7167" width="1.85546875" customWidth="1"/>
    <col min="7169" max="7169" width="12.140625" bestFit="1" customWidth="1"/>
    <col min="7175" max="7175" width="12.42578125" customWidth="1"/>
    <col min="7176" max="7176" width="12.5703125" customWidth="1"/>
    <col min="7177" max="7177" width="13.28515625" customWidth="1"/>
    <col min="7178" max="7178" width="15.85546875" customWidth="1"/>
    <col min="7179" max="7179" width="13" customWidth="1"/>
    <col min="7180" max="7180" width="0.140625" customWidth="1"/>
    <col min="7423" max="7423" width="1.85546875" customWidth="1"/>
    <col min="7425" max="7425" width="12.140625" bestFit="1" customWidth="1"/>
    <col min="7431" max="7431" width="12.42578125" customWidth="1"/>
    <col min="7432" max="7432" width="12.5703125" customWidth="1"/>
    <col min="7433" max="7433" width="13.28515625" customWidth="1"/>
    <col min="7434" max="7434" width="15.85546875" customWidth="1"/>
    <col min="7435" max="7435" width="13" customWidth="1"/>
    <col min="7436" max="7436" width="0.140625" customWidth="1"/>
    <col min="7679" max="7679" width="1.85546875" customWidth="1"/>
    <col min="7681" max="7681" width="12.140625" bestFit="1" customWidth="1"/>
    <col min="7687" max="7687" width="12.42578125" customWidth="1"/>
    <col min="7688" max="7688" width="12.5703125" customWidth="1"/>
    <col min="7689" max="7689" width="13.28515625" customWidth="1"/>
    <col min="7690" max="7690" width="15.85546875" customWidth="1"/>
    <col min="7691" max="7691" width="13" customWidth="1"/>
    <col min="7692" max="7692" width="0.140625" customWidth="1"/>
    <col min="7935" max="7935" width="1.85546875" customWidth="1"/>
    <col min="7937" max="7937" width="12.140625" bestFit="1" customWidth="1"/>
    <col min="7943" max="7943" width="12.42578125" customWidth="1"/>
    <col min="7944" max="7944" width="12.5703125" customWidth="1"/>
    <col min="7945" max="7945" width="13.28515625" customWidth="1"/>
    <col min="7946" max="7946" width="15.85546875" customWidth="1"/>
    <col min="7947" max="7947" width="13" customWidth="1"/>
    <col min="7948" max="7948" width="0.140625" customWidth="1"/>
    <col min="8191" max="8191" width="1.85546875" customWidth="1"/>
    <col min="8193" max="8193" width="12.140625" bestFit="1" customWidth="1"/>
    <col min="8199" max="8199" width="12.42578125" customWidth="1"/>
    <col min="8200" max="8200" width="12.5703125" customWidth="1"/>
    <col min="8201" max="8201" width="13.28515625" customWidth="1"/>
    <col min="8202" max="8202" width="15.85546875" customWidth="1"/>
    <col min="8203" max="8203" width="13" customWidth="1"/>
    <col min="8204" max="8204" width="0.140625" customWidth="1"/>
    <col min="8447" max="8447" width="1.85546875" customWidth="1"/>
    <col min="8449" max="8449" width="12.140625" bestFit="1" customWidth="1"/>
    <col min="8455" max="8455" width="12.42578125" customWidth="1"/>
    <col min="8456" max="8456" width="12.5703125" customWidth="1"/>
    <col min="8457" max="8457" width="13.28515625" customWidth="1"/>
    <col min="8458" max="8458" width="15.85546875" customWidth="1"/>
    <col min="8459" max="8459" width="13" customWidth="1"/>
    <col min="8460" max="8460" width="0.140625" customWidth="1"/>
    <col min="8703" max="8703" width="1.85546875" customWidth="1"/>
    <col min="8705" max="8705" width="12.140625" bestFit="1" customWidth="1"/>
    <col min="8711" max="8711" width="12.42578125" customWidth="1"/>
    <col min="8712" max="8712" width="12.5703125" customWidth="1"/>
    <col min="8713" max="8713" width="13.28515625" customWidth="1"/>
    <col min="8714" max="8714" width="15.85546875" customWidth="1"/>
    <col min="8715" max="8715" width="13" customWidth="1"/>
    <col min="8716" max="8716" width="0.140625" customWidth="1"/>
    <col min="8959" max="8959" width="1.85546875" customWidth="1"/>
    <col min="8961" max="8961" width="12.140625" bestFit="1" customWidth="1"/>
    <col min="8967" max="8967" width="12.42578125" customWidth="1"/>
    <col min="8968" max="8968" width="12.5703125" customWidth="1"/>
    <col min="8969" max="8969" width="13.28515625" customWidth="1"/>
    <col min="8970" max="8970" width="15.85546875" customWidth="1"/>
    <col min="8971" max="8971" width="13" customWidth="1"/>
    <col min="8972" max="8972" width="0.140625" customWidth="1"/>
    <col min="9215" max="9215" width="1.85546875" customWidth="1"/>
    <col min="9217" max="9217" width="12.140625" bestFit="1" customWidth="1"/>
    <col min="9223" max="9223" width="12.42578125" customWidth="1"/>
    <col min="9224" max="9224" width="12.5703125" customWidth="1"/>
    <col min="9225" max="9225" width="13.28515625" customWidth="1"/>
    <col min="9226" max="9226" width="15.85546875" customWidth="1"/>
    <col min="9227" max="9227" width="13" customWidth="1"/>
    <col min="9228" max="9228" width="0.140625" customWidth="1"/>
    <col min="9471" max="9471" width="1.85546875" customWidth="1"/>
    <col min="9473" max="9473" width="12.140625" bestFit="1" customWidth="1"/>
    <col min="9479" max="9479" width="12.42578125" customWidth="1"/>
    <col min="9480" max="9480" width="12.5703125" customWidth="1"/>
    <col min="9481" max="9481" width="13.28515625" customWidth="1"/>
    <col min="9482" max="9482" width="15.85546875" customWidth="1"/>
    <col min="9483" max="9483" width="13" customWidth="1"/>
    <col min="9484" max="9484" width="0.140625" customWidth="1"/>
    <col min="9727" max="9727" width="1.85546875" customWidth="1"/>
    <col min="9729" max="9729" width="12.140625" bestFit="1" customWidth="1"/>
    <col min="9735" max="9735" width="12.42578125" customWidth="1"/>
    <col min="9736" max="9736" width="12.5703125" customWidth="1"/>
    <col min="9737" max="9737" width="13.28515625" customWidth="1"/>
    <col min="9738" max="9738" width="15.85546875" customWidth="1"/>
    <col min="9739" max="9739" width="13" customWidth="1"/>
    <col min="9740" max="9740" width="0.140625" customWidth="1"/>
    <col min="9983" max="9983" width="1.85546875" customWidth="1"/>
    <col min="9985" max="9985" width="12.140625" bestFit="1" customWidth="1"/>
    <col min="9991" max="9991" width="12.42578125" customWidth="1"/>
    <col min="9992" max="9992" width="12.5703125" customWidth="1"/>
    <col min="9993" max="9993" width="13.28515625" customWidth="1"/>
    <col min="9994" max="9994" width="15.85546875" customWidth="1"/>
    <col min="9995" max="9995" width="13" customWidth="1"/>
    <col min="9996" max="9996" width="0.140625" customWidth="1"/>
    <col min="10239" max="10239" width="1.85546875" customWidth="1"/>
    <col min="10241" max="10241" width="12.140625" bestFit="1" customWidth="1"/>
    <col min="10247" max="10247" width="12.42578125" customWidth="1"/>
    <col min="10248" max="10248" width="12.5703125" customWidth="1"/>
    <col min="10249" max="10249" width="13.28515625" customWidth="1"/>
    <col min="10250" max="10250" width="15.85546875" customWidth="1"/>
    <col min="10251" max="10251" width="13" customWidth="1"/>
    <col min="10252" max="10252" width="0.140625" customWidth="1"/>
    <col min="10495" max="10495" width="1.85546875" customWidth="1"/>
    <col min="10497" max="10497" width="12.140625" bestFit="1" customWidth="1"/>
    <col min="10503" max="10503" width="12.42578125" customWidth="1"/>
    <col min="10504" max="10504" width="12.5703125" customWidth="1"/>
    <col min="10505" max="10505" width="13.28515625" customWidth="1"/>
    <col min="10506" max="10506" width="15.85546875" customWidth="1"/>
    <col min="10507" max="10507" width="13" customWidth="1"/>
    <col min="10508" max="10508" width="0.140625" customWidth="1"/>
    <col min="10751" max="10751" width="1.85546875" customWidth="1"/>
    <col min="10753" max="10753" width="12.140625" bestFit="1" customWidth="1"/>
    <col min="10759" max="10759" width="12.42578125" customWidth="1"/>
    <col min="10760" max="10760" width="12.5703125" customWidth="1"/>
    <col min="10761" max="10761" width="13.28515625" customWidth="1"/>
    <col min="10762" max="10762" width="15.85546875" customWidth="1"/>
    <col min="10763" max="10763" width="13" customWidth="1"/>
    <col min="10764" max="10764" width="0.140625" customWidth="1"/>
    <col min="11007" max="11007" width="1.85546875" customWidth="1"/>
    <col min="11009" max="11009" width="12.140625" bestFit="1" customWidth="1"/>
    <col min="11015" max="11015" width="12.42578125" customWidth="1"/>
    <col min="11016" max="11016" width="12.5703125" customWidth="1"/>
    <col min="11017" max="11017" width="13.28515625" customWidth="1"/>
    <col min="11018" max="11018" width="15.85546875" customWidth="1"/>
    <col min="11019" max="11019" width="13" customWidth="1"/>
    <col min="11020" max="11020" width="0.140625" customWidth="1"/>
    <col min="11263" max="11263" width="1.85546875" customWidth="1"/>
    <col min="11265" max="11265" width="12.140625" bestFit="1" customWidth="1"/>
    <col min="11271" max="11271" width="12.42578125" customWidth="1"/>
    <col min="11272" max="11272" width="12.5703125" customWidth="1"/>
    <col min="11273" max="11273" width="13.28515625" customWidth="1"/>
    <col min="11274" max="11274" width="15.85546875" customWidth="1"/>
    <col min="11275" max="11275" width="13" customWidth="1"/>
    <col min="11276" max="11276" width="0.140625" customWidth="1"/>
    <col min="11519" max="11519" width="1.85546875" customWidth="1"/>
    <col min="11521" max="11521" width="12.140625" bestFit="1" customWidth="1"/>
    <col min="11527" max="11527" width="12.42578125" customWidth="1"/>
    <col min="11528" max="11528" width="12.5703125" customWidth="1"/>
    <col min="11529" max="11529" width="13.28515625" customWidth="1"/>
    <col min="11530" max="11530" width="15.85546875" customWidth="1"/>
    <col min="11531" max="11531" width="13" customWidth="1"/>
    <col min="11532" max="11532" width="0.140625" customWidth="1"/>
    <col min="11775" max="11775" width="1.85546875" customWidth="1"/>
    <col min="11777" max="11777" width="12.140625" bestFit="1" customWidth="1"/>
    <col min="11783" max="11783" width="12.42578125" customWidth="1"/>
    <col min="11784" max="11784" width="12.5703125" customWidth="1"/>
    <col min="11785" max="11785" width="13.28515625" customWidth="1"/>
    <col min="11786" max="11786" width="15.85546875" customWidth="1"/>
    <col min="11787" max="11787" width="13" customWidth="1"/>
    <col min="11788" max="11788" width="0.140625" customWidth="1"/>
    <col min="12031" max="12031" width="1.85546875" customWidth="1"/>
    <col min="12033" max="12033" width="12.140625" bestFit="1" customWidth="1"/>
    <col min="12039" max="12039" width="12.42578125" customWidth="1"/>
    <col min="12040" max="12040" width="12.5703125" customWidth="1"/>
    <col min="12041" max="12041" width="13.28515625" customWidth="1"/>
    <col min="12042" max="12042" width="15.85546875" customWidth="1"/>
    <col min="12043" max="12043" width="13" customWidth="1"/>
    <col min="12044" max="12044" width="0.140625" customWidth="1"/>
    <col min="12287" max="12287" width="1.85546875" customWidth="1"/>
    <col min="12289" max="12289" width="12.140625" bestFit="1" customWidth="1"/>
    <col min="12295" max="12295" width="12.42578125" customWidth="1"/>
    <col min="12296" max="12296" width="12.5703125" customWidth="1"/>
    <col min="12297" max="12297" width="13.28515625" customWidth="1"/>
    <col min="12298" max="12298" width="15.85546875" customWidth="1"/>
    <col min="12299" max="12299" width="13" customWidth="1"/>
    <col min="12300" max="12300" width="0.140625" customWidth="1"/>
    <col min="12543" max="12543" width="1.85546875" customWidth="1"/>
    <col min="12545" max="12545" width="12.140625" bestFit="1" customWidth="1"/>
    <col min="12551" max="12551" width="12.42578125" customWidth="1"/>
    <col min="12552" max="12552" width="12.5703125" customWidth="1"/>
    <col min="12553" max="12553" width="13.28515625" customWidth="1"/>
    <col min="12554" max="12554" width="15.85546875" customWidth="1"/>
    <col min="12555" max="12555" width="13" customWidth="1"/>
    <col min="12556" max="12556" width="0.140625" customWidth="1"/>
    <col min="12799" max="12799" width="1.85546875" customWidth="1"/>
    <col min="12801" max="12801" width="12.140625" bestFit="1" customWidth="1"/>
    <col min="12807" max="12807" width="12.42578125" customWidth="1"/>
    <col min="12808" max="12808" width="12.5703125" customWidth="1"/>
    <col min="12809" max="12809" width="13.28515625" customWidth="1"/>
    <col min="12810" max="12810" width="15.85546875" customWidth="1"/>
    <col min="12811" max="12811" width="13" customWidth="1"/>
    <col min="12812" max="12812" width="0.140625" customWidth="1"/>
    <col min="13055" max="13055" width="1.85546875" customWidth="1"/>
    <col min="13057" max="13057" width="12.140625" bestFit="1" customWidth="1"/>
    <col min="13063" max="13063" width="12.42578125" customWidth="1"/>
    <col min="13064" max="13064" width="12.5703125" customWidth="1"/>
    <col min="13065" max="13065" width="13.28515625" customWidth="1"/>
    <col min="13066" max="13066" width="15.85546875" customWidth="1"/>
    <col min="13067" max="13067" width="13" customWidth="1"/>
    <col min="13068" max="13068" width="0.140625" customWidth="1"/>
    <col min="13311" max="13311" width="1.85546875" customWidth="1"/>
    <col min="13313" max="13313" width="12.140625" bestFit="1" customWidth="1"/>
    <col min="13319" max="13319" width="12.42578125" customWidth="1"/>
    <col min="13320" max="13320" width="12.5703125" customWidth="1"/>
    <col min="13321" max="13321" width="13.28515625" customWidth="1"/>
    <col min="13322" max="13322" width="15.85546875" customWidth="1"/>
    <col min="13323" max="13323" width="13" customWidth="1"/>
    <col min="13324" max="13324" width="0.140625" customWidth="1"/>
    <col min="13567" max="13567" width="1.85546875" customWidth="1"/>
    <col min="13569" max="13569" width="12.140625" bestFit="1" customWidth="1"/>
    <col min="13575" max="13575" width="12.42578125" customWidth="1"/>
    <col min="13576" max="13576" width="12.5703125" customWidth="1"/>
    <col min="13577" max="13577" width="13.28515625" customWidth="1"/>
    <col min="13578" max="13578" width="15.85546875" customWidth="1"/>
    <col min="13579" max="13579" width="13" customWidth="1"/>
    <col min="13580" max="13580" width="0.140625" customWidth="1"/>
    <col min="13823" max="13823" width="1.85546875" customWidth="1"/>
    <col min="13825" max="13825" width="12.140625" bestFit="1" customWidth="1"/>
    <col min="13831" max="13831" width="12.42578125" customWidth="1"/>
    <col min="13832" max="13832" width="12.5703125" customWidth="1"/>
    <col min="13833" max="13833" width="13.28515625" customWidth="1"/>
    <col min="13834" max="13834" width="15.85546875" customWidth="1"/>
    <col min="13835" max="13835" width="13" customWidth="1"/>
    <col min="13836" max="13836" width="0.140625" customWidth="1"/>
    <col min="14079" max="14079" width="1.85546875" customWidth="1"/>
    <col min="14081" max="14081" width="12.140625" bestFit="1" customWidth="1"/>
    <col min="14087" max="14087" width="12.42578125" customWidth="1"/>
    <col min="14088" max="14088" width="12.5703125" customWidth="1"/>
    <col min="14089" max="14089" width="13.28515625" customWidth="1"/>
    <col min="14090" max="14090" width="15.85546875" customWidth="1"/>
    <col min="14091" max="14091" width="13" customWidth="1"/>
    <col min="14092" max="14092" width="0.140625" customWidth="1"/>
    <col min="14335" max="14335" width="1.85546875" customWidth="1"/>
    <col min="14337" max="14337" width="12.140625" bestFit="1" customWidth="1"/>
    <col min="14343" max="14343" width="12.42578125" customWidth="1"/>
    <col min="14344" max="14344" width="12.5703125" customWidth="1"/>
    <col min="14345" max="14345" width="13.28515625" customWidth="1"/>
    <col min="14346" max="14346" width="15.85546875" customWidth="1"/>
    <col min="14347" max="14347" width="13" customWidth="1"/>
    <col min="14348" max="14348" width="0.140625" customWidth="1"/>
    <col min="14591" max="14591" width="1.85546875" customWidth="1"/>
    <col min="14593" max="14593" width="12.140625" bestFit="1" customWidth="1"/>
    <col min="14599" max="14599" width="12.42578125" customWidth="1"/>
    <col min="14600" max="14600" width="12.5703125" customWidth="1"/>
    <col min="14601" max="14601" width="13.28515625" customWidth="1"/>
    <col min="14602" max="14602" width="15.85546875" customWidth="1"/>
    <col min="14603" max="14603" width="13" customWidth="1"/>
    <col min="14604" max="14604" width="0.140625" customWidth="1"/>
    <col min="14847" max="14847" width="1.85546875" customWidth="1"/>
    <col min="14849" max="14849" width="12.140625" bestFit="1" customWidth="1"/>
    <col min="14855" max="14855" width="12.42578125" customWidth="1"/>
    <col min="14856" max="14856" width="12.5703125" customWidth="1"/>
    <col min="14857" max="14857" width="13.28515625" customWidth="1"/>
    <col min="14858" max="14858" width="15.85546875" customWidth="1"/>
    <col min="14859" max="14859" width="13" customWidth="1"/>
    <col min="14860" max="14860" width="0.140625" customWidth="1"/>
    <col min="15103" max="15103" width="1.85546875" customWidth="1"/>
    <col min="15105" max="15105" width="12.140625" bestFit="1" customWidth="1"/>
    <col min="15111" max="15111" width="12.42578125" customWidth="1"/>
    <col min="15112" max="15112" width="12.5703125" customWidth="1"/>
    <col min="15113" max="15113" width="13.28515625" customWidth="1"/>
    <col min="15114" max="15114" width="15.85546875" customWidth="1"/>
    <col min="15115" max="15115" width="13" customWidth="1"/>
    <col min="15116" max="15116" width="0.140625" customWidth="1"/>
    <col min="15359" max="15359" width="1.85546875" customWidth="1"/>
    <col min="15361" max="15361" width="12.140625" bestFit="1" customWidth="1"/>
    <col min="15367" max="15367" width="12.42578125" customWidth="1"/>
    <col min="15368" max="15368" width="12.5703125" customWidth="1"/>
    <col min="15369" max="15369" width="13.28515625" customWidth="1"/>
    <col min="15370" max="15370" width="15.85546875" customWidth="1"/>
    <col min="15371" max="15371" width="13" customWidth="1"/>
    <col min="15372" max="15372" width="0.140625" customWidth="1"/>
    <col min="15615" max="15615" width="1.85546875" customWidth="1"/>
    <col min="15617" max="15617" width="12.140625" bestFit="1" customWidth="1"/>
    <col min="15623" max="15623" width="12.42578125" customWidth="1"/>
    <col min="15624" max="15624" width="12.5703125" customWidth="1"/>
    <col min="15625" max="15625" width="13.28515625" customWidth="1"/>
    <col min="15626" max="15626" width="15.85546875" customWidth="1"/>
    <col min="15627" max="15627" width="13" customWidth="1"/>
    <col min="15628" max="15628" width="0.140625" customWidth="1"/>
    <col min="15871" max="15871" width="1.85546875" customWidth="1"/>
    <col min="15873" max="15873" width="12.140625" bestFit="1" customWidth="1"/>
    <col min="15879" max="15879" width="12.42578125" customWidth="1"/>
    <col min="15880" max="15880" width="12.5703125" customWidth="1"/>
    <col min="15881" max="15881" width="13.28515625" customWidth="1"/>
    <col min="15882" max="15882" width="15.85546875" customWidth="1"/>
    <col min="15883" max="15883" width="13" customWidth="1"/>
    <col min="15884" max="15884" width="0.140625" customWidth="1"/>
    <col min="16127" max="16127" width="1.85546875" customWidth="1"/>
    <col min="16129" max="16129" width="12.140625" bestFit="1" customWidth="1"/>
    <col min="16135" max="16135" width="12.42578125" customWidth="1"/>
    <col min="16136" max="16136" width="12.5703125" customWidth="1"/>
    <col min="16137" max="16137" width="13.28515625" customWidth="1"/>
    <col min="16138" max="16138" width="15.85546875" customWidth="1"/>
    <col min="16139" max="16139" width="13" customWidth="1"/>
    <col min="16140" max="16140" width="0.140625" customWidth="1"/>
  </cols>
  <sheetData>
    <row r="1" spans="1:54" ht="4.5" customHeight="1">
      <c r="A1" s="1"/>
      <c r="B1" s="2"/>
      <c r="C1" s="3"/>
      <c r="D1" s="2"/>
      <c r="E1" s="2"/>
      <c r="F1" s="2"/>
      <c r="G1" s="2"/>
      <c r="H1" s="2"/>
      <c r="I1" s="3"/>
      <c r="J1" s="2"/>
      <c r="K1" s="2"/>
      <c r="L1" s="3"/>
    </row>
    <row r="2" spans="1:54" ht="13.5" customHeight="1" thickBot="1">
      <c r="A2" s="600"/>
      <c r="B2" s="5"/>
      <c r="C2" s="6"/>
      <c r="D2" s="602"/>
      <c r="E2" s="602"/>
      <c r="F2" s="602"/>
      <c r="G2" s="602"/>
      <c r="H2" s="602"/>
      <c r="I2" s="603"/>
      <c r="J2" s="604" t="s">
        <v>6</v>
      </c>
      <c r="K2" s="604"/>
      <c r="L2" s="605"/>
    </row>
    <row r="3" spans="1:54">
      <c r="A3" s="600"/>
      <c r="B3" s="5"/>
      <c r="C3" s="6"/>
      <c r="D3" s="602" t="s">
        <v>7</v>
      </c>
      <c r="E3" s="602"/>
      <c r="F3" s="602"/>
      <c r="G3" s="602"/>
      <c r="H3" s="602"/>
      <c r="I3" s="603"/>
      <c r="J3" s="8" t="s">
        <v>8</v>
      </c>
      <c r="K3" s="2"/>
      <c r="L3" s="9"/>
    </row>
    <row r="4" spans="1:54" ht="15.75" thickBot="1">
      <c r="A4" s="600"/>
      <c r="B4" s="5"/>
      <c r="C4" s="10"/>
      <c r="D4" s="606" t="s">
        <v>9</v>
      </c>
      <c r="E4" s="606"/>
      <c r="F4" s="606"/>
      <c r="G4" s="606"/>
      <c r="H4" s="606"/>
      <c r="I4" s="607"/>
      <c r="J4" s="11"/>
      <c r="K4" s="11"/>
      <c r="L4" s="12"/>
    </row>
    <row r="5" spans="1:54" ht="15.75" thickBot="1">
      <c r="A5" s="601"/>
      <c r="B5" s="11"/>
      <c r="C5" s="13"/>
      <c r="D5" s="608" t="s">
        <v>56</v>
      </c>
      <c r="E5" s="608"/>
      <c r="F5" s="608"/>
      <c r="G5" s="608"/>
      <c r="H5" s="608"/>
      <c r="I5" s="609"/>
      <c r="J5" s="14" t="s">
        <v>10</v>
      </c>
      <c r="K5" s="610"/>
      <c r="L5" s="611"/>
    </row>
    <row r="6" spans="1:54">
      <c r="A6" s="16"/>
      <c r="B6" s="5"/>
      <c r="C6" s="5"/>
      <c r="D6" s="5"/>
      <c r="E6" s="5"/>
      <c r="F6" s="5"/>
      <c r="G6" s="5"/>
      <c r="H6" s="5"/>
      <c r="I6" s="5"/>
      <c r="J6" s="5"/>
      <c r="K6" s="5"/>
      <c r="L6" s="17"/>
    </row>
    <row r="7" spans="1:54">
      <c r="A7" s="128" t="s">
        <v>11</v>
      </c>
      <c r="B7" s="19"/>
      <c r="C7" s="20"/>
      <c r="D7" s="20"/>
      <c r="E7" s="20"/>
      <c r="F7" s="20"/>
      <c r="G7" s="20"/>
      <c r="H7" s="20"/>
      <c r="I7" s="20"/>
      <c r="J7" s="20"/>
      <c r="K7" s="20"/>
      <c r="L7" s="21"/>
    </row>
    <row r="8" spans="1:54" ht="5.25" customHeight="1">
      <c r="A8" s="16"/>
      <c r="B8" s="23"/>
      <c r="C8" s="23"/>
      <c r="D8" s="23"/>
      <c r="E8" s="23"/>
      <c r="F8" s="23"/>
      <c r="G8" s="23"/>
      <c r="H8" s="23"/>
      <c r="I8" s="23"/>
      <c r="J8" s="23"/>
      <c r="K8" s="23"/>
      <c r="L8" s="17"/>
    </row>
    <row r="9" spans="1:54">
      <c r="A9" s="129" t="s">
        <v>12</v>
      </c>
      <c r="B9" s="5"/>
      <c r="C9" s="24"/>
      <c r="D9" s="25" t="s">
        <v>13</v>
      </c>
      <c r="E9" s="23"/>
      <c r="F9" s="23"/>
      <c r="G9" s="23"/>
      <c r="H9" s="23"/>
      <c r="I9" s="23"/>
      <c r="J9" s="23"/>
      <c r="K9" s="23"/>
      <c r="L9" s="17"/>
    </row>
    <row r="10" spans="1:54">
      <c r="A10" s="129" t="s">
        <v>14</v>
      </c>
      <c r="B10" s="5"/>
      <c r="C10" s="612"/>
      <c r="D10" s="612"/>
      <c r="E10" s="612"/>
      <c r="F10" s="612"/>
      <c r="G10" s="612"/>
      <c r="H10" s="612"/>
      <c r="I10" s="612"/>
      <c r="J10" s="612"/>
      <c r="K10" s="612"/>
      <c r="L10" s="613"/>
    </row>
    <row r="11" spans="1:54">
      <c r="A11" s="130"/>
      <c r="B11" s="5"/>
      <c r="C11" s="612"/>
      <c r="D11" s="612"/>
      <c r="E11" s="612"/>
      <c r="F11" s="612"/>
      <c r="G11" s="612"/>
      <c r="H11" s="612"/>
      <c r="I11" s="612"/>
      <c r="J11" s="612"/>
      <c r="K11" s="612"/>
      <c r="L11" s="613"/>
    </row>
    <row r="12" spans="1:54">
      <c r="A12" s="129" t="s">
        <v>15</v>
      </c>
      <c r="B12" s="5"/>
      <c r="C12" s="614"/>
      <c r="D12" s="614"/>
      <c r="E12" s="614"/>
      <c r="F12" s="614"/>
      <c r="G12" s="614"/>
      <c r="H12" s="614"/>
      <c r="I12" s="614"/>
      <c r="J12" s="614"/>
      <c r="K12" s="614"/>
      <c r="L12" s="615"/>
    </row>
    <row r="13" spans="1:54">
      <c r="A13" s="129" t="s">
        <v>16</v>
      </c>
      <c r="B13" s="5"/>
      <c r="C13" s="614"/>
      <c r="D13" s="614"/>
      <c r="E13" s="614"/>
      <c r="F13" s="614"/>
      <c r="G13" s="614"/>
      <c r="H13" s="614"/>
      <c r="I13" s="614"/>
      <c r="J13" s="614"/>
      <c r="K13" s="614"/>
      <c r="L13" s="615"/>
    </row>
    <row r="14" spans="1:54">
      <c r="A14" s="129" t="s">
        <v>17</v>
      </c>
      <c r="B14" s="5"/>
      <c r="C14" s="614"/>
      <c r="D14" s="614"/>
      <c r="E14" s="614"/>
      <c r="F14" s="614"/>
      <c r="G14" s="614"/>
      <c r="H14" s="614"/>
      <c r="I14" s="614"/>
      <c r="J14" s="614"/>
      <c r="K14" s="614"/>
      <c r="L14" s="615"/>
    </row>
    <row r="15" spans="1:54" ht="4.5" customHeight="1" thickBot="1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8"/>
    </row>
    <row r="16" spans="1:54" s="32" customFormat="1" ht="2.25" customHeight="1" thickBot="1">
      <c r="A16" s="131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</row>
    <row r="17" spans="1:13">
      <c r="A17" s="132" t="s">
        <v>18</v>
      </c>
      <c r="B17" s="33"/>
      <c r="C17" s="34"/>
      <c r="D17" s="34"/>
      <c r="E17" s="34"/>
      <c r="F17" s="34"/>
      <c r="G17" s="34"/>
      <c r="H17" s="34"/>
      <c r="I17" s="34"/>
      <c r="J17" s="34"/>
      <c r="K17" s="34"/>
      <c r="L17" s="35"/>
    </row>
    <row r="18" spans="1:13" ht="4.5" customHeight="1" thickBot="1">
      <c r="A18" s="16"/>
      <c r="B18" s="5"/>
      <c r="C18" s="5"/>
      <c r="D18" s="5"/>
      <c r="E18" s="5"/>
      <c r="F18" s="5"/>
      <c r="G18" s="5"/>
      <c r="H18" s="5"/>
      <c r="I18" s="5"/>
      <c r="J18" s="5"/>
      <c r="K18" s="5"/>
      <c r="L18" s="17"/>
    </row>
    <row r="19" spans="1:13">
      <c r="A19" s="37" t="s">
        <v>19</v>
      </c>
      <c r="B19" s="570" t="s">
        <v>20</v>
      </c>
      <c r="C19" s="571"/>
      <c r="D19" s="571"/>
      <c r="E19" s="571"/>
      <c r="F19" s="571"/>
      <c r="G19" s="571"/>
      <c r="H19" s="571"/>
      <c r="I19" s="571"/>
      <c r="J19" s="599"/>
      <c r="K19" s="179" t="s">
        <v>21</v>
      </c>
      <c r="L19" s="37" t="s">
        <v>22</v>
      </c>
      <c r="M19" s="18"/>
    </row>
    <row r="20" spans="1:13" ht="15.75" thickBot="1">
      <c r="A20" s="39" t="s">
        <v>262</v>
      </c>
      <c r="B20" s="584" t="s">
        <v>23</v>
      </c>
      <c r="C20" s="585"/>
      <c r="D20" s="585"/>
      <c r="E20" s="585"/>
      <c r="F20" s="585"/>
      <c r="G20" s="585"/>
      <c r="H20" s="585"/>
      <c r="I20" s="585"/>
      <c r="J20" s="586"/>
      <c r="K20" s="40" t="s">
        <v>0</v>
      </c>
      <c r="L20" s="41"/>
      <c r="M20" s="18"/>
    </row>
    <row r="21" spans="1:13">
      <c r="A21" s="16"/>
      <c r="B21" s="5"/>
      <c r="C21" s="5"/>
      <c r="D21" s="5"/>
      <c r="E21" s="5"/>
      <c r="F21" s="5"/>
      <c r="G21" s="5"/>
      <c r="H21" s="5"/>
      <c r="I21" s="5"/>
      <c r="J21" s="5"/>
      <c r="K21" s="5"/>
      <c r="L21" s="17"/>
    </row>
    <row r="22" spans="1:13">
      <c r="A22" s="133" t="s">
        <v>24</v>
      </c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3"/>
    </row>
    <row r="23" spans="1:13" s="49" customFormat="1" ht="3.75" customHeight="1" thickBot="1">
      <c r="A23" s="134"/>
      <c r="B23" s="45"/>
      <c r="C23" s="45"/>
      <c r="D23" s="45"/>
      <c r="E23" s="45"/>
      <c r="F23" s="45"/>
      <c r="G23" s="45"/>
      <c r="H23" s="46"/>
      <c r="I23" s="46"/>
      <c r="J23" s="45"/>
      <c r="K23" s="45"/>
      <c r="L23" s="47"/>
    </row>
    <row r="24" spans="1:13">
      <c r="A24" s="570" t="s">
        <v>20</v>
      </c>
      <c r="B24" s="587"/>
      <c r="C24" s="587"/>
      <c r="D24" s="587"/>
      <c r="E24" s="588"/>
      <c r="F24" s="589" t="s">
        <v>25</v>
      </c>
      <c r="G24" s="587"/>
      <c r="H24" s="590" t="s">
        <v>26</v>
      </c>
      <c r="I24" s="591"/>
      <c r="J24" s="50" t="s">
        <v>27</v>
      </c>
      <c r="K24" s="179" t="s">
        <v>28</v>
      </c>
      <c r="L24" s="51" t="s">
        <v>29</v>
      </c>
    </row>
    <row r="25" spans="1:13">
      <c r="A25" s="580" t="s">
        <v>30</v>
      </c>
      <c r="B25" s="581"/>
      <c r="C25" s="581"/>
      <c r="D25" s="581"/>
      <c r="E25" s="582"/>
      <c r="F25" s="592"/>
      <c r="G25" s="582"/>
      <c r="H25" s="592"/>
      <c r="I25" s="582"/>
      <c r="J25" s="52"/>
      <c r="K25" s="53"/>
      <c r="L25" s="54">
        <f>+L54*0.05</f>
        <v>1428.5700000000002</v>
      </c>
    </row>
    <row r="26" spans="1:13">
      <c r="A26" s="593"/>
      <c r="B26" s="594"/>
      <c r="C26" s="594"/>
      <c r="D26" s="594"/>
      <c r="E26" s="595"/>
      <c r="F26" s="55"/>
      <c r="G26" s="56"/>
      <c r="H26" s="596"/>
      <c r="I26" s="597"/>
      <c r="J26" s="52"/>
      <c r="K26" s="53"/>
      <c r="L26" s="54"/>
    </row>
    <row r="27" spans="1:13" ht="15.75" thickBot="1">
      <c r="A27" s="574"/>
      <c r="B27" s="575"/>
      <c r="C27" s="575"/>
      <c r="D27" s="575"/>
      <c r="E27" s="583"/>
      <c r="F27" s="598"/>
      <c r="G27" s="583"/>
      <c r="H27" s="598"/>
      <c r="I27" s="583"/>
      <c r="J27" s="57"/>
      <c r="K27" s="58"/>
      <c r="L27" s="59"/>
    </row>
    <row r="28" spans="1:13" ht="15.75" thickBot="1">
      <c r="A28" s="567" t="s">
        <v>31</v>
      </c>
      <c r="B28" s="568"/>
      <c r="C28" s="568"/>
      <c r="D28" s="568"/>
      <c r="E28" s="568"/>
      <c r="F28" s="568"/>
      <c r="G28" s="568"/>
      <c r="H28" s="568"/>
      <c r="I28" s="568"/>
      <c r="J28" s="568"/>
      <c r="K28" s="569"/>
      <c r="L28" s="60">
        <f>SUM(L25:L27)</f>
        <v>1428.5700000000002</v>
      </c>
    </row>
    <row r="29" spans="1:13">
      <c r="A29" s="135"/>
      <c r="B29" s="5"/>
      <c r="C29" s="5"/>
      <c r="D29" s="5"/>
      <c r="E29" s="5"/>
      <c r="F29" s="5"/>
      <c r="G29" s="5"/>
      <c r="H29" s="5"/>
      <c r="I29" s="5"/>
      <c r="J29" s="5"/>
      <c r="K29" s="5"/>
      <c r="L29" s="17"/>
    </row>
    <row r="30" spans="1:13">
      <c r="A30" s="136" t="s">
        <v>32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21"/>
    </row>
    <row r="31" spans="1:13" ht="3.75" customHeight="1" thickBot="1">
      <c r="A31" s="26"/>
      <c r="B31" s="11"/>
      <c r="C31" s="11"/>
      <c r="D31" s="11"/>
      <c r="E31" s="11"/>
      <c r="F31" s="11"/>
      <c r="G31" s="11"/>
      <c r="H31" s="11"/>
      <c r="I31" s="5"/>
      <c r="J31" s="5"/>
      <c r="K31" s="5"/>
      <c r="L31" s="17"/>
    </row>
    <row r="32" spans="1:13">
      <c r="A32" s="570" t="s">
        <v>20</v>
      </c>
      <c r="B32" s="571"/>
      <c r="C32" s="571"/>
      <c r="D32" s="571"/>
      <c r="E32" s="571"/>
      <c r="F32" s="571"/>
      <c r="G32" s="571"/>
      <c r="H32" s="579"/>
      <c r="I32" s="180" t="s">
        <v>21</v>
      </c>
      <c r="J32" s="50" t="s">
        <v>22</v>
      </c>
      <c r="K32" s="179" t="s">
        <v>33</v>
      </c>
      <c r="L32" s="51" t="s">
        <v>29</v>
      </c>
    </row>
    <row r="33" spans="1:12">
      <c r="A33" s="580"/>
      <c r="B33" s="581"/>
      <c r="C33" s="581"/>
      <c r="D33" s="581"/>
      <c r="E33" s="581"/>
      <c r="F33" s="581"/>
      <c r="G33" s="581"/>
      <c r="H33" s="582"/>
      <c r="I33" s="62"/>
      <c r="J33" s="63"/>
      <c r="K33" s="64"/>
      <c r="L33" s="54"/>
    </row>
    <row r="34" spans="1:12">
      <c r="A34" s="580"/>
      <c r="B34" s="581"/>
      <c r="C34" s="581"/>
      <c r="D34" s="581"/>
      <c r="E34" s="581"/>
      <c r="F34" s="581"/>
      <c r="G34" s="581"/>
      <c r="H34" s="582"/>
      <c r="I34" s="65"/>
      <c r="J34" s="66"/>
      <c r="K34" s="67"/>
      <c r="L34" s="68"/>
    </row>
    <row r="35" spans="1:12">
      <c r="A35" s="580"/>
      <c r="B35" s="581"/>
      <c r="C35" s="581"/>
      <c r="D35" s="581"/>
      <c r="E35" s="581"/>
      <c r="F35" s="581"/>
      <c r="G35" s="581"/>
      <c r="H35" s="582"/>
      <c r="I35" s="65"/>
      <c r="J35" s="66"/>
      <c r="K35" s="67"/>
      <c r="L35" s="68"/>
    </row>
    <row r="36" spans="1:12">
      <c r="A36" s="580"/>
      <c r="B36" s="581"/>
      <c r="C36" s="581"/>
      <c r="D36" s="581"/>
      <c r="E36" s="581"/>
      <c r="F36" s="581"/>
      <c r="G36" s="581"/>
      <c r="H36" s="582"/>
      <c r="I36" s="65"/>
      <c r="J36" s="66"/>
      <c r="K36" s="67"/>
      <c r="L36" s="68"/>
    </row>
    <row r="37" spans="1:12">
      <c r="A37" s="580"/>
      <c r="B37" s="581"/>
      <c r="C37" s="581"/>
      <c r="D37" s="581"/>
      <c r="E37" s="581"/>
      <c r="F37" s="581"/>
      <c r="G37" s="581"/>
      <c r="H37" s="582"/>
      <c r="I37" s="65"/>
      <c r="J37" s="66"/>
      <c r="K37" s="67"/>
      <c r="L37" s="68"/>
    </row>
    <row r="38" spans="1:12">
      <c r="A38" s="580"/>
      <c r="B38" s="581"/>
      <c r="C38" s="581"/>
      <c r="D38" s="581"/>
      <c r="E38" s="581"/>
      <c r="F38" s="581"/>
      <c r="G38" s="581"/>
      <c r="H38" s="582"/>
      <c r="I38" s="65"/>
      <c r="J38" s="66"/>
      <c r="K38" s="67"/>
      <c r="L38" s="68"/>
    </row>
    <row r="39" spans="1:12" ht="15.75" thickBot="1">
      <c r="A39" s="574"/>
      <c r="B39" s="575"/>
      <c r="C39" s="575"/>
      <c r="D39" s="575"/>
      <c r="E39" s="575"/>
      <c r="F39" s="575"/>
      <c r="G39" s="575"/>
      <c r="H39" s="583"/>
      <c r="I39" s="69"/>
      <c r="J39" s="70"/>
      <c r="K39" s="67"/>
      <c r="L39" s="71"/>
    </row>
    <row r="40" spans="1:12" ht="15.75" thickBot="1">
      <c r="A40" s="567" t="s">
        <v>31</v>
      </c>
      <c r="B40" s="568"/>
      <c r="C40" s="568"/>
      <c r="D40" s="568"/>
      <c r="E40" s="568"/>
      <c r="F40" s="568"/>
      <c r="G40" s="568"/>
      <c r="H40" s="568"/>
      <c r="I40" s="568"/>
      <c r="J40" s="568"/>
      <c r="K40" s="569"/>
      <c r="L40" s="60">
        <f>SUM(L33:L39)</f>
        <v>0</v>
      </c>
    </row>
    <row r="41" spans="1:12">
      <c r="A41" s="16"/>
      <c r="B41" s="5"/>
      <c r="C41" s="5"/>
      <c r="D41" s="5"/>
      <c r="E41" s="5"/>
      <c r="F41" s="5"/>
      <c r="G41" s="5"/>
      <c r="H41" s="5"/>
      <c r="I41" s="5"/>
      <c r="J41" s="5"/>
      <c r="K41" s="5"/>
      <c r="L41" s="17"/>
    </row>
    <row r="42" spans="1:12">
      <c r="A42" s="136" t="s">
        <v>34</v>
      </c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21"/>
    </row>
    <row r="43" spans="1:12" ht="3.75" customHeight="1" thickBot="1">
      <c r="A43" s="16"/>
      <c r="B43" s="5"/>
      <c r="C43" s="5"/>
      <c r="D43" s="5"/>
      <c r="E43" s="5"/>
      <c r="F43" s="5"/>
      <c r="G43" s="5"/>
      <c r="H43" s="5"/>
      <c r="I43" s="5"/>
      <c r="J43" s="5"/>
      <c r="K43" s="5"/>
      <c r="L43" s="17"/>
    </row>
    <row r="44" spans="1:12">
      <c r="A44" s="570" t="s">
        <v>35</v>
      </c>
      <c r="B44" s="571"/>
      <c r="C44" s="571"/>
      <c r="D44" s="571"/>
      <c r="E44" s="571"/>
      <c r="F44" s="571"/>
      <c r="G44" s="571"/>
      <c r="H44" s="50" t="s">
        <v>36</v>
      </c>
      <c r="I44" s="179" t="s">
        <v>37</v>
      </c>
      <c r="J44" s="50" t="s">
        <v>38</v>
      </c>
      <c r="K44" s="179" t="s">
        <v>39</v>
      </c>
      <c r="L44" s="51" t="s">
        <v>29</v>
      </c>
    </row>
    <row r="45" spans="1:12">
      <c r="A45" s="580" t="s">
        <v>40</v>
      </c>
      <c r="B45" s="581"/>
      <c r="C45" s="581"/>
      <c r="D45" s="581"/>
      <c r="E45" s="581"/>
      <c r="F45" s="581"/>
      <c r="G45" s="581"/>
      <c r="H45" s="63">
        <v>1.3</v>
      </c>
      <c r="I45" s="72">
        <v>5</v>
      </c>
      <c r="J45" s="73">
        <f>+H45*I45</f>
        <v>6.5</v>
      </c>
      <c r="K45" s="64">
        <f>+[2]TRANSPORTES!M56</f>
        <v>1000</v>
      </c>
      <c r="L45" s="54">
        <f>+J45*K45</f>
        <v>6500</v>
      </c>
    </row>
    <row r="46" spans="1:12" ht="15.75" thickBot="1">
      <c r="A46" s="574"/>
      <c r="B46" s="575"/>
      <c r="C46" s="575"/>
      <c r="D46" s="575"/>
      <c r="E46" s="575"/>
      <c r="F46" s="575"/>
      <c r="G46" s="575"/>
      <c r="H46" s="74"/>
      <c r="I46" s="11"/>
      <c r="J46" s="75"/>
      <c r="K46" s="64"/>
      <c r="L46" s="54"/>
    </row>
    <row r="47" spans="1:12" ht="15.75" thickBot="1">
      <c r="A47" s="567" t="s">
        <v>31</v>
      </c>
      <c r="B47" s="568"/>
      <c r="C47" s="568"/>
      <c r="D47" s="568"/>
      <c r="E47" s="568"/>
      <c r="F47" s="568"/>
      <c r="G47" s="568"/>
      <c r="H47" s="568"/>
      <c r="I47" s="568"/>
      <c r="J47" s="568"/>
      <c r="K47" s="569"/>
      <c r="L47" s="60">
        <f>SUM(L45:L46)</f>
        <v>6500</v>
      </c>
    </row>
    <row r="48" spans="1:12">
      <c r="A48" s="16"/>
      <c r="B48" s="5"/>
      <c r="C48" s="5"/>
      <c r="D48" s="5"/>
      <c r="E48" s="5"/>
      <c r="F48" s="5"/>
      <c r="G48" s="5"/>
      <c r="H48" s="5"/>
      <c r="I48" s="5"/>
      <c r="J48" s="5"/>
      <c r="K48" s="5"/>
      <c r="L48" s="17"/>
    </row>
    <row r="49" spans="1:12">
      <c r="A49" s="136" t="s">
        <v>41</v>
      </c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21"/>
    </row>
    <row r="50" spans="1:12" ht="3.75" customHeight="1" thickBot="1">
      <c r="A50" s="16"/>
      <c r="B50" s="5"/>
      <c r="C50" s="5"/>
      <c r="D50" s="5"/>
      <c r="E50" s="5"/>
      <c r="F50" s="5"/>
      <c r="G50" s="5"/>
      <c r="H50" s="5"/>
      <c r="I50" s="5"/>
      <c r="J50" s="5"/>
      <c r="K50" s="5"/>
      <c r="L50" s="17"/>
    </row>
    <row r="51" spans="1:12">
      <c r="A51" s="570" t="s">
        <v>42</v>
      </c>
      <c r="B51" s="571"/>
      <c r="C51" s="571"/>
      <c r="D51" s="571"/>
      <c r="E51" s="571"/>
      <c r="F51" s="571"/>
      <c r="G51" s="571"/>
      <c r="H51" s="50" t="s">
        <v>43</v>
      </c>
      <c r="I51" s="76" t="s">
        <v>44</v>
      </c>
      <c r="J51" s="77" t="s">
        <v>45</v>
      </c>
      <c r="K51" s="76" t="s">
        <v>28</v>
      </c>
      <c r="L51" s="78" t="s">
        <v>29</v>
      </c>
    </row>
    <row r="52" spans="1:12">
      <c r="A52" s="572" t="s">
        <v>46</v>
      </c>
      <c r="B52" s="573"/>
      <c r="C52" s="573"/>
      <c r="D52" s="573"/>
      <c r="E52" s="573"/>
      <c r="F52" s="573"/>
      <c r="G52" s="573"/>
      <c r="H52" s="52">
        <f>+insumos!C49*4+insumos!C50</f>
        <v>247104</v>
      </c>
      <c r="I52" s="64">
        <f>+H52*0.85</f>
        <v>210038.39999999999</v>
      </c>
      <c r="J52" s="52">
        <f>+H52+I52</f>
        <v>457142.4</v>
      </c>
      <c r="K52" s="72">
        <v>16</v>
      </c>
      <c r="L52" s="54">
        <f>+J52/K52</f>
        <v>28571.4</v>
      </c>
    </row>
    <row r="53" spans="1:12" ht="15.75" thickBot="1">
      <c r="A53" s="574"/>
      <c r="B53" s="575"/>
      <c r="C53" s="575"/>
      <c r="D53" s="575"/>
      <c r="E53" s="575"/>
      <c r="F53" s="575"/>
      <c r="G53" s="575"/>
      <c r="H53" s="52"/>
      <c r="I53" s="64"/>
      <c r="J53" s="52"/>
      <c r="K53" s="72"/>
      <c r="L53" s="54"/>
    </row>
    <row r="54" spans="1:12" ht="15.75" thickBot="1">
      <c r="A54" s="567" t="s">
        <v>31</v>
      </c>
      <c r="B54" s="568"/>
      <c r="C54" s="568"/>
      <c r="D54" s="568"/>
      <c r="E54" s="568"/>
      <c r="F54" s="568"/>
      <c r="G54" s="568"/>
      <c r="H54" s="568"/>
      <c r="I54" s="568"/>
      <c r="J54" s="568"/>
      <c r="K54" s="569"/>
      <c r="L54" s="60">
        <f>SUM(L52:L53)</f>
        <v>28571.4</v>
      </c>
    </row>
    <row r="55" spans="1:12" ht="8.25" customHeight="1" thickBot="1">
      <c r="A55" s="16"/>
      <c r="B55" s="5"/>
      <c r="C55" s="5"/>
      <c r="D55" s="5"/>
      <c r="E55" s="5"/>
      <c r="F55" s="5"/>
      <c r="G55" s="5"/>
      <c r="H55" s="5"/>
      <c r="I55" s="5"/>
      <c r="J55" s="5"/>
      <c r="K55" s="5"/>
      <c r="L55" s="17"/>
    </row>
    <row r="56" spans="1:12" ht="15.75" thickBot="1">
      <c r="A56" s="576" t="s">
        <v>47</v>
      </c>
      <c r="B56" s="577"/>
      <c r="C56" s="577"/>
      <c r="D56" s="577"/>
      <c r="E56" s="577"/>
      <c r="F56" s="577"/>
      <c r="G56" s="577"/>
      <c r="H56" s="577"/>
      <c r="I56" s="577"/>
      <c r="J56" s="577"/>
      <c r="K56" s="578"/>
      <c r="L56" s="60">
        <f>ROUND(L28+L40+L47+L54,0)</f>
        <v>36500</v>
      </c>
    </row>
    <row r="57" spans="1:12" ht="3" customHeight="1">
      <c r="A57" s="16"/>
      <c r="B57" s="5"/>
      <c r="C57" s="5"/>
      <c r="D57" s="5"/>
      <c r="E57" s="5"/>
      <c r="F57" s="5"/>
      <c r="G57" s="5"/>
      <c r="H57" s="5"/>
      <c r="I57" s="5"/>
      <c r="J57" s="5"/>
      <c r="K57" s="5"/>
      <c r="L57" s="17"/>
    </row>
    <row r="58" spans="1:12" ht="3" customHeight="1">
      <c r="A58" s="16"/>
      <c r="B58" s="5"/>
      <c r="C58" s="5"/>
      <c r="D58" s="5"/>
      <c r="E58" s="5"/>
      <c r="F58" s="5"/>
      <c r="G58" s="5"/>
      <c r="H58" s="5"/>
      <c r="I58" s="5"/>
      <c r="J58" s="5"/>
      <c r="K58" s="5"/>
      <c r="L58" s="17"/>
    </row>
    <row r="59" spans="1:12" ht="9.75" customHeight="1">
      <c r="A59" s="16"/>
      <c r="B59" s="5"/>
      <c r="C59" s="5"/>
      <c r="D59" s="5"/>
      <c r="E59" s="5"/>
      <c r="F59" s="5"/>
      <c r="G59" s="5"/>
      <c r="H59" s="5"/>
      <c r="I59" s="5"/>
      <c r="J59" s="5"/>
      <c r="K59" s="5"/>
      <c r="L59" s="17"/>
    </row>
    <row r="60" spans="1:12" ht="9.75" customHeight="1">
      <c r="A60" s="16"/>
      <c r="B60" s="5"/>
      <c r="C60" s="5"/>
      <c r="D60" s="5"/>
      <c r="E60" s="5"/>
      <c r="F60" s="5"/>
      <c r="G60" s="5"/>
      <c r="H60" s="5"/>
      <c r="I60" s="5"/>
      <c r="J60" s="5"/>
      <c r="K60" s="5"/>
      <c r="L60" s="17"/>
    </row>
    <row r="61" spans="1:12" ht="9.75" customHeight="1">
      <c r="A61" s="16"/>
      <c r="B61" s="5"/>
      <c r="C61" s="5"/>
      <c r="D61" s="5"/>
      <c r="E61" s="5"/>
      <c r="F61" s="5"/>
      <c r="G61" s="5"/>
      <c r="H61" s="5"/>
      <c r="I61" s="5"/>
      <c r="J61" s="5"/>
      <c r="K61" s="5"/>
      <c r="L61" s="17"/>
    </row>
    <row r="62" spans="1:12" ht="9.75" customHeight="1">
      <c r="A62" s="16"/>
      <c r="B62" s="5"/>
      <c r="C62" s="5"/>
      <c r="D62" s="5"/>
      <c r="E62" s="5"/>
      <c r="F62" s="5"/>
      <c r="G62" s="5"/>
      <c r="H62" s="5"/>
      <c r="I62" s="5"/>
      <c r="J62" s="5"/>
      <c r="K62" s="5"/>
      <c r="L62" s="17"/>
    </row>
    <row r="63" spans="1:12" ht="13.5" customHeight="1">
      <c r="A63" s="16"/>
      <c r="B63" s="5"/>
      <c r="C63" s="5"/>
      <c r="D63" s="5"/>
      <c r="E63" s="5"/>
      <c r="F63" s="5"/>
      <c r="G63" s="5"/>
      <c r="H63" s="5"/>
      <c r="I63" s="5"/>
      <c r="J63" s="5"/>
      <c r="K63" s="5"/>
      <c r="L63" s="17"/>
    </row>
    <row r="64" spans="1:12" ht="9.75" customHeight="1">
      <c r="A64" s="16"/>
      <c r="B64" s="5"/>
      <c r="C64" s="5"/>
      <c r="D64" s="5"/>
      <c r="E64" s="5"/>
      <c r="F64" s="79" t="s">
        <v>48</v>
      </c>
      <c r="G64" s="5"/>
      <c r="H64" s="5"/>
      <c r="I64" s="5"/>
      <c r="J64" s="5"/>
      <c r="K64" s="5"/>
      <c r="L64" s="17"/>
    </row>
    <row r="65" spans="1:12">
      <c r="A65" s="16"/>
      <c r="B65" s="5"/>
      <c r="C65" s="5"/>
      <c r="D65" s="5"/>
      <c r="E65" s="5"/>
      <c r="F65" s="79" t="s">
        <v>49</v>
      </c>
      <c r="G65" s="554"/>
      <c r="H65" s="554"/>
      <c r="I65" s="554"/>
      <c r="J65" s="5"/>
      <c r="K65" s="5"/>
      <c r="L65" s="17"/>
    </row>
    <row r="66" spans="1:12">
      <c r="A66" s="555" t="s">
        <v>50</v>
      </c>
      <c r="B66" s="556"/>
      <c r="C66" s="556"/>
      <c r="D66" s="556"/>
      <c r="E66" s="556"/>
      <c r="F66" s="556"/>
      <c r="G66" s="556"/>
      <c r="H66" s="556"/>
      <c r="I66" s="556"/>
      <c r="J66" s="556"/>
      <c r="K66" s="556"/>
      <c r="L66" s="557"/>
    </row>
    <row r="67" spans="1:12" ht="3" customHeight="1">
      <c r="A67" s="16"/>
      <c r="B67" s="5"/>
      <c r="C67" s="5"/>
      <c r="D67" s="5"/>
      <c r="E67" s="5"/>
      <c r="F67" s="5" t="s">
        <v>51</v>
      </c>
      <c r="G67" s="5"/>
      <c r="H67" s="5"/>
      <c r="I67" s="5"/>
      <c r="J67" s="5"/>
      <c r="K67" s="5"/>
      <c r="L67" s="17"/>
    </row>
    <row r="68" spans="1:12">
      <c r="A68" s="136" t="s">
        <v>52</v>
      </c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21"/>
    </row>
    <row r="69" spans="1:12">
      <c r="A69" s="558"/>
      <c r="B69" s="559"/>
      <c r="C69" s="559"/>
      <c r="D69" s="559"/>
      <c r="E69" s="559"/>
      <c r="F69" s="559"/>
      <c r="G69" s="559"/>
      <c r="H69" s="559"/>
      <c r="I69" s="559"/>
      <c r="J69" s="559"/>
      <c r="K69" s="559"/>
      <c r="L69" s="560"/>
    </row>
    <row r="70" spans="1:12">
      <c r="A70" s="561"/>
      <c r="B70" s="562"/>
      <c r="C70" s="562"/>
      <c r="D70" s="562"/>
      <c r="E70" s="562"/>
      <c r="F70" s="562"/>
      <c r="G70" s="562"/>
      <c r="H70" s="562"/>
      <c r="I70" s="562"/>
      <c r="J70" s="562"/>
      <c r="K70" s="562"/>
      <c r="L70" s="563"/>
    </row>
    <row r="71" spans="1:12">
      <c r="A71" s="564"/>
      <c r="B71" s="565"/>
      <c r="C71" s="565"/>
      <c r="D71" s="565"/>
      <c r="E71" s="565"/>
      <c r="F71" s="565"/>
      <c r="G71" s="565"/>
      <c r="H71" s="565"/>
      <c r="I71" s="565"/>
      <c r="J71" s="565"/>
      <c r="K71" s="565"/>
      <c r="L71" s="566"/>
    </row>
    <row r="72" spans="1:12">
      <c r="A72" s="80"/>
      <c r="B72" s="81"/>
      <c r="C72" s="81"/>
      <c r="D72" s="81"/>
      <c r="E72" s="81"/>
      <c r="F72" s="81"/>
      <c r="G72" s="81"/>
      <c r="H72" s="81"/>
      <c r="I72" s="81"/>
      <c r="J72" s="81"/>
      <c r="K72" s="81"/>
      <c r="L72" s="82"/>
    </row>
    <row r="73" spans="1:12">
      <c r="A73" s="80" t="s">
        <v>53</v>
      </c>
      <c r="B73" s="137"/>
      <c r="C73" s="81"/>
      <c r="D73" s="81"/>
      <c r="E73" s="81"/>
      <c r="F73" s="81"/>
      <c r="G73" s="81"/>
      <c r="H73" s="81"/>
      <c r="I73" s="81"/>
      <c r="J73" s="81"/>
      <c r="K73" s="81"/>
      <c r="L73" s="82"/>
    </row>
    <row r="74" spans="1:12">
      <c r="A74" s="16" t="s">
        <v>54</v>
      </c>
      <c r="B74" s="5"/>
      <c r="C74" s="5"/>
      <c r="D74" s="5"/>
      <c r="E74" s="79"/>
      <c r="F74" s="5"/>
      <c r="G74" s="5"/>
      <c r="H74" s="5"/>
      <c r="I74" s="5"/>
      <c r="J74" s="5"/>
      <c r="K74" s="5"/>
      <c r="L74" s="17"/>
    </row>
    <row r="75" spans="1:12">
      <c r="A75" s="16"/>
      <c r="B75" s="5"/>
      <c r="C75" s="5"/>
      <c r="D75" s="5"/>
      <c r="E75" s="79"/>
      <c r="F75" s="139"/>
      <c r="G75" s="139"/>
      <c r="H75" s="139"/>
      <c r="I75" s="139"/>
      <c r="J75" s="5"/>
      <c r="K75" s="5"/>
      <c r="L75" s="17"/>
    </row>
    <row r="76" spans="1:12">
      <c r="A76" s="149"/>
      <c r="B76" s="139"/>
      <c r="C76" s="139"/>
      <c r="D76" s="139"/>
      <c r="E76" s="139"/>
      <c r="F76" s="139"/>
      <c r="G76" s="139"/>
      <c r="H76" s="139"/>
      <c r="I76" s="139"/>
      <c r="J76" s="139"/>
      <c r="K76" s="139"/>
      <c r="L76" s="140"/>
    </row>
    <row r="77" spans="1:12">
      <c r="A77" s="16" t="s">
        <v>55</v>
      </c>
      <c r="B77" s="83"/>
      <c r="C77" s="83"/>
      <c r="D77" s="84"/>
      <c r="E77" s="141"/>
      <c r="F77" s="141"/>
      <c r="G77" s="141"/>
      <c r="H77" s="141"/>
      <c r="I77" s="142"/>
      <c r="J77" s="142"/>
      <c r="K77" s="142"/>
      <c r="L77" s="143"/>
    </row>
    <row r="78" spans="1:12" ht="9" customHeight="1" thickBot="1">
      <c r="A78" s="144"/>
      <c r="B78" s="145"/>
      <c r="C78" s="145"/>
      <c r="D78" s="11"/>
      <c r="E78" s="146"/>
      <c r="F78" s="146"/>
      <c r="G78" s="146"/>
      <c r="H78" s="146"/>
      <c r="I78" s="147"/>
      <c r="J78" s="147"/>
      <c r="K78" s="147"/>
      <c r="L78" s="148"/>
    </row>
  </sheetData>
  <mergeCells count="47">
    <mergeCell ref="B19:J19"/>
    <mergeCell ref="A2:A5"/>
    <mergeCell ref="D2:I2"/>
    <mergeCell ref="J2:L2"/>
    <mergeCell ref="D3:I3"/>
    <mergeCell ref="D4:I4"/>
    <mergeCell ref="D5:I5"/>
    <mergeCell ref="K5:L5"/>
    <mergeCell ref="C10:L10"/>
    <mergeCell ref="C11:L11"/>
    <mergeCell ref="C12:L12"/>
    <mergeCell ref="C13:L13"/>
    <mergeCell ref="C14:L14"/>
    <mergeCell ref="A28:K28"/>
    <mergeCell ref="B20:J20"/>
    <mergeCell ref="A24:E24"/>
    <mergeCell ref="F24:G24"/>
    <mergeCell ref="H24:I24"/>
    <mergeCell ref="A25:E25"/>
    <mergeCell ref="F25:G25"/>
    <mergeCell ref="H25:I25"/>
    <mergeCell ref="A26:E26"/>
    <mergeCell ref="H26:I26"/>
    <mergeCell ref="A27:E27"/>
    <mergeCell ref="F27:G27"/>
    <mergeCell ref="H27:I27"/>
    <mergeCell ref="A46:G46"/>
    <mergeCell ref="A32:H32"/>
    <mergeCell ref="A33:H33"/>
    <mergeCell ref="A34:H34"/>
    <mergeCell ref="A35:H35"/>
    <mergeCell ref="A36:H36"/>
    <mergeCell ref="A37:H37"/>
    <mergeCell ref="A38:H38"/>
    <mergeCell ref="A39:H39"/>
    <mergeCell ref="A40:K40"/>
    <mergeCell ref="A44:G44"/>
    <mergeCell ref="A45:G45"/>
    <mergeCell ref="G65:I65"/>
    <mergeCell ref="A66:L66"/>
    <mergeCell ref="A69:L71"/>
    <mergeCell ref="A47:K47"/>
    <mergeCell ref="A51:G51"/>
    <mergeCell ref="A52:G52"/>
    <mergeCell ref="A53:G53"/>
    <mergeCell ref="A54:K54"/>
    <mergeCell ref="A56:K5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BB78"/>
  <sheetViews>
    <sheetView topLeftCell="A67" zoomScale="80" zoomScaleNormal="80" workbookViewId="0">
      <selection activeCell="O21" sqref="O21"/>
    </sheetView>
  </sheetViews>
  <sheetFormatPr baseColWidth="10" defaultRowHeight="15"/>
  <cols>
    <col min="1" max="1" width="11.42578125" style="85"/>
    <col min="2" max="2" width="12.140625" style="85" bestFit="1" customWidth="1"/>
    <col min="3" max="7" width="11.42578125" style="85"/>
    <col min="8" max="8" width="12.42578125" style="85" customWidth="1"/>
    <col min="9" max="9" width="12.5703125" style="85" customWidth="1"/>
    <col min="10" max="10" width="13.28515625" style="85" customWidth="1"/>
    <col min="11" max="11" width="15.85546875" style="85" customWidth="1"/>
    <col min="12" max="12" width="13" style="85" customWidth="1"/>
    <col min="13" max="254" width="11.42578125" style="203"/>
    <col min="255" max="255" width="1.85546875" style="203" customWidth="1"/>
    <col min="256" max="256" width="11.42578125" style="203"/>
    <col min="257" max="257" width="12.140625" style="203" bestFit="1" customWidth="1"/>
    <col min="258" max="262" width="11.42578125" style="203"/>
    <col min="263" max="263" width="12.42578125" style="203" customWidth="1"/>
    <col min="264" max="264" width="12.5703125" style="203" customWidth="1"/>
    <col min="265" max="265" width="13.28515625" style="203" customWidth="1"/>
    <col min="266" max="266" width="15.85546875" style="203" customWidth="1"/>
    <col min="267" max="267" width="13" style="203" customWidth="1"/>
    <col min="268" max="268" width="0.140625" style="203" customWidth="1"/>
    <col min="269" max="510" width="11.42578125" style="203"/>
    <col min="511" max="511" width="1.85546875" style="203" customWidth="1"/>
    <col min="512" max="512" width="11.42578125" style="203"/>
    <col min="513" max="513" width="12.140625" style="203" bestFit="1" customWidth="1"/>
    <col min="514" max="518" width="11.42578125" style="203"/>
    <col min="519" max="519" width="12.42578125" style="203" customWidth="1"/>
    <col min="520" max="520" width="12.5703125" style="203" customWidth="1"/>
    <col min="521" max="521" width="13.28515625" style="203" customWidth="1"/>
    <col min="522" max="522" width="15.85546875" style="203" customWidth="1"/>
    <col min="523" max="523" width="13" style="203" customWidth="1"/>
    <col min="524" max="524" width="0.140625" style="203" customWidth="1"/>
    <col min="525" max="766" width="11.42578125" style="203"/>
    <col min="767" max="767" width="1.85546875" style="203" customWidth="1"/>
    <col min="768" max="768" width="11.42578125" style="203"/>
    <col min="769" max="769" width="12.140625" style="203" bestFit="1" customWidth="1"/>
    <col min="770" max="774" width="11.42578125" style="203"/>
    <col min="775" max="775" width="12.42578125" style="203" customWidth="1"/>
    <col min="776" max="776" width="12.5703125" style="203" customWidth="1"/>
    <col min="777" max="777" width="13.28515625" style="203" customWidth="1"/>
    <col min="778" max="778" width="15.85546875" style="203" customWidth="1"/>
    <col min="779" max="779" width="13" style="203" customWidth="1"/>
    <col min="780" max="780" width="0.140625" style="203" customWidth="1"/>
    <col min="781" max="1022" width="11.42578125" style="203"/>
    <col min="1023" max="1023" width="1.85546875" style="203" customWidth="1"/>
    <col min="1024" max="1024" width="11.42578125" style="203"/>
    <col min="1025" max="1025" width="12.140625" style="203" bestFit="1" customWidth="1"/>
    <col min="1026" max="1030" width="11.42578125" style="203"/>
    <col min="1031" max="1031" width="12.42578125" style="203" customWidth="1"/>
    <col min="1032" max="1032" width="12.5703125" style="203" customWidth="1"/>
    <col min="1033" max="1033" width="13.28515625" style="203" customWidth="1"/>
    <col min="1034" max="1034" width="15.85546875" style="203" customWidth="1"/>
    <col min="1035" max="1035" width="13" style="203" customWidth="1"/>
    <col min="1036" max="1036" width="0.140625" style="203" customWidth="1"/>
    <col min="1037" max="1278" width="11.42578125" style="203"/>
    <col min="1279" max="1279" width="1.85546875" style="203" customWidth="1"/>
    <col min="1280" max="1280" width="11.42578125" style="203"/>
    <col min="1281" max="1281" width="12.140625" style="203" bestFit="1" customWidth="1"/>
    <col min="1282" max="1286" width="11.42578125" style="203"/>
    <col min="1287" max="1287" width="12.42578125" style="203" customWidth="1"/>
    <col min="1288" max="1288" width="12.5703125" style="203" customWidth="1"/>
    <col min="1289" max="1289" width="13.28515625" style="203" customWidth="1"/>
    <col min="1290" max="1290" width="15.85546875" style="203" customWidth="1"/>
    <col min="1291" max="1291" width="13" style="203" customWidth="1"/>
    <col min="1292" max="1292" width="0.140625" style="203" customWidth="1"/>
    <col min="1293" max="1534" width="11.42578125" style="203"/>
    <col min="1535" max="1535" width="1.85546875" style="203" customWidth="1"/>
    <col min="1536" max="1536" width="11.42578125" style="203"/>
    <col min="1537" max="1537" width="12.140625" style="203" bestFit="1" customWidth="1"/>
    <col min="1538" max="1542" width="11.42578125" style="203"/>
    <col min="1543" max="1543" width="12.42578125" style="203" customWidth="1"/>
    <col min="1544" max="1544" width="12.5703125" style="203" customWidth="1"/>
    <col min="1545" max="1545" width="13.28515625" style="203" customWidth="1"/>
    <col min="1546" max="1546" width="15.85546875" style="203" customWidth="1"/>
    <col min="1547" max="1547" width="13" style="203" customWidth="1"/>
    <col min="1548" max="1548" width="0.140625" style="203" customWidth="1"/>
    <col min="1549" max="1790" width="11.42578125" style="203"/>
    <col min="1791" max="1791" width="1.85546875" style="203" customWidth="1"/>
    <col min="1792" max="1792" width="11.42578125" style="203"/>
    <col min="1793" max="1793" width="12.140625" style="203" bestFit="1" customWidth="1"/>
    <col min="1794" max="1798" width="11.42578125" style="203"/>
    <col min="1799" max="1799" width="12.42578125" style="203" customWidth="1"/>
    <col min="1800" max="1800" width="12.5703125" style="203" customWidth="1"/>
    <col min="1801" max="1801" width="13.28515625" style="203" customWidth="1"/>
    <col min="1802" max="1802" width="15.85546875" style="203" customWidth="1"/>
    <col min="1803" max="1803" width="13" style="203" customWidth="1"/>
    <col min="1804" max="1804" width="0.140625" style="203" customWidth="1"/>
    <col min="1805" max="2046" width="11.42578125" style="203"/>
    <col min="2047" max="2047" width="1.85546875" style="203" customWidth="1"/>
    <col min="2048" max="2048" width="11.42578125" style="203"/>
    <col min="2049" max="2049" width="12.140625" style="203" bestFit="1" customWidth="1"/>
    <col min="2050" max="2054" width="11.42578125" style="203"/>
    <col min="2055" max="2055" width="12.42578125" style="203" customWidth="1"/>
    <col min="2056" max="2056" width="12.5703125" style="203" customWidth="1"/>
    <col min="2057" max="2057" width="13.28515625" style="203" customWidth="1"/>
    <col min="2058" max="2058" width="15.85546875" style="203" customWidth="1"/>
    <col min="2059" max="2059" width="13" style="203" customWidth="1"/>
    <col min="2060" max="2060" width="0.140625" style="203" customWidth="1"/>
    <col min="2061" max="2302" width="11.42578125" style="203"/>
    <col min="2303" max="2303" width="1.85546875" style="203" customWidth="1"/>
    <col min="2304" max="2304" width="11.42578125" style="203"/>
    <col min="2305" max="2305" width="12.140625" style="203" bestFit="1" customWidth="1"/>
    <col min="2306" max="2310" width="11.42578125" style="203"/>
    <col min="2311" max="2311" width="12.42578125" style="203" customWidth="1"/>
    <col min="2312" max="2312" width="12.5703125" style="203" customWidth="1"/>
    <col min="2313" max="2313" width="13.28515625" style="203" customWidth="1"/>
    <col min="2314" max="2314" width="15.85546875" style="203" customWidth="1"/>
    <col min="2315" max="2315" width="13" style="203" customWidth="1"/>
    <col min="2316" max="2316" width="0.140625" style="203" customWidth="1"/>
    <col min="2317" max="2558" width="11.42578125" style="203"/>
    <col min="2559" max="2559" width="1.85546875" style="203" customWidth="1"/>
    <col min="2560" max="2560" width="11.42578125" style="203"/>
    <col min="2561" max="2561" width="12.140625" style="203" bestFit="1" customWidth="1"/>
    <col min="2562" max="2566" width="11.42578125" style="203"/>
    <col min="2567" max="2567" width="12.42578125" style="203" customWidth="1"/>
    <col min="2568" max="2568" width="12.5703125" style="203" customWidth="1"/>
    <col min="2569" max="2569" width="13.28515625" style="203" customWidth="1"/>
    <col min="2570" max="2570" width="15.85546875" style="203" customWidth="1"/>
    <col min="2571" max="2571" width="13" style="203" customWidth="1"/>
    <col min="2572" max="2572" width="0.140625" style="203" customWidth="1"/>
    <col min="2573" max="2814" width="11.42578125" style="203"/>
    <col min="2815" max="2815" width="1.85546875" style="203" customWidth="1"/>
    <col min="2816" max="2816" width="11.42578125" style="203"/>
    <col min="2817" max="2817" width="12.140625" style="203" bestFit="1" customWidth="1"/>
    <col min="2818" max="2822" width="11.42578125" style="203"/>
    <col min="2823" max="2823" width="12.42578125" style="203" customWidth="1"/>
    <col min="2824" max="2824" width="12.5703125" style="203" customWidth="1"/>
    <col min="2825" max="2825" width="13.28515625" style="203" customWidth="1"/>
    <col min="2826" max="2826" width="15.85546875" style="203" customWidth="1"/>
    <col min="2827" max="2827" width="13" style="203" customWidth="1"/>
    <col min="2828" max="2828" width="0.140625" style="203" customWidth="1"/>
    <col min="2829" max="3070" width="11.42578125" style="203"/>
    <col min="3071" max="3071" width="1.85546875" style="203" customWidth="1"/>
    <col min="3072" max="3072" width="11.42578125" style="203"/>
    <col min="3073" max="3073" width="12.140625" style="203" bestFit="1" customWidth="1"/>
    <col min="3074" max="3078" width="11.42578125" style="203"/>
    <col min="3079" max="3079" width="12.42578125" style="203" customWidth="1"/>
    <col min="3080" max="3080" width="12.5703125" style="203" customWidth="1"/>
    <col min="3081" max="3081" width="13.28515625" style="203" customWidth="1"/>
    <col min="3082" max="3082" width="15.85546875" style="203" customWidth="1"/>
    <col min="3083" max="3083" width="13" style="203" customWidth="1"/>
    <col min="3084" max="3084" width="0.140625" style="203" customWidth="1"/>
    <col min="3085" max="3326" width="11.42578125" style="203"/>
    <col min="3327" max="3327" width="1.85546875" style="203" customWidth="1"/>
    <col min="3328" max="3328" width="11.42578125" style="203"/>
    <col min="3329" max="3329" width="12.140625" style="203" bestFit="1" customWidth="1"/>
    <col min="3330" max="3334" width="11.42578125" style="203"/>
    <col min="3335" max="3335" width="12.42578125" style="203" customWidth="1"/>
    <col min="3336" max="3336" width="12.5703125" style="203" customWidth="1"/>
    <col min="3337" max="3337" width="13.28515625" style="203" customWidth="1"/>
    <col min="3338" max="3338" width="15.85546875" style="203" customWidth="1"/>
    <col min="3339" max="3339" width="13" style="203" customWidth="1"/>
    <col min="3340" max="3340" width="0.140625" style="203" customWidth="1"/>
    <col min="3341" max="3582" width="11.42578125" style="203"/>
    <col min="3583" max="3583" width="1.85546875" style="203" customWidth="1"/>
    <col min="3584" max="3584" width="11.42578125" style="203"/>
    <col min="3585" max="3585" width="12.140625" style="203" bestFit="1" customWidth="1"/>
    <col min="3586" max="3590" width="11.42578125" style="203"/>
    <col min="3591" max="3591" width="12.42578125" style="203" customWidth="1"/>
    <col min="3592" max="3592" width="12.5703125" style="203" customWidth="1"/>
    <col min="3593" max="3593" width="13.28515625" style="203" customWidth="1"/>
    <col min="3594" max="3594" width="15.85546875" style="203" customWidth="1"/>
    <col min="3595" max="3595" width="13" style="203" customWidth="1"/>
    <col min="3596" max="3596" width="0.140625" style="203" customWidth="1"/>
    <col min="3597" max="3838" width="11.42578125" style="203"/>
    <col min="3839" max="3839" width="1.85546875" style="203" customWidth="1"/>
    <col min="3840" max="3840" width="11.42578125" style="203"/>
    <col min="3841" max="3841" width="12.140625" style="203" bestFit="1" customWidth="1"/>
    <col min="3842" max="3846" width="11.42578125" style="203"/>
    <col min="3847" max="3847" width="12.42578125" style="203" customWidth="1"/>
    <col min="3848" max="3848" width="12.5703125" style="203" customWidth="1"/>
    <col min="3849" max="3849" width="13.28515625" style="203" customWidth="1"/>
    <col min="3850" max="3850" width="15.85546875" style="203" customWidth="1"/>
    <col min="3851" max="3851" width="13" style="203" customWidth="1"/>
    <col min="3852" max="3852" width="0.140625" style="203" customWidth="1"/>
    <col min="3853" max="4094" width="11.42578125" style="203"/>
    <col min="4095" max="4095" width="1.85546875" style="203" customWidth="1"/>
    <col min="4096" max="4096" width="11.42578125" style="203"/>
    <col min="4097" max="4097" width="12.140625" style="203" bestFit="1" customWidth="1"/>
    <col min="4098" max="4102" width="11.42578125" style="203"/>
    <col min="4103" max="4103" width="12.42578125" style="203" customWidth="1"/>
    <col min="4104" max="4104" width="12.5703125" style="203" customWidth="1"/>
    <col min="4105" max="4105" width="13.28515625" style="203" customWidth="1"/>
    <col min="4106" max="4106" width="15.85546875" style="203" customWidth="1"/>
    <col min="4107" max="4107" width="13" style="203" customWidth="1"/>
    <col min="4108" max="4108" width="0.140625" style="203" customWidth="1"/>
    <col min="4109" max="4350" width="11.42578125" style="203"/>
    <col min="4351" max="4351" width="1.85546875" style="203" customWidth="1"/>
    <col min="4352" max="4352" width="11.42578125" style="203"/>
    <col min="4353" max="4353" width="12.140625" style="203" bestFit="1" customWidth="1"/>
    <col min="4354" max="4358" width="11.42578125" style="203"/>
    <col min="4359" max="4359" width="12.42578125" style="203" customWidth="1"/>
    <col min="4360" max="4360" width="12.5703125" style="203" customWidth="1"/>
    <col min="4361" max="4361" width="13.28515625" style="203" customWidth="1"/>
    <col min="4362" max="4362" width="15.85546875" style="203" customWidth="1"/>
    <col min="4363" max="4363" width="13" style="203" customWidth="1"/>
    <col min="4364" max="4364" width="0.140625" style="203" customWidth="1"/>
    <col min="4365" max="4606" width="11.42578125" style="203"/>
    <col min="4607" max="4607" width="1.85546875" style="203" customWidth="1"/>
    <col min="4608" max="4608" width="11.42578125" style="203"/>
    <col min="4609" max="4609" width="12.140625" style="203" bestFit="1" customWidth="1"/>
    <col min="4610" max="4614" width="11.42578125" style="203"/>
    <col min="4615" max="4615" width="12.42578125" style="203" customWidth="1"/>
    <col min="4616" max="4616" width="12.5703125" style="203" customWidth="1"/>
    <col min="4617" max="4617" width="13.28515625" style="203" customWidth="1"/>
    <col min="4618" max="4618" width="15.85546875" style="203" customWidth="1"/>
    <col min="4619" max="4619" width="13" style="203" customWidth="1"/>
    <col min="4620" max="4620" width="0.140625" style="203" customWidth="1"/>
    <col min="4621" max="4862" width="11.42578125" style="203"/>
    <col min="4863" max="4863" width="1.85546875" style="203" customWidth="1"/>
    <col min="4864" max="4864" width="11.42578125" style="203"/>
    <col min="4865" max="4865" width="12.140625" style="203" bestFit="1" customWidth="1"/>
    <col min="4866" max="4870" width="11.42578125" style="203"/>
    <col min="4871" max="4871" width="12.42578125" style="203" customWidth="1"/>
    <col min="4872" max="4872" width="12.5703125" style="203" customWidth="1"/>
    <col min="4873" max="4873" width="13.28515625" style="203" customWidth="1"/>
    <col min="4874" max="4874" width="15.85546875" style="203" customWidth="1"/>
    <col min="4875" max="4875" width="13" style="203" customWidth="1"/>
    <col min="4876" max="4876" width="0.140625" style="203" customWidth="1"/>
    <col min="4877" max="5118" width="11.42578125" style="203"/>
    <col min="5119" max="5119" width="1.85546875" style="203" customWidth="1"/>
    <col min="5120" max="5120" width="11.42578125" style="203"/>
    <col min="5121" max="5121" width="12.140625" style="203" bestFit="1" customWidth="1"/>
    <col min="5122" max="5126" width="11.42578125" style="203"/>
    <col min="5127" max="5127" width="12.42578125" style="203" customWidth="1"/>
    <col min="5128" max="5128" width="12.5703125" style="203" customWidth="1"/>
    <col min="5129" max="5129" width="13.28515625" style="203" customWidth="1"/>
    <col min="5130" max="5130" width="15.85546875" style="203" customWidth="1"/>
    <col min="5131" max="5131" width="13" style="203" customWidth="1"/>
    <col min="5132" max="5132" width="0.140625" style="203" customWidth="1"/>
    <col min="5133" max="5374" width="11.42578125" style="203"/>
    <col min="5375" max="5375" width="1.85546875" style="203" customWidth="1"/>
    <col min="5376" max="5376" width="11.42578125" style="203"/>
    <col min="5377" max="5377" width="12.140625" style="203" bestFit="1" customWidth="1"/>
    <col min="5378" max="5382" width="11.42578125" style="203"/>
    <col min="5383" max="5383" width="12.42578125" style="203" customWidth="1"/>
    <col min="5384" max="5384" width="12.5703125" style="203" customWidth="1"/>
    <col min="5385" max="5385" width="13.28515625" style="203" customWidth="1"/>
    <col min="5386" max="5386" width="15.85546875" style="203" customWidth="1"/>
    <col min="5387" max="5387" width="13" style="203" customWidth="1"/>
    <col min="5388" max="5388" width="0.140625" style="203" customWidth="1"/>
    <col min="5389" max="5630" width="11.42578125" style="203"/>
    <col min="5631" max="5631" width="1.85546875" style="203" customWidth="1"/>
    <col min="5632" max="5632" width="11.42578125" style="203"/>
    <col min="5633" max="5633" width="12.140625" style="203" bestFit="1" customWidth="1"/>
    <col min="5634" max="5638" width="11.42578125" style="203"/>
    <col min="5639" max="5639" width="12.42578125" style="203" customWidth="1"/>
    <col min="5640" max="5640" width="12.5703125" style="203" customWidth="1"/>
    <col min="5641" max="5641" width="13.28515625" style="203" customWidth="1"/>
    <col min="5642" max="5642" width="15.85546875" style="203" customWidth="1"/>
    <col min="5643" max="5643" width="13" style="203" customWidth="1"/>
    <col min="5644" max="5644" width="0.140625" style="203" customWidth="1"/>
    <col min="5645" max="5886" width="11.42578125" style="203"/>
    <col min="5887" max="5887" width="1.85546875" style="203" customWidth="1"/>
    <col min="5888" max="5888" width="11.42578125" style="203"/>
    <col min="5889" max="5889" width="12.140625" style="203" bestFit="1" customWidth="1"/>
    <col min="5890" max="5894" width="11.42578125" style="203"/>
    <col min="5895" max="5895" width="12.42578125" style="203" customWidth="1"/>
    <col min="5896" max="5896" width="12.5703125" style="203" customWidth="1"/>
    <col min="5897" max="5897" width="13.28515625" style="203" customWidth="1"/>
    <col min="5898" max="5898" width="15.85546875" style="203" customWidth="1"/>
    <col min="5899" max="5899" width="13" style="203" customWidth="1"/>
    <col min="5900" max="5900" width="0.140625" style="203" customWidth="1"/>
    <col min="5901" max="6142" width="11.42578125" style="203"/>
    <col min="6143" max="6143" width="1.85546875" style="203" customWidth="1"/>
    <col min="6144" max="6144" width="11.42578125" style="203"/>
    <col min="6145" max="6145" width="12.140625" style="203" bestFit="1" customWidth="1"/>
    <col min="6146" max="6150" width="11.42578125" style="203"/>
    <col min="6151" max="6151" width="12.42578125" style="203" customWidth="1"/>
    <col min="6152" max="6152" width="12.5703125" style="203" customWidth="1"/>
    <col min="6153" max="6153" width="13.28515625" style="203" customWidth="1"/>
    <col min="6154" max="6154" width="15.85546875" style="203" customWidth="1"/>
    <col min="6155" max="6155" width="13" style="203" customWidth="1"/>
    <col min="6156" max="6156" width="0.140625" style="203" customWidth="1"/>
    <col min="6157" max="6398" width="11.42578125" style="203"/>
    <col min="6399" max="6399" width="1.85546875" style="203" customWidth="1"/>
    <col min="6400" max="6400" width="11.42578125" style="203"/>
    <col min="6401" max="6401" width="12.140625" style="203" bestFit="1" customWidth="1"/>
    <col min="6402" max="6406" width="11.42578125" style="203"/>
    <col min="6407" max="6407" width="12.42578125" style="203" customWidth="1"/>
    <col min="6408" max="6408" width="12.5703125" style="203" customWidth="1"/>
    <col min="6409" max="6409" width="13.28515625" style="203" customWidth="1"/>
    <col min="6410" max="6410" width="15.85546875" style="203" customWidth="1"/>
    <col min="6411" max="6411" width="13" style="203" customWidth="1"/>
    <col min="6412" max="6412" width="0.140625" style="203" customWidth="1"/>
    <col min="6413" max="6654" width="11.42578125" style="203"/>
    <col min="6655" max="6655" width="1.85546875" style="203" customWidth="1"/>
    <col min="6656" max="6656" width="11.42578125" style="203"/>
    <col min="6657" max="6657" width="12.140625" style="203" bestFit="1" customWidth="1"/>
    <col min="6658" max="6662" width="11.42578125" style="203"/>
    <col min="6663" max="6663" width="12.42578125" style="203" customWidth="1"/>
    <col min="6664" max="6664" width="12.5703125" style="203" customWidth="1"/>
    <col min="6665" max="6665" width="13.28515625" style="203" customWidth="1"/>
    <col min="6666" max="6666" width="15.85546875" style="203" customWidth="1"/>
    <col min="6667" max="6667" width="13" style="203" customWidth="1"/>
    <col min="6668" max="6668" width="0.140625" style="203" customWidth="1"/>
    <col min="6669" max="6910" width="11.42578125" style="203"/>
    <col min="6911" max="6911" width="1.85546875" style="203" customWidth="1"/>
    <col min="6912" max="6912" width="11.42578125" style="203"/>
    <col min="6913" max="6913" width="12.140625" style="203" bestFit="1" customWidth="1"/>
    <col min="6914" max="6918" width="11.42578125" style="203"/>
    <col min="6919" max="6919" width="12.42578125" style="203" customWidth="1"/>
    <col min="6920" max="6920" width="12.5703125" style="203" customWidth="1"/>
    <col min="6921" max="6921" width="13.28515625" style="203" customWidth="1"/>
    <col min="6922" max="6922" width="15.85546875" style="203" customWidth="1"/>
    <col min="6923" max="6923" width="13" style="203" customWidth="1"/>
    <col min="6924" max="6924" width="0.140625" style="203" customWidth="1"/>
    <col min="6925" max="7166" width="11.42578125" style="203"/>
    <col min="7167" max="7167" width="1.85546875" style="203" customWidth="1"/>
    <col min="7168" max="7168" width="11.42578125" style="203"/>
    <col min="7169" max="7169" width="12.140625" style="203" bestFit="1" customWidth="1"/>
    <col min="7170" max="7174" width="11.42578125" style="203"/>
    <col min="7175" max="7175" width="12.42578125" style="203" customWidth="1"/>
    <col min="7176" max="7176" width="12.5703125" style="203" customWidth="1"/>
    <col min="7177" max="7177" width="13.28515625" style="203" customWidth="1"/>
    <col min="7178" max="7178" width="15.85546875" style="203" customWidth="1"/>
    <col min="7179" max="7179" width="13" style="203" customWidth="1"/>
    <col min="7180" max="7180" width="0.140625" style="203" customWidth="1"/>
    <col min="7181" max="7422" width="11.42578125" style="203"/>
    <col min="7423" max="7423" width="1.85546875" style="203" customWidth="1"/>
    <col min="7424" max="7424" width="11.42578125" style="203"/>
    <col min="7425" max="7425" width="12.140625" style="203" bestFit="1" customWidth="1"/>
    <col min="7426" max="7430" width="11.42578125" style="203"/>
    <col min="7431" max="7431" width="12.42578125" style="203" customWidth="1"/>
    <col min="7432" max="7432" width="12.5703125" style="203" customWidth="1"/>
    <col min="7433" max="7433" width="13.28515625" style="203" customWidth="1"/>
    <col min="7434" max="7434" width="15.85546875" style="203" customWidth="1"/>
    <col min="7435" max="7435" width="13" style="203" customWidth="1"/>
    <col min="7436" max="7436" width="0.140625" style="203" customWidth="1"/>
    <col min="7437" max="7678" width="11.42578125" style="203"/>
    <col min="7679" max="7679" width="1.85546875" style="203" customWidth="1"/>
    <col min="7680" max="7680" width="11.42578125" style="203"/>
    <col min="7681" max="7681" width="12.140625" style="203" bestFit="1" customWidth="1"/>
    <col min="7682" max="7686" width="11.42578125" style="203"/>
    <col min="7687" max="7687" width="12.42578125" style="203" customWidth="1"/>
    <col min="7688" max="7688" width="12.5703125" style="203" customWidth="1"/>
    <col min="7689" max="7689" width="13.28515625" style="203" customWidth="1"/>
    <col min="7690" max="7690" width="15.85546875" style="203" customWidth="1"/>
    <col min="7691" max="7691" width="13" style="203" customWidth="1"/>
    <col min="7692" max="7692" width="0.140625" style="203" customWidth="1"/>
    <col min="7693" max="7934" width="11.42578125" style="203"/>
    <col min="7935" max="7935" width="1.85546875" style="203" customWidth="1"/>
    <col min="7936" max="7936" width="11.42578125" style="203"/>
    <col min="7937" max="7937" width="12.140625" style="203" bestFit="1" customWidth="1"/>
    <col min="7938" max="7942" width="11.42578125" style="203"/>
    <col min="7943" max="7943" width="12.42578125" style="203" customWidth="1"/>
    <col min="7944" max="7944" width="12.5703125" style="203" customWidth="1"/>
    <col min="7945" max="7945" width="13.28515625" style="203" customWidth="1"/>
    <col min="7946" max="7946" width="15.85546875" style="203" customWidth="1"/>
    <col min="7947" max="7947" width="13" style="203" customWidth="1"/>
    <col min="7948" max="7948" width="0.140625" style="203" customWidth="1"/>
    <col min="7949" max="8190" width="11.42578125" style="203"/>
    <col min="8191" max="8191" width="1.85546875" style="203" customWidth="1"/>
    <col min="8192" max="8192" width="11.42578125" style="203"/>
    <col min="8193" max="8193" width="12.140625" style="203" bestFit="1" customWidth="1"/>
    <col min="8194" max="8198" width="11.42578125" style="203"/>
    <col min="8199" max="8199" width="12.42578125" style="203" customWidth="1"/>
    <col min="8200" max="8200" width="12.5703125" style="203" customWidth="1"/>
    <col min="8201" max="8201" width="13.28515625" style="203" customWidth="1"/>
    <col min="8202" max="8202" width="15.85546875" style="203" customWidth="1"/>
    <col min="8203" max="8203" width="13" style="203" customWidth="1"/>
    <col min="8204" max="8204" width="0.140625" style="203" customWidth="1"/>
    <col min="8205" max="8446" width="11.42578125" style="203"/>
    <col min="8447" max="8447" width="1.85546875" style="203" customWidth="1"/>
    <col min="8448" max="8448" width="11.42578125" style="203"/>
    <col min="8449" max="8449" width="12.140625" style="203" bestFit="1" customWidth="1"/>
    <col min="8450" max="8454" width="11.42578125" style="203"/>
    <col min="8455" max="8455" width="12.42578125" style="203" customWidth="1"/>
    <col min="8456" max="8456" width="12.5703125" style="203" customWidth="1"/>
    <col min="8457" max="8457" width="13.28515625" style="203" customWidth="1"/>
    <col min="8458" max="8458" width="15.85546875" style="203" customWidth="1"/>
    <col min="8459" max="8459" width="13" style="203" customWidth="1"/>
    <col min="8460" max="8460" width="0.140625" style="203" customWidth="1"/>
    <col min="8461" max="8702" width="11.42578125" style="203"/>
    <col min="8703" max="8703" width="1.85546875" style="203" customWidth="1"/>
    <col min="8704" max="8704" width="11.42578125" style="203"/>
    <col min="8705" max="8705" width="12.140625" style="203" bestFit="1" customWidth="1"/>
    <col min="8706" max="8710" width="11.42578125" style="203"/>
    <col min="8711" max="8711" width="12.42578125" style="203" customWidth="1"/>
    <col min="8712" max="8712" width="12.5703125" style="203" customWidth="1"/>
    <col min="8713" max="8713" width="13.28515625" style="203" customWidth="1"/>
    <col min="8714" max="8714" width="15.85546875" style="203" customWidth="1"/>
    <col min="8715" max="8715" width="13" style="203" customWidth="1"/>
    <col min="8716" max="8716" width="0.140625" style="203" customWidth="1"/>
    <col min="8717" max="8958" width="11.42578125" style="203"/>
    <col min="8959" max="8959" width="1.85546875" style="203" customWidth="1"/>
    <col min="8960" max="8960" width="11.42578125" style="203"/>
    <col min="8961" max="8961" width="12.140625" style="203" bestFit="1" customWidth="1"/>
    <col min="8962" max="8966" width="11.42578125" style="203"/>
    <col min="8967" max="8967" width="12.42578125" style="203" customWidth="1"/>
    <col min="8968" max="8968" width="12.5703125" style="203" customWidth="1"/>
    <col min="8969" max="8969" width="13.28515625" style="203" customWidth="1"/>
    <col min="8970" max="8970" width="15.85546875" style="203" customWidth="1"/>
    <col min="8971" max="8971" width="13" style="203" customWidth="1"/>
    <col min="8972" max="8972" width="0.140625" style="203" customWidth="1"/>
    <col min="8973" max="9214" width="11.42578125" style="203"/>
    <col min="9215" max="9215" width="1.85546875" style="203" customWidth="1"/>
    <col min="9216" max="9216" width="11.42578125" style="203"/>
    <col min="9217" max="9217" width="12.140625" style="203" bestFit="1" customWidth="1"/>
    <col min="9218" max="9222" width="11.42578125" style="203"/>
    <col min="9223" max="9223" width="12.42578125" style="203" customWidth="1"/>
    <col min="9224" max="9224" width="12.5703125" style="203" customWidth="1"/>
    <col min="9225" max="9225" width="13.28515625" style="203" customWidth="1"/>
    <col min="9226" max="9226" width="15.85546875" style="203" customWidth="1"/>
    <col min="9227" max="9227" width="13" style="203" customWidth="1"/>
    <col min="9228" max="9228" width="0.140625" style="203" customWidth="1"/>
    <col min="9229" max="9470" width="11.42578125" style="203"/>
    <col min="9471" max="9471" width="1.85546875" style="203" customWidth="1"/>
    <col min="9472" max="9472" width="11.42578125" style="203"/>
    <col min="9473" max="9473" width="12.140625" style="203" bestFit="1" customWidth="1"/>
    <col min="9474" max="9478" width="11.42578125" style="203"/>
    <col min="9479" max="9479" width="12.42578125" style="203" customWidth="1"/>
    <col min="9480" max="9480" width="12.5703125" style="203" customWidth="1"/>
    <col min="9481" max="9481" width="13.28515625" style="203" customWidth="1"/>
    <col min="9482" max="9482" width="15.85546875" style="203" customWidth="1"/>
    <col min="9483" max="9483" width="13" style="203" customWidth="1"/>
    <col min="9484" max="9484" width="0.140625" style="203" customWidth="1"/>
    <col min="9485" max="9726" width="11.42578125" style="203"/>
    <col min="9727" max="9727" width="1.85546875" style="203" customWidth="1"/>
    <col min="9728" max="9728" width="11.42578125" style="203"/>
    <col min="9729" max="9729" width="12.140625" style="203" bestFit="1" customWidth="1"/>
    <col min="9730" max="9734" width="11.42578125" style="203"/>
    <col min="9735" max="9735" width="12.42578125" style="203" customWidth="1"/>
    <col min="9736" max="9736" width="12.5703125" style="203" customWidth="1"/>
    <col min="9737" max="9737" width="13.28515625" style="203" customWidth="1"/>
    <col min="9738" max="9738" width="15.85546875" style="203" customWidth="1"/>
    <col min="9739" max="9739" width="13" style="203" customWidth="1"/>
    <col min="9740" max="9740" width="0.140625" style="203" customWidth="1"/>
    <col min="9741" max="9982" width="11.42578125" style="203"/>
    <col min="9983" max="9983" width="1.85546875" style="203" customWidth="1"/>
    <col min="9984" max="9984" width="11.42578125" style="203"/>
    <col min="9985" max="9985" width="12.140625" style="203" bestFit="1" customWidth="1"/>
    <col min="9986" max="9990" width="11.42578125" style="203"/>
    <col min="9991" max="9991" width="12.42578125" style="203" customWidth="1"/>
    <col min="9992" max="9992" width="12.5703125" style="203" customWidth="1"/>
    <col min="9993" max="9993" width="13.28515625" style="203" customWidth="1"/>
    <col min="9994" max="9994" width="15.85546875" style="203" customWidth="1"/>
    <col min="9995" max="9995" width="13" style="203" customWidth="1"/>
    <col min="9996" max="9996" width="0.140625" style="203" customWidth="1"/>
    <col min="9997" max="10238" width="11.42578125" style="203"/>
    <col min="10239" max="10239" width="1.85546875" style="203" customWidth="1"/>
    <col min="10240" max="10240" width="11.42578125" style="203"/>
    <col min="10241" max="10241" width="12.140625" style="203" bestFit="1" customWidth="1"/>
    <col min="10242" max="10246" width="11.42578125" style="203"/>
    <col min="10247" max="10247" width="12.42578125" style="203" customWidth="1"/>
    <col min="10248" max="10248" width="12.5703125" style="203" customWidth="1"/>
    <col min="10249" max="10249" width="13.28515625" style="203" customWidth="1"/>
    <col min="10250" max="10250" width="15.85546875" style="203" customWidth="1"/>
    <col min="10251" max="10251" width="13" style="203" customWidth="1"/>
    <col min="10252" max="10252" width="0.140625" style="203" customWidth="1"/>
    <col min="10253" max="10494" width="11.42578125" style="203"/>
    <col min="10495" max="10495" width="1.85546875" style="203" customWidth="1"/>
    <col min="10496" max="10496" width="11.42578125" style="203"/>
    <col min="10497" max="10497" width="12.140625" style="203" bestFit="1" customWidth="1"/>
    <col min="10498" max="10502" width="11.42578125" style="203"/>
    <col min="10503" max="10503" width="12.42578125" style="203" customWidth="1"/>
    <col min="10504" max="10504" width="12.5703125" style="203" customWidth="1"/>
    <col min="10505" max="10505" width="13.28515625" style="203" customWidth="1"/>
    <col min="10506" max="10506" width="15.85546875" style="203" customWidth="1"/>
    <col min="10507" max="10507" width="13" style="203" customWidth="1"/>
    <col min="10508" max="10508" width="0.140625" style="203" customWidth="1"/>
    <col min="10509" max="10750" width="11.42578125" style="203"/>
    <col min="10751" max="10751" width="1.85546875" style="203" customWidth="1"/>
    <col min="10752" max="10752" width="11.42578125" style="203"/>
    <col min="10753" max="10753" width="12.140625" style="203" bestFit="1" customWidth="1"/>
    <col min="10754" max="10758" width="11.42578125" style="203"/>
    <col min="10759" max="10759" width="12.42578125" style="203" customWidth="1"/>
    <col min="10760" max="10760" width="12.5703125" style="203" customWidth="1"/>
    <col min="10761" max="10761" width="13.28515625" style="203" customWidth="1"/>
    <col min="10762" max="10762" width="15.85546875" style="203" customWidth="1"/>
    <col min="10763" max="10763" width="13" style="203" customWidth="1"/>
    <col min="10764" max="10764" width="0.140625" style="203" customWidth="1"/>
    <col min="10765" max="11006" width="11.42578125" style="203"/>
    <col min="11007" max="11007" width="1.85546875" style="203" customWidth="1"/>
    <col min="11008" max="11008" width="11.42578125" style="203"/>
    <col min="11009" max="11009" width="12.140625" style="203" bestFit="1" customWidth="1"/>
    <col min="11010" max="11014" width="11.42578125" style="203"/>
    <col min="11015" max="11015" width="12.42578125" style="203" customWidth="1"/>
    <col min="11016" max="11016" width="12.5703125" style="203" customWidth="1"/>
    <col min="11017" max="11017" width="13.28515625" style="203" customWidth="1"/>
    <col min="11018" max="11018" width="15.85546875" style="203" customWidth="1"/>
    <col min="11019" max="11019" width="13" style="203" customWidth="1"/>
    <col min="11020" max="11020" width="0.140625" style="203" customWidth="1"/>
    <col min="11021" max="11262" width="11.42578125" style="203"/>
    <col min="11263" max="11263" width="1.85546875" style="203" customWidth="1"/>
    <col min="11264" max="11264" width="11.42578125" style="203"/>
    <col min="11265" max="11265" width="12.140625" style="203" bestFit="1" customWidth="1"/>
    <col min="11266" max="11270" width="11.42578125" style="203"/>
    <col min="11271" max="11271" width="12.42578125" style="203" customWidth="1"/>
    <col min="11272" max="11272" width="12.5703125" style="203" customWidth="1"/>
    <col min="11273" max="11273" width="13.28515625" style="203" customWidth="1"/>
    <col min="11274" max="11274" width="15.85546875" style="203" customWidth="1"/>
    <col min="11275" max="11275" width="13" style="203" customWidth="1"/>
    <col min="11276" max="11276" width="0.140625" style="203" customWidth="1"/>
    <col min="11277" max="11518" width="11.42578125" style="203"/>
    <col min="11519" max="11519" width="1.85546875" style="203" customWidth="1"/>
    <col min="11520" max="11520" width="11.42578125" style="203"/>
    <col min="11521" max="11521" width="12.140625" style="203" bestFit="1" customWidth="1"/>
    <col min="11522" max="11526" width="11.42578125" style="203"/>
    <col min="11527" max="11527" width="12.42578125" style="203" customWidth="1"/>
    <col min="11528" max="11528" width="12.5703125" style="203" customWidth="1"/>
    <col min="11529" max="11529" width="13.28515625" style="203" customWidth="1"/>
    <col min="11530" max="11530" width="15.85546875" style="203" customWidth="1"/>
    <col min="11531" max="11531" width="13" style="203" customWidth="1"/>
    <col min="11532" max="11532" width="0.140625" style="203" customWidth="1"/>
    <col min="11533" max="11774" width="11.42578125" style="203"/>
    <col min="11775" max="11775" width="1.85546875" style="203" customWidth="1"/>
    <col min="11776" max="11776" width="11.42578125" style="203"/>
    <col min="11777" max="11777" width="12.140625" style="203" bestFit="1" customWidth="1"/>
    <col min="11778" max="11782" width="11.42578125" style="203"/>
    <col min="11783" max="11783" width="12.42578125" style="203" customWidth="1"/>
    <col min="11784" max="11784" width="12.5703125" style="203" customWidth="1"/>
    <col min="11785" max="11785" width="13.28515625" style="203" customWidth="1"/>
    <col min="11786" max="11786" width="15.85546875" style="203" customWidth="1"/>
    <col min="11787" max="11787" width="13" style="203" customWidth="1"/>
    <col min="11788" max="11788" width="0.140625" style="203" customWidth="1"/>
    <col min="11789" max="12030" width="11.42578125" style="203"/>
    <col min="12031" max="12031" width="1.85546875" style="203" customWidth="1"/>
    <col min="12032" max="12032" width="11.42578125" style="203"/>
    <col min="12033" max="12033" width="12.140625" style="203" bestFit="1" customWidth="1"/>
    <col min="12034" max="12038" width="11.42578125" style="203"/>
    <col min="12039" max="12039" width="12.42578125" style="203" customWidth="1"/>
    <col min="12040" max="12040" width="12.5703125" style="203" customWidth="1"/>
    <col min="12041" max="12041" width="13.28515625" style="203" customWidth="1"/>
    <col min="12042" max="12042" width="15.85546875" style="203" customWidth="1"/>
    <col min="12043" max="12043" width="13" style="203" customWidth="1"/>
    <col min="12044" max="12044" width="0.140625" style="203" customWidth="1"/>
    <col min="12045" max="12286" width="11.42578125" style="203"/>
    <col min="12287" max="12287" width="1.85546875" style="203" customWidth="1"/>
    <col min="12288" max="12288" width="11.42578125" style="203"/>
    <col min="12289" max="12289" width="12.140625" style="203" bestFit="1" customWidth="1"/>
    <col min="12290" max="12294" width="11.42578125" style="203"/>
    <col min="12295" max="12295" width="12.42578125" style="203" customWidth="1"/>
    <col min="12296" max="12296" width="12.5703125" style="203" customWidth="1"/>
    <col min="12297" max="12297" width="13.28515625" style="203" customWidth="1"/>
    <col min="12298" max="12298" width="15.85546875" style="203" customWidth="1"/>
    <col min="12299" max="12299" width="13" style="203" customWidth="1"/>
    <col min="12300" max="12300" width="0.140625" style="203" customWidth="1"/>
    <col min="12301" max="12542" width="11.42578125" style="203"/>
    <col min="12543" max="12543" width="1.85546875" style="203" customWidth="1"/>
    <col min="12544" max="12544" width="11.42578125" style="203"/>
    <col min="12545" max="12545" width="12.140625" style="203" bestFit="1" customWidth="1"/>
    <col min="12546" max="12550" width="11.42578125" style="203"/>
    <col min="12551" max="12551" width="12.42578125" style="203" customWidth="1"/>
    <col min="12552" max="12552" width="12.5703125" style="203" customWidth="1"/>
    <col min="12553" max="12553" width="13.28515625" style="203" customWidth="1"/>
    <col min="12554" max="12554" width="15.85546875" style="203" customWidth="1"/>
    <col min="12555" max="12555" width="13" style="203" customWidth="1"/>
    <col min="12556" max="12556" width="0.140625" style="203" customWidth="1"/>
    <col min="12557" max="12798" width="11.42578125" style="203"/>
    <col min="12799" max="12799" width="1.85546875" style="203" customWidth="1"/>
    <col min="12800" max="12800" width="11.42578125" style="203"/>
    <col min="12801" max="12801" width="12.140625" style="203" bestFit="1" customWidth="1"/>
    <col min="12802" max="12806" width="11.42578125" style="203"/>
    <col min="12807" max="12807" width="12.42578125" style="203" customWidth="1"/>
    <col min="12808" max="12808" width="12.5703125" style="203" customWidth="1"/>
    <col min="12809" max="12809" width="13.28515625" style="203" customWidth="1"/>
    <col min="12810" max="12810" width="15.85546875" style="203" customWidth="1"/>
    <col min="12811" max="12811" width="13" style="203" customWidth="1"/>
    <col min="12812" max="12812" width="0.140625" style="203" customWidth="1"/>
    <col min="12813" max="13054" width="11.42578125" style="203"/>
    <col min="13055" max="13055" width="1.85546875" style="203" customWidth="1"/>
    <col min="13056" max="13056" width="11.42578125" style="203"/>
    <col min="13057" max="13057" width="12.140625" style="203" bestFit="1" customWidth="1"/>
    <col min="13058" max="13062" width="11.42578125" style="203"/>
    <col min="13063" max="13063" width="12.42578125" style="203" customWidth="1"/>
    <col min="13064" max="13064" width="12.5703125" style="203" customWidth="1"/>
    <col min="13065" max="13065" width="13.28515625" style="203" customWidth="1"/>
    <col min="13066" max="13066" width="15.85546875" style="203" customWidth="1"/>
    <col min="13067" max="13067" width="13" style="203" customWidth="1"/>
    <col min="13068" max="13068" width="0.140625" style="203" customWidth="1"/>
    <col min="13069" max="13310" width="11.42578125" style="203"/>
    <col min="13311" max="13311" width="1.85546875" style="203" customWidth="1"/>
    <col min="13312" max="13312" width="11.42578125" style="203"/>
    <col min="13313" max="13313" width="12.140625" style="203" bestFit="1" customWidth="1"/>
    <col min="13314" max="13318" width="11.42578125" style="203"/>
    <col min="13319" max="13319" width="12.42578125" style="203" customWidth="1"/>
    <col min="13320" max="13320" width="12.5703125" style="203" customWidth="1"/>
    <col min="13321" max="13321" width="13.28515625" style="203" customWidth="1"/>
    <col min="13322" max="13322" width="15.85546875" style="203" customWidth="1"/>
    <col min="13323" max="13323" width="13" style="203" customWidth="1"/>
    <col min="13324" max="13324" width="0.140625" style="203" customWidth="1"/>
    <col min="13325" max="13566" width="11.42578125" style="203"/>
    <col min="13567" max="13567" width="1.85546875" style="203" customWidth="1"/>
    <col min="13568" max="13568" width="11.42578125" style="203"/>
    <col min="13569" max="13569" width="12.140625" style="203" bestFit="1" customWidth="1"/>
    <col min="13570" max="13574" width="11.42578125" style="203"/>
    <col min="13575" max="13575" width="12.42578125" style="203" customWidth="1"/>
    <col min="13576" max="13576" width="12.5703125" style="203" customWidth="1"/>
    <col min="13577" max="13577" width="13.28515625" style="203" customWidth="1"/>
    <col min="13578" max="13578" width="15.85546875" style="203" customWidth="1"/>
    <col min="13579" max="13579" width="13" style="203" customWidth="1"/>
    <col min="13580" max="13580" width="0.140625" style="203" customWidth="1"/>
    <col min="13581" max="13822" width="11.42578125" style="203"/>
    <col min="13823" max="13823" width="1.85546875" style="203" customWidth="1"/>
    <col min="13824" max="13824" width="11.42578125" style="203"/>
    <col min="13825" max="13825" width="12.140625" style="203" bestFit="1" customWidth="1"/>
    <col min="13826" max="13830" width="11.42578125" style="203"/>
    <col min="13831" max="13831" width="12.42578125" style="203" customWidth="1"/>
    <col min="13832" max="13832" width="12.5703125" style="203" customWidth="1"/>
    <col min="13833" max="13833" width="13.28515625" style="203" customWidth="1"/>
    <col min="13834" max="13834" width="15.85546875" style="203" customWidth="1"/>
    <col min="13835" max="13835" width="13" style="203" customWidth="1"/>
    <col min="13836" max="13836" width="0.140625" style="203" customWidth="1"/>
    <col min="13837" max="14078" width="11.42578125" style="203"/>
    <col min="14079" max="14079" width="1.85546875" style="203" customWidth="1"/>
    <col min="14080" max="14080" width="11.42578125" style="203"/>
    <col min="14081" max="14081" width="12.140625" style="203" bestFit="1" customWidth="1"/>
    <col min="14082" max="14086" width="11.42578125" style="203"/>
    <col min="14087" max="14087" width="12.42578125" style="203" customWidth="1"/>
    <col min="14088" max="14088" width="12.5703125" style="203" customWidth="1"/>
    <col min="14089" max="14089" width="13.28515625" style="203" customWidth="1"/>
    <col min="14090" max="14090" width="15.85546875" style="203" customWidth="1"/>
    <col min="14091" max="14091" width="13" style="203" customWidth="1"/>
    <col min="14092" max="14092" width="0.140625" style="203" customWidth="1"/>
    <col min="14093" max="14334" width="11.42578125" style="203"/>
    <col min="14335" max="14335" width="1.85546875" style="203" customWidth="1"/>
    <col min="14336" max="14336" width="11.42578125" style="203"/>
    <col min="14337" max="14337" width="12.140625" style="203" bestFit="1" customWidth="1"/>
    <col min="14338" max="14342" width="11.42578125" style="203"/>
    <col min="14343" max="14343" width="12.42578125" style="203" customWidth="1"/>
    <col min="14344" max="14344" width="12.5703125" style="203" customWidth="1"/>
    <col min="14345" max="14345" width="13.28515625" style="203" customWidth="1"/>
    <col min="14346" max="14346" width="15.85546875" style="203" customWidth="1"/>
    <col min="14347" max="14347" width="13" style="203" customWidth="1"/>
    <col min="14348" max="14348" width="0.140625" style="203" customWidth="1"/>
    <col min="14349" max="14590" width="11.42578125" style="203"/>
    <col min="14591" max="14591" width="1.85546875" style="203" customWidth="1"/>
    <col min="14592" max="14592" width="11.42578125" style="203"/>
    <col min="14593" max="14593" width="12.140625" style="203" bestFit="1" customWidth="1"/>
    <col min="14594" max="14598" width="11.42578125" style="203"/>
    <col min="14599" max="14599" width="12.42578125" style="203" customWidth="1"/>
    <col min="14600" max="14600" width="12.5703125" style="203" customWidth="1"/>
    <col min="14601" max="14601" width="13.28515625" style="203" customWidth="1"/>
    <col min="14602" max="14602" width="15.85546875" style="203" customWidth="1"/>
    <col min="14603" max="14603" width="13" style="203" customWidth="1"/>
    <col min="14604" max="14604" width="0.140625" style="203" customWidth="1"/>
    <col min="14605" max="14846" width="11.42578125" style="203"/>
    <col min="14847" max="14847" width="1.85546875" style="203" customWidth="1"/>
    <col min="14848" max="14848" width="11.42578125" style="203"/>
    <col min="14849" max="14849" width="12.140625" style="203" bestFit="1" customWidth="1"/>
    <col min="14850" max="14854" width="11.42578125" style="203"/>
    <col min="14855" max="14855" width="12.42578125" style="203" customWidth="1"/>
    <col min="14856" max="14856" width="12.5703125" style="203" customWidth="1"/>
    <col min="14857" max="14857" width="13.28515625" style="203" customWidth="1"/>
    <col min="14858" max="14858" width="15.85546875" style="203" customWidth="1"/>
    <col min="14859" max="14859" width="13" style="203" customWidth="1"/>
    <col min="14860" max="14860" width="0.140625" style="203" customWidth="1"/>
    <col min="14861" max="15102" width="11.42578125" style="203"/>
    <col min="15103" max="15103" width="1.85546875" style="203" customWidth="1"/>
    <col min="15104" max="15104" width="11.42578125" style="203"/>
    <col min="15105" max="15105" width="12.140625" style="203" bestFit="1" customWidth="1"/>
    <col min="15106" max="15110" width="11.42578125" style="203"/>
    <col min="15111" max="15111" width="12.42578125" style="203" customWidth="1"/>
    <col min="15112" max="15112" width="12.5703125" style="203" customWidth="1"/>
    <col min="15113" max="15113" width="13.28515625" style="203" customWidth="1"/>
    <col min="15114" max="15114" width="15.85546875" style="203" customWidth="1"/>
    <col min="15115" max="15115" width="13" style="203" customWidth="1"/>
    <col min="15116" max="15116" width="0.140625" style="203" customWidth="1"/>
    <col min="15117" max="15358" width="11.42578125" style="203"/>
    <col min="15359" max="15359" width="1.85546875" style="203" customWidth="1"/>
    <col min="15360" max="15360" width="11.42578125" style="203"/>
    <col min="15361" max="15361" width="12.140625" style="203" bestFit="1" customWidth="1"/>
    <col min="15362" max="15366" width="11.42578125" style="203"/>
    <col min="15367" max="15367" width="12.42578125" style="203" customWidth="1"/>
    <col min="15368" max="15368" width="12.5703125" style="203" customWidth="1"/>
    <col min="15369" max="15369" width="13.28515625" style="203" customWidth="1"/>
    <col min="15370" max="15370" width="15.85546875" style="203" customWidth="1"/>
    <col min="15371" max="15371" width="13" style="203" customWidth="1"/>
    <col min="15372" max="15372" width="0.140625" style="203" customWidth="1"/>
    <col min="15373" max="15614" width="11.42578125" style="203"/>
    <col min="15615" max="15615" width="1.85546875" style="203" customWidth="1"/>
    <col min="15616" max="15616" width="11.42578125" style="203"/>
    <col min="15617" max="15617" width="12.140625" style="203" bestFit="1" customWidth="1"/>
    <col min="15618" max="15622" width="11.42578125" style="203"/>
    <col min="15623" max="15623" width="12.42578125" style="203" customWidth="1"/>
    <col min="15624" max="15624" width="12.5703125" style="203" customWidth="1"/>
    <col min="15625" max="15625" width="13.28515625" style="203" customWidth="1"/>
    <col min="15626" max="15626" width="15.85546875" style="203" customWidth="1"/>
    <col min="15627" max="15627" width="13" style="203" customWidth="1"/>
    <col min="15628" max="15628" width="0.140625" style="203" customWidth="1"/>
    <col min="15629" max="15870" width="11.42578125" style="203"/>
    <col min="15871" max="15871" width="1.85546875" style="203" customWidth="1"/>
    <col min="15872" max="15872" width="11.42578125" style="203"/>
    <col min="15873" max="15873" width="12.140625" style="203" bestFit="1" customWidth="1"/>
    <col min="15874" max="15878" width="11.42578125" style="203"/>
    <col min="15879" max="15879" width="12.42578125" style="203" customWidth="1"/>
    <col min="15880" max="15880" width="12.5703125" style="203" customWidth="1"/>
    <col min="15881" max="15881" width="13.28515625" style="203" customWidth="1"/>
    <col min="15882" max="15882" width="15.85546875" style="203" customWidth="1"/>
    <col min="15883" max="15883" width="13" style="203" customWidth="1"/>
    <col min="15884" max="15884" width="0.140625" style="203" customWidth="1"/>
    <col min="15885" max="16126" width="11.42578125" style="203"/>
    <col min="16127" max="16127" width="1.85546875" style="203" customWidth="1"/>
    <col min="16128" max="16128" width="11.42578125" style="203"/>
    <col min="16129" max="16129" width="12.140625" style="203" bestFit="1" customWidth="1"/>
    <col min="16130" max="16134" width="11.42578125" style="203"/>
    <col min="16135" max="16135" width="12.42578125" style="203" customWidth="1"/>
    <col min="16136" max="16136" width="12.5703125" style="203" customWidth="1"/>
    <col min="16137" max="16137" width="13.28515625" style="203" customWidth="1"/>
    <col min="16138" max="16138" width="15.85546875" style="203" customWidth="1"/>
    <col min="16139" max="16139" width="13" style="203" customWidth="1"/>
    <col min="16140" max="16140" width="0.140625" style="203" customWidth="1"/>
    <col min="16141" max="16384" width="11.42578125" style="203"/>
  </cols>
  <sheetData>
    <row r="1" spans="1:54" ht="4.5" customHeight="1">
      <c r="A1" s="1"/>
      <c r="B1" s="2"/>
      <c r="C1" s="3"/>
      <c r="D1" s="2"/>
      <c r="E1" s="2"/>
      <c r="F1" s="2"/>
      <c r="G1" s="2"/>
      <c r="H1" s="2"/>
      <c r="I1" s="3"/>
      <c r="J1" s="2"/>
      <c r="K1" s="2"/>
      <c r="L1" s="3"/>
    </row>
    <row r="2" spans="1:54" ht="13.5" customHeight="1" thickBot="1">
      <c r="A2" s="600"/>
      <c r="B2" s="5"/>
      <c r="C2" s="6"/>
      <c r="D2" s="602"/>
      <c r="E2" s="602"/>
      <c r="F2" s="602"/>
      <c r="G2" s="602"/>
      <c r="H2" s="602"/>
      <c r="I2" s="603"/>
      <c r="J2" s="604" t="s">
        <v>6</v>
      </c>
      <c r="K2" s="604"/>
      <c r="L2" s="605"/>
    </row>
    <row r="3" spans="1:54">
      <c r="A3" s="600"/>
      <c r="B3" s="5"/>
      <c r="C3" s="6"/>
      <c r="D3" s="602" t="s">
        <v>7</v>
      </c>
      <c r="E3" s="602"/>
      <c r="F3" s="602"/>
      <c r="G3" s="602"/>
      <c r="H3" s="602"/>
      <c r="I3" s="603"/>
      <c r="J3" s="8" t="s">
        <v>8</v>
      </c>
      <c r="K3" s="2"/>
      <c r="L3" s="9"/>
    </row>
    <row r="4" spans="1:54" ht="15.75" thickBot="1">
      <c r="A4" s="600"/>
      <c r="B4" s="5"/>
      <c r="C4" s="10"/>
      <c r="D4" s="606" t="s">
        <v>9</v>
      </c>
      <c r="E4" s="606"/>
      <c r="F4" s="606"/>
      <c r="G4" s="606"/>
      <c r="H4" s="606"/>
      <c r="I4" s="607"/>
      <c r="J4" s="11"/>
      <c r="K4" s="11"/>
      <c r="L4" s="12"/>
    </row>
    <row r="5" spans="1:54" ht="15.75" thickBot="1">
      <c r="A5" s="601"/>
      <c r="B5" s="11"/>
      <c r="C5" s="13"/>
      <c r="D5" s="608" t="s">
        <v>56</v>
      </c>
      <c r="E5" s="608"/>
      <c r="F5" s="608"/>
      <c r="G5" s="608"/>
      <c r="H5" s="608"/>
      <c r="I5" s="609"/>
      <c r="J5" s="14" t="s">
        <v>10</v>
      </c>
      <c r="K5" s="610"/>
      <c r="L5" s="611"/>
    </row>
    <row r="6" spans="1:54">
      <c r="A6" s="16"/>
      <c r="B6" s="5"/>
      <c r="C6" s="5"/>
      <c r="D6" s="5"/>
      <c r="E6" s="5"/>
      <c r="F6" s="5"/>
      <c r="G6" s="5"/>
      <c r="H6" s="5"/>
      <c r="I6" s="5"/>
      <c r="J6" s="5"/>
      <c r="K6" s="5"/>
      <c r="L6" s="17"/>
    </row>
    <row r="7" spans="1:54">
      <c r="A7" s="128" t="s">
        <v>11</v>
      </c>
      <c r="B7" s="19"/>
      <c r="C7" s="20"/>
      <c r="D7" s="20"/>
      <c r="E7" s="20"/>
      <c r="F7" s="20"/>
      <c r="G7" s="20"/>
      <c r="H7" s="20"/>
      <c r="I7" s="20"/>
      <c r="J7" s="20"/>
      <c r="K7" s="20"/>
      <c r="L7" s="21"/>
    </row>
    <row r="8" spans="1:54" ht="5.25" customHeight="1">
      <c r="A8" s="16"/>
      <c r="B8" s="23"/>
      <c r="C8" s="23"/>
      <c r="D8" s="23"/>
      <c r="E8" s="23"/>
      <c r="F8" s="23"/>
      <c r="G8" s="23"/>
      <c r="H8" s="23"/>
      <c r="I8" s="23"/>
      <c r="J8" s="23"/>
      <c r="K8" s="23"/>
      <c r="L8" s="17"/>
    </row>
    <row r="9" spans="1:54">
      <c r="A9" s="129" t="s">
        <v>12</v>
      </c>
      <c r="B9" s="5"/>
      <c r="C9" s="24"/>
      <c r="D9" s="25" t="s">
        <v>13</v>
      </c>
      <c r="E9" s="23"/>
      <c r="F9" s="23"/>
      <c r="G9" s="23"/>
      <c r="H9" s="23"/>
      <c r="I9" s="23"/>
      <c r="J9" s="23"/>
      <c r="K9" s="23"/>
      <c r="L9" s="17"/>
    </row>
    <row r="10" spans="1:54">
      <c r="A10" s="129" t="s">
        <v>14</v>
      </c>
      <c r="B10" s="5"/>
      <c r="C10" s="612"/>
      <c r="D10" s="612"/>
      <c r="E10" s="612"/>
      <c r="F10" s="612"/>
      <c r="G10" s="612"/>
      <c r="H10" s="612"/>
      <c r="I10" s="612"/>
      <c r="J10" s="612"/>
      <c r="K10" s="612"/>
      <c r="L10" s="613"/>
    </row>
    <row r="11" spans="1:54">
      <c r="A11" s="130"/>
      <c r="B11" s="5"/>
      <c r="C11" s="612"/>
      <c r="D11" s="612"/>
      <c r="E11" s="612"/>
      <c r="F11" s="612"/>
      <c r="G11" s="612"/>
      <c r="H11" s="612"/>
      <c r="I11" s="612"/>
      <c r="J11" s="612"/>
      <c r="K11" s="612"/>
      <c r="L11" s="613"/>
    </row>
    <row r="12" spans="1:54">
      <c r="A12" s="129" t="s">
        <v>15</v>
      </c>
      <c r="B12" s="5"/>
      <c r="C12" s="614"/>
      <c r="D12" s="614"/>
      <c r="E12" s="614"/>
      <c r="F12" s="614"/>
      <c r="G12" s="614"/>
      <c r="H12" s="614"/>
      <c r="I12" s="614"/>
      <c r="J12" s="614"/>
      <c r="K12" s="614"/>
      <c r="L12" s="615"/>
    </row>
    <row r="13" spans="1:54">
      <c r="A13" s="129" t="s">
        <v>16</v>
      </c>
      <c r="B13" s="5"/>
      <c r="C13" s="614"/>
      <c r="D13" s="614"/>
      <c r="E13" s="614"/>
      <c r="F13" s="614"/>
      <c r="G13" s="614"/>
      <c r="H13" s="614"/>
      <c r="I13" s="614"/>
      <c r="J13" s="614"/>
      <c r="K13" s="614"/>
      <c r="L13" s="615"/>
    </row>
    <row r="14" spans="1:54">
      <c r="A14" s="129" t="s">
        <v>17</v>
      </c>
      <c r="B14" s="5"/>
      <c r="C14" s="614"/>
      <c r="D14" s="614"/>
      <c r="E14" s="614"/>
      <c r="F14" s="614"/>
      <c r="G14" s="614"/>
      <c r="H14" s="614"/>
      <c r="I14" s="614"/>
      <c r="J14" s="614"/>
      <c r="K14" s="614"/>
      <c r="L14" s="615"/>
    </row>
    <row r="15" spans="1:54" ht="4.5" customHeight="1" thickBot="1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8"/>
    </row>
    <row r="16" spans="1:54" s="32" customFormat="1" ht="2.25" customHeight="1" thickBot="1">
      <c r="A16" s="131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  <c r="M16" s="204"/>
      <c r="N16" s="204"/>
      <c r="O16" s="204"/>
      <c r="P16" s="204"/>
      <c r="Q16" s="204"/>
      <c r="R16" s="204"/>
      <c r="S16" s="204"/>
      <c r="T16" s="204"/>
      <c r="U16" s="204"/>
      <c r="V16" s="204"/>
      <c r="W16" s="204"/>
      <c r="X16" s="204"/>
      <c r="Y16" s="204"/>
      <c r="Z16" s="204"/>
      <c r="AA16" s="204"/>
      <c r="AB16" s="204"/>
      <c r="AC16" s="204"/>
      <c r="AD16" s="204"/>
      <c r="AE16" s="204"/>
      <c r="AF16" s="204"/>
      <c r="AG16" s="204"/>
      <c r="AH16" s="204"/>
      <c r="AI16" s="204"/>
      <c r="AJ16" s="204"/>
      <c r="AK16" s="204"/>
      <c r="AL16" s="204"/>
      <c r="AM16" s="204"/>
      <c r="AN16" s="204"/>
      <c r="AO16" s="204"/>
      <c r="AP16" s="204"/>
      <c r="AQ16" s="204"/>
      <c r="AR16" s="204"/>
      <c r="AS16" s="204"/>
      <c r="AT16" s="204"/>
      <c r="AU16" s="204"/>
      <c r="AV16" s="204"/>
      <c r="AW16" s="204"/>
      <c r="AX16" s="204"/>
      <c r="AY16" s="204"/>
      <c r="AZ16" s="204"/>
      <c r="BA16" s="204"/>
      <c r="BB16" s="204"/>
    </row>
    <row r="17" spans="1:13">
      <c r="A17" s="132" t="s">
        <v>18</v>
      </c>
      <c r="B17" s="33"/>
      <c r="C17" s="34"/>
      <c r="D17" s="34"/>
      <c r="E17" s="34"/>
      <c r="F17" s="34"/>
      <c r="G17" s="34"/>
      <c r="H17" s="34"/>
      <c r="I17" s="34"/>
      <c r="J17" s="34"/>
      <c r="K17" s="34"/>
      <c r="L17" s="35"/>
    </row>
    <row r="18" spans="1:13" ht="4.5" customHeight="1" thickBot="1">
      <c r="A18" s="16"/>
      <c r="B18" s="5"/>
      <c r="C18" s="5"/>
      <c r="D18" s="5"/>
      <c r="E18" s="5"/>
      <c r="F18" s="5"/>
      <c r="G18" s="5"/>
      <c r="H18" s="5"/>
      <c r="I18" s="5"/>
      <c r="J18" s="5"/>
      <c r="K18" s="5"/>
      <c r="L18" s="17"/>
    </row>
    <row r="19" spans="1:13">
      <c r="A19" s="37" t="s">
        <v>19</v>
      </c>
      <c r="B19" s="570" t="s">
        <v>20</v>
      </c>
      <c r="C19" s="571"/>
      <c r="D19" s="571"/>
      <c r="E19" s="571"/>
      <c r="F19" s="571"/>
      <c r="G19" s="571"/>
      <c r="H19" s="571"/>
      <c r="I19" s="571"/>
      <c r="J19" s="599"/>
      <c r="K19" s="455" t="s">
        <v>21</v>
      </c>
      <c r="L19" s="37" t="s">
        <v>22</v>
      </c>
      <c r="M19" s="204"/>
    </row>
    <row r="20" spans="1:13" ht="15.75" thickBot="1">
      <c r="A20" s="39" t="s">
        <v>389</v>
      </c>
      <c r="B20" s="584" t="s">
        <v>388</v>
      </c>
      <c r="C20" s="585"/>
      <c r="D20" s="585"/>
      <c r="E20" s="585"/>
      <c r="F20" s="585"/>
      <c r="G20" s="585"/>
      <c r="H20" s="585"/>
      <c r="I20" s="585"/>
      <c r="J20" s="586"/>
      <c r="K20" s="40" t="s">
        <v>0</v>
      </c>
      <c r="L20" s="41"/>
      <c r="M20" s="204"/>
    </row>
    <row r="21" spans="1:13">
      <c r="A21" s="16"/>
      <c r="B21" s="5"/>
      <c r="C21" s="5"/>
      <c r="D21" s="5"/>
      <c r="E21" s="5"/>
      <c r="F21" s="5"/>
      <c r="G21" s="5"/>
      <c r="H21" s="5"/>
      <c r="I21" s="5"/>
      <c r="J21" s="5"/>
      <c r="K21" s="5"/>
      <c r="L21" s="17"/>
    </row>
    <row r="22" spans="1:13">
      <c r="A22" s="133" t="s">
        <v>24</v>
      </c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3"/>
    </row>
    <row r="23" spans="1:13" s="49" customFormat="1" ht="3.75" customHeight="1" thickBot="1">
      <c r="A23" s="134"/>
      <c r="B23" s="45"/>
      <c r="C23" s="45"/>
      <c r="D23" s="45"/>
      <c r="E23" s="45"/>
      <c r="F23" s="45"/>
      <c r="G23" s="45"/>
      <c r="H23" s="46"/>
      <c r="I23" s="46"/>
      <c r="J23" s="45"/>
      <c r="K23" s="45"/>
      <c r="L23" s="47"/>
    </row>
    <row r="24" spans="1:13">
      <c r="A24" s="570" t="s">
        <v>20</v>
      </c>
      <c r="B24" s="587"/>
      <c r="C24" s="587"/>
      <c r="D24" s="587"/>
      <c r="E24" s="588"/>
      <c r="F24" s="589" t="s">
        <v>25</v>
      </c>
      <c r="G24" s="587"/>
      <c r="H24" s="590" t="s">
        <v>26</v>
      </c>
      <c r="I24" s="591"/>
      <c r="J24" s="50" t="s">
        <v>27</v>
      </c>
      <c r="K24" s="455" t="s">
        <v>28</v>
      </c>
      <c r="L24" s="51" t="s">
        <v>29</v>
      </c>
    </row>
    <row r="25" spans="1:13">
      <c r="A25" s="580" t="s">
        <v>30</v>
      </c>
      <c r="B25" s="581"/>
      <c r="C25" s="581"/>
      <c r="D25" s="581"/>
      <c r="E25" s="582"/>
      <c r="F25" s="592"/>
      <c r="G25" s="582"/>
      <c r="H25" s="592"/>
      <c r="I25" s="582"/>
      <c r="J25" s="52"/>
      <c r="K25" s="53"/>
      <c r="L25" s="54">
        <f>+L54*0.05</f>
        <v>5714.2800000000007</v>
      </c>
    </row>
    <row r="26" spans="1:13">
      <c r="A26" s="593" t="s">
        <v>390</v>
      </c>
      <c r="B26" s="594"/>
      <c r="C26" s="594"/>
      <c r="D26" s="594"/>
      <c r="E26" s="595"/>
      <c r="F26" s="55"/>
      <c r="G26" s="56"/>
      <c r="H26" s="596"/>
      <c r="I26" s="597"/>
      <c r="J26" s="52">
        <f>+insumos!C65</f>
        <v>20750</v>
      </c>
      <c r="K26" s="53">
        <v>0.7</v>
      </c>
      <c r="L26" s="54">
        <f>+J26*K26</f>
        <v>14524.999999999998</v>
      </c>
    </row>
    <row r="27" spans="1:13" ht="15.75" thickBot="1">
      <c r="A27" s="574"/>
      <c r="B27" s="575"/>
      <c r="C27" s="575"/>
      <c r="D27" s="575"/>
      <c r="E27" s="583"/>
      <c r="F27" s="598"/>
      <c r="G27" s="583"/>
      <c r="H27" s="598"/>
      <c r="I27" s="583"/>
      <c r="J27" s="57"/>
      <c r="K27" s="58"/>
      <c r="L27" s="59"/>
    </row>
    <row r="28" spans="1:13" ht="15.75" thickBot="1">
      <c r="A28" s="567" t="s">
        <v>31</v>
      </c>
      <c r="B28" s="568"/>
      <c r="C28" s="568"/>
      <c r="D28" s="568"/>
      <c r="E28" s="568"/>
      <c r="F28" s="568"/>
      <c r="G28" s="568"/>
      <c r="H28" s="568"/>
      <c r="I28" s="568"/>
      <c r="J28" s="568"/>
      <c r="K28" s="569"/>
      <c r="L28" s="60">
        <f>SUM(L25:L27)</f>
        <v>20239.28</v>
      </c>
    </row>
    <row r="29" spans="1:13">
      <c r="A29" s="135"/>
      <c r="B29" s="5"/>
      <c r="C29" s="5"/>
      <c r="D29" s="5"/>
      <c r="E29" s="5"/>
      <c r="F29" s="5"/>
      <c r="G29" s="5"/>
      <c r="H29" s="5"/>
      <c r="I29" s="5"/>
      <c r="J29" s="5"/>
      <c r="K29" s="5"/>
      <c r="L29" s="17"/>
    </row>
    <row r="30" spans="1:13">
      <c r="A30" s="136" t="s">
        <v>32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21"/>
    </row>
    <row r="31" spans="1:13" ht="3.75" customHeight="1" thickBot="1">
      <c r="A31" s="26"/>
      <c r="B31" s="11"/>
      <c r="C31" s="11"/>
      <c r="D31" s="11"/>
      <c r="E31" s="11"/>
      <c r="F31" s="11"/>
      <c r="G31" s="11"/>
      <c r="H31" s="11"/>
      <c r="I31" s="5"/>
      <c r="J31" s="5"/>
      <c r="K31" s="5"/>
      <c r="L31" s="17"/>
    </row>
    <row r="32" spans="1:13">
      <c r="A32" s="570" t="s">
        <v>20</v>
      </c>
      <c r="B32" s="571"/>
      <c r="C32" s="571"/>
      <c r="D32" s="571"/>
      <c r="E32" s="571"/>
      <c r="F32" s="571"/>
      <c r="G32" s="571"/>
      <c r="H32" s="579"/>
      <c r="I32" s="456" t="s">
        <v>21</v>
      </c>
      <c r="J32" s="50" t="s">
        <v>22</v>
      </c>
      <c r="K32" s="455" t="s">
        <v>33</v>
      </c>
      <c r="L32" s="51" t="s">
        <v>29</v>
      </c>
    </row>
    <row r="33" spans="1:12">
      <c r="A33" s="580"/>
      <c r="B33" s="581"/>
      <c r="C33" s="581"/>
      <c r="D33" s="581"/>
      <c r="E33" s="581"/>
      <c r="F33" s="581"/>
      <c r="G33" s="581"/>
      <c r="H33" s="582"/>
      <c r="I33" s="62"/>
      <c r="J33" s="63"/>
      <c r="K33" s="64"/>
      <c r="L33" s="54"/>
    </row>
    <row r="34" spans="1:12">
      <c r="A34" s="580"/>
      <c r="B34" s="581"/>
      <c r="C34" s="581"/>
      <c r="D34" s="581"/>
      <c r="E34" s="581"/>
      <c r="F34" s="581"/>
      <c r="G34" s="581"/>
      <c r="H34" s="582"/>
      <c r="I34" s="65"/>
      <c r="J34" s="66"/>
      <c r="K34" s="67"/>
      <c r="L34" s="68"/>
    </row>
    <row r="35" spans="1:12">
      <c r="A35" s="580"/>
      <c r="B35" s="581"/>
      <c r="C35" s="581"/>
      <c r="D35" s="581"/>
      <c r="E35" s="581"/>
      <c r="F35" s="581"/>
      <c r="G35" s="581"/>
      <c r="H35" s="582"/>
      <c r="I35" s="65"/>
      <c r="J35" s="66"/>
      <c r="K35" s="67"/>
      <c r="L35" s="68"/>
    </row>
    <row r="36" spans="1:12">
      <c r="A36" s="580"/>
      <c r="B36" s="581"/>
      <c r="C36" s="581"/>
      <c r="D36" s="581"/>
      <c r="E36" s="581"/>
      <c r="F36" s="581"/>
      <c r="G36" s="581"/>
      <c r="H36" s="582"/>
      <c r="I36" s="65"/>
      <c r="J36" s="66"/>
      <c r="K36" s="67"/>
      <c r="L36" s="68"/>
    </row>
    <row r="37" spans="1:12">
      <c r="A37" s="580"/>
      <c r="B37" s="581"/>
      <c r="C37" s="581"/>
      <c r="D37" s="581"/>
      <c r="E37" s="581"/>
      <c r="F37" s="581"/>
      <c r="G37" s="581"/>
      <c r="H37" s="582"/>
      <c r="I37" s="65"/>
      <c r="J37" s="66"/>
      <c r="K37" s="67"/>
      <c r="L37" s="68"/>
    </row>
    <row r="38" spans="1:12">
      <c r="A38" s="580"/>
      <c r="B38" s="581"/>
      <c r="C38" s="581"/>
      <c r="D38" s="581"/>
      <c r="E38" s="581"/>
      <c r="F38" s="581"/>
      <c r="G38" s="581"/>
      <c r="H38" s="582"/>
      <c r="I38" s="65"/>
      <c r="J38" s="66"/>
      <c r="K38" s="67"/>
      <c r="L38" s="68"/>
    </row>
    <row r="39" spans="1:12" ht="15.75" thickBot="1">
      <c r="A39" s="574"/>
      <c r="B39" s="575"/>
      <c r="C39" s="575"/>
      <c r="D39" s="575"/>
      <c r="E39" s="575"/>
      <c r="F39" s="575"/>
      <c r="G39" s="575"/>
      <c r="H39" s="583"/>
      <c r="I39" s="69"/>
      <c r="J39" s="70"/>
      <c r="K39" s="67"/>
      <c r="L39" s="71"/>
    </row>
    <row r="40" spans="1:12" ht="15.75" thickBot="1">
      <c r="A40" s="567" t="s">
        <v>31</v>
      </c>
      <c r="B40" s="568"/>
      <c r="C40" s="568"/>
      <c r="D40" s="568"/>
      <c r="E40" s="568"/>
      <c r="F40" s="568"/>
      <c r="G40" s="568"/>
      <c r="H40" s="568"/>
      <c r="I40" s="568"/>
      <c r="J40" s="568"/>
      <c r="K40" s="569"/>
      <c r="L40" s="60">
        <f>SUM(L33:L39)</f>
        <v>0</v>
      </c>
    </row>
    <row r="41" spans="1:12">
      <c r="A41" s="16"/>
      <c r="B41" s="5"/>
      <c r="C41" s="5"/>
      <c r="D41" s="5"/>
      <c r="E41" s="5"/>
      <c r="F41" s="5"/>
      <c r="G41" s="5"/>
      <c r="H41" s="5"/>
      <c r="I41" s="5"/>
      <c r="J41" s="5"/>
      <c r="K41" s="5"/>
      <c r="L41" s="17"/>
    </row>
    <row r="42" spans="1:12">
      <c r="A42" s="136" t="s">
        <v>34</v>
      </c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21"/>
    </row>
    <row r="43" spans="1:12" ht="3.75" customHeight="1" thickBot="1">
      <c r="A43" s="16"/>
      <c r="B43" s="5"/>
      <c r="C43" s="5"/>
      <c r="D43" s="5"/>
      <c r="E43" s="5"/>
      <c r="F43" s="5"/>
      <c r="G43" s="5"/>
      <c r="H43" s="5"/>
      <c r="I43" s="5"/>
      <c r="J43" s="5"/>
      <c r="K43" s="5"/>
      <c r="L43" s="17"/>
    </row>
    <row r="44" spans="1:12">
      <c r="A44" s="570" t="s">
        <v>35</v>
      </c>
      <c r="B44" s="571"/>
      <c r="C44" s="571"/>
      <c r="D44" s="571"/>
      <c r="E44" s="571"/>
      <c r="F44" s="571"/>
      <c r="G44" s="571"/>
      <c r="H44" s="50" t="s">
        <v>36</v>
      </c>
      <c r="I44" s="455" t="s">
        <v>37</v>
      </c>
      <c r="J44" s="50" t="s">
        <v>38</v>
      </c>
      <c r="K44" s="455" t="s">
        <v>39</v>
      </c>
      <c r="L44" s="51" t="s">
        <v>29</v>
      </c>
    </row>
    <row r="45" spans="1:12">
      <c r="A45" s="580" t="s">
        <v>40</v>
      </c>
      <c r="B45" s="581"/>
      <c r="C45" s="581"/>
      <c r="D45" s="581"/>
      <c r="E45" s="581"/>
      <c r="F45" s="581"/>
      <c r="G45" s="581"/>
      <c r="H45" s="63">
        <v>1.3</v>
      </c>
      <c r="I45" s="457">
        <v>5</v>
      </c>
      <c r="J45" s="73">
        <f>+H45*I45</f>
        <v>6.5</v>
      </c>
      <c r="K45" s="64">
        <f>+TRANSPORTE!L55</f>
        <v>1600</v>
      </c>
      <c r="L45" s="54">
        <f>+J45*K45</f>
        <v>10400</v>
      </c>
    </row>
    <row r="46" spans="1:12" ht="15.75" thickBot="1">
      <c r="A46" s="574"/>
      <c r="B46" s="575"/>
      <c r="C46" s="575"/>
      <c r="D46" s="575"/>
      <c r="E46" s="575"/>
      <c r="F46" s="575"/>
      <c r="G46" s="575"/>
      <c r="H46" s="74"/>
      <c r="I46" s="11"/>
      <c r="J46" s="75"/>
      <c r="K46" s="64"/>
      <c r="L46" s="54"/>
    </row>
    <row r="47" spans="1:12" ht="15.75" thickBot="1">
      <c r="A47" s="567" t="s">
        <v>31</v>
      </c>
      <c r="B47" s="568"/>
      <c r="C47" s="568"/>
      <c r="D47" s="568"/>
      <c r="E47" s="568"/>
      <c r="F47" s="568"/>
      <c r="G47" s="568"/>
      <c r="H47" s="568"/>
      <c r="I47" s="568"/>
      <c r="J47" s="568"/>
      <c r="K47" s="569"/>
      <c r="L47" s="60">
        <f>SUM(L45:L46)</f>
        <v>10400</v>
      </c>
    </row>
    <row r="48" spans="1:12">
      <c r="A48" s="16"/>
      <c r="B48" s="5"/>
      <c r="C48" s="5"/>
      <c r="D48" s="5"/>
      <c r="E48" s="5"/>
      <c r="F48" s="5"/>
      <c r="G48" s="5"/>
      <c r="H48" s="5"/>
      <c r="I48" s="5"/>
      <c r="J48" s="5"/>
      <c r="K48" s="5"/>
      <c r="L48" s="17"/>
    </row>
    <row r="49" spans="1:12">
      <c r="A49" s="136" t="s">
        <v>41</v>
      </c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21"/>
    </row>
    <row r="50" spans="1:12" ht="3.75" customHeight="1" thickBot="1">
      <c r="A50" s="16"/>
      <c r="B50" s="5"/>
      <c r="C50" s="5"/>
      <c r="D50" s="5"/>
      <c r="E50" s="5"/>
      <c r="F50" s="5"/>
      <c r="G50" s="5"/>
      <c r="H50" s="5"/>
      <c r="I50" s="5"/>
      <c r="J50" s="5"/>
      <c r="K50" s="5"/>
      <c r="L50" s="17"/>
    </row>
    <row r="51" spans="1:12">
      <c r="A51" s="570" t="s">
        <v>42</v>
      </c>
      <c r="B51" s="571"/>
      <c r="C51" s="571"/>
      <c r="D51" s="571"/>
      <c r="E51" s="571"/>
      <c r="F51" s="571"/>
      <c r="G51" s="571"/>
      <c r="H51" s="50" t="s">
        <v>43</v>
      </c>
      <c r="I51" s="76" t="s">
        <v>44</v>
      </c>
      <c r="J51" s="77" t="s">
        <v>45</v>
      </c>
      <c r="K51" s="76" t="s">
        <v>28</v>
      </c>
      <c r="L51" s="78" t="s">
        <v>29</v>
      </c>
    </row>
    <row r="52" spans="1:12">
      <c r="A52" s="572" t="s">
        <v>46</v>
      </c>
      <c r="B52" s="573"/>
      <c r="C52" s="573"/>
      <c r="D52" s="573"/>
      <c r="E52" s="573"/>
      <c r="F52" s="573"/>
      <c r="G52" s="573"/>
      <c r="H52" s="52">
        <f>+insumos!C49*4+insumos!C50</f>
        <v>247104</v>
      </c>
      <c r="I52" s="64">
        <f>+H52*0.85</f>
        <v>210038.39999999999</v>
      </c>
      <c r="J52" s="52">
        <f>+H52+I52</f>
        <v>457142.4</v>
      </c>
      <c r="K52" s="457">
        <v>4</v>
      </c>
      <c r="L52" s="54">
        <f>+J52/K52</f>
        <v>114285.6</v>
      </c>
    </row>
    <row r="53" spans="1:12" ht="15.75" thickBot="1">
      <c r="A53" s="574"/>
      <c r="B53" s="575"/>
      <c r="C53" s="575"/>
      <c r="D53" s="575"/>
      <c r="E53" s="575"/>
      <c r="F53" s="575"/>
      <c r="G53" s="575"/>
      <c r="H53" s="52"/>
      <c r="I53" s="64"/>
      <c r="J53" s="52"/>
      <c r="K53" s="457"/>
      <c r="L53" s="54"/>
    </row>
    <row r="54" spans="1:12" ht="15.75" thickBot="1">
      <c r="A54" s="567" t="s">
        <v>31</v>
      </c>
      <c r="B54" s="568"/>
      <c r="C54" s="568"/>
      <c r="D54" s="568"/>
      <c r="E54" s="568"/>
      <c r="F54" s="568"/>
      <c r="G54" s="568"/>
      <c r="H54" s="568"/>
      <c r="I54" s="568"/>
      <c r="J54" s="568"/>
      <c r="K54" s="569"/>
      <c r="L54" s="60">
        <f>SUM(L52:L53)</f>
        <v>114285.6</v>
      </c>
    </row>
    <row r="55" spans="1:12" ht="8.25" customHeight="1" thickBot="1">
      <c r="A55" s="16"/>
      <c r="B55" s="5"/>
      <c r="C55" s="5"/>
      <c r="D55" s="5"/>
      <c r="E55" s="5"/>
      <c r="F55" s="5"/>
      <c r="G55" s="5"/>
      <c r="H55" s="5"/>
      <c r="I55" s="5"/>
      <c r="J55" s="5"/>
      <c r="K55" s="5"/>
      <c r="L55" s="17"/>
    </row>
    <row r="56" spans="1:12" ht="15.75" thickBot="1">
      <c r="A56" s="576" t="s">
        <v>47</v>
      </c>
      <c r="B56" s="577"/>
      <c r="C56" s="577"/>
      <c r="D56" s="577"/>
      <c r="E56" s="577"/>
      <c r="F56" s="577"/>
      <c r="G56" s="577"/>
      <c r="H56" s="577"/>
      <c r="I56" s="577"/>
      <c r="J56" s="577"/>
      <c r="K56" s="578"/>
      <c r="L56" s="60">
        <f>ROUND(L28+L40+L47+L54,0)</f>
        <v>144925</v>
      </c>
    </row>
    <row r="57" spans="1:12" ht="3" customHeight="1">
      <c r="A57" s="16"/>
      <c r="B57" s="5"/>
      <c r="C57" s="5"/>
      <c r="D57" s="5"/>
      <c r="E57" s="5"/>
      <c r="F57" s="5"/>
      <c r="G57" s="5"/>
      <c r="H57" s="5"/>
      <c r="I57" s="5"/>
      <c r="J57" s="5"/>
      <c r="K57" s="5"/>
      <c r="L57" s="17"/>
    </row>
    <row r="58" spans="1:12" ht="3" customHeight="1">
      <c r="A58" s="16"/>
      <c r="B58" s="5"/>
      <c r="C58" s="5"/>
      <c r="D58" s="5"/>
      <c r="E58" s="5"/>
      <c r="F58" s="5"/>
      <c r="G58" s="5"/>
      <c r="H58" s="5"/>
      <c r="I58" s="5"/>
      <c r="J58" s="5"/>
      <c r="K58" s="5"/>
      <c r="L58" s="17"/>
    </row>
    <row r="59" spans="1:12" ht="9.75" customHeight="1">
      <c r="A59" s="16"/>
      <c r="B59" s="5"/>
      <c r="C59" s="5"/>
      <c r="D59" s="5"/>
      <c r="E59" s="5"/>
      <c r="F59" s="5"/>
      <c r="G59" s="5"/>
      <c r="H59" s="5"/>
      <c r="I59" s="5"/>
      <c r="J59" s="5"/>
      <c r="K59" s="5"/>
      <c r="L59" s="17"/>
    </row>
    <row r="60" spans="1:12" ht="9.75" customHeight="1">
      <c r="A60" s="16"/>
      <c r="B60" s="5"/>
      <c r="C60" s="5"/>
      <c r="D60" s="5"/>
      <c r="E60" s="5"/>
      <c r="F60" s="5"/>
      <c r="G60" s="5"/>
      <c r="H60" s="5"/>
      <c r="I60" s="5"/>
      <c r="J60" s="5"/>
      <c r="K60" s="5"/>
      <c r="L60" s="17"/>
    </row>
    <row r="61" spans="1:12" ht="9.75" customHeight="1">
      <c r="A61" s="16"/>
      <c r="B61" s="5"/>
      <c r="C61" s="5"/>
      <c r="D61" s="5"/>
      <c r="E61" s="5"/>
      <c r="F61" s="5"/>
      <c r="G61" s="5"/>
      <c r="H61" s="5"/>
      <c r="I61" s="5"/>
      <c r="J61" s="5"/>
      <c r="K61" s="5"/>
      <c r="L61" s="17"/>
    </row>
    <row r="62" spans="1:12" ht="9.75" customHeight="1">
      <c r="A62" s="16"/>
      <c r="B62" s="5"/>
      <c r="C62" s="5"/>
      <c r="D62" s="5"/>
      <c r="E62" s="5"/>
      <c r="F62" s="5"/>
      <c r="G62" s="5"/>
      <c r="H62" s="5"/>
      <c r="I62" s="5"/>
      <c r="J62" s="5"/>
      <c r="K62" s="5"/>
      <c r="L62" s="17"/>
    </row>
    <row r="63" spans="1:12" ht="13.5" customHeight="1">
      <c r="A63" s="16"/>
      <c r="B63" s="5"/>
      <c r="C63" s="5"/>
      <c r="D63" s="5"/>
      <c r="E63" s="5"/>
      <c r="F63" s="5"/>
      <c r="G63" s="5"/>
      <c r="H63" s="5"/>
      <c r="I63" s="5"/>
      <c r="J63" s="5"/>
      <c r="K63" s="5"/>
      <c r="L63" s="17"/>
    </row>
    <row r="64" spans="1:12" ht="9.75" customHeight="1">
      <c r="A64" s="16"/>
      <c r="B64" s="5"/>
      <c r="C64" s="5"/>
      <c r="D64" s="5"/>
      <c r="E64" s="5"/>
      <c r="F64" s="79" t="s">
        <v>48</v>
      </c>
      <c r="G64" s="5"/>
      <c r="H64" s="5"/>
      <c r="I64" s="5"/>
      <c r="J64" s="5"/>
      <c r="K64" s="5"/>
      <c r="L64" s="17"/>
    </row>
    <row r="65" spans="1:12">
      <c r="A65" s="16"/>
      <c r="B65" s="5"/>
      <c r="C65" s="5"/>
      <c r="D65" s="5"/>
      <c r="E65" s="5"/>
      <c r="F65" s="79" t="s">
        <v>49</v>
      </c>
      <c r="G65" s="554"/>
      <c r="H65" s="554"/>
      <c r="I65" s="554"/>
      <c r="J65" s="5"/>
      <c r="K65" s="5"/>
      <c r="L65" s="17"/>
    </row>
    <row r="66" spans="1:12">
      <c r="A66" s="555" t="s">
        <v>50</v>
      </c>
      <c r="B66" s="556"/>
      <c r="C66" s="556"/>
      <c r="D66" s="556"/>
      <c r="E66" s="556"/>
      <c r="F66" s="556"/>
      <c r="G66" s="556"/>
      <c r="H66" s="556"/>
      <c r="I66" s="556"/>
      <c r="J66" s="556"/>
      <c r="K66" s="556"/>
      <c r="L66" s="557"/>
    </row>
    <row r="67" spans="1:12" ht="3" customHeight="1">
      <c r="A67" s="16"/>
      <c r="B67" s="5"/>
      <c r="C67" s="5"/>
      <c r="D67" s="5"/>
      <c r="E67" s="5"/>
      <c r="F67" s="5" t="s">
        <v>51</v>
      </c>
      <c r="G67" s="5"/>
      <c r="H67" s="5"/>
      <c r="I67" s="5"/>
      <c r="J67" s="5"/>
      <c r="K67" s="5"/>
      <c r="L67" s="17"/>
    </row>
    <row r="68" spans="1:12">
      <c r="A68" s="136" t="s">
        <v>52</v>
      </c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21"/>
    </row>
    <row r="69" spans="1:12">
      <c r="A69" s="558"/>
      <c r="B69" s="559"/>
      <c r="C69" s="559"/>
      <c r="D69" s="559"/>
      <c r="E69" s="559"/>
      <c r="F69" s="559"/>
      <c r="G69" s="559"/>
      <c r="H69" s="559"/>
      <c r="I69" s="559"/>
      <c r="J69" s="559"/>
      <c r="K69" s="559"/>
      <c r="L69" s="560"/>
    </row>
    <row r="70" spans="1:12">
      <c r="A70" s="561"/>
      <c r="B70" s="562"/>
      <c r="C70" s="562"/>
      <c r="D70" s="562"/>
      <c r="E70" s="562"/>
      <c r="F70" s="562"/>
      <c r="G70" s="562"/>
      <c r="H70" s="562"/>
      <c r="I70" s="562"/>
      <c r="J70" s="562"/>
      <c r="K70" s="562"/>
      <c r="L70" s="563"/>
    </row>
    <row r="71" spans="1:12">
      <c r="A71" s="564"/>
      <c r="B71" s="565"/>
      <c r="C71" s="565"/>
      <c r="D71" s="565"/>
      <c r="E71" s="565"/>
      <c r="F71" s="565"/>
      <c r="G71" s="565"/>
      <c r="H71" s="565"/>
      <c r="I71" s="565"/>
      <c r="J71" s="565"/>
      <c r="K71" s="565"/>
      <c r="L71" s="566"/>
    </row>
    <row r="72" spans="1:12">
      <c r="A72" s="80"/>
      <c r="B72" s="81"/>
      <c r="C72" s="81"/>
      <c r="D72" s="81"/>
      <c r="E72" s="81"/>
      <c r="F72" s="81"/>
      <c r="G72" s="81"/>
      <c r="H72" s="81"/>
      <c r="I72" s="81"/>
      <c r="J72" s="81"/>
      <c r="K72" s="81"/>
      <c r="L72" s="82"/>
    </row>
    <row r="73" spans="1:12">
      <c r="A73" s="80" t="s">
        <v>53</v>
      </c>
      <c r="B73" s="137"/>
      <c r="C73" s="81"/>
      <c r="D73" s="81"/>
      <c r="E73" s="81"/>
      <c r="F73" s="81"/>
      <c r="G73" s="81"/>
      <c r="H73" s="81"/>
      <c r="I73" s="81"/>
      <c r="J73" s="81"/>
      <c r="K73" s="81"/>
      <c r="L73" s="82"/>
    </row>
    <row r="74" spans="1:12">
      <c r="A74" s="16" t="s">
        <v>54</v>
      </c>
      <c r="B74" s="5"/>
      <c r="C74" s="5"/>
      <c r="D74" s="5"/>
      <c r="E74" s="79"/>
      <c r="F74" s="5"/>
      <c r="G74" s="5"/>
      <c r="H74" s="5"/>
      <c r="I74" s="5"/>
      <c r="J74" s="5"/>
      <c r="K74" s="5"/>
      <c r="L74" s="17"/>
    </row>
    <row r="75" spans="1:12">
      <c r="A75" s="16"/>
      <c r="B75" s="5"/>
      <c r="C75" s="5"/>
      <c r="D75" s="5"/>
      <c r="E75" s="79"/>
      <c r="F75" s="139"/>
      <c r="G75" s="139"/>
      <c r="H75" s="139"/>
      <c r="I75" s="139"/>
      <c r="J75" s="5"/>
      <c r="K75" s="5"/>
      <c r="L75" s="17"/>
    </row>
    <row r="76" spans="1:12">
      <c r="A76" s="149"/>
      <c r="B76" s="139"/>
      <c r="C76" s="139"/>
      <c r="D76" s="139"/>
      <c r="E76" s="139"/>
      <c r="F76" s="139"/>
      <c r="G76" s="139"/>
      <c r="H76" s="139"/>
      <c r="I76" s="139"/>
      <c r="J76" s="139"/>
      <c r="K76" s="139"/>
      <c r="L76" s="140"/>
    </row>
    <row r="77" spans="1:12">
      <c r="A77" s="16" t="s">
        <v>55</v>
      </c>
      <c r="B77" s="83"/>
      <c r="C77" s="83"/>
      <c r="D77" s="84"/>
      <c r="E77" s="141"/>
      <c r="F77" s="141"/>
      <c r="G77" s="141"/>
      <c r="H77" s="141"/>
      <c r="I77" s="142"/>
      <c r="J77" s="142"/>
      <c r="K77" s="142"/>
      <c r="L77" s="143"/>
    </row>
    <row r="78" spans="1:12" ht="9" customHeight="1" thickBot="1">
      <c r="A78" s="144"/>
      <c r="B78" s="145"/>
      <c r="C78" s="145"/>
      <c r="D78" s="11"/>
      <c r="E78" s="146"/>
      <c r="F78" s="146"/>
      <c r="G78" s="146"/>
      <c r="H78" s="146"/>
      <c r="I78" s="147"/>
      <c r="J78" s="147"/>
      <c r="K78" s="147"/>
      <c r="L78" s="148"/>
    </row>
  </sheetData>
  <mergeCells count="47">
    <mergeCell ref="B19:J19"/>
    <mergeCell ref="A2:A5"/>
    <mergeCell ref="D2:I2"/>
    <mergeCell ref="J2:L2"/>
    <mergeCell ref="D3:I3"/>
    <mergeCell ref="D4:I4"/>
    <mergeCell ref="D5:I5"/>
    <mergeCell ref="K5:L5"/>
    <mergeCell ref="C10:L10"/>
    <mergeCell ref="C11:L11"/>
    <mergeCell ref="C12:L12"/>
    <mergeCell ref="C13:L13"/>
    <mergeCell ref="C14:L14"/>
    <mergeCell ref="A28:K28"/>
    <mergeCell ref="B20:J20"/>
    <mergeCell ref="A24:E24"/>
    <mergeCell ref="F24:G24"/>
    <mergeCell ref="H24:I24"/>
    <mergeCell ref="A25:E25"/>
    <mergeCell ref="F25:G25"/>
    <mergeCell ref="H25:I25"/>
    <mergeCell ref="A26:E26"/>
    <mergeCell ref="H26:I26"/>
    <mergeCell ref="A27:E27"/>
    <mergeCell ref="F27:G27"/>
    <mergeCell ref="H27:I27"/>
    <mergeCell ref="A46:G46"/>
    <mergeCell ref="A32:H32"/>
    <mergeCell ref="A33:H33"/>
    <mergeCell ref="A34:H34"/>
    <mergeCell ref="A35:H35"/>
    <mergeCell ref="A36:H36"/>
    <mergeCell ref="A37:H37"/>
    <mergeCell ref="A38:H38"/>
    <mergeCell ref="A39:H39"/>
    <mergeCell ref="A40:K40"/>
    <mergeCell ref="A44:G44"/>
    <mergeCell ref="A45:G45"/>
    <mergeCell ref="G65:I65"/>
    <mergeCell ref="A66:L66"/>
    <mergeCell ref="A69:L71"/>
    <mergeCell ref="A47:K47"/>
    <mergeCell ref="A51:G51"/>
    <mergeCell ref="A52:G52"/>
    <mergeCell ref="A53:G53"/>
    <mergeCell ref="A54:K54"/>
    <mergeCell ref="A56:K5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BB78"/>
  <sheetViews>
    <sheetView topLeftCell="A31" zoomScale="80" zoomScaleNormal="80" workbookViewId="0">
      <selection activeCell="L26" sqref="L26"/>
    </sheetView>
  </sheetViews>
  <sheetFormatPr baseColWidth="10" defaultRowHeight="15"/>
  <cols>
    <col min="1" max="1" width="11.42578125" style="85"/>
    <col min="2" max="2" width="12.140625" style="85" bestFit="1" customWidth="1"/>
    <col min="3" max="7" width="11.42578125" style="85"/>
    <col min="8" max="8" width="12.42578125" style="85" customWidth="1"/>
    <col min="9" max="9" width="12.5703125" style="85" customWidth="1"/>
    <col min="10" max="10" width="13.28515625" style="85" customWidth="1"/>
    <col min="11" max="11" width="15.85546875" style="85" customWidth="1"/>
    <col min="12" max="12" width="13" style="85" customWidth="1"/>
    <col min="13" max="254" width="11.42578125" style="203"/>
    <col min="255" max="255" width="1.85546875" style="203" customWidth="1"/>
    <col min="256" max="256" width="11.42578125" style="203"/>
    <col min="257" max="257" width="12.140625" style="203" bestFit="1" customWidth="1"/>
    <col min="258" max="262" width="11.42578125" style="203"/>
    <col min="263" max="263" width="12.42578125" style="203" customWidth="1"/>
    <col min="264" max="264" width="12.5703125" style="203" customWidth="1"/>
    <col min="265" max="265" width="13.28515625" style="203" customWidth="1"/>
    <col min="266" max="266" width="15.85546875" style="203" customWidth="1"/>
    <col min="267" max="267" width="13" style="203" customWidth="1"/>
    <col min="268" max="268" width="0.140625" style="203" customWidth="1"/>
    <col min="269" max="510" width="11.42578125" style="203"/>
    <col min="511" max="511" width="1.85546875" style="203" customWidth="1"/>
    <col min="512" max="512" width="11.42578125" style="203"/>
    <col min="513" max="513" width="12.140625" style="203" bestFit="1" customWidth="1"/>
    <col min="514" max="518" width="11.42578125" style="203"/>
    <col min="519" max="519" width="12.42578125" style="203" customWidth="1"/>
    <col min="520" max="520" width="12.5703125" style="203" customWidth="1"/>
    <col min="521" max="521" width="13.28515625" style="203" customWidth="1"/>
    <col min="522" max="522" width="15.85546875" style="203" customWidth="1"/>
    <col min="523" max="523" width="13" style="203" customWidth="1"/>
    <col min="524" max="524" width="0.140625" style="203" customWidth="1"/>
    <col min="525" max="766" width="11.42578125" style="203"/>
    <col min="767" max="767" width="1.85546875" style="203" customWidth="1"/>
    <col min="768" max="768" width="11.42578125" style="203"/>
    <col min="769" max="769" width="12.140625" style="203" bestFit="1" customWidth="1"/>
    <col min="770" max="774" width="11.42578125" style="203"/>
    <col min="775" max="775" width="12.42578125" style="203" customWidth="1"/>
    <col min="776" max="776" width="12.5703125" style="203" customWidth="1"/>
    <col min="777" max="777" width="13.28515625" style="203" customWidth="1"/>
    <col min="778" max="778" width="15.85546875" style="203" customWidth="1"/>
    <col min="779" max="779" width="13" style="203" customWidth="1"/>
    <col min="780" max="780" width="0.140625" style="203" customWidth="1"/>
    <col min="781" max="1022" width="11.42578125" style="203"/>
    <col min="1023" max="1023" width="1.85546875" style="203" customWidth="1"/>
    <col min="1024" max="1024" width="11.42578125" style="203"/>
    <col min="1025" max="1025" width="12.140625" style="203" bestFit="1" customWidth="1"/>
    <col min="1026" max="1030" width="11.42578125" style="203"/>
    <col min="1031" max="1031" width="12.42578125" style="203" customWidth="1"/>
    <col min="1032" max="1032" width="12.5703125" style="203" customWidth="1"/>
    <col min="1033" max="1033" width="13.28515625" style="203" customWidth="1"/>
    <col min="1034" max="1034" width="15.85546875" style="203" customWidth="1"/>
    <col min="1035" max="1035" width="13" style="203" customWidth="1"/>
    <col min="1036" max="1036" width="0.140625" style="203" customWidth="1"/>
    <col min="1037" max="1278" width="11.42578125" style="203"/>
    <col min="1279" max="1279" width="1.85546875" style="203" customWidth="1"/>
    <col min="1280" max="1280" width="11.42578125" style="203"/>
    <col min="1281" max="1281" width="12.140625" style="203" bestFit="1" customWidth="1"/>
    <col min="1282" max="1286" width="11.42578125" style="203"/>
    <col min="1287" max="1287" width="12.42578125" style="203" customWidth="1"/>
    <col min="1288" max="1288" width="12.5703125" style="203" customWidth="1"/>
    <col min="1289" max="1289" width="13.28515625" style="203" customWidth="1"/>
    <col min="1290" max="1290" width="15.85546875" style="203" customWidth="1"/>
    <col min="1291" max="1291" width="13" style="203" customWidth="1"/>
    <col min="1292" max="1292" width="0.140625" style="203" customWidth="1"/>
    <col min="1293" max="1534" width="11.42578125" style="203"/>
    <col min="1535" max="1535" width="1.85546875" style="203" customWidth="1"/>
    <col min="1536" max="1536" width="11.42578125" style="203"/>
    <col min="1537" max="1537" width="12.140625" style="203" bestFit="1" customWidth="1"/>
    <col min="1538" max="1542" width="11.42578125" style="203"/>
    <col min="1543" max="1543" width="12.42578125" style="203" customWidth="1"/>
    <col min="1544" max="1544" width="12.5703125" style="203" customWidth="1"/>
    <col min="1545" max="1545" width="13.28515625" style="203" customWidth="1"/>
    <col min="1546" max="1546" width="15.85546875" style="203" customWidth="1"/>
    <col min="1547" max="1547" width="13" style="203" customWidth="1"/>
    <col min="1548" max="1548" width="0.140625" style="203" customWidth="1"/>
    <col min="1549" max="1790" width="11.42578125" style="203"/>
    <col min="1791" max="1791" width="1.85546875" style="203" customWidth="1"/>
    <col min="1792" max="1792" width="11.42578125" style="203"/>
    <col min="1793" max="1793" width="12.140625" style="203" bestFit="1" customWidth="1"/>
    <col min="1794" max="1798" width="11.42578125" style="203"/>
    <col min="1799" max="1799" width="12.42578125" style="203" customWidth="1"/>
    <col min="1800" max="1800" width="12.5703125" style="203" customWidth="1"/>
    <col min="1801" max="1801" width="13.28515625" style="203" customWidth="1"/>
    <col min="1802" max="1802" width="15.85546875" style="203" customWidth="1"/>
    <col min="1803" max="1803" width="13" style="203" customWidth="1"/>
    <col min="1804" max="1804" width="0.140625" style="203" customWidth="1"/>
    <col min="1805" max="2046" width="11.42578125" style="203"/>
    <col min="2047" max="2047" width="1.85546875" style="203" customWidth="1"/>
    <col min="2048" max="2048" width="11.42578125" style="203"/>
    <col min="2049" max="2049" width="12.140625" style="203" bestFit="1" customWidth="1"/>
    <col min="2050" max="2054" width="11.42578125" style="203"/>
    <col min="2055" max="2055" width="12.42578125" style="203" customWidth="1"/>
    <col min="2056" max="2056" width="12.5703125" style="203" customWidth="1"/>
    <col min="2057" max="2057" width="13.28515625" style="203" customWidth="1"/>
    <col min="2058" max="2058" width="15.85546875" style="203" customWidth="1"/>
    <col min="2059" max="2059" width="13" style="203" customWidth="1"/>
    <col min="2060" max="2060" width="0.140625" style="203" customWidth="1"/>
    <col min="2061" max="2302" width="11.42578125" style="203"/>
    <col min="2303" max="2303" width="1.85546875" style="203" customWidth="1"/>
    <col min="2304" max="2304" width="11.42578125" style="203"/>
    <col min="2305" max="2305" width="12.140625" style="203" bestFit="1" customWidth="1"/>
    <col min="2306" max="2310" width="11.42578125" style="203"/>
    <col min="2311" max="2311" width="12.42578125" style="203" customWidth="1"/>
    <col min="2312" max="2312" width="12.5703125" style="203" customWidth="1"/>
    <col min="2313" max="2313" width="13.28515625" style="203" customWidth="1"/>
    <col min="2314" max="2314" width="15.85546875" style="203" customWidth="1"/>
    <col min="2315" max="2315" width="13" style="203" customWidth="1"/>
    <col min="2316" max="2316" width="0.140625" style="203" customWidth="1"/>
    <col min="2317" max="2558" width="11.42578125" style="203"/>
    <col min="2559" max="2559" width="1.85546875" style="203" customWidth="1"/>
    <col min="2560" max="2560" width="11.42578125" style="203"/>
    <col min="2561" max="2561" width="12.140625" style="203" bestFit="1" customWidth="1"/>
    <col min="2562" max="2566" width="11.42578125" style="203"/>
    <col min="2567" max="2567" width="12.42578125" style="203" customWidth="1"/>
    <col min="2568" max="2568" width="12.5703125" style="203" customWidth="1"/>
    <col min="2569" max="2569" width="13.28515625" style="203" customWidth="1"/>
    <col min="2570" max="2570" width="15.85546875" style="203" customWidth="1"/>
    <col min="2571" max="2571" width="13" style="203" customWidth="1"/>
    <col min="2572" max="2572" width="0.140625" style="203" customWidth="1"/>
    <col min="2573" max="2814" width="11.42578125" style="203"/>
    <col min="2815" max="2815" width="1.85546875" style="203" customWidth="1"/>
    <col min="2816" max="2816" width="11.42578125" style="203"/>
    <col min="2817" max="2817" width="12.140625" style="203" bestFit="1" customWidth="1"/>
    <col min="2818" max="2822" width="11.42578125" style="203"/>
    <col min="2823" max="2823" width="12.42578125" style="203" customWidth="1"/>
    <col min="2824" max="2824" width="12.5703125" style="203" customWidth="1"/>
    <col min="2825" max="2825" width="13.28515625" style="203" customWidth="1"/>
    <col min="2826" max="2826" width="15.85546875" style="203" customWidth="1"/>
    <col min="2827" max="2827" width="13" style="203" customWidth="1"/>
    <col min="2828" max="2828" width="0.140625" style="203" customWidth="1"/>
    <col min="2829" max="3070" width="11.42578125" style="203"/>
    <col min="3071" max="3071" width="1.85546875" style="203" customWidth="1"/>
    <col min="3072" max="3072" width="11.42578125" style="203"/>
    <col min="3073" max="3073" width="12.140625" style="203" bestFit="1" customWidth="1"/>
    <col min="3074" max="3078" width="11.42578125" style="203"/>
    <col min="3079" max="3079" width="12.42578125" style="203" customWidth="1"/>
    <col min="3080" max="3080" width="12.5703125" style="203" customWidth="1"/>
    <col min="3081" max="3081" width="13.28515625" style="203" customWidth="1"/>
    <col min="3082" max="3082" width="15.85546875" style="203" customWidth="1"/>
    <col min="3083" max="3083" width="13" style="203" customWidth="1"/>
    <col min="3084" max="3084" width="0.140625" style="203" customWidth="1"/>
    <col min="3085" max="3326" width="11.42578125" style="203"/>
    <col min="3327" max="3327" width="1.85546875" style="203" customWidth="1"/>
    <col min="3328" max="3328" width="11.42578125" style="203"/>
    <col min="3329" max="3329" width="12.140625" style="203" bestFit="1" customWidth="1"/>
    <col min="3330" max="3334" width="11.42578125" style="203"/>
    <col min="3335" max="3335" width="12.42578125" style="203" customWidth="1"/>
    <col min="3336" max="3336" width="12.5703125" style="203" customWidth="1"/>
    <col min="3337" max="3337" width="13.28515625" style="203" customWidth="1"/>
    <col min="3338" max="3338" width="15.85546875" style="203" customWidth="1"/>
    <col min="3339" max="3339" width="13" style="203" customWidth="1"/>
    <col min="3340" max="3340" width="0.140625" style="203" customWidth="1"/>
    <col min="3341" max="3582" width="11.42578125" style="203"/>
    <col min="3583" max="3583" width="1.85546875" style="203" customWidth="1"/>
    <col min="3584" max="3584" width="11.42578125" style="203"/>
    <col min="3585" max="3585" width="12.140625" style="203" bestFit="1" customWidth="1"/>
    <col min="3586" max="3590" width="11.42578125" style="203"/>
    <col min="3591" max="3591" width="12.42578125" style="203" customWidth="1"/>
    <col min="3592" max="3592" width="12.5703125" style="203" customWidth="1"/>
    <col min="3593" max="3593" width="13.28515625" style="203" customWidth="1"/>
    <col min="3594" max="3594" width="15.85546875" style="203" customWidth="1"/>
    <col min="3595" max="3595" width="13" style="203" customWidth="1"/>
    <col min="3596" max="3596" width="0.140625" style="203" customWidth="1"/>
    <col min="3597" max="3838" width="11.42578125" style="203"/>
    <col min="3839" max="3839" width="1.85546875" style="203" customWidth="1"/>
    <col min="3840" max="3840" width="11.42578125" style="203"/>
    <col min="3841" max="3841" width="12.140625" style="203" bestFit="1" customWidth="1"/>
    <col min="3842" max="3846" width="11.42578125" style="203"/>
    <col min="3847" max="3847" width="12.42578125" style="203" customWidth="1"/>
    <col min="3848" max="3848" width="12.5703125" style="203" customWidth="1"/>
    <col min="3849" max="3849" width="13.28515625" style="203" customWidth="1"/>
    <col min="3850" max="3850" width="15.85546875" style="203" customWidth="1"/>
    <col min="3851" max="3851" width="13" style="203" customWidth="1"/>
    <col min="3852" max="3852" width="0.140625" style="203" customWidth="1"/>
    <col min="3853" max="4094" width="11.42578125" style="203"/>
    <col min="4095" max="4095" width="1.85546875" style="203" customWidth="1"/>
    <col min="4096" max="4096" width="11.42578125" style="203"/>
    <col min="4097" max="4097" width="12.140625" style="203" bestFit="1" customWidth="1"/>
    <col min="4098" max="4102" width="11.42578125" style="203"/>
    <col min="4103" max="4103" width="12.42578125" style="203" customWidth="1"/>
    <col min="4104" max="4104" width="12.5703125" style="203" customWidth="1"/>
    <col min="4105" max="4105" width="13.28515625" style="203" customWidth="1"/>
    <col min="4106" max="4106" width="15.85546875" style="203" customWidth="1"/>
    <col min="4107" max="4107" width="13" style="203" customWidth="1"/>
    <col min="4108" max="4108" width="0.140625" style="203" customWidth="1"/>
    <col min="4109" max="4350" width="11.42578125" style="203"/>
    <col min="4351" max="4351" width="1.85546875" style="203" customWidth="1"/>
    <col min="4352" max="4352" width="11.42578125" style="203"/>
    <col min="4353" max="4353" width="12.140625" style="203" bestFit="1" customWidth="1"/>
    <col min="4354" max="4358" width="11.42578125" style="203"/>
    <col min="4359" max="4359" width="12.42578125" style="203" customWidth="1"/>
    <col min="4360" max="4360" width="12.5703125" style="203" customWidth="1"/>
    <col min="4361" max="4361" width="13.28515625" style="203" customWidth="1"/>
    <col min="4362" max="4362" width="15.85546875" style="203" customWidth="1"/>
    <col min="4363" max="4363" width="13" style="203" customWidth="1"/>
    <col min="4364" max="4364" width="0.140625" style="203" customWidth="1"/>
    <col min="4365" max="4606" width="11.42578125" style="203"/>
    <col min="4607" max="4607" width="1.85546875" style="203" customWidth="1"/>
    <col min="4608" max="4608" width="11.42578125" style="203"/>
    <col min="4609" max="4609" width="12.140625" style="203" bestFit="1" customWidth="1"/>
    <col min="4610" max="4614" width="11.42578125" style="203"/>
    <col min="4615" max="4615" width="12.42578125" style="203" customWidth="1"/>
    <col min="4616" max="4616" width="12.5703125" style="203" customWidth="1"/>
    <col min="4617" max="4617" width="13.28515625" style="203" customWidth="1"/>
    <col min="4618" max="4618" width="15.85546875" style="203" customWidth="1"/>
    <col min="4619" max="4619" width="13" style="203" customWidth="1"/>
    <col min="4620" max="4620" width="0.140625" style="203" customWidth="1"/>
    <col min="4621" max="4862" width="11.42578125" style="203"/>
    <col min="4863" max="4863" width="1.85546875" style="203" customWidth="1"/>
    <col min="4864" max="4864" width="11.42578125" style="203"/>
    <col min="4865" max="4865" width="12.140625" style="203" bestFit="1" customWidth="1"/>
    <col min="4866" max="4870" width="11.42578125" style="203"/>
    <col min="4871" max="4871" width="12.42578125" style="203" customWidth="1"/>
    <col min="4872" max="4872" width="12.5703125" style="203" customWidth="1"/>
    <col min="4873" max="4873" width="13.28515625" style="203" customWidth="1"/>
    <col min="4874" max="4874" width="15.85546875" style="203" customWidth="1"/>
    <col min="4875" max="4875" width="13" style="203" customWidth="1"/>
    <col min="4876" max="4876" width="0.140625" style="203" customWidth="1"/>
    <col min="4877" max="5118" width="11.42578125" style="203"/>
    <col min="5119" max="5119" width="1.85546875" style="203" customWidth="1"/>
    <col min="5120" max="5120" width="11.42578125" style="203"/>
    <col min="5121" max="5121" width="12.140625" style="203" bestFit="1" customWidth="1"/>
    <col min="5122" max="5126" width="11.42578125" style="203"/>
    <col min="5127" max="5127" width="12.42578125" style="203" customWidth="1"/>
    <col min="5128" max="5128" width="12.5703125" style="203" customWidth="1"/>
    <col min="5129" max="5129" width="13.28515625" style="203" customWidth="1"/>
    <col min="5130" max="5130" width="15.85546875" style="203" customWidth="1"/>
    <col min="5131" max="5131" width="13" style="203" customWidth="1"/>
    <col min="5132" max="5132" width="0.140625" style="203" customWidth="1"/>
    <col min="5133" max="5374" width="11.42578125" style="203"/>
    <col min="5375" max="5375" width="1.85546875" style="203" customWidth="1"/>
    <col min="5376" max="5376" width="11.42578125" style="203"/>
    <col min="5377" max="5377" width="12.140625" style="203" bestFit="1" customWidth="1"/>
    <col min="5378" max="5382" width="11.42578125" style="203"/>
    <col min="5383" max="5383" width="12.42578125" style="203" customWidth="1"/>
    <col min="5384" max="5384" width="12.5703125" style="203" customWidth="1"/>
    <col min="5385" max="5385" width="13.28515625" style="203" customWidth="1"/>
    <col min="5386" max="5386" width="15.85546875" style="203" customWidth="1"/>
    <col min="5387" max="5387" width="13" style="203" customWidth="1"/>
    <col min="5388" max="5388" width="0.140625" style="203" customWidth="1"/>
    <col min="5389" max="5630" width="11.42578125" style="203"/>
    <col min="5631" max="5631" width="1.85546875" style="203" customWidth="1"/>
    <col min="5632" max="5632" width="11.42578125" style="203"/>
    <col min="5633" max="5633" width="12.140625" style="203" bestFit="1" customWidth="1"/>
    <col min="5634" max="5638" width="11.42578125" style="203"/>
    <col min="5639" max="5639" width="12.42578125" style="203" customWidth="1"/>
    <col min="5640" max="5640" width="12.5703125" style="203" customWidth="1"/>
    <col min="5641" max="5641" width="13.28515625" style="203" customWidth="1"/>
    <col min="5642" max="5642" width="15.85546875" style="203" customWidth="1"/>
    <col min="5643" max="5643" width="13" style="203" customWidth="1"/>
    <col min="5644" max="5644" width="0.140625" style="203" customWidth="1"/>
    <col min="5645" max="5886" width="11.42578125" style="203"/>
    <col min="5887" max="5887" width="1.85546875" style="203" customWidth="1"/>
    <col min="5888" max="5888" width="11.42578125" style="203"/>
    <col min="5889" max="5889" width="12.140625" style="203" bestFit="1" customWidth="1"/>
    <col min="5890" max="5894" width="11.42578125" style="203"/>
    <col min="5895" max="5895" width="12.42578125" style="203" customWidth="1"/>
    <col min="5896" max="5896" width="12.5703125" style="203" customWidth="1"/>
    <col min="5897" max="5897" width="13.28515625" style="203" customWidth="1"/>
    <col min="5898" max="5898" width="15.85546875" style="203" customWidth="1"/>
    <col min="5899" max="5899" width="13" style="203" customWidth="1"/>
    <col min="5900" max="5900" width="0.140625" style="203" customWidth="1"/>
    <col min="5901" max="6142" width="11.42578125" style="203"/>
    <col min="6143" max="6143" width="1.85546875" style="203" customWidth="1"/>
    <col min="6144" max="6144" width="11.42578125" style="203"/>
    <col min="6145" max="6145" width="12.140625" style="203" bestFit="1" customWidth="1"/>
    <col min="6146" max="6150" width="11.42578125" style="203"/>
    <col min="6151" max="6151" width="12.42578125" style="203" customWidth="1"/>
    <col min="6152" max="6152" width="12.5703125" style="203" customWidth="1"/>
    <col min="6153" max="6153" width="13.28515625" style="203" customWidth="1"/>
    <col min="6154" max="6154" width="15.85546875" style="203" customWidth="1"/>
    <col min="6155" max="6155" width="13" style="203" customWidth="1"/>
    <col min="6156" max="6156" width="0.140625" style="203" customWidth="1"/>
    <col min="6157" max="6398" width="11.42578125" style="203"/>
    <col min="6399" max="6399" width="1.85546875" style="203" customWidth="1"/>
    <col min="6400" max="6400" width="11.42578125" style="203"/>
    <col min="6401" max="6401" width="12.140625" style="203" bestFit="1" customWidth="1"/>
    <col min="6402" max="6406" width="11.42578125" style="203"/>
    <col min="6407" max="6407" width="12.42578125" style="203" customWidth="1"/>
    <col min="6408" max="6408" width="12.5703125" style="203" customWidth="1"/>
    <col min="6409" max="6409" width="13.28515625" style="203" customWidth="1"/>
    <col min="6410" max="6410" width="15.85546875" style="203" customWidth="1"/>
    <col min="6411" max="6411" width="13" style="203" customWidth="1"/>
    <col min="6412" max="6412" width="0.140625" style="203" customWidth="1"/>
    <col min="6413" max="6654" width="11.42578125" style="203"/>
    <col min="6655" max="6655" width="1.85546875" style="203" customWidth="1"/>
    <col min="6656" max="6656" width="11.42578125" style="203"/>
    <col min="6657" max="6657" width="12.140625" style="203" bestFit="1" customWidth="1"/>
    <col min="6658" max="6662" width="11.42578125" style="203"/>
    <col min="6663" max="6663" width="12.42578125" style="203" customWidth="1"/>
    <col min="6664" max="6664" width="12.5703125" style="203" customWidth="1"/>
    <col min="6665" max="6665" width="13.28515625" style="203" customWidth="1"/>
    <col min="6666" max="6666" width="15.85546875" style="203" customWidth="1"/>
    <col min="6667" max="6667" width="13" style="203" customWidth="1"/>
    <col min="6668" max="6668" width="0.140625" style="203" customWidth="1"/>
    <col min="6669" max="6910" width="11.42578125" style="203"/>
    <col min="6911" max="6911" width="1.85546875" style="203" customWidth="1"/>
    <col min="6912" max="6912" width="11.42578125" style="203"/>
    <col min="6913" max="6913" width="12.140625" style="203" bestFit="1" customWidth="1"/>
    <col min="6914" max="6918" width="11.42578125" style="203"/>
    <col min="6919" max="6919" width="12.42578125" style="203" customWidth="1"/>
    <col min="6920" max="6920" width="12.5703125" style="203" customWidth="1"/>
    <col min="6921" max="6921" width="13.28515625" style="203" customWidth="1"/>
    <col min="6922" max="6922" width="15.85546875" style="203" customWidth="1"/>
    <col min="6923" max="6923" width="13" style="203" customWidth="1"/>
    <col min="6924" max="6924" width="0.140625" style="203" customWidth="1"/>
    <col min="6925" max="7166" width="11.42578125" style="203"/>
    <col min="7167" max="7167" width="1.85546875" style="203" customWidth="1"/>
    <col min="7168" max="7168" width="11.42578125" style="203"/>
    <col min="7169" max="7169" width="12.140625" style="203" bestFit="1" customWidth="1"/>
    <col min="7170" max="7174" width="11.42578125" style="203"/>
    <col min="7175" max="7175" width="12.42578125" style="203" customWidth="1"/>
    <col min="7176" max="7176" width="12.5703125" style="203" customWidth="1"/>
    <col min="7177" max="7177" width="13.28515625" style="203" customWidth="1"/>
    <col min="7178" max="7178" width="15.85546875" style="203" customWidth="1"/>
    <col min="7179" max="7179" width="13" style="203" customWidth="1"/>
    <col min="7180" max="7180" width="0.140625" style="203" customWidth="1"/>
    <col min="7181" max="7422" width="11.42578125" style="203"/>
    <col min="7423" max="7423" width="1.85546875" style="203" customWidth="1"/>
    <col min="7424" max="7424" width="11.42578125" style="203"/>
    <col min="7425" max="7425" width="12.140625" style="203" bestFit="1" customWidth="1"/>
    <col min="7426" max="7430" width="11.42578125" style="203"/>
    <col min="7431" max="7431" width="12.42578125" style="203" customWidth="1"/>
    <col min="7432" max="7432" width="12.5703125" style="203" customWidth="1"/>
    <col min="7433" max="7433" width="13.28515625" style="203" customWidth="1"/>
    <col min="7434" max="7434" width="15.85546875" style="203" customWidth="1"/>
    <col min="7435" max="7435" width="13" style="203" customWidth="1"/>
    <col min="7436" max="7436" width="0.140625" style="203" customWidth="1"/>
    <col min="7437" max="7678" width="11.42578125" style="203"/>
    <col min="7679" max="7679" width="1.85546875" style="203" customWidth="1"/>
    <col min="7680" max="7680" width="11.42578125" style="203"/>
    <col min="7681" max="7681" width="12.140625" style="203" bestFit="1" customWidth="1"/>
    <col min="7682" max="7686" width="11.42578125" style="203"/>
    <col min="7687" max="7687" width="12.42578125" style="203" customWidth="1"/>
    <col min="7688" max="7688" width="12.5703125" style="203" customWidth="1"/>
    <col min="7689" max="7689" width="13.28515625" style="203" customWidth="1"/>
    <col min="7690" max="7690" width="15.85546875" style="203" customWidth="1"/>
    <col min="7691" max="7691" width="13" style="203" customWidth="1"/>
    <col min="7692" max="7692" width="0.140625" style="203" customWidth="1"/>
    <col min="7693" max="7934" width="11.42578125" style="203"/>
    <col min="7935" max="7935" width="1.85546875" style="203" customWidth="1"/>
    <col min="7936" max="7936" width="11.42578125" style="203"/>
    <col min="7937" max="7937" width="12.140625" style="203" bestFit="1" customWidth="1"/>
    <col min="7938" max="7942" width="11.42578125" style="203"/>
    <col min="7943" max="7943" width="12.42578125" style="203" customWidth="1"/>
    <col min="7944" max="7944" width="12.5703125" style="203" customWidth="1"/>
    <col min="7945" max="7945" width="13.28515625" style="203" customWidth="1"/>
    <col min="7946" max="7946" width="15.85546875" style="203" customWidth="1"/>
    <col min="7947" max="7947" width="13" style="203" customWidth="1"/>
    <col min="7948" max="7948" width="0.140625" style="203" customWidth="1"/>
    <col min="7949" max="8190" width="11.42578125" style="203"/>
    <col min="8191" max="8191" width="1.85546875" style="203" customWidth="1"/>
    <col min="8192" max="8192" width="11.42578125" style="203"/>
    <col min="8193" max="8193" width="12.140625" style="203" bestFit="1" customWidth="1"/>
    <col min="8194" max="8198" width="11.42578125" style="203"/>
    <col min="8199" max="8199" width="12.42578125" style="203" customWidth="1"/>
    <col min="8200" max="8200" width="12.5703125" style="203" customWidth="1"/>
    <col min="8201" max="8201" width="13.28515625" style="203" customWidth="1"/>
    <col min="8202" max="8202" width="15.85546875" style="203" customWidth="1"/>
    <col min="8203" max="8203" width="13" style="203" customWidth="1"/>
    <col min="8204" max="8204" width="0.140625" style="203" customWidth="1"/>
    <col min="8205" max="8446" width="11.42578125" style="203"/>
    <col min="8447" max="8447" width="1.85546875" style="203" customWidth="1"/>
    <col min="8448" max="8448" width="11.42578125" style="203"/>
    <col min="8449" max="8449" width="12.140625" style="203" bestFit="1" customWidth="1"/>
    <col min="8450" max="8454" width="11.42578125" style="203"/>
    <col min="8455" max="8455" width="12.42578125" style="203" customWidth="1"/>
    <col min="8456" max="8456" width="12.5703125" style="203" customWidth="1"/>
    <col min="8457" max="8457" width="13.28515625" style="203" customWidth="1"/>
    <col min="8458" max="8458" width="15.85546875" style="203" customWidth="1"/>
    <col min="8459" max="8459" width="13" style="203" customWidth="1"/>
    <col min="8460" max="8460" width="0.140625" style="203" customWidth="1"/>
    <col min="8461" max="8702" width="11.42578125" style="203"/>
    <col min="8703" max="8703" width="1.85546875" style="203" customWidth="1"/>
    <col min="8704" max="8704" width="11.42578125" style="203"/>
    <col min="8705" max="8705" width="12.140625" style="203" bestFit="1" customWidth="1"/>
    <col min="8706" max="8710" width="11.42578125" style="203"/>
    <col min="8711" max="8711" width="12.42578125" style="203" customWidth="1"/>
    <col min="8712" max="8712" width="12.5703125" style="203" customWidth="1"/>
    <col min="8713" max="8713" width="13.28515625" style="203" customWidth="1"/>
    <col min="8714" max="8714" width="15.85546875" style="203" customWidth="1"/>
    <col min="8715" max="8715" width="13" style="203" customWidth="1"/>
    <col min="8716" max="8716" width="0.140625" style="203" customWidth="1"/>
    <col min="8717" max="8958" width="11.42578125" style="203"/>
    <col min="8959" max="8959" width="1.85546875" style="203" customWidth="1"/>
    <col min="8960" max="8960" width="11.42578125" style="203"/>
    <col min="8961" max="8961" width="12.140625" style="203" bestFit="1" customWidth="1"/>
    <col min="8962" max="8966" width="11.42578125" style="203"/>
    <col min="8967" max="8967" width="12.42578125" style="203" customWidth="1"/>
    <col min="8968" max="8968" width="12.5703125" style="203" customWidth="1"/>
    <col min="8969" max="8969" width="13.28515625" style="203" customWidth="1"/>
    <col min="8970" max="8970" width="15.85546875" style="203" customWidth="1"/>
    <col min="8971" max="8971" width="13" style="203" customWidth="1"/>
    <col min="8972" max="8972" width="0.140625" style="203" customWidth="1"/>
    <col min="8973" max="9214" width="11.42578125" style="203"/>
    <col min="9215" max="9215" width="1.85546875" style="203" customWidth="1"/>
    <col min="9216" max="9216" width="11.42578125" style="203"/>
    <col min="9217" max="9217" width="12.140625" style="203" bestFit="1" customWidth="1"/>
    <col min="9218" max="9222" width="11.42578125" style="203"/>
    <col min="9223" max="9223" width="12.42578125" style="203" customWidth="1"/>
    <col min="9224" max="9224" width="12.5703125" style="203" customWidth="1"/>
    <col min="9225" max="9225" width="13.28515625" style="203" customWidth="1"/>
    <col min="9226" max="9226" width="15.85546875" style="203" customWidth="1"/>
    <col min="9227" max="9227" width="13" style="203" customWidth="1"/>
    <col min="9228" max="9228" width="0.140625" style="203" customWidth="1"/>
    <col min="9229" max="9470" width="11.42578125" style="203"/>
    <col min="9471" max="9471" width="1.85546875" style="203" customWidth="1"/>
    <col min="9472" max="9472" width="11.42578125" style="203"/>
    <col min="9473" max="9473" width="12.140625" style="203" bestFit="1" customWidth="1"/>
    <col min="9474" max="9478" width="11.42578125" style="203"/>
    <col min="9479" max="9479" width="12.42578125" style="203" customWidth="1"/>
    <col min="9480" max="9480" width="12.5703125" style="203" customWidth="1"/>
    <col min="9481" max="9481" width="13.28515625" style="203" customWidth="1"/>
    <col min="9482" max="9482" width="15.85546875" style="203" customWidth="1"/>
    <col min="9483" max="9483" width="13" style="203" customWidth="1"/>
    <col min="9484" max="9484" width="0.140625" style="203" customWidth="1"/>
    <col min="9485" max="9726" width="11.42578125" style="203"/>
    <col min="9727" max="9727" width="1.85546875" style="203" customWidth="1"/>
    <col min="9728" max="9728" width="11.42578125" style="203"/>
    <col min="9729" max="9729" width="12.140625" style="203" bestFit="1" customWidth="1"/>
    <col min="9730" max="9734" width="11.42578125" style="203"/>
    <col min="9735" max="9735" width="12.42578125" style="203" customWidth="1"/>
    <col min="9736" max="9736" width="12.5703125" style="203" customWidth="1"/>
    <col min="9737" max="9737" width="13.28515625" style="203" customWidth="1"/>
    <col min="9738" max="9738" width="15.85546875" style="203" customWidth="1"/>
    <col min="9739" max="9739" width="13" style="203" customWidth="1"/>
    <col min="9740" max="9740" width="0.140625" style="203" customWidth="1"/>
    <col min="9741" max="9982" width="11.42578125" style="203"/>
    <col min="9983" max="9983" width="1.85546875" style="203" customWidth="1"/>
    <col min="9984" max="9984" width="11.42578125" style="203"/>
    <col min="9985" max="9985" width="12.140625" style="203" bestFit="1" customWidth="1"/>
    <col min="9986" max="9990" width="11.42578125" style="203"/>
    <col min="9991" max="9991" width="12.42578125" style="203" customWidth="1"/>
    <col min="9992" max="9992" width="12.5703125" style="203" customWidth="1"/>
    <col min="9993" max="9993" width="13.28515625" style="203" customWidth="1"/>
    <col min="9994" max="9994" width="15.85546875" style="203" customWidth="1"/>
    <col min="9995" max="9995" width="13" style="203" customWidth="1"/>
    <col min="9996" max="9996" width="0.140625" style="203" customWidth="1"/>
    <col min="9997" max="10238" width="11.42578125" style="203"/>
    <col min="10239" max="10239" width="1.85546875" style="203" customWidth="1"/>
    <col min="10240" max="10240" width="11.42578125" style="203"/>
    <col min="10241" max="10241" width="12.140625" style="203" bestFit="1" customWidth="1"/>
    <col min="10242" max="10246" width="11.42578125" style="203"/>
    <col min="10247" max="10247" width="12.42578125" style="203" customWidth="1"/>
    <col min="10248" max="10248" width="12.5703125" style="203" customWidth="1"/>
    <col min="10249" max="10249" width="13.28515625" style="203" customWidth="1"/>
    <col min="10250" max="10250" width="15.85546875" style="203" customWidth="1"/>
    <col min="10251" max="10251" width="13" style="203" customWidth="1"/>
    <col min="10252" max="10252" width="0.140625" style="203" customWidth="1"/>
    <col min="10253" max="10494" width="11.42578125" style="203"/>
    <col min="10495" max="10495" width="1.85546875" style="203" customWidth="1"/>
    <col min="10496" max="10496" width="11.42578125" style="203"/>
    <col min="10497" max="10497" width="12.140625" style="203" bestFit="1" customWidth="1"/>
    <col min="10498" max="10502" width="11.42578125" style="203"/>
    <col min="10503" max="10503" width="12.42578125" style="203" customWidth="1"/>
    <col min="10504" max="10504" width="12.5703125" style="203" customWidth="1"/>
    <col min="10505" max="10505" width="13.28515625" style="203" customWidth="1"/>
    <col min="10506" max="10506" width="15.85546875" style="203" customWidth="1"/>
    <col min="10507" max="10507" width="13" style="203" customWidth="1"/>
    <col min="10508" max="10508" width="0.140625" style="203" customWidth="1"/>
    <col min="10509" max="10750" width="11.42578125" style="203"/>
    <col min="10751" max="10751" width="1.85546875" style="203" customWidth="1"/>
    <col min="10752" max="10752" width="11.42578125" style="203"/>
    <col min="10753" max="10753" width="12.140625" style="203" bestFit="1" customWidth="1"/>
    <col min="10754" max="10758" width="11.42578125" style="203"/>
    <col min="10759" max="10759" width="12.42578125" style="203" customWidth="1"/>
    <col min="10760" max="10760" width="12.5703125" style="203" customWidth="1"/>
    <col min="10761" max="10761" width="13.28515625" style="203" customWidth="1"/>
    <col min="10762" max="10762" width="15.85546875" style="203" customWidth="1"/>
    <col min="10763" max="10763" width="13" style="203" customWidth="1"/>
    <col min="10764" max="10764" width="0.140625" style="203" customWidth="1"/>
    <col min="10765" max="11006" width="11.42578125" style="203"/>
    <col min="11007" max="11007" width="1.85546875" style="203" customWidth="1"/>
    <col min="11008" max="11008" width="11.42578125" style="203"/>
    <col min="11009" max="11009" width="12.140625" style="203" bestFit="1" customWidth="1"/>
    <col min="11010" max="11014" width="11.42578125" style="203"/>
    <col min="11015" max="11015" width="12.42578125" style="203" customWidth="1"/>
    <col min="11016" max="11016" width="12.5703125" style="203" customWidth="1"/>
    <col min="11017" max="11017" width="13.28515625" style="203" customWidth="1"/>
    <col min="11018" max="11018" width="15.85546875" style="203" customWidth="1"/>
    <col min="11019" max="11019" width="13" style="203" customWidth="1"/>
    <col min="11020" max="11020" width="0.140625" style="203" customWidth="1"/>
    <col min="11021" max="11262" width="11.42578125" style="203"/>
    <col min="11263" max="11263" width="1.85546875" style="203" customWidth="1"/>
    <col min="11264" max="11264" width="11.42578125" style="203"/>
    <col min="11265" max="11265" width="12.140625" style="203" bestFit="1" customWidth="1"/>
    <col min="11266" max="11270" width="11.42578125" style="203"/>
    <col min="11271" max="11271" width="12.42578125" style="203" customWidth="1"/>
    <col min="11272" max="11272" width="12.5703125" style="203" customWidth="1"/>
    <col min="11273" max="11273" width="13.28515625" style="203" customWidth="1"/>
    <col min="11274" max="11274" width="15.85546875" style="203" customWidth="1"/>
    <col min="11275" max="11275" width="13" style="203" customWidth="1"/>
    <col min="11276" max="11276" width="0.140625" style="203" customWidth="1"/>
    <col min="11277" max="11518" width="11.42578125" style="203"/>
    <col min="11519" max="11519" width="1.85546875" style="203" customWidth="1"/>
    <col min="11520" max="11520" width="11.42578125" style="203"/>
    <col min="11521" max="11521" width="12.140625" style="203" bestFit="1" customWidth="1"/>
    <col min="11522" max="11526" width="11.42578125" style="203"/>
    <col min="11527" max="11527" width="12.42578125" style="203" customWidth="1"/>
    <col min="11528" max="11528" width="12.5703125" style="203" customWidth="1"/>
    <col min="11529" max="11529" width="13.28515625" style="203" customWidth="1"/>
    <col min="11530" max="11530" width="15.85546875" style="203" customWidth="1"/>
    <col min="11531" max="11531" width="13" style="203" customWidth="1"/>
    <col min="11532" max="11532" width="0.140625" style="203" customWidth="1"/>
    <col min="11533" max="11774" width="11.42578125" style="203"/>
    <col min="11775" max="11775" width="1.85546875" style="203" customWidth="1"/>
    <col min="11776" max="11776" width="11.42578125" style="203"/>
    <col min="11777" max="11777" width="12.140625" style="203" bestFit="1" customWidth="1"/>
    <col min="11778" max="11782" width="11.42578125" style="203"/>
    <col min="11783" max="11783" width="12.42578125" style="203" customWidth="1"/>
    <col min="11784" max="11784" width="12.5703125" style="203" customWidth="1"/>
    <col min="11785" max="11785" width="13.28515625" style="203" customWidth="1"/>
    <col min="11786" max="11786" width="15.85546875" style="203" customWidth="1"/>
    <col min="11787" max="11787" width="13" style="203" customWidth="1"/>
    <col min="11788" max="11788" width="0.140625" style="203" customWidth="1"/>
    <col min="11789" max="12030" width="11.42578125" style="203"/>
    <col min="12031" max="12031" width="1.85546875" style="203" customWidth="1"/>
    <col min="12032" max="12032" width="11.42578125" style="203"/>
    <col min="12033" max="12033" width="12.140625" style="203" bestFit="1" customWidth="1"/>
    <col min="12034" max="12038" width="11.42578125" style="203"/>
    <col min="12039" max="12039" width="12.42578125" style="203" customWidth="1"/>
    <col min="12040" max="12040" width="12.5703125" style="203" customWidth="1"/>
    <col min="12041" max="12041" width="13.28515625" style="203" customWidth="1"/>
    <col min="12042" max="12042" width="15.85546875" style="203" customWidth="1"/>
    <col min="12043" max="12043" width="13" style="203" customWidth="1"/>
    <col min="12044" max="12044" width="0.140625" style="203" customWidth="1"/>
    <col min="12045" max="12286" width="11.42578125" style="203"/>
    <col min="12287" max="12287" width="1.85546875" style="203" customWidth="1"/>
    <col min="12288" max="12288" width="11.42578125" style="203"/>
    <col min="12289" max="12289" width="12.140625" style="203" bestFit="1" customWidth="1"/>
    <col min="12290" max="12294" width="11.42578125" style="203"/>
    <col min="12295" max="12295" width="12.42578125" style="203" customWidth="1"/>
    <col min="12296" max="12296" width="12.5703125" style="203" customWidth="1"/>
    <col min="12297" max="12297" width="13.28515625" style="203" customWidth="1"/>
    <col min="12298" max="12298" width="15.85546875" style="203" customWidth="1"/>
    <col min="12299" max="12299" width="13" style="203" customWidth="1"/>
    <col min="12300" max="12300" width="0.140625" style="203" customWidth="1"/>
    <col min="12301" max="12542" width="11.42578125" style="203"/>
    <col min="12543" max="12543" width="1.85546875" style="203" customWidth="1"/>
    <col min="12544" max="12544" width="11.42578125" style="203"/>
    <col min="12545" max="12545" width="12.140625" style="203" bestFit="1" customWidth="1"/>
    <col min="12546" max="12550" width="11.42578125" style="203"/>
    <col min="12551" max="12551" width="12.42578125" style="203" customWidth="1"/>
    <col min="12552" max="12552" width="12.5703125" style="203" customWidth="1"/>
    <col min="12553" max="12553" width="13.28515625" style="203" customWidth="1"/>
    <col min="12554" max="12554" width="15.85546875" style="203" customWidth="1"/>
    <col min="12555" max="12555" width="13" style="203" customWidth="1"/>
    <col min="12556" max="12556" width="0.140625" style="203" customWidth="1"/>
    <col min="12557" max="12798" width="11.42578125" style="203"/>
    <col min="12799" max="12799" width="1.85546875" style="203" customWidth="1"/>
    <col min="12800" max="12800" width="11.42578125" style="203"/>
    <col min="12801" max="12801" width="12.140625" style="203" bestFit="1" customWidth="1"/>
    <col min="12802" max="12806" width="11.42578125" style="203"/>
    <col min="12807" max="12807" width="12.42578125" style="203" customWidth="1"/>
    <col min="12808" max="12808" width="12.5703125" style="203" customWidth="1"/>
    <col min="12809" max="12809" width="13.28515625" style="203" customWidth="1"/>
    <col min="12810" max="12810" width="15.85546875" style="203" customWidth="1"/>
    <col min="12811" max="12811" width="13" style="203" customWidth="1"/>
    <col min="12812" max="12812" width="0.140625" style="203" customWidth="1"/>
    <col min="12813" max="13054" width="11.42578125" style="203"/>
    <col min="13055" max="13055" width="1.85546875" style="203" customWidth="1"/>
    <col min="13056" max="13056" width="11.42578125" style="203"/>
    <col min="13057" max="13057" width="12.140625" style="203" bestFit="1" customWidth="1"/>
    <col min="13058" max="13062" width="11.42578125" style="203"/>
    <col min="13063" max="13063" width="12.42578125" style="203" customWidth="1"/>
    <col min="13064" max="13064" width="12.5703125" style="203" customWidth="1"/>
    <col min="13065" max="13065" width="13.28515625" style="203" customWidth="1"/>
    <col min="13066" max="13066" width="15.85546875" style="203" customWidth="1"/>
    <col min="13067" max="13067" width="13" style="203" customWidth="1"/>
    <col min="13068" max="13068" width="0.140625" style="203" customWidth="1"/>
    <col min="13069" max="13310" width="11.42578125" style="203"/>
    <col min="13311" max="13311" width="1.85546875" style="203" customWidth="1"/>
    <col min="13312" max="13312" width="11.42578125" style="203"/>
    <col min="13313" max="13313" width="12.140625" style="203" bestFit="1" customWidth="1"/>
    <col min="13314" max="13318" width="11.42578125" style="203"/>
    <col min="13319" max="13319" width="12.42578125" style="203" customWidth="1"/>
    <col min="13320" max="13320" width="12.5703125" style="203" customWidth="1"/>
    <col min="13321" max="13321" width="13.28515625" style="203" customWidth="1"/>
    <col min="13322" max="13322" width="15.85546875" style="203" customWidth="1"/>
    <col min="13323" max="13323" width="13" style="203" customWidth="1"/>
    <col min="13324" max="13324" width="0.140625" style="203" customWidth="1"/>
    <col min="13325" max="13566" width="11.42578125" style="203"/>
    <col min="13567" max="13567" width="1.85546875" style="203" customWidth="1"/>
    <col min="13568" max="13568" width="11.42578125" style="203"/>
    <col min="13569" max="13569" width="12.140625" style="203" bestFit="1" customWidth="1"/>
    <col min="13570" max="13574" width="11.42578125" style="203"/>
    <col min="13575" max="13575" width="12.42578125" style="203" customWidth="1"/>
    <col min="13576" max="13576" width="12.5703125" style="203" customWidth="1"/>
    <col min="13577" max="13577" width="13.28515625" style="203" customWidth="1"/>
    <col min="13578" max="13578" width="15.85546875" style="203" customWidth="1"/>
    <col min="13579" max="13579" width="13" style="203" customWidth="1"/>
    <col min="13580" max="13580" width="0.140625" style="203" customWidth="1"/>
    <col min="13581" max="13822" width="11.42578125" style="203"/>
    <col min="13823" max="13823" width="1.85546875" style="203" customWidth="1"/>
    <col min="13824" max="13824" width="11.42578125" style="203"/>
    <col min="13825" max="13825" width="12.140625" style="203" bestFit="1" customWidth="1"/>
    <col min="13826" max="13830" width="11.42578125" style="203"/>
    <col min="13831" max="13831" width="12.42578125" style="203" customWidth="1"/>
    <col min="13832" max="13832" width="12.5703125" style="203" customWidth="1"/>
    <col min="13833" max="13833" width="13.28515625" style="203" customWidth="1"/>
    <col min="13834" max="13834" width="15.85546875" style="203" customWidth="1"/>
    <col min="13835" max="13835" width="13" style="203" customWidth="1"/>
    <col min="13836" max="13836" width="0.140625" style="203" customWidth="1"/>
    <col min="13837" max="14078" width="11.42578125" style="203"/>
    <col min="14079" max="14079" width="1.85546875" style="203" customWidth="1"/>
    <col min="14080" max="14080" width="11.42578125" style="203"/>
    <col min="14081" max="14081" width="12.140625" style="203" bestFit="1" customWidth="1"/>
    <col min="14082" max="14086" width="11.42578125" style="203"/>
    <col min="14087" max="14087" width="12.42578125" style="203" customWidth="1"/>
    <col min="14088" max="14088" width="12.5703125" style="203" customWidth="1"/>
    <col min="14089" max="14089" width="13.28515625" style="203" customWidth="1"/>
    <col min="14090" max="14090" width="15.85546875" style="203" customWidth="1"/>
    <col min="14091" max="14091" width="13" style="203" customWidth="1"/>
    <col min="14092" max="14092" width="0.140625" style="203" customWidth="1"/>
    <col min="14093" max="14334" width="11.42578125" style="203"/>
    <col min="14335" max="14335" width="1.85546875" style="203" customWidth="1"/>
    <col min="14336" max="14336" width="11.42578125" style="203"/>
    <col min="14337" max="14337" width="12.140625" style="203" bestFit="1" customWidth="1"/>
    <col min="14338" max="14342" width="11.42578125" style="203"/>
    <col min="14343" max="14343" width="12.42578125" style="203" customWidth="1"/>
    <col min="14344" max="14344" width="12.5703125" style="203" customWidth="1"/>
    <col min="14345" max="14345" width="13.28515625" style="203" customWidth="1"/>
    <col min="14346" max="14346" width="15.85546875" style="203" customWidth="1"/>
    <col min="14347" max="14347" width="13" style="203" customWidth="1"/>
    <col min="14348" max="14348" width="0.140625" style="203" customWidth="1"/>
    <col min="14349" max="14590" width="11.42578125" style="203"/>
    <col min="14591" max="14591" width="1.85546875" style="203" customWidth="1"/>
    <col min="14592" max="14592" width="11.42578125" style="203"/>
    <col min="14593" max="14593" width="12.140625" style="203" bestFit="1" customWidth="1"/>
    <col min="14594" max="14598" width="11.42578125" style="203"/>
    <col min="14599" max="14599" width="12.42578125" style="203" customWidth="1"/>
    <col min="14600" max="14600" width="12.5703125" style="203" customWidth="1"/>
    <col min="14601" max="14601" width="13.28515625" style="203" customWidth="1"/>
    <col min="14602" max="14602" width="15.85546875" style="203" customWidth="1"/>
    <col min="14603" max="14603" width="13" style="203" customWidth="1"/>
    <col min="14604" max="14604" width="0.140625" style="203" customWidth="1"/>
    <col min="14605" max="14846" width="11.42578125" style="203"/>
    <col min="14847" max="14847" width="1.85546875" style="203" customWidth="1"/>
    <col min="14848" max="14848" width="11.42578125" style="203"/>
    <col min="14849" max="14849" width="12.140625" style="203" bestFit="1" customWidth="1"/>
    <col min="14850" max="14854" width="11.42578125" style="203"/>
    <col min="14855" max="14855" width="12.42578125" style="203" customWidth="1"/>
    <col min="14856" max="14856" width="12.5703125" style="203" customWidth="1"/>
    <col min="14857" max="14857" width="13.28515625" style="203" customWidth="1"/>
    <col min="14858" max="14858" width="15.85546875" style="203" customWidth="1"/>
    <col min="14859" max="14859" width="13" style="203" customWidth="1"/>
    <col min="14860" max="14860" width="0.140625" style="203" customWidth="1"/>
    <col min="14861" max="15102" width="11.42578125" style="203"/>
    <col min="15103" max="15103" width="1.85546875" style="203" customWidth="1"/>
    <col min="15104" max="15104" width="11.42578125" style="203"/>
    <col min="15105" max="15105" width="12.140625" style="203" bestFit="1" customWidth="1"/>
    <col min="15106" max="15110" width="11.42578125" style="203"/>
    <col min="15111" max="15111" width="12.42578125" style="203" customWidth="1"/>
    <col min="15112" max="15112" width="12.5703125" style="203" customWidth="1"/>
    <col min="15113" max="15113" width="13.28515625" style="203" customWidth="1"/>
    <col min="15114" max="15114" width="15.85546875" style="203" customWidth="1"/>
    <col min="15115" max="15115" width="13" style="203" customWidth="1"/>
    <col min="15116" max="15116" width="0.140625" style="203" customWidth="1"/>
    <col min="15117" max="15358" width="11.42578125" style="203"/>
    <col min="15359" max="15359" width="1.85546875" style="203" customWidth="1"/>
    <col min="15360" max="15360" width="11.42578125" style="203"/>
    <col min="15361" max="15361" width="12.140625" style="203" bestFit="1" customWidth="1"/>
    <col min="15362" max="15366" width="11.42578125" style="203"/>
    <col min="15367" max="15367" width="12.42578125" style="203" customWidth="1"/>
    <col min="15368" max="15368" width="12.5703125" style="203" customWidth="1"/>
    <col min="15369" max="15369" width="13.28515625" style="203" customWidth="1"/>
    <col min="15370" max="15370" width="15.85546875" style="203" customWidth="1"/>
    <col min="15371" max="15371" width="13" style="203" customWidth="1"/>
    <col min="15372" max="15372" width="0.140625" style="203" customWidth="1"/>
    <col min="15373" max="15614" width="11.42578125" style="203"/>
    <col min="15615" max="15615" width="1.85546875" style="203" customWidth="1"/>
    <col min="15616" max="15616" width="11.42578125" style="203"/>
    <col min="15617" max="15617" width="12.140625" style="203" bestFit="1" customWidth="1"/>
    <col min="15618" max="15622" width="11.42578125" style="203"/>
    <col min="15623" max="15623" width="12.42578125" style="203" customWidth="1"/>
    <col min="15624" max="15624" width="12.5703125" style="203" customWidth="1"/>
    <col min="15625" max="15625" width="13.28515625" style="203" customWidth="1"/>
    <col min="15626" max="15626" width="15.85546875" style="203" customWidth="1"/>
    <col min="15627" max="15627" width="13" style="203" customWidth="1"/>
    <col min="15628" max="15628" width="0.140625" style="203" customWidth="1"/>
    <col min="15629" max="15870" width="11.42578125" style="203"/>
    <col min="15871" max="15871" width="1.85546875" style="203" customWidth="1"/>
    <col min="15872" max="15872" width="11.42578125" style="203"/>
    <col min="15873" max="15873" width="12.140625" style="203" bestFit="1" customWidth="1"/>
    <col min="15874" max="15878" width="11.42578125" style="203"/>
    <col min="15879" max="15879" width="12.42578125" style="203" customWidth="1"/>
    <col min="15880" max="15880" width="12.5703125" style="203" customWidth="1"/>
    <col min="15881" max="15881" width="13.28515625" style="203" customWidth="1"/>
    <col min="15882" max="15882" width="15.85546875" style="203" customWidth="1"/>
    <col min="15883" max="15883" width="13" style="203" customWidth="1"/>
    <col min="15884" max="15884" width="0.140625" style="203" customWidth="1"/>
    <col min="15885" max="16126" width="11.42578125" style="203"/>
    <col min="16127" max="16127" width="1.85546875" style="203" customWidth="1"/>
    <col min="16128" max="16128" width="11.42578125" style="203"/>
    <col min="16129" max="16129" width="12.140625" style="203" bestFit="1" customWidth="1"/>
    <col min="16130" max="16134" width="11.42578125" style="203"/>
    <col min="16135" max="16135" width="12.42578125" style="203" customWidth="1"/>
    <col min="16136" max="16136" width="12.5703125" style="203" customWidth="1"/>
    <col min="16137" max="16137" width="13.28515625" style="203" customWidth="1"/>
    <col min="16138" max="16138" width="15.85546875" style="203" customWidth="1"/>
    <col min="16139" max="16139" width="13" style="203" customWidth="1"/>
    <col min="16140" max="16140" width="0.140625" style="203" customWidth="1"/>
    <col min="16141" max="16384" width="11.42578125" style="203"/>
  </cols>
  <sheetData>
    <row r="1" spans="1:54" ht="4.5" customHeight="1">
      <c r="A1" s="1"/>
      <c r="B1" s="2"/>
      <c r="C1" s="3"/>
      <c r="D1" s="2"/>
      <c r="E1" s="2"/>
      <c r="F1" s="2"/>
      <c r="G1" s="2"/>
      <c r="H1" s="2"/>
      <c r="I1" s="3"/>
      <c r="J1" s="2"/>
      <c r="K1" s="2"/>
      <c r="L1" s="3"/>
    </row>
    <row r="2" spans="1:54" ht="13.5" customHeight="1" thickBot="1">
      <c r="A2" s="600"/>
      <c r="B2" s="5"/>
      <c r="C2" s="6"/>
      <c r="D2" s="602"/>
      <c r="E2" s="602"/>
      <c r="F2" s="602"/>
      <c r="G2" s="602"/>
      <c r="H2" s="602"/>
      <c r="I2" s="603"/>
      <c r="J2" s="604" t="s">
        <v>6</v>
      </c>
      <c r="K2" s="604"/>
      <c r="L2" s="605"/>
    </row>
    <row r="3" spans="1:54">
      <c r="A3" s="600"/>
      <c r="B3" s="5"/>
      <c r="C3" s="6"/>
      <c r="D3" s="602" t="s">
        <v>7</v>
      </c>
      <c r="E3" s="602"/>
      <c r="F3" s="602"/>
      <c r="G3" s="602"/>
      <c r="H3" s="602"/>
      <c r="I3" s="603"/>
      <c r="J3" s="8" t="s">
        <v>8</v>
      </c>
      <c r="K3" s="2"/>
      <c r="L3" s="9"/>
    </row>
    <row r="4" spans="1:54" ht="15.75" thickBot="1">
      <c r="A4" s="600"/>
      <c r="B4" s="5"/>
      <c r="C4" s="10"/>
      <c r="D4" s="606" t="s">
        <v>9</v>
      </c>
      <c r="E4" s="606"/>
      <c r="F4" s="606"/>
      <c r="G4" s="606"/>
      <c r="H4" s="606"/>
      <c r="I4" s="607"/>
      <c r="J4" s="11"/>
      <c r="K4" s="11"/>
      <c r="L4" s="12"/>
    </row>
    <row r="5" spans="1:54" ht="15.75" thickBot="1">
      <c r="A5" s="601"/>
      <c r="B5" s="11"/>
      <c r="C5" s="13"/>
      <c r="D5" s="608" t="s">
        <v>56</v>
      </c>
      <c r="E5" s="608"/>
      <c r="F5" s="608"/>
      <c r="G5" s="608"/>
      <c r="H5" s="608"/>
      <c r="I5" s="609"/>
      <c r="J5" s="14" t="s">
        <v>10</v>
      </c>
      <c r="K5" s="610"/>
      <c r="L5" s="611"/>
    </row>
    <row r="6" spans="1:54">
      <c r="A6" s="16"/>
      <c r="B6" s="5"/>
      <c r="C6" s="5"/>
      <c r="D6" s="5"/>
      <c r="E6" s="5"/>
      <c r="F6" s="5"/>
      <c r="G6" s="5"/>
      <c r="H6" s="5"/>
      <c r="I6" s="5"/>
      <c r="J6" s="5"/>
      <c r="K6" s="5"/>
      <c r="L6" s="17"/>
    </row>
    <row r="7" spans="1:54">
      <c r="A7" s="128" t="s">
        <v>11</v>
      </c>
      <c r="B7" s="19"/>
      <c r="C7" s="20"/>
      <c r="D7" s="20"/>
      <c r="E7" s="20"/>
      <c r="F7" s="20"/>
      <c r="G7" s="20"/>
      <c r="H7" s="20"/>
      <c r="I7" s="20"/>
      <c r="J7" s="20"/>
      <c r="K7" s="20"/>
      <c r="L7" s="21"/>
    </row>
    <row r="8" spans="1:54" ht="5.25" customHeight="1">
      <c r="A8" s="16"/>
      <c r="B8" s="23"/>
      <c r="C8" s="23"/>
      <c r="D8" s="23"/>
      <c r="E8" s="23"/>
      <c r="F8" s="23"/>
      <c r="G8" s="23"/>
      <c r="H8" s="23"/>
      <c r="I8" s="23"/>
      <c r="J8" s="23"/>
      <c r="K8" s="23"/>
      <c r="L8" s="17"/>
    </row>
    <row r="9" spans="1:54">
      <c r="A9" s="129" t="s">
        <v>12</v>
      </c>
      <c r="B9" s="5"/>
      <c r="C9" s="24"/>
      <c r="D9" s="25" t="s">
        <v>13</v>
      </c>
      <c r="E9" s="23"/>
      <c r="F9" s="23"/>
      <c r="G9" s="23"/>
      <c r="H9" s="23"/>
      <c r="I9" s="23"/>
      <c r="J9" s="23"/>
      <c r="K9" s="23"/>
      <c r="L9" s="17"/>
    </row>
    <row r="10" spans="1:54">
      <c r="A10" s="129" t="s">
        <v>14</v>
      </c>
      <c r="B10" s="5"/>
      <c r="C10" s="612"/>
      <c r="D10" s="612"/>
      <c r="E10" s="612"/>
      <c r="F10" s="612"/>
      <c r="G10" s="612"/>
      <c r="H10" s="612"/>
      <c r="I10" s="612"/>
      <c r="J10" s="612"/>
      <c r="K10" s="612"/>
      <c r="L10" s="613"/>
    </row>
    <row r="11" spans="1:54">
      <c r="A11" s="130"/>
      <c r="B11" s="5"/>
      <c r="C11" s="612"/>
      <c r="D11" s="612"/>
      <c r="E11" s="612"/>
      <c r="F11" s="612"/>
      <c r="G11" s="612"/>
      <c r="H11" s="612"/>
      <c r="I11" s="612"/>
      <c r="J11" s="612"/>
      <c r="K11" s="612"/>
      <c r="L11" s="613"/>
    </row>
    <row r="12" spans="1:54">
      <c r="A12" s="129" t="s">
        <v>15</v>
      </c>
      <c r="B12" s="5"/>
      <c r="C12" s="614"/>
      <c r="D12" s="614"/>
      <c r="E12" s="614"/>
      <c r="F12" s="614"/>
      <c r="G12" s="614"/>
      <c r="H12" s="614"/>
      <c r="I12" s="614"/>
      <c r="J12" s="614"/>
      <c r="K12" s="614"/>
      <c r="L12" s="615"/>
    </row>
    <row r="13" spans="1:54">
      <c r="A13" s="129" t="s">
        <v>16</v>
      </c>
      <c r="B13" s="5"/>
      <c r="C13" s="614"/>
      <c r="D13" s="614"/>
      <c r="E13" s="614"/>
      <c r="F13" s="614"/>
      <c r="G13" s="614"/>
      <c r="H13" s="614"/>
      <c r="I13" s="614"/>
      <c r="J13" s="614"/>
      <c r="K13" s="614"/>
      <c r="L13" s="615"/>
    </row>
    <row r="14" spans="1:54">
      <c r="A14" s="129" t="s">
        <v>17</v>
      </c>
      <c r="B14" s="5"/>
      <c r="C14" s="614"/>
      <c r="D14" s="614"/>
      <c r="E14" s="614"/>
      <c r="F14" s="614"/>
      <c r="G14" s="614"/>
      <c r="H14" s="614"/>
      <c r="I14" s="614"/>
      <c r="J14" s="614"/>
      <c r="K14" s="614"/>
      <c r="L14" s="615"/>
    </row>
    <row r="15" spans="1:54" ht="4.5" customHeight="1" thickBot="1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8"/>
    </row>
    <row r="16" spans="1:54" s="32" customFormat="1" ht="2.25" customHeight="1" thickBot="1">
      <c r="A16" s="131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  <c r="M16" s="204"/>
      <c r="N16" s="204"/>
      <c r="O16" s="204"/>
      <c r="P16" s="204"/>
      <c r="Q16" s="204"/>
      <c r="R16" s="204"/>
      <c r="S16" s="204"/>
      <c r="T16" s="204"/>
      <c r="U16" s="204"/>
      <c r="V16" s="204"/>
      <c r="W16" s="204"/>
      <c r="X16" s="204"/>
      <c r="Y16" s="204"/>
      <c r="Z16" s="204"/>
      <c r="AA16" s="204"/>
      <c r="AB16" s="204"/>
      <c r="AC16" s="204"/>
      <c r="AD16" s="204"/>
      <c r="AE16" s="204"/>
      <c r="AF16" s="204"/>
      <c r="AG16" s="204"/>
      <c r="AH16" s="204"/>
      <c r="AI16" s="204"/>
      <c r="AJ16" s="204"/>
      <c r="AK16" s="204"/>
      <c r="AL16" s="204"/>
      <c r="AM16" s="204"/>
      <c r="AN16" s="204"/>
      <c r="AO16" s="204"/>
      <c r="AP16" s="204"/>
      <c r="AQ16" s="204"/>
      <c r="AR16" s="204"/>
      <c r="AS16" s="204"/>
      <c r="AT16" s="204"/>
      <c r="AU16" s="204"/>
      <c r="AV16" s="204"/>
      <c r="AW16" s="204"/>
      <c r="AX16" s="204"/>
      <c r="AY16" s="204"/>
      <c r="AZ16" s="204"/>
      <c r="BA16" s="204"/>
      <c r="BB16" s="204"/>
    </row>
    <row r="17" spans="1:13">
      <c r="A17" s="132" t="s">
        <v>18</v>
      </c>
      <c r="B17" s="33"/>
      <c r="C17" s="34"/>
      <c r="D17" s="34"/>
      <c r="E17" s="34"/>
      <c r="F17" s="34"/>
      <c r="G17" s="34"/>
      <c r="H17" s="34"/>
      <c r="I17" s="34"/>
      <c r="J17" s="34"/>
      <c r="K17" s="34"/>
      <c r="L17" s="35"/>
    </row>
    <row r="18" spans="1:13" ht="4.5" customHeight="1" thickBot="1">
      <c r="A18" s="16"/>
      <c r="B18" s="5"/>
      <c r="C18" s="5"/>
      <c r="D18" s="5"/>
      <c r="E18" s="5"/>
      <c r="F18" s="5"/>
      <c r="G18" s="5"/>
      <c r="H18" s="5"/>
      <c r="I18" s="5"/>
      <c r="J18" s="5"/>
      <c r="K18" s="5"/>
      <c r="L18" s="17"/>
    </row>
    <row r="19" spans="1:13">
      <c r="A19" s="37" t="s">
        <v>19</v>
      </c>
      <c r="B19" s="570" t="s">
        <v>20</v>
      </c>
      <c r="C19" s="571"/>
      <c r="D19" s="571"/>
      <c r="E19" s="571"/>
      <c r="F19" s="571"/>
      <c r="G19" s="571"/>
      <c r="H19" s="571"/>
      <c r="I19" s="571"/>
      <c r="J19" s="599"/>
      <c r="K19" s="455" t="s">
        <v>21</v>
      </c>
      <c r="L19" s="37" t="s">
        <v>22</v>
      </c>
      <c r="M19" s="204"/>
    </row>
    <row r="20" spans="1:13" ht="15.75" thickBot="1">
      <c r="A20" s="39" t="s">
        <v>389</v>
      </c>
      <c r="B20" s="584" t="s">
        <v>392</v>
      </c>
      <c r="C20" s="585"/>
      <c r="D20" s="585"/>
      <c r="E20" s="585"/>
      <c r="F20" s="585"/>
      <c r="G20" s="585"/>
      <c r="H20" s="585"/>
      <c r="I20" s="585"/>
      <c r="J20" s="586"/>
      <c r="K20" s="40" t="s">
        <v>0</v>
      </c>
      <c r="L20" s="41"/>
      <c r="M20" s="204"/>
    </row>
    <row r="21" spans="1:13">
      <c r="A21" s="16"/>
      <c r="B21" s="5"/>
      <c r="C21" s="5"/>
      <c r="D21" s="5"/>
      <c r="E21" s="5"/>
      <c r="F21" s="5"/>
      <c r="G21" s="5"/>
      <c r="H21" s="5"/>
      <c r="I21" s="5"/>
      <c r="J21" s="5"/>
      <c r="K21" s="5"/>
      <c r="L21" s="17"/>
    </row>
    <row r="22" spans="1:13">
      <c r="A22" s="133" t="s">
        <v>24</v>
      </c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3"/>
    </row>
    <row r="23" spans="1:13" s="49" customFormat="1" ht="3.75" customHeight="1" thickBot="1">
      <c r="A23" s="134"/>
      <c r="B23" s="45"/>
      <c r="C23" s="45"/>
      <c r="D23" s="45"/>
      <c r="E23" s="45"/>
      <c r="F23" s="45"/>
      <c r="G23" s="45"/>
      <c r="H23" s="46"/>
      <c r="I23" s="46"/>
      <c r="J23" s="45"/>
      <c r="K23" s="45"/>
      <c r="L23" s="47"/>
    </row>
    <row r="24" spans="1:13">
      <c r="A24" s="570" t="s">
        <v>20</v>
      </c>
      <c r="B24" s="587"/>
      <c r="C24" s="587"/>
      <c r="D24" s="587"/>
      <c r="E24" s="588"/>
      <c r="F24" s="589" t="s">
        <v>25</v>
      </c>
      <c r="G24" s="587"/>
      <c r="H24" s="590" t="s">
        <v>26</v>
      </c>
      <c r="I24" s="591"/>
      <c r="J24" s="50" t="s">
        <v>27</v>
      </c>
      <c r="K24" s="455" t="s">
        <v>28</v>
      </c>
      <c r="L24" s="51" t="s">
        <v>29</v>
      </c>
    </row>
    <row r="25" spans="1:13">
      <c r="A25" s="580" t="s">
        <v>30</v>
      </c>
      <c r="B25" s="581"/>
      <c r="C25" s="581"/>
      <c r="D25" s="581"/>
      <c r="E25" s="582"/>
      <c r="F25" s="592"/>
      <c r="G25" s="582"/>
      <c r="H25" s="592"/>
      <c r="I25" s="582"/>
      <c r="J25" s="52"/>
      <c r="K25" s="53"/>
      <c r="L25" s="54">
        <f>+L54*0.05</f>
        <v>7142.85</v>
      </c>
    </row>
    <row r="26" spans="1:13">
      <c r="A26" s="593" t="s">
        <v>390</v>
      </c>
      <c r="B26" s="594"/>
      <c r="C26" s="594"/>
      <c r="D26" s="594"/>
      <c r="E26" s="595"/>
      <c r="F26" s="55"/>
      <c r="G26" s="56"/>
      <c r="H26" s="596"/>
      <c r="I26" s="597"/>
      <c r="J26" s="52">
        <f>+insumos!C65</f>
        <v>20750</v>
      </c>
      <c r="K26" s="53">
        <v>1</v>
      </c>
      <c r="L26" s="54">
        <f>+J26*K26</f>
        <v>20750</v>
      </c>
    </row>
    <row r="27" spans="1:13" ht="15.75" thickBot="1">
      <c r="A27" s="574" t="s">
        <v>393</v>
      </c>
      <c r="B27" s="575"/>
      <c r="C27" s="575"/>
      <c r="D27" s="575"/>
      <c r="E27" s="583"/>
      <c r="F27" s="598"/>
      <c r="G27" s="583"/>
      <c r="H27" s="598"/>
      <c r="I27" s="583"/>
      <c r="J27" s="57">
        <f>+insumos!C64</f>
        <v>93200</v>
      </c>
      <c r="K27" s="58">
        <v>1</v>
      </c>
      <c r="L27" s="54">
        <f>+J27*K27</f>
        <v>93200</v>
      </c>
    </row>
    <row r="28" spans="1:13" ht="15.75" thickBot="1">
      <c r="A28" s="567" t="s">
        <v>31</v>
      </c>
      <c r="B28" s="568"/>
      <c r="C28" s="568"/>
      <c r="D28" s="568"/>
      <c r="E28" s="568"/>
      <c r="F28" s="568"/>
      <c r="G28" s="568"/>
      <c r="H28" s="568"/>
      <c r="I28" s="568"/>
      <c r="J28" s="568"/>
      <c r="K28" s="569"/>
      <c r="L28" s="60">
        <f>SUM(L25:L27)</f>
        <v>121092.85</v>
      </c>
    </row>
    <row r="29" spans="1:13">
      <c r="A29" s="135"/>
      <c r="B29" s="5"/>
      <c r="C29" s="5"/>
      <c r="D29" s="5"/>
      <c r="E29" s="5"/>
      <c r="F29" s="5"/>
      <c r="G29" s="5"/>
      <c r="H29" s="5"/>
      <c r="I29" s="5"/>
      <c r="J29" s="5"/>
      <c r="K29" s="5"/>
      <c r="L29" s="17"/>
    </row>
    <row r="30" spans="1:13">
      <c r="A30" s="136" t="s">
        <v>32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21"/>
    </row>
    <row r="31" spans="1:13" ht="3.75" customHeight="1" thickBot="1">
      <c r="A31" s="26"/>
      <c r="B31" s="11"/>
      <c r="C31" s="11"/>
      <c r="D31" s="11"/>
      <c r="E31" s="11"/>
      <c r="F31" s="11"/>
      <c r="G31" s="11"/>
      <c r="H31" s="11"/>
      <c r="I31" s="5"/>
      <c r="J31" s="5"/>
      <c r="K31" s="5"/>
      <c r="L31" s="17"/>
    </row>
    <row r="32" spans="1:13">
      <c r="A32" s="570" t="s">
        <v>20</v>
      </c>
      <c r="B32" s="571"/>
      <c r="C32" s="571"/>
      <c r="D32" s="571"/>
      <c r="E32" s="571"/>
      <c r="F32" s="571"/>
      <c r="G32" s="571"/>
      <c r="H32" s="579"/>
      <c r="I32" s="456" t="s">
        <v>21</v>
      </c>
      <c r="J32" s="50" t="s">
        <v>22</v>
      </c>
      <c r="K32" s="455" t="s">
        <v>33</v>
      </c>
      <c r="L32" s="51" t="s">
        <v>29</v>
      </c>
    </row>
    <row r="33" spans="1:12">
      <c r="A33" s="580"/>
      <c r="B33" s="581"/>
      <c r="C33" s="581"/>
      <c r="D33" s="581"/>
      <c r="E33" s="581"/>
      <c r="F33" s="581"/>
      <c r="G33" s="581"/>
      <c r="H33" s="582"/>
      <c r="I33" s="62"/>
      <c r="J33" s="63"/>
      <c r="K33" s="64"/>
      <c r="L33" s="54"/>
    </row>
    <row r="34" spans="1:12">
      <c r="A34" s="580"/>
      <c r="B34" s="581"/>
      <c r="C34" s="581"/>
      <c r="D34" s="581"/>
      <c r="E34" s="581"/>
      <c r="F34" s="581"/>
      <c r="G34" s="581"/>
      <c r="H34" s="582"/>
      <c r="I34" s="65"/>
      <c r="J34" s="66"/>
      <c r="K34" s="67"/>
      <c r="L34" s="68"/>
    </row>
    <row r="35" spans="1:12">
      <c r="A35" s="580"/>
      <c r="B35" s="581"/>
      <c r="C35" s="581"/>
      <c r="D35" s="581"/>
      <c r="E35" s="581"/>
      <c r="F35" s="581"/>
      <c r="G35" s="581"/>
      <c r="H35" s="582"/>
      <c r="I35" s="65"/>
      <c r="J35" s="66"/>
      <c r="K35" s="67"/>
      <c r="L35" s="68"/>
    </row>
    <row r="36" spans="1:12">
      <c r="A36" s="580"/>
      <c r="B36" s="581"/>
      <c r="C36" s="581"/>
      <c r="D36" s="581"/>
      <c r="E36" s="581"/>
      <c r="F36" s="581"/>
      <c r="G36" s="581"/>
      <c r="H36" s="582"/>
      <c r="I36" s="65"/>
      <c r="J36" s="66"/>
      <c r="K36" s="67"/>
      <c r="L36" s="68"/>
    </row>
    <row r="37" spans="1:12">
      <c r="A37" s="580"/>
      <c r="B37" s="581"/>
      <c r="C37" s="581"/>
      <c r="D37" s="581"/>
      <c r="E37" s="581"/>
      <c r="F37" s="581"/>
      <c r="G37" s="581"/>
      <c r="H37" s="582"/>
      <c r="I37" s="65"/>
      <c r="J37" s="66"/>
      <c r="K37" s="67"/>
      <c r="L37" s="68"/>
    </row>
    <row r="38" spans="1:12">
      <c r="A38" s="580"/>
      <c r="B38" s="581"/>
      <c r="C38" s="581"/>
      <c r="D38" s="581"/>
      <c r="E38" s="581"/>
      <c r="F38" s="581"/>
      <c r="G38" s="581"/>
      <c r="H38" s="582"/>
      <c r="I38" s="65"/>
      <c r="J38" s="66"/>
      <c r="K38" s="67"/>
      <c r="L38" s="68"/>
    </row>
    <row r="39" spans="1:12" ht="15.75" thickBot="1">
      <c r="A39" s="574"/>
      <c r="B39" s="575"/>
      <c r="C39" s="575"/>
      <c r="D39" s="575"/>
      <c r="E39" s="575"/>
      <c r="F39" s="575"/>
      <c r="G39" s="575"/>
      <c r="H39" s="583"/>
      <c r="I39" s="69"/>
      <c r="J39" s="70"/>
      <c r="K39" s="67"/>
      <c r="L39" s="71"/>
    </row>
    <row r="40" spans="1:12" ht="15.75" thickBot="1">
      <c r="A40" s="567" t="s">
        <v>31</v>
      </c>
      <c r="B40" s="568"/>
      <c r="C40" s="568"/>
      <c r="D40" s="568"/>
      <c r="E40" s="568"/>
      <c r="F40" s="568"/>
      <c r="G40" s="568"/>
      <c r="H40" s="568"/>
      <c r="I40" s="568"/>
      <c r="J40" s="568"/>
      <c r="K40" s="569"/>
      <c r="L40" s="60">
        <f>SUM(L33:L39)</f>
        <v>0</v>
      </c>
    </row>
    <row r="41" spans="1:12">
      <c r="A41" s="16"/>
      <c r="B41" s="5"/>
      <c r="C41" s="5"/>
      <c r="D41" s="5"/>
      <c r="E41" s="5"/>
      <c r="F41" s="5"/>
      <c r="G41" s="5"/>
      <c r="H41" s="5"/>
      <c r="I41" s="5"/>
      <c r="J41" s="5"/>
      <c r="K41" s="5"/>
      <c r="L41" s="17"/>
    </row>
    <row r="42" spans="1:12">
      <c r="A42" s="136" t="s">
        <v>34</v>
      </c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21"/>
    </row>
    <row r="43" spans="1:12" ht="3.75" customHeight="1" thickBot="1">
      <c r="A43" s="16"/>
      <c r="B43" s="5"/>
      <c r="C43" s="5"/>
      <c r="D43" s="5"/>
      <c r="E43" s="5"/>
      <c r="F43" s="5"/>
      <c r="G43" s="5"/>
      <c r="H43" s="5"/>
      <c r="I43" s="5"/>
      <c r="J43" s="5"/>
      <c r="K43" s="5"/>
      <c r="L43" s="17"/>
    </row>
    <row r="44" spans="1:12">
      <c r="A44" s="570" t="s">
        <v>35</v>
      </c>
      <c r="B44" s="571"/>
      <c r="C44" s="571"/>
      <c r="D44" s="571"/>
      <c r="E44" s="571"/>
      <c r="F44" s="571"/>
      <c r="G44" s="571"/>
      <c r="H44" s="50" t="s">
        <v>36</v>
      </c>
      <c r="I44" s="455" t="s">
        <v>37</v>
      </c>
      <c r="J44" s="50" t="s">
        <v>38</v>
      </c>
      <c r="K44" s="455" t="s">
        <v>39</v>
      </c>
      <c r="L44" s="51" t="s">
        <v>29</v>
      </c>
    </row>
    <row r="45" spans="1:12">
      <c r="A45" s="580" t="s">
        <v>40</v>
      </c>
      <c r="B45" s="581"/>
      <c r="C45" s="581"/>
      <c r="D45" s="581"/>
      <c r="E45" s="581"/>
      <c r="F45" s="581"/>
      <c r="G45" s="581"/>
      <c r="H45" s="63">
        <v>1.3</v>
      </c>
      <c r="I45" s="457">
        <v>5</v>
      </c>
      <c r="J45" s="73">
        <f>+H45*I45</f>
        <v>6.5</v>
      </c>
      <c r="K45" s="64">
        <f>+TRANSPORTE!L55</f>
        <v>1600</v>
      </c>
      <c r="L45" s="54">
        <f>+J45*K45</f>
        <v>10400</v>
      </c>
    </row>
    <row r="46" spans="1:12" ht="15.75" thickBot="1">
      <c r="A46" s="574"/>
      <c r="B46" s="575"/>
      <c r="C46" s="575"/>
      <c r="D46" s="575"/>
      <c r="E46" s="575"/>
      <c r="F46" s="575"/>
      <c r="G46" s="575"/>
      <c r="H46" s="74"/>
      <c r="I46" s="11"/>
      <c r="J46" s="75"/>
      <c r="K46" s="64"/>
      <c r="L46" s="54"/>
    </row>
    <row r="47" spans="1:12" ht="15.75" thickBot="1">
      <c r="A47" s="567" t="s">
        <v>31</v>
      </c>
      <c r="B47" s="568"/>
      <c r="C47" s="568"/>
      <c r="D47" s="568"/>
      <c r="E47" s="568"/>
      <c r="F47" s="568"/>
      <c r="G47" s="568"/>
      <c r="H47" s="568"/>
      <c r="I47" s="568"/>
      <c r="J47" s="568"/>
      <c r="K47" s="569"/>
      <c r="L47" s="60">
        <f>SUM(L45:L46)</f>
        <v>10400</v>
      </c>
    </row>
    <row r="48" spans="1:12">
      <c r="A48" s="16"/>
      <c r="B48" s="5"/>
      <c r="C48" s="5"/>
      <c r="D48" s="5"/>
      <c r="E48" s="5"/>
      <c r="F48" s="5"/>
      <c r="G48" s="5"/>
      <c r="H48" s="5"/>
      <c r="I48" s="5"/>
      <c r="J48" s="5"/>
      <c r="K48" s="5"/>
      <c r="L48" s="17"/>
    </row>
    <row r="49" spans="1:12">
      <c r="A49" s="136" t="s">
        <v>41</v>
      </c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21"/>
    </row>
    <row r="50" spans="1:12" ht="3.75" customHeight="1" thickBot="1">
      <c r="A50" s="16"/>
      <c r="B50" s="5"/>
      <c r="C50" s="5"/>
      <c r="D50" s="5"/>
      <c r="E50" s="5"/>
      <c r="F50" s="5"/>
      <c r="G50" s="5"/>
      <c r="H50" s="5"/>
      <c r="I50" s="5"/>
      <c r="J50" s="5"/>
      <c r="K50" s="5"/>
      <c r="L50" s="17"/>
    </row>
    <row r="51" spans="1:12">
      <c r="A51" s="570" t="s">
        <v>42</v>
      </c>
      <c r="B51" s="571"/>
      <c r="C51" s="571"/>
      <c r="D51" s="571"/>
      <c r="E51" s="571"/>
      <c r="F51" s="571"/>
      <c r="G51" s="571"/>
      <c r="H51" s="50" t="s">
        <v>43</v>
      </c>
      <c r="I51" s="76" t="s">
        <v>44</v>
      </c>
      <c r="J51" s="77" t="s">
        <v>45</v>
      </c>
      <c r="K51" s="76" t="s">
        <v>28</v>
      </c>
      <c r="L51" s="78" t="s">
        <v>29</v>
      </c>
    </row>
    <row r="52" spans="1:12">
      <c r="A52" s="572" t="s">
        <v>46</v>
      </c>
      <c r="B52" s="573"/>
      <c r="C52" s="573"/>
      <c r="D52" s="573"/>
      <c r="E52" s="573"/>
      <c r="F52" s="573"/>
      <c r="G52" s="573"/>
      <c r="H52" s="52">
        <f>+insumos!C49*4+insumos!C50</f>
        <v>247104</v>
      </c>
      <c r="I52" s="64">
        <f>+H52*0.85</f>
        <v>210038.39999999999</v>
      </c>
      <c r="J52" s="52">
        <f>+H52+I52</f>
        <v>457142.4</v>
      </c>
      <c r="K52" s="457">
        <v>3.2</v>
      </c>
      <c r="L52" s="54">
        <f>+J52/K52</f>
        <v>142857</v>
      </c>
    </row>
    <row r="53" spans="1:12" ht="15.75" thickBot="1">
      <c r="A53" s="574"/>
      <c r="B53" s="575"/>
      <c r="C53" s="575"/>
      <c r="D53" s="575"/>
      <c r="E53" s="575"/>
      <c r="F53" s="575"/>
      <c r="G53" s="575"/>
      <c r="H53" s="52"/>
      <c r="I53" s="64"/>
      <c r="J53" s="52"/>
      <c r="K53" s="457"/>
      <c r="L53" s="54"/>
    </row>
    <row r="54" spans="1:12" ht="15.75" thickBot="1">
      <c r="A54" s="567" t="s">
        <v>31</v>
      </c>
      <c r="B54" s="568"/>
      <c r="C54" s="568"/>
      <c r="D54" s="568"/>
      <c r="E54" s="568"/>
      <c r="F54" s="568"/>
      <c r="G54" s="568"/>
      <c r="H54" s="568"/>
      <c r="I54" s="568"/>
      <c r="J54" s="568"/>
      <c r="K54" s="569"/>
      <c r="L54" s="60">
        <f>SUM(L52:L53)</f>
        <v>142857</v>
      </c>
    </row>
    <row r="55" spans="1:12" ht="8.25" customHeight="1" thickBot="1">
      <c r="A55" s="16"/>
      <c r="B55" s="5"/>
      <c r="C55" s="5"/>
      <c r="D55" s="5"/>
      <c r="E55" s="5"/>
      <c r="F55" s="5"/>
      <c r="G55" s="5"/>
      <c r="H55" s="5"/>
      <c r="I55" s="5"/>
      <c r="J55" s="5"/>
      <c r="K55" s="5"/>
      <c r="L55" s="17"/>
    </row>
    <row r="56" spans="1:12" ht="15.75" thickBot="1">
      <c r="A56" s="576" t="s">
        <v>47</v>
      </c>
      <c r="B56" s="577"/>
      <c r="C56" s="577"/>
      <c r="D56" s="577"/>
      <c r="E56" s="577"/>
      <c r="F56" s="577"/>
      <c r="G56" s="577"/>
      <c r="H56" s="577"/>
      <c r="I56" s="577"/>
      <c r="J56" s="577"/>
      <c r="K56" s="578"/>
      <c r="L56" s="60">
        <f>ROUND(L28+L40+L47+L54,0)</f>
        <v>274350</v>
      </c>
    </row>
    <row r="57" spans="1:12" ht="3" customHeight="1">
      <c r="A57" s="16"/>
      <c r="B57" s="5"/>
      <c r="C57" s="5"/>
      <c r="D57" s="5"/>
      <c r="E57" s="5"/>
      <c r="F57" s="5"/>
      <c r="G57" s="5"/>
      <c r="H57" s="5"/>
      <c r="I57" s="5"/>
      <c r="J57" s="5"/>
      <c r="K57" s="5"/>
      <c r="L57" s="17"/>
    </row>
    <row r="58" spans="1:12" ht="3" customHeight="1">
      <c r="A58" s="16"/>
      <c r="B58" s="5"/>
      <c r="C58" s="5"/>
      <c r="D58" s="5"/>
      <c r="E58" s="5"/>
      <c r="F58" s="5"/>
      <c r="G58" s="5"/>
      <c r="H58" s="5"/>
      <c r="I58" s="5"/>
      <c r="J58" s="5"/>
      <c r="K58" s="5"/>
      <c r="L58" s="17"/>
    </row>
    <row r="59" spans="1:12" ht="9.75" customHeight="1">
      <c r="A59" s="16"/>
      <c r="B59" s="5"/>
      <c r="C59" s="5"/>
      <c r="D59" s="5"/>
      <c r="E59" s="5"/>
      <c r="F59" s="5"/>
      <c r="G59" s="5"/>
      <c r="H59" s="5"/>
      <c r="I59" s="5"/>
      <c r="J59" s="5"/>
      <c r="K59" s="5"/>
      <c r="L59" s="17"/>
    </row>
    <row r="60" spans="1:12" ht="9.75" customHeight="1">
      <c r="A60" s="16"/>
      <c r="B60" s="5"/>
      <c r="C60" s="5"/>
      <c r="D60" s="5"/>
      <c r="E60" s="5"/>
      <c r="F60" s="5"/>
      <c r="G60" s="5"/>
      <c r="H60" s="5"/>
      <c r="I60" s="5"/>
      <c r="J60" s="5"/>
      <c r="K60" s="5"/>
      <c r="L60" s="17"/>
    </row>
    <row r="61" spans="1:12" ht="9.75" customHeight="1">
      <c r="A61" s="16"/>
      <c r="B61" s="5"/>
      <c r="C61" s="5"/>
      <c r="D61" s="5"/>
      <c r="E61" s="5"/>
      <c r="F61" s="5"/>
      <c r="G61" s="5"/>
      <c r="H61" s="5"/>
      <c r="I61" s="5"/>
      <c r="J61" s="5"/>
      <c r="K61" s="5"/>
      <c r="L61" s="17"/>
    </row>
    <row r="62" spans="1:12" ht="9.75" customHeight="1">
      <c r="A62" s="16"/>
      <c r="B62" s="5"/>
      <c r="C62" s="5"/>
      <c r="D62" s="5"/>
      <c r="E62" s="5"/>
      <c r="F62" s="5"/>
      <c r="G62" s="5"/>
      <c r="H62" s="5"/>
      <c r="I62" s="5"/>
      <c r="J62" s="5"/>
      <c r="K62" s="5"/>
      <c r="L62" s="17"/>
    </row>
    <row r="63" spans="1:12" ht="13.5" customHeight="1">
      <c r="A63" s="16"/>
      <c r="B63" s="5"/>
      <c r="C63" s="5"/>
      <c r="D63" s="5"/>
      <c r="E63" s="5"/>
      <c r="F63" s="5"/>
      <c r="G63" s="5"/>
      <c r="H63" s="5"/>
      <c r="I63" s="5"/>
      <c r="J63" s="5"/>
      <c r="K63" s="5"/>
      <c r="L63" s="17"/>
    </row>
    <row r="64" spans="1:12" ht="9.75" customHeight="1">
      <c r="A64" s="16"/>
      <c r="B64" s="5"/>
      <c r="C64" s="5"/>
      <c r="D64" s="5"/>
      <c r="E64" s="5"/>
      <c r="F64" s="79" t="s">
        <v>48</v>
      </c>
      <c r="G64" s="5"/>
      <c r="H64" s="5"/>
      <c r="I64" s="5"/>
      <c r="J64" s="5"/>
      <c r="K64" s="5"/>
      <c r="L64" s="17"/>
    </row>
    <row r="65" spans="1:12">
      <c r="A65" s="16"/>
      <c r="B65" s="5"/>
      <c r="C65" s="5"/>
      <c r="D65" s="5"/>
      <c r="E65" s="5"/>
      <c r="F65" s="79" t="s">
        <v>49</v>
      </c>
      <c r="G65" s="554"/>
      <c r="H65" s="554"/>
      <c r="I65" s="554"/>
      <c r="J65" s="5"/>
      <c r="K65" s="5"/>
      <c r="L65" s="17"/>
    </row>
    <row r="66" spans="1:12">
      <c r="A66" s="555" t="s">
        <v>50</v>
      </c>
      <c r="B66" s="556"/>
      <c r="C66" s="556"/>
      <c r="D66" s="556"/>
      <c r="E66" s="556"/>
      <c r="F66" s="556"/>
      <c r="G66" s="556"/>
      <c r="H66" s="556"/>
      <c r="I66" s="556"/>
      <c r="J66" s="556"/>
      <c r="K66" s="556"/>
      <c r="L66" s="557"/>
    </row>
    <row r="67" spans="1:12" ht="3" customHeight="1">
      <c r="A67" s="16"/>
      <c r="B67" s="5"/>
      <c r="C67" s="5"/>
      <c r="D67" s="5"/>
      <c r="E67" s="5"/>
      <c r="F67" s="5" t="s">
        <v>51</v>
      </c>
      <c r="G67" s="5"/>
      <c r="H67" s="5"/>
      <c r="I67" s="5"/>
      <c r="J67" s="5"/>
      <c r="K67" s="5"/>
      <c r="L67" s="17"/>
    </row>
    <row r="68" spans="1:12">
      <c r="A68" s="136" t="s">
        <v>52</v>
      </c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21"/>
    </row>
    <row r="69" spans="1:12">
      <c r="A69" s="558"/>
      <c r="B69" s="559"/>
      <c r="C69" s="559"/>
      <c r="D69" s="559"/>
      <c r="E69" s="559"/>
      <c r="F69" s="559"/>
      <c r="G69" s="559"/>
      <c r="H69" s="559"/>
      <c r="I69" s="559"/>
      <c r="J69" s="559"/>
      <c r="K69" s="559"/>
      <c r="L69" s="560"/>
    </row>
    <row r="70" spans="1:12">
      <c r="A70" s="561"/>
      <c r="B70" s="562"/>
      <c r="C70" s="562"/>
      <c r="D70" s="562"/>
      <c r="E70" s="562"/>
      <c r="F70" s="562"/>
      <c r="G70" s="562"/>
      <c r="H70" s="562"/>
      <c r="I70" s="562"/>
      <c r="J70" s="562"/>
      <c r="K70" s="562"/>
      <c r="L70" s="563"/>
    </row>
    <row r="71" spans="1:12">
      <c r="A71" s="564"/>
      <c r="B71" s="565"/>
      <c r="C71" s="565"/>
      <c r="D71" s="565"/>
      <c r="E71" s="565"/>
      <c r="F71" s="565"/>
      <c r="G71" s="565"/>
      <c r="H71" s="565"/>
      <c r="I71" s="565"/>
      <c r="J71" s="565"/>
      <c r="K71" s="565"/>
      <c r="L71" s="566"/>
    </row>
    <row r="72" spans="1:12">
      <c r="A72" s="80"/>
      <c r="B72" s="81"/>
      <c r="C72" s="81"/>
      <c r="D72" s="81"/>
      <c r="E72" s="81"/>
      <c r="F72" s="81"/>
      <c r="G72" s="81"/>
      <c r="H72" s="81"/>
      <c r="I72" s="81"/>
      <c r="J72" s="81"/>
      <c r="K72" s="81"/>
      <c r="L72" s="82"/>
    </row>
    <row r="73" spans="1:12">
      <c r="A73" s="80" t="s">
        <v>53</v>
      </c>
      <c r="B73" s="137"/>
      <c r="C73" s="81"/>
      <c r="D73" s="81"/>
      <c r="E73" s="81"/>
      <c r="F73" s="81"/>
      <c r="G73" s="81"/>
      <c r="H73" s="81"/>
      <c r="I73" s="81"/>
      <c r="J73" s="81"/>
      <c r="K73" s="81"/>
      <c r="L73" s="82"/>
    </row>
    <row r="74" spans="1:12">
      <c r="A74" s="16" t="s">
        <v>54</v>
      </c>
      <c r="B74" s="5"/>
      <c r="C74" s="5"/>
      <c r="D74" s="5"/>
      <c r="E74" s="79"/>
      <c r="F74" s="5"/>
      <c r="G74" s="5"/>
      <c r="H74" s="5"/>
      <c r="I74" s="5"/>
      <c r="J74" s="5"/>
      <c r="K74" s="5"/>
      <c r="L74" s="17"/>
    </row>
    <row r="75" spans="1:12">
      <c r="A75" s="16"/>
      <c r="B75" s="5"/>
      <c r="C75" s="5"/>
      <c r="D75" s="5"/>
      <c r="E75" s="79"/>
      <c r="F75" s="139"/>
      <c r="G75" s="139"/>
      <c r="H75" s="139"/>
      <c r="I75" s="139"/>
      <c r="J75" s="5"/>
      <c r="K75" s="5"/>
      <c r="L75" s="17"/>
    </row>
    <row r="76" spans="1:12">
      <c r="A76" s="149"/>
      <c r="B76" s="139"/>
      <c r="C76" s="139"/>
      <c r="D76" s="139"/>
      <c r="E76" s="139"/>
      <c r="F76" s="139"/>
      <c r="G76" s="139"/>
      <c r="H76" s="139"/>
      <c r="I76" s="139"/>
      <c r="J76" s="139"/>
      <c r="K76" s="139"/>
      <c r="L76" s="140"/>
    </row>
    <row r="77" spans="1:12">
      <c r="A77" s="16" t="s">
        <v>55</v>
      </c>
      <c r="B77" s="83"/>
      <c r="C77" s="83"/>
      <c r="D77" s="84"/>
      <c r="E77" s="141"/>
      <c r="F77" s="141"/>
      <c r="G77" s="141"/>
      <c r="H77" s="141"/>
      <c r="I77" s="142"/>
      <c r="J77" s="142"/>
      <c r="K77" s="142"/>
      <c r="L77" s="143"/>
    </row>
    <row r="78" spans="1:12" ht="9" customHeight="1" thickBot="1">
      <c r="A78" s="144"/>
      <c r="B78" s="145"/>
      <c r="C78" s="145"/>
      <c r="D78" s="11"/>
      <c r="E78" s="146"/>
      <c r="F78" s="146"/>
      <c r="G78" s="146"/>
      <c r="H78" s="146"/>
      <c r="I78" s="147"/>
      <c r="J78" s="147"/>
      <c r="K78" s="147"/>
      <c r="L78" s="148"/>
    </row>
  </sheetData>
  <mergeCells count="47">
    <mergeCell ref="B19:J19"/>
    <mergeCell ref="A2:A5"/>
    <mergeCell ref="D2:I2"/>
    <mergeCell ref="J2:L2"/>
    <mergeCell ref="D3:I3"/>
    <mergeCell ref="D4:I4"/>
    <mergeCell ref="D5:I5"/>
    <mergeCell ref="K5:L5"/>
    <mergeCell ref="C10:L10"/>
    <mergeCell ref="C11:L11"/>
    <mergeCell ref="C12:L12"/>
    <mergeCell ref="C13:L13"/>
    <mergeCell ref="C14:L14"/>
    <mergeCell ref="A28:K28"/>
    <mergeCell ref="B20:J20"/>
    <mergeCell ref="A24:E24"/>
    <mergeCell ref="F24:G24"/>
    <mergeCell ref="H24:I24"/>
    <mergeCell ref="A25:E25"/>
    <mergeCell ref="F25:G25"/>
    <mergeCell ref="H25:I25"/>
    <mergeCell ref="A26:E26"/>
    <mergeCell ref="H26:I26"/>
    <mergeCell ref="A27:E27"/>
    <mergeCell ref="F27:G27"/>
    <mergeCell ref="H27:I27"/>
    <mergeCell ref="A46:G46"/>
    <mergeCell ref="A32:H32"/>
    <mergeCell ref="A33:H33"/>
    <mergeCell ref="A34:H34"/>
    <mergeCell ref="A35:H35"/>
    <mergeCell ref="A36:H36"/>
    <mergeCell ref="A37:H37"/>
    <mergeCell ref="A38:H38"/>
    <mergeCell ref="A39:H39"/>
    <mergeCell ref="A40:K40"/>
    <mergeCell ref="A44:G44"/>
    <mergeCell ref="A45:G45"/>
    <mergeCell ref="G65:I65"/>
    <mergeCell ref="A66:L66"/>
    <mergeCell ref="A69:L71"/>
    <mergeCell ref="A47:K47"/>
    <mergeCell ref="A51:G51"/>
    <mergeCell ref="A52:G52"/>
    <mergeCell ref="A53:G53"/>
    <mergeCell ref="A54:K54"/>
    <mergeCell ref="A56:K5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  <pageSetUpPr fitToPage="1"/>
  </sheetPr>
  <dimension ref="A1:BB78"/>
  <sheetViews>
    <sheetView topLeftCell="A31" zoomScale="80" zoomScaleNormal="80" workbookViewId="0">
      <selection activeCell="A36" sqref="A36:H36"/>
    </sheetView>
  </sheetViews>
  <sheetFormatPr baseColWidth="10" defaultRowHeight="15"/>
  <cols>
    <col min="1" max="1" width="11.42578125" style="85"/>
    <col min="2" max="2" width="12.140625" style="85" bestFit="1" customWidth="1"/>
    <col min="3" max="7" width="11.42578125" style="85"/>
    <col min="8" max="8" width="12.42578125" style="85" customWidth="1"/>
    <col min="9" max="9" width="12.5703125" style="85" customWidth="1"/>
    <col min="10" max="10" width="13.28515625" style="85" customWidth="1"/>
    <col min="11" max="11" width="15.85546875" style="85" customWidth="1"/>
    <col min="12" max="12" width="13" style="85" customWidth="1"/>
    <col min="13" max="254" width="11.42578125" style="203"/>
    <col min="255" max="255" width="1.85546875" style="203" customWidth="1"/>
    <col min="256" max="256" width="11.42578125" style="203"/>
    <col min="257" max="257" width="12.140625" style="203" bestFit="1" customWidth="1"/>
    <col min="258" max="262" width="11.42578125" style="203"/>
    <col min="263" max="263" width="12.42578125" style="203" customWidth="1"/>
    <col min="264" max="264" width="12.5703125" style="203" customWidth="1"/>
    <col min="265" max="265" width="13.28515625" style="203" customWidth="1"/>
    <col min="266" max="266" width="15.85546875" style="203" customWidth="1"/>
    <col min="267" max="267" width="13" style="203" customWidth="1"/>
    <col min="268" max="268" width="0.140625" style="203" customWidth="1"/>
    <col min="269" max="510" width="11.42578125" style="203"/>
    <col min="511" max="511" width="1.85546875" style="203" customWidth="1"/>
    <col min="512" max="512" width="11.42578125" style="203"/>
    <col min="513" max="513" width="12.140625" style="203" bestFit="1" customWidth="1"/>
    <col min="514" max="518" width="11.42578125" style="203"/>
    <col min="519" max="519" width="12.42578125" style="203" customWidth="1"/>
    <col min="520" max="520" width="12.5703125" style="203" customWidth="1"/>
    <col min="521" max="521" width="13.28515625" style="203" customWidth="1"/>
    <col min="522" max="522" width="15.85546875" style="203" customWidth="1"/>
    <col min="523" max="523" width="13" style="203" customWidth="1"/>
    <col min="524" max="524" width="0.140625" style="203" customWidth="1"/>
    <col min="525" max="766" width="11.42578125" style="203"/>
    <col min="767" max="767" width="1.85546875" style="203" customWidth="1"/>
    <col min="768" max="768" width="11.42578125" style="203"/>
    <col min="769" max="769" width="12.140625" style="203" bestFit="1" customWidth="1"/>
    <col min="770" max="774" width="11.42578125" style="203"/>
    <col min="775" max="775" width="12.42578125" style="203" customWidth="1"/>
    <col min="776" max="776" width="12.5703125" style="203" customWidth="1"/>
    <col min="777" max="777" width="13.28515625" style="203" customWidth="1"/>
    <col min="778" max="778" width="15.85546875" style="203" customWidth="1"/>
    <col min="779" max="779" width="13" style="203" customWidth="1"/>
    <col min="780" max="780" width="0.140625" style="203" customWidth="1"/>
    <col min="781" max="1022" width="11.42578125" style="203"/>
    <col min="1023" max="1023" width="1.85546875" style="203" customWidth="1"/>
    <col min="1024" max="1024" width="11.42578125" style="203"/>
    <col min="1025" max="1025" width="12.140625" style="203" bestFit="1" customWidth="1"/>
    <col min="1026" max="1030" width="11.42578125" style="203"/>
    <col min="1031" max="1031" width="12.42578125" style="203" customWidth="1"/>
    <col min="1032" max="1032" width="12.5703125" style="203" customWidth="1"/>
    <col min="1033" max="1033" width="13.28515625" style="203" customWidth="1"/>
    <col min="1034" max="1034" width="15.85546875" style="203" customWidth="1"/>
    <col min="1035" max="1035" width="13" style="203" customWidth="1"/>
    <col min="1036" max="1036" width="0.140625" style="203" customWidth="1"/>
    <col min="1037" max="1278" width="11.42578125" style="203"/>
    <col min="1279" max="1279" width="1.85546875" style="203" customWidth="1"/>
    <col min="1280" max="1280" width="11.42578125" style="203"/>
    <col min="1281" max="1281" width="12.140625" style="203" bestFit="1" customWidth="1"/>
    <col min="1282" max="1286" width="11.42578125" style="203"/>
    <col min="1287" max="1287" width="12.42578125" style="203" customWidth="1"/>
    <col min="1288" max="1288" width="12.5703125" style="203" customWidth="1"/>
    <col min="1289" max="1289" width="13.28515625" style="203" customWidth="1"/>
    <col min="1290" max="1290" width="15.85546875" style="203" customWidth="1"/>
    <col min="1291" max="1291" width="13" style="203" customWidth="1"/>
    <col min="1292" max="1292" width="0.140625" style="203" customWidth="1"/>
    <col min="1293" max="1534" width="11.42578125" style="203"/>
    <col min="1535" max="1535" width="1.85546875" style="203" customWidth="1"/>
    <col min="1536" max="1536" width="11.42578125" style="203"/>
    <col min="1537" max="1537" width="12.140625" style="203" bestFit="1" customWidth="1"/>
    <col min="1538" max="1542" width="11.42578125" style="203"/>
    <col min="1543" max="1543" width="12.42578125" style="203" customWidth="1"/>
    <col min="1544" max="1544" width="12.5703125" style="203" customWidth="1"/>
    <col min="1545" max="1545" width="13.28515625" style="203" customWidth="1"/>
    <col min="1546" max="1546" width="15.85546875" style="203" customWidth="1"/>
    <col min="1547" max="1547" width="13" style="203" customWidth="1"/>
    <col min="1548" max="1548" width="0.140625" style="203" customWidth="1"/>
    <col min="1549" max="1790" width="11.42578125" style="203"/>
    <col min="1791" max="1791" width="1.85546875" style="203" customWidth="1"/>
    <col min="1792" max="1792" width="11.42578125" style="203"/>
    <col min="1793" max="1793" width="12.140625" style="203" bestFit="1" customWidth="1"/>
    <col min="1794" max="1798" width="11.42578125" style="203"/>
    <col min="1799" max="1799" width="12.42578125" style="203" customWidth="1"/>
    <col min="1800" max="1800" width="12.5703125" style="203" customWidth="1"/>
    <col min="1801" max="1801" width="13.28515625" style="203" customWidth="1"/>
    <col min="1802" max="1802" width="15.85546875" style="203" customWidth="1"/>
    <col min="1803" max="1803" width="13" style="203" customWidth="1"/>
    <col min="1804" max="1804" width="0.140625" style="203" customWidth="1"/>
    <col min="1805" max="2046" width="11.42578125" style="203"/>
    <col min="2047" max="2047" width="1.85546875" style="203" customWidth="1"/>
    <col min="2048" max="2048" width="11.42578125" style="203"/>
    <col min="2049" max="2049" width="12.140625" style="203" bestFit="1" customWidth="1"/>
    <col min="2050" max="2054" width="11.42578125" style="203"/>
    <col min="2055" max="2055" width="12.42578125" style="203" customWidth="1"/>
    <col min="2056" max="2056" width="12.5703125" style="203" customWidth="1"/>
    <col min="2057" max="2057" width="13.28515625" style="203" customWidth="1"/>
    <col min="2058" max="2058" width="15.85546875" style="203" customWidth="1"/>
    <col min="2059" max="2059" width="13" style="203" customWidth="1"/>
    <col min="2060" max="2060" width="0.140625" style="203" customWidth="1"/>
    <col min="2061" max="2302" width="11.42578125" style="203"/>
    <col min="2303" max="2303" width="1.85546875" style="203" customWidth="1"/>
    <col min="2304" max="2304" width="11.42578125" style="203"/>
    <col min="2305" max="2305" width="12.140625" style="203" bestFit="1" customWidth="1"/>
    <col min="2306" max="2310" width="11.42578125" style="203"/>
    <col min="2311" max="2311" width="12.42578125" style="203" customWidth="1"/>
    <col min="2312" max="2312" width="12.5703125" style="203" customWidth="1"/>
    <col min="2313" max="2313" width="13.28515625" style="203" customWidth="1"/>
    <col min="2314" max="2314" width="15.85546875" style="203" customWidth="1"/>
    <col min="2315" max="2315" width="13" style="203" customWidth="1"/>
    <col min="2316" max="2316" width="0.140625" style="203" customWidth="1"/>
    <col min="2317" max="2558" width="11.42578125" style="203"/>
    <col min="2559" max="2559" width="1.85546875" style="203" customWidth="1"/>
    <col min="2560" max="2560" width="11.42578125" style="203"/>
    <col min="2561" max="2561" width="12.140625" style="203" bestFit="1" customWidth="1"/>
    <col min="2562" max="2566" width="11.42578125" style="203"/>
    <col min="2567" max="2567" width="12.42578125" style="203" customWidth="1"/>
    <col min="2568" max="2568" width="12.5703125" style="203" customWidth="1"/>
    <col min="2569" max="2569" width="13.28515625" style="203" customWidth="1"/>
    <col min="2570" max="2570" width="15.85546875" style="203" customWidth="1"/>
    <col min="2571" max="2571" width="13" style="203" customWidth="1"/>
    <col min="2572" max="2572" width="0.140625" style="203" customWidth="1"/>
    <col min="2573" max="2814" width="11.42578125" style="203"/>
    <col min="2815" max="2815" width="1.85546875" style="203" customWidth="1"/>
    <col min="2816" max="2816" width="11.42578125" style="203"/>
    <col min="2817" max="2817" width="12.140625" style="203" bestFit="1" customWidth="1"/>
    <col min="2818" max="2822" width="11.42578125" style="203"/>
    <col min="2823" max="2823" width="12.42578125" style="203" customWidth="1"/>
    <col min="2824" max="2824" width="12.5703125" style="203" customWidth="1"/>
    <col min="2825" max="2825" width="13.28515625" style="203" customWidth="1"/>
    <col min="2826" max="2826" width="15.85546875" style="203" customWidth="1"/>
    <col min="2827" max="2827" width="13" style="203" customWidth="1"/>
    <col min="2828" max="2828" width="0.140625" style="203" customWidth="1"/>
    <col min="2829" max="3070" width="11.42578125" style="203"/>
    <col min="3071" max="3071" width="1.85546875" style="203" customWidth="1"/>
    <col min="3072" max="3072" width="11.42578125" style="203"/>
    <col min="3073" max="3073" width="12.140625" style="203" bestFit="1" customWidth="1"/>
    <col min="3074" max="3078" width="11.42578125" style="203"/>
    <col min="3079" max="3079" width="12.42578125" style="203" customWidth="1"/>
    <col min="3080" max="3080" width="12.5703125" style="203" customWidth="1"/>
    <col min="3081" max="3081" width="13.28515625" style="203" customWidth="1"/>
    <col min="3082" max="3082" width="15.85546875" style="203" customWidth="1"/>
    <col min="3083" max="3083" width="13" style="203" customWidth="1"/>
    <col min="3084" max="3084" width="0.140625" style="203" customWidth="1"/>
    <col min="3085" max="3326" width="11.42578125" style="203"/>
    <col min="3327" max="3327" width="1.85546875" style="203" customWidth="1"/>
    <col min="3328" max="3328" width="11.42578125" style="203"/>
    <col min="3329" max="3329" width="12.140625" style="203" bestFit="1" customWidth="1"/>
    <col min="3330" max="3334" width="11.42578125" style="203"/>
    <col min="3335" max="3335" width="12.42578125" style="203" customWidth="1"/>
    <col min="3336" max="3336" width="12.5703125" style="203" customWidth="1"/>
    <col min="3337" max="3337" width="13.28515625" style="203" customWidth="1"/>
    <col min="3338" max="3338" width="15.85546875" style="203" customWidth="1"/>
    <col min="3339" max="3339" width="13" style="203" customWidth="1"/>
    <col min="3340" max="3340" width="0.140625" style="203" customWidth="1"/>
    <col min="3341" max="3582" width="11.42578125" style="203"/>
    <col min="3583" max="3583" width="1.85546875" style="203" customWidth="1"/>
    <col min="3584" max="3584" width="11.42578125" style="203"/>
    <col min="3585" max="3585" width="12.140625" style="203" bestFit="1" customWidth="1"/>
    <col min="3586" max="3590" width="11.42578125" style="203"/>
    <col min="3591" max="3591" width="12.42578125" style="203" customWidth="1"/>
    <col min="3592" max="3592" width="12.5703125" style="203" customWidth="1"/>
    <col min="3593" max="3593" width="13.28515625" style="203" customWidth="1"/>
    <col min="3594" max="3594" width="15.85546875" style="203" customWidth="1"/>
    <col min="3595" max="3595" width="13" style="203" customWidth="1"/>
    <col min="3596" max="3596" width="0.140625" style="203" customWidth="1"/>
    <col min="3597" max="3838" width="11.42578125" style="203"/>
    <col min="3839" max="3839" width="1.85546875" style="203" customWidth="1"/>
    <col min="3840" max="3840" width="11.42578125" style="203"/>
    <col min="3841" max="3841" width="12.140625" style="203" bestFit="1" customWidth="1"/>
    <col min="3842" max="3846" width="11.42578125" style="203"/>
    <col min="3847" max="3847" width="12.42578125" style="203" customWidth="1"/>
    <col min="3848" max="3848" width="12.5703125" style="203" customWidth="1"/>
    <col min="3849" max="3849" width="13.28515625" style="203" customWidth="1"/>
    <col min="3850" max="3850" width="15.85546875" style="203" customWidth="1"/>
    <col min="3851" max="3851" width="13" style="203" customWidth="1"/>
    <col min="3852" max="3852" width="0.140625" style="203" customWidth="1"/>
    <col min="3853" max="4094" width="11.42578125" style="203"/>
    <col min="4095" max="4095" width="1.85546875" style="203" customWidth="1"/>
    <col min="4096" max="4096" width="11.42578125" style="203"/>
    <col min="4097" max="4097" width="12.140625" style="203" bestFit="1" customWidth="1"/>
    <col min="4098" max="4102" width="11.42578125" style="203"/>
    <col min="4103" max="4103" width="12.42578125" style="203" customWidth="1"/>
    <col min="4104" max="4104" width="12.5703125" style="203" customWidth="1"/>
    <col min="4105" max="4105" width="13.28515625" style="203" customWidth="1"/>
    <col min="4106" max="4106" width="15.85546875" style="203" customWidth="1"/>
    <col min="4107" max="4107" width="13" style="203" customWidth="1"/>
    <col min="4108" max="4108" width="0.140625" style="203" customWidth="1"/>
    <col min="4109" max="4350" width="11.42578125" style="203"/>
    <col min="4351" max="4351" width="1.85546875" style="203" customWidth="1"/>
    <col min="4352" max="4352" width="11.42578125" style="203"/>
    <col min="4353" max="4353" width="12.140625" style="203" bestFit="1" customWidth="1"/>
    <col min="4354" max="4358" width="11.42578125" style="203"/>
    <col min="4359" max="4359" width="12.42578125" style="203" customWidth="1"/>
    <col min="4360" max="4360" width="12.5703125" style="203" customWidth="1"/>
    <col min="4361" max="4361" width="13.28515625" style="203" customWidth="1"/>
    <col min="4362" max="4362" width="15.85546875" style="203" customWidth="1"/>
    <col min="4363" max="4363" width="13" style="203" customWidth="1"/>
    <col min="4364" max="4364" width="0.140625" style="203" customWidth="1"/>
    <col min="4365" max="4606" width="11.42578125" style="203"/>
    <col min="4607" max="4607" width="1.85546875" style="203" customWidth="1"/>
    <col min="4608" max="4608" width="11.42578125" style="203"/>
    <col min="4609" max="4609" width="12.140625" style="203" bestFit="1" customWidth="1"/>
    <col min="4610" max="4614" width="11.42578125" style="203"/>
    <col min="4615" max="4615" width="12.42578125" style="203" customWidth="1"/>
    <col min="4616" max="4616" width="12.5703125" style="203" customWidth="1"/>
    <col min="4617" max="4617" width="13.28515625" style="203" customWidth="1"/>
    <col min="4618" max="4618" width="15.85546875" style="203" customWidth="1"/>
    <col min="4619" max="4619" width="13" style="203" customWidth="1"/>
    <col min="4620" max="4620" width="0.140625" style="203" customWidth="1"/>
    <col min="4621" max="4862" width="11.42578125" style="203"/>
    <col min="4863" max="4863" width="1.85546875" style="203" customWidth="1"/>
    <col min="4864" max="4864" width="11.42578125" style="203"/>
    <col min="4865" max="4865" width="12.140625" style="203" bestFit="1" customWidth="1"/>
    <col min="4866" max="4870" width="11.42578125" style="203"/>
    <col min="4871" max="4871" width="12.42578125" style="203" customWidth="1"/>
    <col min="4872" max="4872" width="12.5703125" style="203" customWidth="1"/>
    <col min="4873" max="4873" width="13.28515625" style="203" customWidth="1"/>
    <col min="4874" max="4874" width="15.85546875" style="203" customWidth="1"/>
    <col min="4875" max="4875" width="13" style="203" customWidth="1"/>
    <col min="4876" max="4876" width="0.140625" style="203" customWidth="1"/>
    <col min="4877" max="5118" width="11.42578125" style="203"/>
    <col min="5119" max="5119" width="1.85546875" style="203" customWidth="1"/>
    <col min="5120" max="5120" width="11.42578125" style="203"/>
    <col min="5121" max="5121" width="12.140625" style="203" bestFit="1" customWidth="1"/>
    <col min="5122" max="5126" width="11.42578125" style="203"/>
    <col min="5127" max="5127" width="12.42578125" style="203" customWidth="1"/>
    <col min="5128" max="5128" width="12.5703125" style="203" customWidth="1"/>
    <col min="5129" max="5129" width="13.28515625" style="203" customWidth="1"/>
    <col min="5130" max="5130" width="15.85546875" style="203" customWidth="1"/>
    <col min="5131" max="5131" width="13" style="203" customWidth="1"/>
    <col min="5132" max="5132" width="0.140625" style="203" customWidth="1"/>
    <col min="5133" max="5374" width="11.42578125" style="203"/>
    <col min="5375" max="5375" width="1.85546875" style="203" customWidth="1"/>
    <col min="5376" max="5376" width="11.42578125" style="203"/>
    <col min="5377" max="5377" width="12.140625" style="203" bestFit="1" customWidth="1"/>
    <col min="5378" max="5382" width="11.42578125" style="203"/>
    <col min="5383" max="5383" width="12.42578125" style="203" customWidth="1"/>
    <col min="5384" max="5384" width="12.5703125" style="203" customWidth="1"/>
    <col min="5385" max="5385" width="13.28515625" style="203" customWidth="1"/>
    <col min="5386" max="5386" width="15.85546875" style="203" customWidth="1"/>
    <col min="5387" max="5387" width="13" style="203" customWidth="1"/>
    <col min="5388" max="5388" width="0.140625" style="203" customWidth="1"/>
    <col min="5389" max="5630" width="11.42578125" style="203"/>
    <col min="5631" max="5631" width="1.85546875" style="203" customWidth="1"/>
    <col min="5632" max="5632" width="11.42578125" style="203"/>
    <col min="5633" max="5633" width="12.140625" style="203" bestFit="1" customWidth="1"/>
    <col min="5634" max="5638" width="11.42578125" style="203"/>
    <col min="5639" max="5639" width="12.42578125" style="203" customWidth="1"/>
    <col min="5640" max="5640" width="12.5703125" style="203" customWidth="1"/>
    <col min="5641" max="5641" width="13.28515625" style="203" customWidth="1"/>
    <col min="5642" max="5642" width="15.85546875" style="203" customWidth="1"/>
    <col min="5643" max="5643" width="13" style="203" customWidth="1"/>
    <col min="5644" max="5644" width="0.140625" style="203" customWidth="1"/>
    <col min="5645" max="5886" width="11.42578125" style="203"/>
    <col min="5887" max="5887" width="1.85546875" style="203" customWidth="1"/>
    <col min="5888" max="5888" width="11.42578125" style="203"/>
    <col min="5889" max="5889" width="12.140625" style="203" bestFit="1" customWidth="1"/>
    <col min="5890" max="5894" width="11.42578125" style="203"/>
    <col min="5895" max="5895" width="12.42578125" style="203" customWidth="1"/>
    <col min="5896" max="5896" width="12.5703125" style="203" customWidth="1"/>
    <col min="5897" max="5897" width="13.28515625" style="203" customWidth="1"/>
    <col min="5898" max="5898" width="15.85546875" style="203" customWidth="1"/>
    <col min="5899" max="5899" width="13" style="203" customWidth="1"/>
    <col min="5900" max="5900" width="0.140625" style="203" customWidth="1"/>
    <col min="5901" max="6142" width="11.42578125" style="203"/>
    <col min="6143" max="6143" width="1.85546875" style="203" customWidth="1"/>
    <col min="6144" max="6144" width="11.42578125" style="203"/>
    <col min="6145" max="6145" width="12.140625" style="203" bestFit="1" customWidth="1"/>
    <col min="6146" max="6150" width="11.42578125" style="203"/>
    <col min="6151" max="6151" width="12.42578125" style="203" customWidth="1"/>
    <col min="6152" max="6152" width="12.5703125" style="203" customWidth="1"/>
    <col min="6153" max="6153" width="13.28515625" style="203" customWidth="1"/>
    <col min="6154" max="6154" width="15.85546875" style="203" customWidth="1"/>
    <col min="6155" max="6155" width="13" style="203" customWidth="1"/>
    <col min="6156" max="6156" width="0.140625" style="203" customWidth="1"/>
    <col min="6157" max="6398" width="11.42578125" style="203"/>
    <col min="6399" max="6399" width="1.85546875" style="203" customWidth="1"/>
    <col min="6400" max="6400" width="11.42578125" style="203"/>
    <col min="6401" max="6401" width="12.140625" style="203" bestFit="1" customWidth="1"/>
    <col min="6402" max="6406" width="11.42578125" style="203"/>
    <col min="6407" max="6407" width="12.42578125" style="203" customWidth="1"/>
    <col min="6408" max="6408" width="12.5703125" style="203" customWidth="1"/>
    <col min="6409" max="6409" width="13.28515625" style="203" customWidth="1"/>
    <col min="6410" max="6410" width="15.85546875" style="203" customWidth="1"/>
    <col min="6411" max="6411" width="13" style="203" customWidth="1"/>
    <col min="6412" max="6412" width="0.140625" style="203" customWidth="1"/>
    <col min="6413" max="6654" width="11.42578125" style="203"/>
    <col min="6655" max="6655" width="1.85546875" style="203" customWidth="1"/>
    <col min="6656" max="6656" width="11.42578125" style="203"/>
    <col min="6657" max="6657" width="12.140625" style="203" bestFit="1" customWidth="1"/>
    <col min="6658" max="6662" width="11.42578125" style="203"/>
    <col min="6663" max="6663" width="12.42578125" style="203" customWidth="1"/>
    <col min="6664" max="6664" width="12.5703125" style="203" customWidth="1"/>
    <col min="6665" max="6665" width="13.28515625" style="203" customWidth="1"/>
    <col min="6666" max="6666" width="15.85546875" style="203" customWidth="1"/>
    <col min="6667" max="6667" width="13" style="203" customWidth="1"/>
    <col min="6668" max="6668" width="0.140625" style="203" customWidth="1"/>
    <col min="6669" max="6910" width="11.42578125" style="203"/>
    <col min="6911" max="6911" width="1.85546875" style="203" customWidth="1"/>
    <col min="6912" max="6912" width="11.42578125" style="203"/>
    <col min="6913" max="6913" width="12.140625" style="203" bestFit="1" customWidth="1"/>
    <col min="6914" max="6918" width="11.42578125" style="203"/>
    <col min="6919" max="6919" width="12.42578125" style="203" customWidth="1"/>
    <col min="6920" max="6920" width="12.5703125" style="203" customWidth="1"/>
    <col min="6921" max="6921" width="13.28515625" style="203" customWidth="1"/>
    <col min="6922" max="6922" width="15.85546875" style="203" customWidth="1"/>
    <col min="6923" max="6923" width="13" style="203" customWidth="1"/>
    <col min="6924" max="6924" width="0.140625" style="203" customWidth="1"/>
    <col min="6925" max="7166" width="11.42578125" style="203"/>
    <col min="7167" max="7167" width="1.85546875" style="203" customWidth="1"/>
    <col min="7168" max="7168" width="11.42578125" style="203"/>
    <col min="7169" max="7169" width="12.140625" style="203" bestFit="1" customWidth="1"/>
    <col min="7170" max="7174" width="11.42578125" style="203"/>
    <col min="7175" max="7175" width="12.42578125" style="203" customWidth="1"/>
    <col min="7176" max="7176" width="12.5703125" style="203" customWidth="1"/>
    <col min="7177" max="7177" width="13.28515625" style="203" customWidth="1"/>
    <col min="7178" max="7178" width="15.85546875" style="203" customWidth="1"/>
    <col min="7179" max="7179" width="13" style="203" customWidth="1"/>
    <col min="7180" max="7180" width="0.140625" style="203" customWidth="1"/>
    <col min="7181" max="7422" width="11.42578125" style="203"/>
    <col min="7423" max="7423" width="1.85546875" style="203" customWidth="1"/>
    <col min="7424" max="7424" width="11.42578125" style="203"/>
    <col min="7425" max="7425" width="12.140625" style="203" bestFit="1" customWidth="1"/>
    <col min="7426" max="7430" width="11.42578125" style="203"/>
    <col min="7431" max="7431" width="12.42578125" style="203" customWidth="1"/>
    <col min="7432" max="7432" width="12.5703125" style="203" customWidth="1"/>
    <col min="7433" max="7433" width="13.28515625" style="203" customWidth="1"/>
    <col min="7434" max="7434" width="15.85546875" style="203" customWidth="1"/>
    <col min="7435" max="7435" width="13" style="203" customWidth="1"/>
    <col min="7436" max="7436" width="0.140625" style="203" customWidth="1"/>
    <col min="7437" max="7678" width="11.42578125" style="203"/>
    <col min="7679" max="7679" width="1.85546875" style="203" customWidth="1"/>
    <col min="7680" max="7680" width="11.42578125" style="203"/>
    <col min="7681" max="7681" width="12.140625" style="203" bestFit="1" customWidth="1"/>
    <col min="7682" max="7686" width="11.42578125" style="203"/>
    <col min="7687" max="7687" width="12.42578125" style="203" customWidth="1"/>
    <col min="7688" max="7688" width="12.5703125" style="203" customWidth="1"/>
    <col min="7689" max="7689" width="13.28515625" style="203" customWidth="1"/>
    <col min="7690" max="7690" width="15.85546875" style="203" customWidth="1"/>
    <col min="7691" max="7691" width="13" style="203" customWidth="1"/>
    <col min="7692" max="7692" width="0.140625" style="203" customWidth="1"/>
    <col min="7693" max="7934" width="11.42578125" style="203"/>
    <col min="7935" max="7935" width="1.85546875" style="203" customWidth="1"/>
    <col min="7936" max="7936" width="11.42578125" style="203"/>
    <col min="7937" max="7937" width="12.140625" style="203" bestFit="1" customWidth="1"/>
    <col min="7938" max="7942" width="11.42578125" style="203"/>
    <col min="7943" max="7943" width="12.42578125" style="203" customWidth="1"/>
    <col min="7944" max="7944" width="12.5703125" style="203" customWidth="1"/>
    <col min="7945" max="7945" width="13.28515625" style="203" customWidth="1"/>
    <col min="7946" max="7946" width="15.85546875" style="203" customWidth="1"/>
    <col min="7947" max="7947" width="13" style="203" customWidth="1"/>
    <col min="7948" max="7948" width="0.140625" style="203" customWidth="1"/>
    <col min="7949" max="8190" width="11.42578125" style="203"/>
    <col min="8191" max="8191" width="1.85546875" style="203" customWidth="1"/>
    <col min="8192" max="8192" width="11.42578125" style="203"/>
    <col min="8193" max="8193" width="12.140625" style="203" bestFit="1" customWidth="1"/>
    <col min="8194" max="8198" width="11.42578125" style="203"/>
    <col min="8199" max="8199" width="12.42578125" style="203" customWidth="1"/>
    <col min="8200" max="8200" width="12.5703125" style="203" customWidth="1"/>
    <col min="8201" max="8201" width="13.28515625" style="203" customWidth="1"/>
    <col min="8202" max="8202" width="15.85546875" style="203" customWidth="1"/>
    <col min="8203" max="8203" width="13" style="203" customWidth="1"/>
    <col min="8204" max="8204" width="0.140625" style="203" customWidth="1"/>
    <col min="8205" max="8446" width="11.42578125" style="203"/>
    <col min="8447" max="8447" width="1.85546875" style="203" customWidth="1"/>
    <col min="8448" max="8448" width="11.42578125" style="203"/>
    <col min="8449" max="8449" width="12.140625" style="203" bestFit="1" customWidth="1"/>
    <col min="8450" max="8454" width="11.42578125" style="203"/>
    <col min="8455" max="8455" width="12.42578125" style="203" customWidth="1"/>
    <col min="8456" max="8456" width="12.5703125" style="203" customWidth="1"/>
    <col min="8457" max="8457" width="13.28515625" style="203" customWidth="1"/>
    <col min="8458" max="8458" width="15.85546875" style="203" customWidth="1"/>
    <col min="8459" max="8459" width="13" style="203" customWidth="1"/>
    <col min="8460" max="8460" width="0.140625" style="203" customWidth="1"/>
    <col min="8461" max="8702" width="11.42578125" style="203"/>
    <col min="8703" max="8703" width="1.85546875" style="203" customWidth="1"/>
    <col min="8704" max="8704" width="11.42578125" style="203"/>
    <col min="8705" max="8705" width="12.140625" style="203" bestFit="1" customWidth="1"/>
    <col min="8706" max="8710" width="11.42578125" style="203"/>
    <col min="8711" max="8711" width="12.42578125" style="203" customWidth="1"/>
    <col min="8712" max="8712" width="12.5703125" style="203" customWidth="1"/>
    <col min="8713" max="8713" width="13.28515625" style="203" customWidth="1"/>
    <col min="8714" max="8714" width="15.85546875" style="203" customWidth="1"/>
    <col min="8715" max="8715" width="13" style="203" customWidth="1"/>
    <col min="8716" max="8716" width="0.140625" style="203" customWidth="1"/>
    <col min="8717" max="8958" width="11.42578125" style="203"/>
    <col min="8959" max="8959" width="1.85546875" style="203" customWidth="1"/>
    <col min="8960" max="8960" width="11.42578125" style="203"/>
    <col min="8961" max="8961" width="12.140625" style="203" bestFit="1" customWidth="1"/>
    <col min="8962" max="8966" width="11.42578125" style="203"/>
    <col min="8967" max="8967" width="12.42578125" style="203" customWidth="1"/>
    <col min="8968" max="8968" width="12.5703125" style="203" customWidth="1"/>
    <col min="8969" max="8969" width="13.28515625" style="203" customWidth="1"/>
    <col min="8970" max="8970" width="15.85546875" style="203" customWidth="1"/>
    <col min="8971" max="8971" width="13" style="203" customWidth="1"/>
    <col min="8972" max="8972" width="0.140625" style="203" customWidth="1"/>
    <col min="8973" max="9214" width="11.42578125" style="203"/>
    <col min="9215" max="9215" width="1.85546875" style="203" customWidth="1"/>
    <col min="9216" max="9216" width="11.42578125" style="203"/>
    <col min="9217" max="9217" width="12.140625" style="203" bestFit="1" customWidth="1"/>
    <col min="9218" max="9222" width="11.42578125" style="203"/>
    <col min="9223" max="9223" width="12.42578125" style="203" customWidth="1"/>
    <col min="9224" max="9224" width="12.5703125" style="203" customWidth="1"/>
    <col min="9225" max="9225" width="13.28515625" style="203" customWidth="1"/>
    <col min="9226" max="9226" width="15.85546875" style="203" customWidth="1"/>
    <col min="9227" max="9227" width="13" style="203" customWidth="1"/>
    <col min="9228" max="9228" width="0.140625" style="203" customWidth="1"/>
    <col min="9229" max="9470" width="11.42578125" style="203"/>
    <col min="9471" max="9471" width="1.85546875" style="203" customWidth="1"/>
    <col min="9472" max="9472" width="11.42578125" style="203"/>
    <col min="9473" max="9473" width="12.140625" style="203" bestFit="1" customWidth="1"/>
    <col min="9474" max="9478" width="11.42578125" style="203"/>
    <col min="9479" max="9479" width="12.42578125" style="203" customWidth="1"/>
    <col min="9480" max="9480" width="12.5703125" style="203" customWidth="1"/>
    <col min="9481" max="9481" width="13.28515625" style="203" customWidth="1"/>
    <col min="9482" max="9482" width="15.85546875" style="203" customWidth="1"/>
    <col min="9483" max="9483" width="13" style="203" customWidth="1"/>
    <col min="9484" max="9484" width="0.140625" style="203" customWidth="1"/>
    <col min="9485" max="9726" width="11.42578125" style="203"/>
    <col min="9727" max="9727" width="1.85546875" style="203" customWidth="1"/>
    <col min="9728" max="9728" width="11.42578125" style="203"/>
    <col min="9729" max="9729" width="12.140625" style="203" bestFit="1" customWidth="1"/>
    <col min="9730" max="9734" width="11.42578125" style="203"/>
    <col min="9735" max="9735" width="12.42578125" style="203" customWidth="1"/>
    <col min="9736" max="9736" width="12.5703125" style="203" customWidth="1"/>
    <col min="9737" max="9737" width="13.28515625" style="203" customWidth="1"/>
    <col min="9738" max="9738" width="15.85546875" style="203" customWidth="1"/>
    <col min="9739" max="9739" width="13" style="203" customWidth="1"/>
    <col min="9740" max="9740" width="0.140625" style="203" customWidth="1"/>
    <col min="9741" max="9982" width="11.42578125" style="203"/>
    <col min="9983" max="9983" width="1.85546875" style="203" customWidth="1"/>
    <col min="9984" max="9984" width="11.42578125" style="203"/>
    <col min="9985" max="9985" width="12.140625" style="203" bestFit="1" customWidth="1"/>
    <col min="9986" max="9990" width="11.42578125" style="203"/>
    <col min="9991" max="9991" width="12.42578125" style="203" customWidth="1"/>
    <col min="9992" max="9992" width="12.5703125" style="203" customWidth="1"/>
    <col min="9993" max="9993" width="13.28515625" style="203" customWidth="1"/>
    <col min="9994" max="9994" width="15.85546875" style="203" customWidth="1"/>
    <col min="9995" max="9995" width="13" style="203" customWidth="1"/>
    <col min="9996" max="9996" width="0.140625" style="203" customWidth="1"/>
    <col min="9997" max="10238" width="11.42578125" style="203"/>
    <col min="10239" max="10239" width="1.85546875" style="203" customWidth="1"/>
    <col min="10240" max="10240" width="11.42578125" style="203"/>
    <col min="10241" max="10241" width="12.140625" style="203" bestFit="1" customWidth="1"/>
    <col min="10242" max="10246" width="11.42578125" style="203"/>
    <col min="10247" max="10247" width="12.42578125" style="203" customWidth="1"/>
    <col min="10248" max="10248" width="12.5703125" style="203" customWidth="1"/>
    <col min="10249" max="10249" width="13.28515625" style="203" customWidth="1"/>
    <col min="10250" max="10250" width="15.85546875" style="203" customWidth="1"/>
    <col min="10251" max="10251" width="13" style="203" customWidth="1"/>
    <col min="10252" max="10252" width="0.140625" style="203" customWidth="1"/>
    <col min="10253" max="10494" width="11.42578125" style="203"/>
    <col min="10495" max="10495" width="1.85546875" style="203" customWidth="1"/>
    <col min="10496" max="10496" width="11.42578125" style="203"/>
    <col min="10497" max="10497" width="12.140625" style="203" bestFit="1" customWidth="1"/>
    <col min="10498" max="10502" width="11.42578125" style="203"/>
    <col min="10503" max="10503" width="12.42578125" style="203" customWidth="1"/>
    <col min="10504" max="10504" width="12.5703125" style="203" customWidth="1"/>
    <col min="10505" max="10505" width="13.28515625" style="203" customWidth="1"/>
    <col min="10506" max="10506" width="15.85546875" style="203" customWidth="1"/>
    <col min="10507" max="10507" width="13" style="203" customWidth="1"/>
    <col min="10508" max="10508" width="0.140625" style="203" customWidth="1"/>
    <col min="10509" max="10750" width="11.42578125" style="203"/>
    <col min="10751" max="10751" width="1.85546875" style="203" customWidth="1"/>
    <col min="10752" max="10752" width="11.42578125" style="203"/>
    <col min="10753" max="10753" width="12.140625" style="203" bestFit="1" customWidth="1"/>
    <col min="10754" max="10758" width="11.42578125" style="203"/>
    <col min="10759" max="10759" width="12.42578125" style="203" customWidth="1"/>
    <col min="10760" max="10760" width="12.5703125" style="203" customWidth="1"/>
    <col min="10761" max="10761" width="13.28515625" style="203" customWidth="1"/>
    <col min="10762" max="10762" width="15.85546875" style="203" customWidth="1"/>
    <col min="10763" max="10763" width="13" style="203" customWidth="1"/>
    <col min="10764" max="10764" width="0.140625" style="203" customWidth="1"/>
    <col min="10765" max="11006" width="11.42578125" style="203"/>
    <col min="11007" max="11007" width="1.85546875" style="203" customWidth="1"/>
    <col min="11008" max="11008" width="11.42578125" style="203"/>
    <col min="11009" max="11009" width="12.140625" style="203" bestFit="1" customWidth="1"/>
    <col min="11010" max="11014" width="11.42578125" style="203"/>
    <col min="11015" max="11015" width="12.42578125" style="203" customWidth="1"/>
    <col min="11016" max="11016" width="12.5703125" style="203" customWidth="1"/>
    <col min="11017" max="11017" width="13.28515625" style="203" customWidth="1"/>
    <col min="11018" max="11018" width="15.85546875" style="203" customWidth="1"/>
    <col min="11019" max="11019" width="13" style="203" customWidth="1"/>
    <col min="11020" max="11020" width="0.140625" style="203" customWidth="1"/>
    <col min="11021" max="11262" width="11.42578125" style="203"/>
    <col min="11263" max="11263" width="1.85546875" style="203" customWidth="1"/>
    <col min="11264" max="11264" width="11.42578125" style="203"/>
    <col min="11265" max="11265" width="12.140625" style="203" bestFit="1" customWidth="1"/>
    <col min="11266" max="11270" width="11.42578125" style="203"/>
    <col min="11271" max="11271" width="12.42578125" style="203" customWidth="1"/>
    <col min="11272" max="11272" width="12.5703125" style="203" customWidth="1"/>
    <col min="11273" max="11273" width="13.28515625" style="203" customWidth="1"/>
    <col min="11274" max="11274" width="15.85546875" style="203" customWidth="1"/>
    <col min="11275" max="11275" width="13" style="203" customWidth="1"/>
    <col min="11276" max="11276" width="0.140625" style="203" customWidth="1"/>
    <col min="11277" max="11518" width="11.42578125" style="203"/>
    <col min="11519" max="11519" width="1.85546875" style="203" customWidth="1"/>
    <col min="11520" max="11520" width="11.42578125" style="203"/>
    <col min="11521" max="11521" width="12.140625" style="203" bestFit="1" customWidth="1"/>
    <col min="11522" max="11526" width="11.42578125" style="203"/>
    <col min="11527" max="11527" width="12.42578125" style="203" customWidth="1"/>
    <col min="11528" max="11528" width="12.5703125" style="203" customWidth="1"/>
    <col min="11529" max="11529" width="13.28515625" style="203" customWidth="1"/>
    <col min="11530" max="11530" width="15.85546875" style="203" customWidth="1"/>
    <col min="11531" max="11531" width="13" style="203" customWidth="1"/>
    <col min="11532" max="11532" width="0.140625" style="203" customWidth="1"/>
    <col min="11533" max="11774" width="11.42578125" style="203"/>
    <col min="11775" max="11775" width="1.85546875" style="203" customWidth="1"/>
    <col min="11776" max="11776" width="11.42578125" style="203"/>
    <col min="11777" max="11777" width="12.140625" style="203" bestFit="1" customWidth="1"/>
    <col min="11778" max="11782" width="11.42578125" style="203"/>
    <col min="11783" max="11783" width="12.42578125" style="203" customWidth="1"/>
    <col min="11784" max="11784" width="12.5703125" style="203" customWidth="1"/>
    <col min="11785" max="11785" width="13.28515625" style="203" customWidth="1"/>
    <col min="11786" max="11786" width="15.85546875" style="203" customWidth="1"/>
    <col min="11787" max="11787" width="13" style="203" customWidth="1"/>
    <col min="11788" max="11788" width="0.140625" style="203" customWidth="1"/>
    <col min="11789" max="12030" width="11.42578125" style="203"/>
    <col min="12031" max="12031" width="1.85546875" style="203" customWidth="1"/>
    <col min="12032" max="12032" width="11.42578125" style="203"/>
    <col min="12033" max="12033" width="12.140625" style="203" bestFit="1" customWidth="1"/>
    <col min="12034" max="12038" width="11.42578125" style="203"/>
    <col min="12039" max="12039" width="12.42578125" style="203" customWidth="1"/>
    <col min="12040" max="12040" width="12.5703125" style="203" customWidth="1"/>
    <col min="12041" max="12041" width="13.28515625" style="203" customWidth="1"/>
    <col min="12042" max="12042" width="15.85546875" style="203" customWidth="1"/>
    <col min="12043" max="12043" width="13" style="203" customWidth="1"/>
    <col min="12044" max="12044" width="0.140625" style="203" customWidth="1"/>
    <col min="12045" max="12286" width="11.42578125" style="203"/>
    <col min="12287" max="12287" width="1.85546875" style="203" customWidth="1"/>
    <col min="12288" max="12288" width="11.42578125" style="203"/>
    <col min="12289" max="12289" width="12.140625" style="203" bestFit="1" customWidth="1"/>
    <col min="12290" max="12294" width="11.42578125" style="203"/>
    <col min="12295" max="12295" width="12.42578125" style="203" customWidth="1"/>
    <col min="12296" max="12296" width="12.5703125" style="203" customWidth="1"/>
    <col min="12297" max="12297" width="13.28515625" style="203" customWidth="1"/>
    <col min="12298" max="12298" width="15.85546875" style="203" customWidth="1"/>
    <col min="12299" max="12299" width="13" style="203" customWidth="1"/>
    <col min="12300" max="12300" width="0.140625" style="203" customWidth="1"/>
    <col min="12301" max="12542" width="11.42578125" style="203"/>
    <col min="12543" max="12543" width="1.85546875" style="203" customWidth="1"/>
    <col min="12544" max="12544" width="11.42578125" style="203"/>
    <col min="12545" max="12545" width="12.140625" style="203" bestFit="1" customWidth="1"/>
    <col min="12546" max="12550" width="11.42578125" style="203"/>
    <col min="12551" max="12551" width="12.42578125" style="203" customWidth="1"/>
    <col min="12552" max="12552" width="12.5703125" style="203" customWidth="1"/>
    <col min="12553" max="12553" width="13.28515625" style="203" customWidth="1"/>
    <col min="12554" max="12554" width="15.85546875" style="203" customWidth="1"/>
    <col min="12555" max="12555" width="13" style="203" customWidth="1"/>
    <col min="12556" max="12556" width="0.140625" style="203" customWidth="1"/>
    <col min="12557" max="12798" width="11.42578125" style="203"/>
    <col min="12799" max="12799" width="1.85546875" style="203" customWidth="1"/>
    <col min="12800" max="12800" width="11.42578125" style="203"/>
    <col min="12801" max="12801" width="12.140625" style="203" bestFit="1" customWidth="1"/>
    <col min="12802" max="12806" width="11.42578125" style="203"/>
    <col min="12807" max="12807" width="12.42578125" style="203" customWidth="1"/>
    <col min="12808" max="12808" width="12.5703125" style="203" customWidth="1"/>
    <col min="12809" max="12809" width="13.28515625" style="203" customWidth="1"/>
    <col min="12810" max="12810" width="15.85546875" style="203" customWidth="1"/>
    <col min="12811" max="12811" width="13" style="203" customWidth="1"/>
    <col min="12812" max="12812" width="0.140625" style="203" customWidth="1"/>
    <col min="12813" max="13054" width="11.42578125" style="203"/>
    <col min="13055" max="13055" width="1.85546875" style="203" customWidth="1"/>
    <col min="13056" max="13056" width="11.42578125" style="203"/>
    <col min="13057" max="13057" width="12.140625" style="203" bestFit="1" customWidth="1"/>
    <col min="13058" max="13062" width="11.42578125" style="203"/>
    <col min="13063" max="13063" width="12.42578125" style="203" customWidth="1"/>
    <col min="13064" max="13064" width="12.5703125" style="203" customWidth="1"/>
    <col min="13065" max="13065" width="13.28515625" style="203" customWidth="1"/>
    <col min="13066" max="13066" width="15.85546875" style="203" customWidth="1"/>
    <col min="13067" max="13067" width="13" style="203" customWidth="1"/>
    <col min="13068" max="13068" width="0.140625" style="203" customWidth="1"/>
    <col min="13069" max="13310" width="11.42578125" style="203"/>
    <col min="13311" max="13311" width="1.85546875" style="203" customWidth="1"/>
    <col min="13312" max="13312" width="11.42578125" style="203"/>
    <col min="13313" max="13313" width="12.140625" style="203" bestFit="1" customWidth="1"/>
    <col min="13314" max="13318" width="11.42578125" style="203"/>
    <col min="13319" max="13319" width="12.42578125" style="203" customWidth="1"/>
    <col min="13320" max="13320" width="12.5703125" style="203" customWidth="1"/>
    <col min="13321" max="13321" width="13.28515625" style="203" customWidth="1"/>
    <col min="13322" max="13322" width="15.85546875" style="203" customWidth="1"/>
    <col min="13323" max="13323" width="13" style="203" customWidth="1"/>
    <col min="13324" max="13324" width="0.140625" style="203" customWidth="1"/>
    <col min="13325" max="13566" width="11.42578125" style="203"/>
    <col min="13567" max="13567" width="1.85546875" style="203" customWidth="1"/>
    <col min="13568" max="13568" width="11.42578125" style="203"/>
    <col min="13569" max="13569" width="12.140625" style="203" bestFit="1" customWidth="1"/>
    <col min="13570" max="13574" width="11.42578125" style="203"/>
    <col min="13575" max="13575" width="12.42578125" style="203" customWidth="1"/>
    <col min="13576" max="13576" width="12.5703125" style="203" customWidth="1"/>
    <col min="13577" max="13577" width="13.28515625" style="203" customWidth="1"/>
    <col min="13578" max="13578" width="15.85546875" style="203" customWidth="1"/>
    <col min="13579" max="13579" width="13" style="203" customWidth="1"/>
    <col min="13580" max="13580" width="0.140625" style="203" customWidth="1"/>
    <col min="13581" max="13822" width="11.42578125" style="203"/>
    <col min="13823" max="13823" width="1.85546875" style="203" customWidth="1"/>
    <col min="13824" max="13824" width="11.42578125" style="203"/>
    <col min="13825" max="13825" width="12.140625" style="203" bestFit="1" customWidth="1"/>
    <col min="13826" max="13830" width="11.42578125" style="203"/>
    <col min="13831" max="13831" width="12.42578125" style="203" customWidth="1"/>
    <col min="13832" max="13832" width="12.5703125" style="203" customWidth="1"/>
    <col min="13833" max="13833" width="13.28515625" style="203" customWidth="1"/>
    <col min="13834" max="13834" width="15.85546875" style="203" customWidth="1"/>
    <col min="13835" max="13835" width="13" style="203" customWidth="1"/>
    <col min="13836" max="13836" width="0.140625" style="203" customWidth="1"/>
    <col min="13837" max="14078" width="11.42578125" style="203"/>
    <col min="14079" max="14079" width="1.85546875" style="203" customWidth="1"/>
    <col min="14080" max="14080" width="11.42578125" style="203"/>
    <col min="14081" max="14081" width="12.140625" style="203" bestFit="1" customWidth="1"/>
    <col min="14082" max="14086" width="11.42578125" style="203"/>
    <col min="14087" max="14087" width="12.42578125" style="203" customWidth="1"/>
    <col min="14088" max="14088" width="12.5703125" style="203" customWidth="1"/>
    <col min="14089" max="14089" width="13.28515625" style="203" customWidth="1"/>
    <col min="14090" max="14090" width="15.85546875" style="203" customWidth="1"/>
    <col min="14091" max="14091" width="13" style="203" customWidth="1"/>
    <col min="14092" max="14092" width="0.140625" style="203" customWidth="1"/>
    <col min="14093" max="14334" width="11.42578125" style="203"/>
    <col min="14335" max="14335" width="1.85546875" style="203" customWidth="1"/>
    <col min="14336" max="14336" width="11.42578125" style="203"/>
    <col min="14337" max="14337" width="12.140625" style="203" bestFit="1" customWidth="1"/>
    <col min="14338" max="14342" width="11.42578125" style="203"/>
    <col min="14343" max="14343" width="12.42578125" style="203" customWidth="1"/>
    <col min="14344" max="14344" width="12.5703125" style="203" customWidth="1"/>
    <col min="14345" max="14345" width="13.28515625" style="203" customWidth="1"/>
    <col min="14346" max="14346" width="15.85546875" style="203" customWidth="1"/>
    <col min="14347" max="14347" width="13" style="203" customWidth="1"/>
    <col min="14348" max="14348" width="0.140625" style="203" customWidth="1"/>
    <col min="14349" max="14590" width="11.42578125" style="203"/>
    <col min="14591" max="14591" width="1.85546875" style="203" customWidth="1"/>
    <col min="14592" max="14592" width="11.42578125" style="203"/>
    <col min="14593" max="14593" width="12.140625" style="203" bestFit="1" customWidth="1"/>
    <col min="14594" max="14598" width="11.42578125" style="203"/>
    <col min="14599" max="14599" width="12.42578125" style="203" customWidth="1"/>
    <col min="14600" max="14600" width="12.5703125" style="203" customWidth="1"/>
    <col min="14601" max="14601" width="13.28515625" style="203" customWidth="1"/>
    <col min="14602" max="14602" width="15.85546875" style="203" customWidth="1"/>
    <col min="14603" max="14603" width="13" style="203" customWidth="1"/>
    <col min="14604" max="14604" width="0.140625" style="203" customWidth="1"/>
    <col min="14605" max="14846" width="11.42578125" style="203"/>
    <col min="14847" max="14847" width="1.85546875" style="203" customWidth="1"/>
    <col min="14848" max="14848" width="11.42578125" style="203"/>
    <col min="14849" max="14849" width="12.140625" style="203" bestFit="1" customWidth="1"/>
    <col min="14850" max="14854" width="11.42578125" style="203"/>
    <col min="14855" max="14855" width="12.42578125" style="203" customWidth="1"/>
    <col min="14856" max="14856" width="12.5703125" style="203" customWidth="1"/>
    <col min="14857" max="14857" width="13.28515625" style="203" customWidth="1"/>
    <col min="14858" max="14858" width="15.85546875" style="203" customWidth="1"/>
    <col min="14859" max="14859" width="13" style="203" customWidth="1"/>
    <col min="14860" max="14860" width="0.140625" style="203" customWidth="1"/>
    <col min="14861" max="15102" width="11.42578125" style="203"/>
    <col min="15103" max="15103" width="1.85546875" style="203" customWidth="1"/>
    <col min="15104" max="15104" width="11.42578125" style="203"/>
    <col min="15105" max="15105" width="12.140625" style="203" bestFit="1" customWidth="1"/>
    <col min="15106" max="15110" width="11.42578125" style="203"/>
    <col min="15111" max="15111" width="12.42578125" style="203" customWidth="1"/>
    <col min="15112" max="15112" width="12.5703125" style="203" customWidth="1"/>
    <col min="15113" max="15113" width="13.28515625" style="203" customWidth="1"/>
    <col min="15114" max="15114" width="15.85546875" style="203" customWidth="1"/>
    <col min="15115" max="15115" width="13" style="203" customWidth="1"/>
    <col min="15116" max="15116" width="0.140625" style="203" customWidth="1"/>
    <col min="15117" max="15358" width="11.42578125" style="203"/>
    <col min="15359" max="15359" width="1.85546875" style="203" customWidth="1"/>
    <col min="15360" max="15360" width="11.42578125" style="203"/>
    <col min="15361" max="15361" width="12.140625" style="203" bestFit="1" customWidth="1"/>
    <col min="15362" max="15366" width="11.42578125" style="203"/>
    <col min="15367" max="15367" width="12.42578125" style="203" customWidth="1"/>
    <col min="15368" max="15368" width="12.5703125" style="203" customWidth="1"/>
    <col min="15369" max="15369" width="13.28515625" style="203" customWidth="1"/>
    <col min="15370" max="15370" width="15.85546875" style="203" customWidth="1"/>
    <col min="15371" max="15371" width="13" style="203" customWidth="1"/>
    <col min="15372" max="15372" width="0.140625" style="203" customWidth="1"/>
    <col min="15373" max="15614" width="11.42578125" style="203"/>
    <col min="15615" max="15615" width="1.85546875" style="203" customWidth="1"/>
    <col min="15616" max="15616" width="11.42578125" style="203"/>
    <col min="15617" max="15617" width="12.140625" style="203" bestFit="1" customWidth="1"/>
    <col min="15618" max="15622" width="11.42578125" style="203"/>
    <col min="15623" max="15623" width="12.42578125" style="203" customWidth="1"/>
    <col min="15624" max="15624" width="12.5703125" style="203" customWidth="1"/>
    <col min="15625" max="15625" width="13.28515625" style="203" customWidth="1"/>
    <col min="15626" max="15626" width="15.85546875" style="203" customWidth="1"/>
    <col min="15627" max="15627" width="13" style="203" customWidth="1"/>
    <col min="15628" max="15628" width="0.140625" style="203" customWidth="1"/>
    <col min="15629" max="15870" width="11.42578125" style="203"/>
    <col min="15871" max="15871" width="1.85546875" style="203" customWidth="1"/>
    <col min="15872" max="15872" width="11.42578125" style="203"/>
    <col min="15873" max="15873" width="12.140625" style="203" bestFit="1" customWidth="1"/>
    <col min="15874" max="15878" width="11.42578125" style="203"/>
    <col min="15879" max="15879" width="12.42578125" style="203" customWidth="1"/>
    <col min="15880" max="15880" width="12.5703125" style="203" customWidth="1"/>
    <col min="15881" max="15881" width="13.28515625" style="203" customWidth="1"/>
    <col min="15882" max="15882" width="15.85546875" style="203" customWidth="1"/>
    <col min="15883" max="15883" width="13" style="203" customWidth="1"/>
    <col min="15884" max="15884" width="0.140625" style="203" customWidth="1"/>
    <col min="15885" max="16126" width="11.42578125" style="203"/>
    <col min="16127" max="16127" width="1.85546875" style="203" customWidth="1"/>
    <col min="16128" max="16128" width="11.42578125" style="203"/>
    <col min="16129" max="16129" width="12.140625" style="203" bestFit="1" customWidth="1"/>
    <col min="16130" max="16134" width="11.42578125" style="203"/>
    <col min="16135" max="16135" width="12.42578125" style="203" customWidth="1"/>
    <col min="16136" max="16136" width="12.5703125" style="203" customWidth="1"/>
    <col min="16137" max="16137" width="13.28515625" style="203" customWidth="1"/>
    <col min="16138" max="16138" width="15.85546875" style="203" customWidth="1"/>
    <col min="16139" max="16139" width="13" style="203" customWidth="1"/>
    <col min="16140" max="16140" width="0.140625" style="203" customWidth="1"/>
    <col min="16141" max="16384" width="11.42578125" style="203"/>
  </cols>
  <sheetData>
    <row r="1" spans="1:54" ht="4.5" customHeight="1">
      <c r="A1" s="1"/>
      <c r="B1" s="2"/>
      <c r="C1" s="3"/>
      <c r="D1" s="2"/>
      <c r="E1" s="2"/>
      <c r="F1" s="2"/>
      <c r="G1" s="2"/>
      <c r="H1" s="2"/>
      <c r="I1" s="3"/>
      <c r="J1" s="2"/>
      <c r="K1" s="2"/>
      <c r="L1" s="3"/>
    </row>
    <row r="2" spans="1:54" ht="13.5" customHeight="1" thickBot="1">
      <c r="A2" s="600"/>
      <c r="B2" s="5"/>
      <c r="C2" s="6"/>
      <c r="D2" s="602"/>
      <c r="E2" s="602"/>
      <c r="F2" s="602"/>
      <c r="G2" s="602"/>
      <c r="H2" s="602"/>
      <c r="I2" s="603"/>
      <c r="J2" s="604" t="s">
        <v>6</v>
      </c>
      <c r="K2" s="604"/>
      <c r="L2" s="605"/>
    </row>
    <row r="3" spans="1:54">
      <c r="A3" s="600"/>
      <c r="B3" s="5"/>
      <c r="C3" s="6"/>
      <c r="D3" s="602" t="s">
        <v>7</v>
      </c>
      <c r="E3" s="602"/>
      <c r="F3" s="602"/>
      <c r="G3" s="602"/>
      <c r="H3" s="602"/>
      <c r="I3" s="603"/>
      <c r="J3" s="8" t="s">
        <v>8</v>
      </c>
      <c r="K3" s="2"/>
      <c r="L3" s="9"/>
    </row>
    <row r="4" spans="1:54" ht="15.75" thickBot="1">
      <c r="A4" s="600"/>
      <c r="B4" s="5"/>
      <c r="C4" s="10"/>
      <c r="D4" s="606" t="s">
        <v>9</v>
      </c>
      <c r="E4" s="606"/>
      <c r="F4" s="606"/>
      <c r="G4" s="606"/>
      <c r="H4" s="606"/>
      <c r="I4" s="607"/>
      <c r="J4" s="11"/>
      <c r="K4" s="11"/>
      <c r="L4" s="12"/>
    </row>
    <row r="5" spans="1:54" ht="15.75" thickBot="1">
      <c r="A5" s="601"/>
      <c r="B5" s="11"/>
      <c r="C5" s="13"/>
      <c r="D5" s="608" t="s">
        <v>56</v>
      </c>
      <c r="E5" s="608"/>
      <c r="F5" s="608"/>
      <c r="G5" s="608"/>
      <c r="H5" s="608"/>
      <c r="I5" s="609"/>
      <c r="J5" s="14" t="s">
        <v>10</v>
      </c>
      <c r="K5" s="610"/>
      <c r="L5" s="611"/>
    </row>
    <row r="6" spans="1:54">
      <c r="A6" s="16"/>
      <c r="B6" s="5"/>
      <c r="C6" s="5"/>
      <c r="D6" s="5"/>
      <c r="E6" s="5"/>
      <c r="F6" s="5"/>
      <c r="G6" s="5"/>
      <c r="H6" s="5"/>
      <c r="I6" s="5"/>
      <c r="J6" s="5"/>
      <c r="K6" s="5"/>
      <c r="L6" s="17"/>
    </row>
    <row r="7" spans="1:54">
      <c r="A7" s="128" t="s">
        <v>11</v>
      </c>
      <c r="B7" s="19"/>
      <c r="C7" s="20"/>
      <c r="D7" s="20"/>
      <c r="E7" s="20"/>
      <c r="F7" s="20"/>
      <c r="G7" s="20"/>
      <c r="H7" s="20"/>
      <c r="I7" s="20"/>
      <c r="J7" s="20"/>
      <c r="K7" s="20"/>
      <c r="L7" s="21"/>
    </row>
    <row r="8" spans="1:54" ht="5.25" customHeight="1">
      <c r="A8" s="16"/>
      <c r="B8" s="23"/>
      <c r="C8" s="23"/>
      <c r="D8" s="23"/>
      <c r="E8" s="23"/>
      <c r="F8" s="23"/>
      <c r="G8" s="23"/>
      <c r="H8" s="23"/>
      <c r="I8" s="23"/>
      <c r="J8" s="23"/>
      <c r="K8" s="23"/>
      <c r="L8" s="17"/>
    </row>
    <row r="9" spans="1:54">
      <c r="A9" s="129" t="s">
        <v>12</v>
      </c>
      <c r="B9" s="5"/>
      <c r="C9" s="24"/>
      <c r="D9" s="25" t="s">
        <v>13</v>
      </c>
      <c r="E9" s="23"/>
      <c r="F9" s="23"/>
      <c r="G9" s="23"/>
      <c r="H9" s="23"/>
      <c r="I9" s="23"/>
      <c r="J9" s="23"/>
      <c r="K9" s="23"/>
      <c r="L9" s="17"/>
    </row>
    <row r="10" spans="1:54">
      <c r="A10" s="129" t="s">
        <v>14</v>
      </c>
      <c r="B10" s="5"/>
      <c r="C10" s="612"/>
      <c r="D10" s="612"/>
      <c r="E10" s="612"/>
      <c r="F10" s="612"/>
      <c r="G10" s="612"/>
      <c r="H10" s="612"/>
      <c r="I10" s="612"/>
      <c r="J10" s="612"/>
      <c r="K10" s="612"/>
      <c r="L10" s="613"/>
    </row>
    <row r="11" spans="1:54">
      <c r="A11" s="130"/>
      <c r="B11" s="5"/>
      <c r="C11" s="612"/>
      <c r="D11" s="612"/>
      <c r="E11" s="612"/>
      <c r="F11" s="612"/>
      <c r="G11" s="612"/>
      <c r="H11" s="612"/>
      <c r="I11" s="612"/>
      <c r="J11" s="612"/>
      <c r="K11" s="612"/>
      <c r="L11" s="613"/>
    </row>
    <row r="12" spans="1:54">
      <c r="A12" s="129" t="s">
        <v>15</v>
      </c>
      <c r="B12" s="5"/>
      <c r="C12" s="614"/>
      <c r="D12" s="614"/>
      <c r="E12" s="614"/>
      <c r="F12" s="614"/>
      <c r="G12" s="614"/>
      <c r="H12" s="614"/>
      <c r="I12" s="614"/>
      <c r="J12" s="614"/>
      <c r="K12" s="614"/>
      <c r="L12" s="615"/>
    </row>
    <row r="13" spans="1:54">
      <c r="A13" s="129" t="s">
        <v>16</v>
      </c>
      <c r="B13" s="5"/>
      <c r="C13" s="614"/>
      <c r="D13" s="614"/>
      <c r="E13" s="614"/>
      <c r="F13" s="614"/>
      <c r="G13" s="614"/>
      <c r="H13" s="614"/>
      <c r="I13" s="614"/>
      <c r="J13" s="614"/>
      <c r="K13" s="614"/>
      <c r="L13" s="615"/>
    </row>
    <row r="14" spans="1:54">
      <c r="A14" s="129" t="s">
        <v>17</v>
      </c>
      <c r="B14" s="5"/>
      <c r="C14" s="614"/>
      <c r="D14" s="614"/>
      <c r="E14" s="614"/>
      <c r="F14" s="614"/>
      <c r="G14" s="614"/>
      <c r="H14" s="614"/>
      <c r="I14" s="614"/>
      <c r="J14" s="614"/>
      <c r="K14" s="614"/>
      <c r="L14" s="615"/>
    </row>
    <row r="15" spans="1:54" ht="4.5" customHeight="1" thickBot="1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8"/>
    </row>
    <row r="16" spans="1:54" s="32" customFormat="1" ht="2.25" customHeight="1" thickBot="1">
      <c r="A16" s="131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  <c r="M16" s="204"/>
      <c r="N16" s="204"/>
      <c r="O16" s="204"/>
      <c r="P16" s="204"/>
      <c r="Q16" s="204"/>
      <c r="R16" s="204"/>
      <c r="S16" s="204"/>
      <c r="T16" s="204"/>
      <c r="U16" s="204"/>
      <c r="V16" s="204"/>
      <c r="W16" s="204"/>
      <c r="X16" s="204"/>
      <c r="Y16" s="204"/>
      <c r="Z16" s="204"/>
      <c r="AA16" s="204"/>
      <c r="AB16" s="204"/>
      <c r="AC16" s="204"/>
      <c r="AD16" s="204"/>
      <c r="AE16" s="204"/>
      <c r="AF16" s="204"/>
      <c r="AG16" s="204"/>
      <c r="AH16" s="204"/>
      <c r="AI16" s="204"/>
      <c r="AJ16" s="204"/>
      <c r="AK16" s="204"/>
      <c r="AL16" s="204"/>
      <c r="AM16" s="204"/>
      <c r="AN16" s="204"/>
      <c r="AO16" s="204"/>
      <c r="AP16" s="204"/>
      <c r="AQ16" s="204"/>
      <c r="AR16" s="204"/>
      <c r="AS16" s="204"/>
      <c r="AT16" s="204"/>
      <c r="AU16" s="204"/>
      <c r="AV16" s="204"/>
      <c r="AW16" s="204"/>
      <c r="AX16" s="204"/>
      <c r="AY16" s="204"/>
      <c r="AZ16" s="204"/>
      <c r="BA16" s="204"/>
      <c r="BB16" s="204"/>
    </row>
    <row r="17" spans="1:13">
      <c r="A17" s="132" t="s">
        <v>18</v>
      </c>
      <c r="B17" s="33"/>
      <c r="C17" s="34"/>
      <c r="D17" s="34"/>
      <c r="E17" s="34"/>
      <c r="F17" s="34"/>
      <c r="G17" s="34"/>
      <c r="H17" s="34"/>
      <c r="I17" s="34"/>
      <c r="J17" s="34"/>
      <c r="K17" s="34"/>
      <c r="L17" s="35"/>
    </row>
    <row r="18" spans="1:13" ht="4.5" customHeight="1" thickBot="1">
      <c r="A18" s="16"/>
      <c r="B18" s="5"/>
      <c r="C18" s="5"/>
      <c r="D18" s="5"/>
      <c r="E18" s="5"/>
      <c r="F18" s="5"/>
      <c r="G18" s="5"/>
      <c r="H18" s="5"/>
      <c r="I18" s="5"/>
      <c r="J18" s="5"/>
      <c r="K18" s="5"/>
      <c r="L18" s="17"/>
    </row>
    <row r="19" spans="1:13">
      <c r="A19" s="37" t="s">
        <v>19</v>
      </c>
      <c r="B19" s="570" t="s">
        <v>20</v>
      </c>
      <c r="C19" s="571"/>
      <c r="D19" s="571"/>
      <c r="E19" s="571"/>
      <c r="F19" s="571"/>
      <c r="G19" s="571"/>
      <c r="H19" s="571"/>
      <c r="I19" s="571"/>
      <c r="J19" s="599"/>
      <c r="K19" s="227" t="s">
        <v>21</v>
      </c>
      <c r="L19" s="37" t="s">
        <v>22</v>
      </c>
      <c r="M19" s="204"/>
    </row>
    <row r="20" spans="1:13" ht="15.75" thickBot="1">
      <c r="A20" s="39" t="s">
        <v>262</v>
      </c>
      <c r="B20" s="584" t="s">
        <v>310</v>
      </c>
      <c r="C20" s="585"/>
      <c r="D20" s="585"/>
      <c r="E20" s="585"/>
      <c r="F20" s="585"/>
      <c r="G20" s="585"/>
      <c r="H20" s="585"/>
      <c r="I20" s="585"/>
      <c r="J20" s="586"/>
      <c r="K20" s="40" t="s">
        <v>1</v>
      </c>
      <c r="L20" s="41"/>
      <c r="M20" s="204"/>
    </row>
    <row r="21" spans="1:13">
      <c r="A21" s="16"/>
      <c r="B21" s="5"/>
      <c r="C21" s="5"/>
      <c r="D21" s="5"/>
      <c r="E21" s="5"/>
      <c r="F21" s="5"/>
      <c r="G21" s="5"/>
      <c r="H21" s="5"/>
      <c r="I21" s="5"/>
      <c r="J21" s="5"/>
      <c r="K21" s="5"/>
      <c r="L21" s="17"/>
    </row>
    <row r="22" spans="1:13">
      <c r="A22" s="133" t="s">
        <v>24</v>
      </c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3"/>
    </row>
    <row r="23" spans="1:13" s="49" customFormat="1" ht="3.75" customHeight="1" thickBot="1">
      <c r="A23" s="134"/>
      <c r="B23" s="45"/>
      <c r="C23" s="45"/>
      <c r="D23" s="45"/>
      <c r="E23" s="45"/>
      <c r="F23" s="45"/>
      <c r="G23" s="45"/>
      <c r="H23" s="46"/>
      <c r="I23" s="46"/>
      <c r="J23" s="45"/>
      <c r="K23" s="45"/>
      <c r="L23" s="47"/>
    </row>
    <row r="24" spans="1:13">
      <c r="A24" s="570" t="s">
        <v>20</v>
      </c>
      <c r="B24" s="587"/>
      <c r="C24" s="587"/>
      <c r="D24" s="587"/>
      <c r="E24" s="588"/>
      <c r="F24" s="589" t="s">
        <v>25</v>
      </c>
      <c r="G24" s="587"/>
      <c r="H24" s="590" t="s">
        <v>26</v>
      </c>
      <c r="I24" s="591"/>
      <c r="J24" s="50" t="s">
        <v>27</v>
      </c>
      <c r="K24" s="227" t="s">
        <v>28</v>
      </c>
      <c r="L24" s="51" t="s">
        <v>29</v>
      </c>
    </row>
    <row r="25" spans="1:13">
      <c r="A25" s="580" t="s">
        <v>30</v>
      </c>
      <c r="B25" s="581"/>
      <c r="C25" s="581"/>
      <c r="D25" s="581"/>
      <c r="E25" s="582"/>
      <c r="F25" s="592"/>
      <c r="G25" s="582"/>
      <c r="H25" s="592"/>
      <c r="I25" s="582"/>
      <c r="J25" s="52"/>
      <c r="K25" s="53"/>
      <c r="L25" s="54">
        <f>+L54*0.1</f>
        <v>3809.5200000000004</v>
      </c>
    </row>
    <row r="26" spans="1:13">
      <c r="A26" s="593"/>
      <c r="B26" s="594"/>
      <c r="C26" s="594"/>
      <c r="D26" s="594"/>
      <c r="E26" s="595"/>
      <c r="F26" s="55"/>
      <c r="G26" s="56"/>
      <c r="H26" s="596"/>
      <c r="I26" s="597"/>
      <c r="J26" s="52"/>
      <c r="K26" s="53"/>
      <c r="L26" s="54"/>
    </row>
    <row r="27" spans="1:13" ht="15.75" thickBot="1">
      <c r="A27" s="574"/>
      <c r="B27" s="575"/>
      <c r="C27" s="575"/>
      <c r="D27" s="575"/>
      <c r="E27" s="583"/>
      <c r="F27" s="598"/>
      <c r="G27" s="583"/>
      <c r="H27" s="598"/>
      <c r="I27" s="583"/>
      <c r="J27" s="57"/>
      <c r="K27" s="58"/>
      <c r="L27" s="59"/>
    </row>
    <row r="28" spans="1:13" ht="15.75" thickBot="1">
      <c r="A28" s="567" t="s">
        <v>31</v>
      </c>
      <c r="B28" s="568"/>
      <c r="C28" s="568"/>
      <c r="D28" s="568"/>
      <c r="E28" s="568"/>
      <c r="F28" s="568"/>
      <c r="G28" s="568"/>
      <c r="H28" s="568"/>
      <c r="I28" s="568"/>
      <c r="J28" s="568"/>
      <c r="K28" s="569"/>
      <c r="L28" s="60">
        <f>SUM(L25:L27)</f>
        <v>3809.5200000000004</v>
      </c>
    </row>
    <row r="29" spans="1:13">
      <c r="A29" s="135"/>
      <c r="B29" s="5"/>
      <c r="C29" s="5"/>
      <c r="D29" s="5"/>
      <c r="E29" s="5"/>
      <c r="F29" s="5"/>
      <c r="G29" s="5"/>
      <c r="H29" s="5"/>
      <c r="I29" s="5"/>
      <c r="J29" s="5"/>
      <c r="K29" s="5"/>
      <c r="L29" s="17"/>
    </row>
    <row r="30" spans="1:13">
      <c r="A30" s="136" t="s">
        <v>32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21"/>
    </row>
    <row r="31" spans="1:13" ht="3.75" customHeight="1" thickBot="1">
      <c r="A31" s="26"/>
      <c r="B31" s="11"/>
      <c r="C31" s="11"/>
      <c r="D31" s="11"/>
      <c r="E31" s="11"/>
      <c r="F31" s="11"/>
      <c r="G31" s="11"/>
      <c r="H31" s="11"/>
      <c r="I31" s="5"/>
      <c r="J31" s="5"/>
      <c r="K31" s="5"/>
      <c r="L31" s="17"/>
    </row>
    <row r="32" spans="1:13">
      <c r="A32" s="570" t="s">
        <v>20</v>
      </c>
      <c r="B32" s="571"/>
      <c r="C32" s="571"/>
      <c r="D32" s="571"/>
      <c r="E32" s="571"/>
      <c r="F32" s="571"/>
      <c r="G32" s="571"/>
      <c r="H32" s="579"/>
      <c r="I32" s="228" t="s">
        <v>21</v>
      </c>
      <c r="J32" s="50" t="s">
        <v>22</v>
      </c>
      <c r="K32" s="227" t="s">
        <v>33</v>
      </c>
      <c r="L32" s="51" t="s">
        <v>29</v>
      </c>
    </row>
    <row r="33" spans="1:12">
      <c r="A33" s="580"/>
      <c r="B33" s="581"/>
      <c r="C33" s="581"/>
      <c r="D33" s="581"/>
      <c r="E33" s="581"/>
      <c r="F33" s="581"/>
      <c r="G33" s="581"/>
      <c r="H33" s="582"/>
      <c r="I33" s="62"/>
      <c r="J33" s="63"/>
      <c r="K33" s="64"/>
      <c r="L33" s="54"/>
    </row>
    <row r="34" spans="1:12">
      <c r="A34" s="580"/>
      <c r="B34" s="581"/>
      <c r="C34" s="581"/>
      <c r="D34" s="581"/>
      <c r="E34" s="581"/>
      <c r="F34" s="581"/>
      <c r="G34" s="581"/>
      <c r="H34" s="582"/>
      <c r="I34" s="65"/>
      <c r="J34" s="66"/>
      <c r="K34" s="67"/>
      <c r="L34" s="68"/>
    </row>
    <row r="35" spans="1:12">
      <c r="A35" s="580"/>
      <c r="B35" s="581"/>
      <c r="C35" s="581"/>
      <c r="D35" s="581"/>
      <c r="E35" s="581"/>
      <c r="F35" s="581"/>
      <c r="G35" s="581"/>
      <c r="H35" s="582"/>
      <c r="I35" s="65"/>
      <c r="J35" s="66"/>
      <c r="K35" s="67"/>
      <c r="L35" s="68"/>
    </row>
    <row r="36" spans="1:12">
      <c r="A36" s="580"/>
      <c r="B36" s="581"/>
      <c r="C36" s="581"/>
      <c r="D36" s="581"/>
      <c r="E36" s="581"/>
      <c r="F36" s="581"/>
      <c r="G36" s="581"/>
      <c r="H36" s="582"/>
      <c r="I36" s="65"/>
      <c r="J36" s="66"/>
      <c r="K36" s="67"/>
      <c r="L36" s="68"/>
    </row>
    <row r="37" spans="1:12">
      <c r="A37" s="580"/>
      <c r="B37" s="581"/>
      <c r="C37" s="581"/>
      <c r="D37" s="581"/>
      <c r="E37" s="581"/>
      <c r="F37" s="581"/>
      <c r="G37" s="581"/>
      <c r="H37" s="582"/>
      <c r="I37" s="65"/>
      <c r="J37" s="66"/>
      <c r="K37" s="67"/>
      <c r="L37" s="68"/>
    </row>
    <row r="38" spans="1:12">
      <c r="A38" s="580"/>
      <c r="B38" s="581"/>
      <c r="C38" s="581"/>
      <c r="D38" s="581"/>
      <c r="E38" s="581"/>
      <c r="F38" s="581"/>
      <c r="G38" s="581"/>
      <c r="H38" s="582"/>
      <c r="I38" s="65"/>
      <c r="J38" s="66"/>
      <c r="K38" s="67"/>
      <c r="L38" s="68"/>
    </row>
    <row r="39" spans="1:12" ht="15.75" thickBot="1">
      <c r="A39" s="574"/>
      <c r="B39" s="575"/>
      <c r="C39" s="575"/>
      <c r="D39" s="575"/>
      <c r="E39" s="575"/>
      <c r="F39" s="575"/>
      <c r="G39" s="575"/>
      <c r="H39" s="583"/>
      <c r="I39" s="69"/>
      <c r="J39" s="70"/>
      <c r="K39" s="67"/>
      <c r="L39" s="71"/>
    </row>
    <row r="40" spans="1:12" ht="15.75" thickBot="1">
      <c r="A40" s="567" t="s">
        <v>31</v>
      </c>
      <c r="B40" s="568"/>
      <c r="C40" s="568"/>
      <c r="D40" s="568"/>
      <c r="E40" s="568"/>
      <c r="F40" s="568"/>
      <c r="G40" s="568"/>
      <c r="H40" s="568"/>
      <c r="I40" s="568"/>
      <c r="J40" s="568"/>
      <c r="K40" s="569"/>
      <c r="L40" s="60">
        <f>SUM(L33:L39)</f>
        <v>0</v>
      </c>
    </row>
    <row r="41" spans="1:12">
      <c r="A41" s="16"/>
      <c r="B41" s="5"/>
      <c r="C41" s="5"/>
      <c r="D41" s="5"/>
      <c r="E41" s="5"/>
      <c r="F41" s="5"/>
      <c r="G41" s="5"/>
      <c r="H41" s="5"/>
      <c r="I41" s="5"/>
      <c r="J41" s="5"/>
      <c r="K41" s="5"/>
      <c r="L41" s="17"/>
    </row>
    <row r="42" spans="1:12">
      <c r="A42" s="136" t="s">
        <v>34</v>
      </c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21"/>
    </row>
    <row r="43" spans="1:12" ht="3.75" customHeight="1" thickBot="1">
      <c r="A43" s="16"/>
      <c r="B43" s="5"/>
      <c r="C43" s="5"/>
      <c r="D43" s="5"/>
      <c r="E43" s="5"/>
      <c r="F43" s="5"/>
      <c r="G43" s="5"/>
      <c r="H43" s="5"/>
      <c r="I43" s="5"/>
      <c r="J43" s="5"/>
      <c r="K43" s="5"/>
      <c r="L43" s="17"/>
    </row>
    <row r="44" spans="1:12">
      <c r="A44" s="570" t="s">
        <v>35</v>
      </c>
      <c r="B44" s="571"/>
      <c r="C44" s="571"/>
      <c r="D44" s="571"/>
      <c r="E44" s="571"/>
      <c r="F44" s="571"/>
      <c r="G44" s="571"/>
      <c r="H44" s="50" t="s">
        <v>36</v>
      </c>
      <c r="I44" s="227" t="s">
        <v>37</v>
      </c>
      <c r="J44" s="50" t="s">
        <v>38</v>
      </c>
      <c r="K44" s="227" t="s">
        <v>39</v>
      </c>
      <c r="L44" s="51" t="s">
        <v>29</v>
      </c>
    </row>
    <row r="45" spans="1:12">
      <c r="A45" s="580" t="s">
        <v>40</v>
      </c>
      <c r="B45" s="581"/>
      <c r="C45" s="581"/>
      <c r="D45" s="581"/>
      <c r="E45" s="581"/>
      <c r="F45" s="581"/>
      <c r="G45" s="581"/>
      <c r="H45" s="63">
        <v>0.5</v>
      </c>
      <c r="I45" s="72">
        <v>5</v>
      </c>
      <c r="J45" s="73">
        <f>+H45*I45</f>
        <v>2.5</v>
      </c>
      <c r="K45" s="64">
        <f>+[2]TRANSPORTES!M56</f>
        <v>1000</v>
      </c>
      <c r="L45" s="54">
        <f>+J45*K45</f>
        <v>2500</v>
      </c>
    </row>
    <row r="46" spans="1:12" ht="15.75" thickBot="1">
      <c r="A46" s="574"/>
      <c r="B46" s="575"/>
      <c r="C46" s="575"/>
      <c r="D46" s="575"/>
      <c r="E46" s="575"/>
      <c r="F46" s="575"/>
      <c r="G46" s="575"/>
      <c r="H46" s="74"/>
      <c r="I46" s="11"/>
      <c r="J46" s="75"/>
      <c r="K46" s="64"/>
      <c r="L46" s="54"/>
    </row>
    <row r="47" spans="1:12" ht="15.75" thickBot="1">
      <c r="A47" s="567" t="s">
        <v>31</v>
      </c>
      <c r="B47" s="568"/>
      <c r="C47" s="568"/>
      <c r="D47" s="568"/>
      <c r="E47" s="568"/>
      <c r="F47" s="568"/>
      <c r="G47" s="568"/>
      <c r="H47" s="568"/>
      <c r="I47" s="568"/>
      <c r="J47" s="568"/>
      <c r="K47" s="569"/>
      <c r="L47" s="60">
        <f>SUM(L45:L46)</f>
        <v>2500</v>
      </c>
    </row>
    <row r="48" spans="1:12">
      <c r="A48" s="16"/>
      <c r="B48" s="5"/>
      <c r="C48" s="5"/>
      <c r="D48" s="5"/>
      <c r="E48" s="5"/>
      <c r="F48" s="5"/>
      <c r="G48" s="5"/>
      <c r="H48" s="5"/>
      <c r="I48" s="5"/>
      <c r="J48" s="5"/>
      <c r="K48" s="5"/>
      <c r="L48" s="17"/>
    </row>
    <row r="49" spans="1:12">
      <c r="A49" s="136" t="s">
        <v>41</v>
      </c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21"/>
    </row>
    <row r="50" spans="1:12" ht="3.75" customHeight="1" thickBot="1">
      <c r="A50" s="16"/>
      <c r="B50" s="5"/>
      <c r="C50" s="5"/>
      <c r="D50" s="5"/>
      <c r="E50" s="5"/>
      <c r="F50" s="5"/>
      <c r="G50" s="5"/>
      <c r="H50" s="5"/>
      <c r="I50" s="5"/>
      <c r="J50" s="5"/>
      <c r="K50" s="5"/>
      <c r="L50" s="17"/>
    </row>
    <row r="51" spans="1:12">
      <c r="A51" s="570" t="s">
        <v>42</v>
      </c>
      <c r="B51" s="571"/>
      <c r="C51" s="571"/>
      <c r="D51" s="571"/>
      <c r="E51" s="571"/>
      <c r="F51" s="571"/>
      <c r="G51" s="571"/>
      <c r="H51" s="50" t="s">
        <v>43</v>
      </c>
      <c r="I51" s="76" t="s">
        <v>44</v>
      </c>
      <c r="J51" s="77" t="s">
        <v>45</v>
      </c>
      <c r="K51" s="76" t="s">
        <v>28</v>
      </c>
      <c r="L51" s="78" t="s">
        <v>29</v>
      </c>
    </row>
    <row r="52" spans="1:12">
      <c r="A52" s="572" t="s">
        <v>46</v>
      </c>
      <c r="B52" s="573"/>
      <c r="C52" s="573"/>
      <c r="D52" s="573"/>
      <c r="E52" s="573"/>
      <c r="F52" s="573"/>
      <c r="G52" s="573"/>
      <c r="H52" s="52">
        <f>+insumos!C49*4+insumos!C50</f>
        <v>247104</v>
      </c>
      <c r="I52" s="64">
        <f>+H52*0.85</f>
        <v>210038.39999999999</v>
      </c>
      <c r="J52" s="52">
        <f>+H52+I52</f>
        <v>457142.4</v>
      </c>
      <c r="K52" s="72">
        <v>12</v>
      </c>
      <c r="L52" s="54">
        <f>+J52/K52</f>
        <v>38095.200000000004</v>
      </c>
    </row>
    <row r="53" spans="1:12" ht="15.75" thickBot="1">
      <c r="A53" s="574"/>
      <c r="B53" s="575"/>
      <c r="C53" s="575"/>
      <c r="D53" s="575"/>
      <c r="E53" s="575"/>
      <c r="F53" s="575"/>
      <c r="G53" s="575"/>
      <c r="H53" s="52"/>
      <c r="I53" s="64"/>
      <c r="J53" s="52"/>
      <c r="K53" s="72"/>
      <c r="L53" s="54"/>
    </row>
    <row r="54" spans="1:12" ht="15.75" thickBot="1">
      <c r="A54" s="567" t="s">
        <v>31</v>
      </c>
      <c r="B54" s="568"/>
      <c r="C54" s="568"/>
      <c r="D54" s="568"/>
      <c r="E54" s="568"/>
      <c r="F54" s="568"/>
      <c r="G54" s="568"/>
      <c r="H54" s="568"/>
      <c r="I54" s="568"/>
      <c r="J54" s="568"/>
      <c r="K54" s="569"/>
      <c r="L54" s="60">
        <f>SUM(L52:L53)</f>
        <v>38095.200000000004</v>
      </c>
    </row>
    <row r="55" spans="1:12" ht="8.25" customHeight="1" thickBot="1">
      <c r="A55" s="16"/>
      <c r="B55" s="5"/>
      <c r="C55" s="5"/>
      <c r="D55" s="5"/>
      <c r="E55" s="5"/>
      <c r="F55" s="5"/>
      <c r="G55" s="5"/>
      <c r="H55" s="5"/>
      <c r="I55" s="5"/>
      <c r="J55" s="5"/>
      <c r="K55" s="5"/>
      <c r="L55" s="17"/>
    </row>
    <row r="56" spans="1:12" ht="15.75" thickBot="1">
      <c r="A56" s="576" t="s">
        <v>47</v>
      </c>
      <c r="B56" s="577"/>
      <c r="C56" s="577"/>
      <c r="D56" s="577"/>
      <c r="E56" s="577"/>
      <c r="F56" s="577"/>
      <c r="G56" s="577"/>
      <c r="H56" s="577"/>
      <c r="I56" s="577"/>
      <c r="J56" s="577"/>
      <c r="K56" s="578"/>
      <c r="L56" s="60">
        <f>ROUND(L28+L40+L47+L54,0)</f>
        <v>44405</v>
      </c>
    </row>
    <row r="57" spans="1:12" ht="3" customHeight="1">
      <c r="A57" s="16"/>
      <c r="B57" s="5"/>
      <c r="C57" s="5"/>
      <c r="D57" s="5"/>
      <c r="E57" s="5"/>
      <c r="F57" s="5"/>
      <c r="G57" s="5"/>
      <c r="H57" s="5"/>
      <c r="I57" s="5"/>
      <c r="J57" s="5"/>
      <c r="K57" s="5"/>
      <c r="L57" s="17"/>
    </row>
    <row r="58" spans="1:12" ht="3" customHeight="1">
      <c r="A58" s="16"/>
      <c r="B58" s="5"/>
      <c r="C58" s="5"/>
      <c r="D58" s="5"/>
      <c r="E58" s="5"/>
      <c r="F58" s="5"/>
      <c r="G58" s="5"/>
      <c r="H58" s="5"/>
      <c r="I58" s="5"/>
      <c r="J58" s="5"/>
      <c r="K58" s="5"/>
      <c r="L58" s="17"/>
    </row>
    <row r="59" spans="1:12" ht="9.75" customHeight="1">
      <c r="A59" s="16"/>
      <c r="B59" s="5"/>
      <c r="C59" s="5"/>
      <c r="D59" s="5"/>
      <c r="E59" s="5"/>
      <c r="F59" s="5"/>
      <c r="G59" s="5"/>
      <c r="H59" s="5"/>
      <c r="I59" s="5"/>
      <c r="J59" s="5"/>
      <c r="K59" s="5"/>
      <c r="L59" s="17"/>
    </row>
    <row r="60" spans="1:12" ht="9.75" customHeight="1">
      <c r="A60" s="16"/>
      <c r="B60" s="5"/>
      <c r="C60" s="5"/>
      <c r="D60" s="5"/>
      <c r="E60" s="5"/>
      <c r="F60" s="5"/>
      <c r="G60" s="5"/>
      <c r="H60" s="5"/>
      <c r="I60" s="5"/>
      <c r="J60" s="5"/>
      <c r="K60" s="5"/>
      <c r="L60" s="17"/>
    </row>
    <row r="61" spans="1:12" ht="9.75" customHeight="1">
      <c r="A61" s="16"/>
      <c r="B61" s="5"/>
      <c r="C61" s="5"/>
      <c r="D61" s="5"/>
      <c r="E61" s="5"/>
      <c r="F61" s="5"/>
      <c r="G61" s="5"/>
      <c r="H61" s="5"/>
      <c r="I61" s="5"/>
      <c r="J61" s="5"/>
      <c r="K61" s="5"/>
      <c r="L61" s="17"/>
    </row>
    <row r="62" spans="1:12" ht="9.75" customHeight="1">
      <c r="A62" s="16"/>
      <c r="B62" s="5"/>
      <c r="C62" s="5"/>
      <c r="D62" s="5"/>
      <c r="E62" s="5"/>
      <c r="F62" s="5"/>
      <c r="G62" s="5"/>
      <c r="H62" s="5"/>
      <c r="I62" s="5"/>
      <c r="J62" s="5"/>
      <c r="K62" s="5"/>
      <c r="L62" s="17"/>
    </row>
    <row r="63" spans="1:12" ht="13.5" customHeight="1">
      <c r="A63" s="16"/>
      <c r="B63" s="5"/>
      <c r="C63" s="5"/>
      <c r="D63" s="5"/>
      <c r="E63" s="5"/>
      <c r="F63" s="5"/>
      <c r="G63" s="5"/>
      <c r="H63" s="5"/>
      <c r="I63" s="5"/>
      <c r="J63" s="5"/>
      <c r="K63" s="5"/>
      <c r="L63" s="17"/>
    </row>
    <row r="64" spans="1:12" ht="9.75" customHeight="1">
      <c r="A64" s="16"/>
      <c r="B64" s="5"/>
      <c r="C64" s="5"/>
      <c r="D64" s="5"/>
      <c r="E64" s="5"/>
      <c r="F64" s="79" t="s">
        <v>48</v>
      </c>
      <c r="G64" s="5"/>
      <c r="H64" s="5"/>
      <c r="I64" s="5"/>
      <c r="J64" s="5"/>
      <c r="K64" s="5"/>
      <c r="L64" s="17"/>
    </row>
    <row r="65" spans="1:12">
      <c r="A65" s="16"/>
      <c r="B65" s="5"/>
      <c r="C65" s="5"/>
      <c r="D65" s="5"/>
      <c r="E65" s="5"/>
      <c r="F65" s="79" t="s">
        <v>49</v>
      </c>
      <c r="G65" s="554"/>
      <c r="H65" s="554"/>
      <c r="I65" s="554"/>
      <c r="J65" s="5"/>
      <c r="K65" s="5"/>
      <c r="L65" s="17"/>
    </row>
    <row r="66" spans="1:12">
      <c r="A66" s="555" t="s">
        <v>50</v>
      </c>
      <c r="B66" s="556"/>
      <c r="C66" s="556"/>
      <c r="D66" s="556"/>
      <c r="E66" s="556"/>
      <c r="F66" s="556"/>
      <c r="G66" s="556"/>
      <c r="H66" s="556"/>
      <c r="I66" s="556"/>
      <c r="J66" s="556"/>
      <c r="K66" s="556"/>
      <c r="L66" s="557"/>
    </row>
    <row r="67" spans="1:12" ht="3" customHeight="1">
      <c r="A67" s="16"/>
      <c r="B67" s="5"/>
      <c r="C67" s="5"/>
      <c r="D67" s="5"/>
      <c r="E67" s="5"/>
      <c r="F67" s="5" t="s">
        <v>51</v>
      </c>
      <c r="G67" s="5"/>
      <c r="H67" s="5"/>
      <c r="I67" s="5"/>
      <c r="J67" s="5"/>
      <c r="K67" s="5"/>
      <c r="L67" s="17"/>
    </row>
    <row r="68" spans="1:12">
      <c r="A68" s="136" t="s">
        <v>52</v>
      </c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21"/>
    </row>
    <row r="69" spans="1:12">
      <c r="A69" s="558"/>
      <c r="B69" s="559"/>
      <c r="C69" s="559"/>
      <c r="D69" s="559"/>
      <c r="E69" s="559"/>
      <c r="F69" s="559"/>
      <c r="G69" s="559"/>
      <c r="H69" s="559"/>
      <c r="I69" s="559"/>
      <c r="J69" s="559"/>
      <c r="K69" s="559"/>
      <c r="L69" s="560"/>
    </row>
    <row r="70" spans="1:12">
      <c r="A70" s="561"/>
      <c r="B70" s="562"/>
      <c r="C70" s="562"/>
      <c r="D70" s="562"/>
      <c r="E70" s="562"/>
      <c r="F70" s="562"/>
      <c r="G70" s="562"/>
      <c r="H70" s="562"/>
      <c r="I70" s="562"/>
      <c r="J70" s="562"/>
      <c r="K70" s="562"/>
      <c r="L70" s="563"/>
    </row>
    <row r="71" spans="1:12">
      <c r="A71" s="564"/>
      <c r="B71" s="565"/>
      <c r="C71" s="565"/>
      <c r="D71" s="565"/>
      <c r="E71" s="565"/>
      <c r="F71" s="565"/>
      <c r="G71" s="565"/>
      <c r="H71" s="565"/>
      <c r="I71" s="565"/>
      <c r="J71" s="565"/>
      <c r="K71" s="565"/>
      <c r="L71" s="566"/>
    </row>
    <row r="72" spans="1:12">
      <c r="A72" s="80"/>
      <c r="B72" s="81"/>
      <c r="C72" s="81"/>
      <c r="D72" s="81"/>
      <c r="E72" s="81"/>
      <c r="F72" s="81"/>
      <c r="G72" s="81"/>
      <c r="H72" s="81"/>
      <c r="I72" s="81"/>
      <c r="J72" s="81"/>
      <c r="K72" s="81"/>
      <c r="L72" s="82"/>
    </row>
    <row r="73" spans="1:12">
      <c r="A73" s="80" t="s">
        <v>53</v>
      </c>
      <c r="B73" s="137"/>
      <c r="C73" s="81"/>
      <c r="D73" s="81"/>
      <c r="E73" s="81"/>
      <c r="F73" s="81"/>
      <c r="G73" s="81"/>
      <c r="H73" s="81"/>
      <c r="I73" s="81"/>
      <c r="J73" s="81"/>
      <c r="K73" s="81"/>
      <c r="L73" s="82"/>
    </row>
    <row r="74" spans="1:12">
      <c r="A74" s="16" t="s">
        <v>54</v>
      </c>
      <c r="B74" s="5"/>
      <c r="C74" s="5"/>
      <c r="D74" s="5"/>
      <c r="E74" s="79"/>
      <c r="F74" s="5"/>
      <c r="G74" s="5"/>
      <c r="H74" s="5"/>
      <c r="I74" s="5"/>
      <c r="J74" s="5"/>
      <c r="K74" s="5"/>
      <c r="L74" s="17"/>
    </row>
    <row r="75" spans="1:12">
      <c r="A75" s="16"/>
      <c r="B75" s="5"/>
      <c r="C75" s="5"/>
      <c r="D75" s="5"/>
      <c r="E75" s="79"/>
      <c r="F75" s="139"/>
      <c r="G75" s="139"/>
      <c r="H75" s="139"/>
      <c r="I75" s="139"/>
      <c r="J75" s="5"/>
      <c r="K75" s="5"/>
      <c r="L75" s="17"/>
    </row>
    <row r="76" spans="1:12">
      <c r="A76" s="149"/>
      <c r="B76" s="139"/>
      <c r="C76" s="139"/>
      <c r="D76" s="139"/>
      <c r="E76" s="139"/>
      <c r="F76" s="139"/>
      <c r="G76" s="139"/>
      <c r="H76" s="139"/>
      <c r="I76" s="139"/>
      <c r="J76" s="139"/>
      <c r="K76" s="139"/>
      <c r="L76" s="140"/>
    </row>
    <row r="77" spans="1:12">
      <c r="A77" s="16" t="s">
        <v>55</v>
      </c>
      <c r="B77" s="83"/>
      <c r="C77" s="83"/>
      <c r="D77" s="84"/>
      <c r="E77" s="141"/>
      <c r="F77" s="141"/>
      <c r="G77" s="141"/>
      <c r="H77" s="141"/>
      <c r="I77" s="142"/>
      <c r="J77" s="142"/>
      <c r="K77" s="142"/>
      <c r="L77" s="143"/>
    </row>
    <row r="78" spans="1:12" ht="9" customHeight="1" thickBot="1">
      <c r="A78" s="144"/>
      <c r="B78" s="145"/>
      <c r="C78" s="145"/>
      <c r="D78" s="11"/>
      <c r="E78" s="146"/>
      <c r="F78" s="146"/>
      <c r="G78" s="146"/>
      <c r="H78" s="146"/>
      <c r="I78" s="147"/>
      <c r="J78" s="147"/>
      <c r="K78" s="147"/>
      <c r="L78" s="148"/>
    </row>
  </sheetData>
  <mergeCells count="47">
    <mergeCell ref="G65:I65"/>
    <mergeCell ref="A66:L66"/>
    <mergeCell ref="A69:L71"/>
    <mergeCell ref="A47:K47"/>
    <mergeCell ref="A51:G51"/>
    <mergeCell ref="A52:G52"/>
    <mergeCell ref="A53:G53"/>
    <mergeCell ref="A54:K54"/>
    <mergeCell ref="A56:K56"/>
    <mergeCell ref="A46:G46"/>
    <mergeCell ref="A32:H32"/>
    <mergeCell ref="A33:H33"/>
    <mergeCell ref="A34:H34"/>
    <mergeCell ref="A35:H35"/>
    <mergeCell ref="A36:H36"/>
    <mergeCell ref="A37:H37"/>
    <mergeCell ref="A38:H38"/>
    <mergeCell ref="A39:H39"/>
    <mergeCell ref="A40:K40"/>
    <mergeCell ref="A44:G44"/>
    <mergeCell ref="A45:G45"/>
    <mergeCell ref="A28:K28"/>
    <mergeCell ref="B20:J20"/>
    <mergeCell ref="A24:E24"/>
    <mergeCell ref="F24:G24"/>
    <mergeCell ref="H24:I24"/>
    <mergeCell ref="A25:E25"/>
    <mergeCell ref="F25:G25"/>
    <mergeCell ref="H25:I25"/>
    <mergeCell ref="A26:E26"/>
    <mergeCell ref="H26:I26"/>
    <mergeCell ref="A27:E27"/>
    <mergeCell ref="F27:G27"/>
    <mergeCell ref="H27:I27"/>
    <mergeCell ref="B19:J19"/>
    <mergeCell ref="A2:A5"/>
    <mergeCell ref="D2:I2"/>
    <mergeCell ref="J2:L2"/>
    <mergeCell ref="D3:I3"/>
    <mergeCell ref="D4:I4"/>
    <mergeCell ref="D5:I5"/>
    <mergeCell ref="K5:L5"/>
    <mergeCell ref="C10:L10"/>
    <mergeCell ref="C11:L11"/>
    <mergeCell ref="C12:L12"/>
    <mergeCell ref="C13:L13"/>
    <mergeCell ref="C14:L14"/>
  </mergeCells>
  <pageMargins left="0.70866141732283472" right="0.70866141732283472" top="0.74803149606299213" bottom="0.74803149606299213" header="0.31496062992125984" footer="0.31496062992125984"/>
  <pageSetup scale="61" orientation="portrait" horizontalDpi="4294967295" verticalDpi="4294967295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  <pageSetUpPr fitToPage="1"/>
  </sheetPr>
  <dimension ref="A1:BB78"/>
  <sheetViews>
    <sheetView topLeftCell="A40" zoomScale="84" zoomScaleNormal="84" workbookViewId="0">
      <selection activeCell="L56" sqref="L56"/>
    </sheetView>
  </sheetViews>
  <sheetFormatPr baseColWidth="10" defaultRowHeight="15"/>
  <cols>
    <col min="1" max="7" width="11.42578125" style="85"/>
    <col min="8" max="8" width="11.85546875" style="85" bestFit="1" customWidth="1"/>
    <col min="9" max="9" width="12.5703125" style="85" customWidth="1"/>
    <col min="10" max="10" width="13.28515625" style="85" customWidth="1"/>
    <col min="11" max="11" width="15.85546875" style="85" customWidth="1"/>
    <col min="12" max="12" width="13" style="85" customWidth="1"/>
    <col min="256" max="256" width="1.85546875" customWidth="1"/>
    <col min="265" max="265" width="12.5703125" customWidth="1"/>
    <col min="266" max="266" width="13.28515625" customWidth="1"/>
    <col min="267" max="267" width="15.85546875" customWidth="1"/>
    <col min="268" max="268" width="13" customWidth="1"/>
    <col min="512" max="512" width="1.85546875" customWidth="1"/>
    <col min="521" max="521" width="12.5703125" customWidth="1"/>
    <col min="522" max="522" width="13.28515625" customWidth="1"/>
    <col min="523" max="523" width="15.85546875" customWidth="1"/>
    <col min="524" max="524" width="13" customWidth="1"/>
    <col min="768" max="768" width="1.85546875" customWidth="1"/>
    <col min="777" max="777" width="12.5703125" customWidth="1"/>
    <col min="778" max="778" width="13.28515625" customWidth="1"/>
    <col min="779" max="779" width="15.85546875" customWidth="1"/>
    <col min="780" max="780" width="13" customWidth="1"/>
    <col min="1024" max="1024" width="1.85546875" customWidth="1"/>
    <col min="1033" max="1033" width="12.5703125" customWidth="1"/>
    <col min="1034" max="1034" width="13.28515625" customWidth="1"/>
    <col min="1035" max="1035" width="15.85546875" customWidth="1"/>
    <col min="1036" max="1036" width="13" customWidth="1"/>
    <col min="1280" max="1280" width="1.85546875" customWidth="1"/>
    <col min="1289" max="1289" width="12.5703125" customWidth="1"/>
    <col min="1290" max="1290" width="13.28515625" customWidth="1"/>
    <col min="1291" max="1291" width="15.85546875" customWidth="1"/>
    <col min="1292" max="1292" width="13" customWidth="1"/>
    <col min="1536" max="1536" width="1.85546875" customWidth="1"/>
    <col min="1545" max="1545" width="12.5703125" customWidth="1"/>
    <col min="1546" max="1546" width="13.28515625" customWidth="1"/>
    <col min="1547" max="1547" width="15.85546875" customWidth="1"/>
    <col min="1548" max="1548" width="13" customWidth="1"/>
    <col min="1792" max="1792" width="1.85546875" customWidth="1"/>
    <col min="1801" max="1801" width="12.5703125" customWidth="1"/>
    <col min="1802" max="1802" width="13.28515625" customWidth="1"/>
    <col min="1803" max="1803" width="15.85546875" customWidth="1"/>
    <col min="1804" max="1804" width="13" customWidth="1"/>
    <col min="2048" max="2048" width="1.85546875" customWidth="1"/>
    <col min="2057" max="2057" width="12.5703125" customWidth="1"/>
    <col min="2058" max="2058" width="13.28515625" customWidth="1"/>
    <col min="2059" max="2059" width="15.85546875" customWidth="1"/>
    <col min="2060" max="2060" width="13" customWidth="1"/>
    <col min="2304" max="2304" width="1.85546875" customWidth="1"/>
    <col min="2313" max="2313" width="12.5703125" customWidth="1"/>
    <col min="2314" max="2314" width="13.28515625" customWidth="1"/>
    <col min="2315" max="2315" width="15.85546875" customWidth="1"/>
    <col min="2316" max="2316" width="13" customWidth="1"/>
    <col min="2560" max="2560" width="1.85546875" customWidth="1"/>
    <col min="2569" max="2569" width="12.5703125" customWidth="1"/>
    <col min="2570" max="2570" width="13.28515625" customWidth="1"/>
    <col min="2571" max="2571" width="15.85546875" customWidth="1"/>
    <col min="2572" max="2572" width="13" customWidth="1"/>
    <col min="2816" max="2816" width="1.85546875" customWidth="1"/>
    <col min="2825" max="2825" width="12.5703125" customWidth="1"/>
    <col min="2826" max="2826" width="13.28515625" customWidth="1"/>
    <col min="2827" max="2827" width="15.85546875" customWidth="1"/>
    <col min="2828" max="2828" width="13" customWidth="1"/>
    <col min="3072" max="3072" width="1.85546875" customWidth="1"/>
    <col min="3081" max="3081" width="12.5703125" customWidth="1"/>
    <col min="3082" max="3082" width="13.28515625" customWidth="1"/>
    <col min="3083" max="3083" width="15.85546875" customWidth="1"/>
    <col min="3084" max="3084" width="13" customWidth="1"/>
    <col min="3328" max="3328" width="1.85546875" customWidth="1"/>
    <col min="3337" max="3337" width="12.5703125" customWidth="1"/>
    <col min="3338" max="3338" width="13.28515625" customWidth="1"/>
    <col min="3339" max="3339" width="15.85546875" customWidth="1"/>
    <col min="3340" max="3340" width="13" customWidth="1"/>
    <col min="3584" max="3584" width="1.85546875" customWidth="1"/>
    <col min="3593" max="3593" width="12.5703125" customWidth="1"/>
    <col min="3594" max="3594" width="13.28515625" customWidth="1"/>
    <col min="3595" max="3595" width="15.85546875" customWidth="1"/>
    <col min="3596" max="3596" width="13" customWidth="1"/>
    <col min="3840" max="3840" width="1.85546875" customWidth="1"/>
    <col min="3849" max="3849" width="12.5703125" customWidth="1"/>
    <col min="3850" max="3850" width="13.28515625" customWidth="1"/>
    <col min="3851" max="3851" width="15.85546875" customWidth="1"/>
    <col min="3852" max="3852" width="13" customWidth="1"/>
    <col min="4096" max="4096" width="1.85546875" customWidth="1"/>
    <col min="4105" max="4105" width="12.5703125" customWidth="1"/>
    <col min="4106" max="4106" width="13.28515625" customWidth="1"/>
    <col min="4107" max="4107" width="15.85546875" customWidth="1"/>
    <col min="4108" max="4108" width="13" customWidth="1"/>
    <col min="4352" max="4352" width="1.85546875" customWidth="1"/>
    <col min="4361" max="4361" width="12.5703125" customWidth="1"/>
    <col min="4362" max="4362" width="13.28515625" customWidth="1"/>
    <col min="4363" max="4363" width="15.85546875" customWidth="1"/>
    <col min="4364" max="4364" width="13" customWidth="1"/>
    <col min="4608" max="4608" width="1.85546875" customWidth="1"/>
    <col min="4617" max="4617" width="12.5703125" customWidth="1"/>
    <col min="4618" max="4618" width="13.28515625" customWidth="1"/>
    <col min="4619" max="4619" width="15.85546875" customWidth="1"/>
    <col min="4620" max="4620" width="13" customWidth="1"/>
    <col min="4864" max="4864" width="1.85546875" customWidth="1"/>
    <col min="4873" max="4873" width="12.5703125" customWidth="1"/>
    <col min="4874" max="4874" width="13.28515625" customWidth="1"/>
    <col min="4875" max="4875" width="15.85546875" customWidth="1"/>
    <col min="4876" max="4876" width="13" customWidth="1"/>
    <col min="5120" max="5120" width="1.85546875" customWidth="1"/>
    <col min="5129" max="5129" width="12.5703125" customWidth="1"/>
    <col min="5130" max="5130" width="13.28515625" customWidth="1"/>
    <col min="5131" max="5131" width="15.85546875" customWidth="1"/>
    <col min="5132" max="5132" width="13" customWidth="1"/>
    <col min="5376" max="5376" width="1.85546875" customWidth="1"/>
    <col min="5385" max="5385" width="12.5703125" customWidth="1"/>
    <col min="5386" max="5386" width="13.28515625" customWidth="1"/>
    <col min="5387" max="5387" width="15.85546875" customWidth="1"/>
    <col min="5388" max="5388" width="13" customWidth="1"/>
    <col min="5632" max="5632" width="1.85546875" customWidth="1"/>
    <col min="5641" max="5641" width="12.5703125" customWidth="1"/>
    <col min="5642" max="5642" width="13.28515625" customWidth="1"/>
    <col min="5643" max="5643" width="15.85546875" customWidth="1"/>
    <col min="5644" max="5644" width="13" customWidth="1"/>
    <col min="5888" max="5888" width="1.85546875" customWidth="1"/>
    <col min="5897" max="5897" width="12.5703125" customWidth="1"/>
    <col min="5898" max="5898" width="13.28515625" customWidth="1"/>
    <col min="5899" max="5899" width="15.85546875" customWidth="1"/>
    <col min="5900" max="5900" width="13" customWidth="1"/>
    <col min="6144" max="6144" width="1.85546875" customWidth="1"/>
    <col min="6153" max="6153" width="12.5703125" customWidth="1"/>
    <col min="6154" max="6154" width="13.28515625" customWidth="1"/>
    <col min="6155" max="6155" width="15.85546875" customWidth="1"/>
    <col min="6156" max="6156" width="13" customWidth="1"/>
    <col min="6400" max="6400" width="1.85546875" customWidth="1"/>
    <col min="6409" max="6409" width="12.5703125" customWidth="1"/>
    <col min="6410" max="6410" width="13.28515625" customWidth="1"/>
    <col min="6411" max="6411" width="15.85546875" customWidth="1"/>
    <col min="6412" max="6412" width="13" customWidth="1"/>
    <col min="6656" max="6656" width="1.85546875" customWidth="1"/>
    <col min="6665" max="6665" width="12.5703125" customWidth="1"/>
    <col min="6666" max="6666" width="13.28515625" customWidth="1"/>
    <col min="6667" max="6667" width="15.85546875" customWidth="1"/>
    <col min="6668" max="6668" width="13" customWidth="1"/>
    <col min="6912" max="6912" width="1.85546875" customWidth="1"/>
    <col min="6921" max="6921" width="12.5703125" customWidth="1"/>
    <col min="6922" max="6922" width="13.28515625" customWidth="1"/>
    <col min="6923" max="6923" width="15.85546875" customWidth="1"/>
    <col min="6924" max="6924" width="13" customWidth="1"/>
    <col min="7168" max="7168" width="1.85546875" customWidth="1"/>
    <col min="7177" max="7177" width="12.5703125" customWidth="1"/>
    <col min="7178" max="7178" width="13.28515625" customWidth="1"/>
    <col min="7179" max="7179" width="15.85546875" customWidth="1"/>
    <col min="7180" max="7180" width="13" customWidth="1"/>
    <col min="7424" max="7424" width="1.85546875" customWidth="1"/>
    <col min="7433" max="7433" width="12.5703125" customWidth="1"/>
    <col min="7434" max="7434" width="13.28515625" customWidth="1"/>
    <col min="7435" max="7435" width="15.85546875" customWidth="1"/>
    <col min="7436" max="7436" width="13" customWidth="1"/>
    <col min="7680" max="7680" width="1.85546875" customWidth="1"/>
    <col min="7689" max="7689" width="12.5703125" customWidth="1"/>
    <col min="7690" max="7690" width="13.28515625" customWidth="1"/>
    <col min="7691" max="7691" width="15.85546875" customWidth="1"/>
    <col min="7692" max="7692" width="13" customWidth="1"/>
    <col min="7936" max="7936" width="1.85546875" customWidth="1"/>
    <col min="7945" max="7945" width="12.5703125" customWidth="1"/>
    <col min="7946" max="7946" width="13.28515625" customWidth="1"/>
    <col min="7947" max="7947" width="15.85546875" customWidth="1"/>
    <col min="7948" max="7948" width="13" customWidth="1"/>
    <col min="8192" max="8192" width="1.85546875" customWidth="1"/>
    <col min="8201" max="8201" width="12.5703125" customWidth="1"/>
    <col min="8202" max="8202" width="13.28515625" customWidth="1"/>
    <col min="8203" max="8203" width="15.85546875" customWidth="1"/>
    <col min="8204" max="8204" width="13" customWidth="1"/>
    <col min="8448" max="8448" width="1.85546875" customWidth="1"/>
    <col min="8457" max="8457" width="12.5703125" customWidth="1"/>
    <col min="8458" max="8458" width="13.28515625" customWidth="1"/>
    <col min="8459" max="8459" width="15.85546875" customWidth="1"/>
    <col min="8460" max="8460" width="13" customWidth="1"/>
    <col min="8704" max="8704" width="1.85546875" customWidth="1"/>
    <col min="8713" max="8713" width="12.5703125" customWidth="1"/>
    <col min="8714" max="8714" width="13.28515625" customWidth="1"/>
    <col min="8715" max="8715" width="15.85546875" customWidth="1"/>
    <col min="8716" max="8716" width="13" customWidth="1"/>
    <col min="8960" max="8960" width="1.85546875" customWidth="1"/>
    <col min="8969" max="8969" width="12.5703125" customWidth="1"/>
    <col min="8970" max="8970" width="13.28515625" customWidth="1"/>
    <col min="8971" max="8971" width="15.85546875" customWidth="1"/>
    <col min="8972" max="8972" width="13" customWidth="1"/>
    <col min="9216" max="9216" width="1.85546875" customWidth="1"/>
    <col min="9225" max="9225" width="12.5703125" customWidth="1"/>
    <col min="9226" max="9226" width="13.28515625" customWidth="1"/>
    <col min="9227" max="9227" width="15.85546875" customWidth="1"/>
    <col min="9228" max="9228" width="13" customWidth="1"/>
    <col min="9472" max="9472" width="1.85546875" customWidth="1"/>
    <col min="9481" max="9481" width="12.5703125" customWidth="1"/>
    <col min="9482" max="9482" width="13.28515625" customWidth="1"/>
    <col min="9483" max="9483" width="15.85546875" customWidth="1"/>
    <col min="9484" max="9484" width="13" customWidth="1"/>
    <col min="9728" max="9728" width="1.85546875" customWidth="1"/>
    <col min="9737" max="9737" width="12.5703125" customWidth="1"/>
    <col min="9738" max="9738" width="13.28515625" customWidth="1"/>
    <col min="9739" max="9739" width="15.85546875" customWidth="1"/>
    <col min="9740" max="9740" width="13" customWidth="1"/>
    <col min="9984" max="9984" width="1.85546875" customWidth="1"/>
    <col min="9993" max="9993" width="12.5703125" customWidth="1"/>
    <col min="9994" max="9994" width="13.28515625" customWidth="1"/>
    <col min="9995" max="9995" width="15.85546875" customWidth="1"/>
    <col min="9996" max="9996" width="13" customWidth="1"/>
    <col min="10240" max="10240" width="1.85546875" customWidth="1"/>
    <col min="10249" max="10249" width="12.5703125" customWidth="1"/>
    <col min="10250" max="10250" width="13.28515625" customWidth="1"/>
    <col min="10251" max="10251" width="15.85546875" customWidth="1"/>
    <col min="10252" max="10252" width="13" customWidth="1"/>
    <col min="10496" max="10496" width="1.85546875" customWidth="1"/>
    <col min="10505" max="10505" width="12.5703125" customWidth="1"/>
    <col min="10506" max="10506" width="13.28515625" customWidth="1"/>
    <col min="10507" max="10507" width="15.85546875" customWidth="1"/>
    <col min="10508" max="10508" width="13" customWidth="1"/>
    <col min="10752" max="10752" width="1.85546875" customWidth="1"/>
    <col min="10761" max="10761" width="12.5703125" customWidth="1"/>
    <col min="10762" max="10762" width="13.28515625" customWidth="1"/>
    <col min="10763" max="10763" width="15.85546875" customWidth="1"/>
    <col min="10764" max="10764" width="13" customWidth="1"/>
    <col min="11008" max="11008" width="1.85546875" customWidth="1"/>
    <col min="11017" max="11017" width="12.5703125" customWidth="1"/>
    <col min="11018" max="11018" width="13.28515625" customWidth="1"/>
    <col min="11019" max="11019" width="15.85546875" customWidth="1"/>
    <col min="11020" max="11020" width="13" customWidth="1"/>
    <col min="11264" max="11264" width="1.85546875" customWidth="1"/>
    <col min="11273" max="11273" width="12.5703125" customWidth="1"/>
    <col min="11274" max="11274" width="13.28515625" customWidth="1"/>
    <col min="11275" max="11275" width="15.85546875" customWidth="1"/>
    <col min="11276" max="11276" width="13" customWidth="1"/>
    <col min="11520" max="11520" width="1.85546875" customWidth="1"/>
    <col min="11529" max="11529" width="12.5703125" customWidth="1"/>
    <col min="11530" max="11530" width="13.28515625" customWidth="1"/>
    <col min="11531" max="11531" width="15.85546875" customWidth="1"/>
    <col min="11532" max="11532" width="13" customWidth="1"/>
    <col min="11776" max="11776" width="1.85546875" customWidth="1"/>
    <col min="11785" max="11785" width="12.5703125" customWidth="1"/>
    <col min="11786" max="11786" width="13.28515625" customWidth="1"/>
    <col min="11787" max="11787" width="15.85546875" customWidth="1"/>
    <col min="11788" max="11788" width="13" customWidth="1"/>
    <col min="12032" max="12032" width="1.85546875" customWidth="1"/>
    <col min="12041" max="12041" width="12.5703125" customWidth="1"/>
    <col min="12042" max="12042" width="13.28515625" customWidth="1"/>
    <col min="12043" max="12043" width="15.85546875" customWidth="1"/>
    <col min="12044" max="12044" width="13" customWidth="1"/>
    <col min="12288" max="12288" width="1.85546875" customWidth="1"/>
    <col min="12297" max="12297" width="12.5703125" customWidth="1"/>
    <col min="12298" max="12298" width="13.28515625" customWidth="1"/>
    <col min="12299" max="12299" width="15.85546875" customWidth="1"/>
    <col min="12300" max="12300" width="13" customWidth="1"/>
    <col min="12544" max="12544" width="1.85546875" customWidth="1"/>
    <col min="12553" max="12553" width="12.5703125" customWidth="1"/>
    <col min="12554" max="12554" width="13.28515625" customWidth="1"/>
    <col min="12555" max="12555" width="15.85546875" customWidth="1"/>
    <col min="12556" max="12556" width="13" customWidth="1"/>
    <col min="12800" max="12800" width="1.85546875" customWidth="1"/>
    <col min="12809" max="12809" width="12.5703125" customWidth="1"/>
    <col min="12810" max="12810" width="13.28515625" customWidth="1"/>
    <col min="12811" max="12811" width="15.85546875" customWidth="1"/>
    <col min="12812" max="12812" width="13" customWidth="1"/>
    <col min="13056" max="13056" width="1.85546875" customWidth="1"/>
    <col min="13065" max="13065" width="12.5703125" customWidth="1"/>
    <col min="13066" max="13066" width="13.28515625" customWidth="1"/>
    <col min="13067" max="13067" width="15.85546875" customWidth="1"/>
    <col min="13068" max="13068" width="13" customWidth="1"/>
    <col min="13312" max="13312" width="1.85546875" customWidth="1"/>
    <col min="13321" max="13321" width="12.5703125" customWidth="1"/>
    <col min="13322" max="13322" width="13.28515625" customWidth="1"/>
    <col min="13323" max="13323" width="15.85546875" customWidth="1"/>
    <col min="13324" max="13324" width="13" customWidth="1"/>
    <col min="13568" max="13568" width="1.85546875" customWidth="1"/>
    <col min="13577" max="13577" width="12.5703125" customWidth="1"/>
    <col min="13578" max="13578" width="13.28515625" customWidth="1"/>
    <col min="13579" max="13579" width="15.85546875" customWidth="1"/>
    <col min="13580" max="13580" width="13" customWidth="1"/>
    <col min="13824" max="13824" width="1.85546875" customWidth="1"/>
    <col min="13833" max="13833" width="12.5703125" customWidth="1"/>
    <col min="13834" max="13834" width="13.28515625" customWidth="1"/>
    <col min="13835" max="13835" width="15.85546875" customWidth="1"/>
    <col min="13836" max="13836" width="13" customWidth="1"/>
    <col min="14080" max="14080" width="1.85546875" customWidth="1"/>
    <col min="14089" max="14089" width="12.5703125" customWidth="1"/>
    <col min="14090" max="14090" width="13.28515625" customWidth="1"/>
    <col min="14091" max="14091" width="15.85546875" customWidth="1"/>
    <col min="14092" max="14092" width="13" customWidth="1"/>
    <col min="14336" max="14336" width="1.85546875" customWidth="1"/>
    <col min="14345" max="14345" width="12.5703125" customWidth="1"/>
    <col min="14346" max="14346" width="13.28515625" customWidth="1"/>
    <col min="14347" max="14347" width="15.85546875" customWidth="1"/>
    <col min="14348" max="14348" width="13" customWidth="1"/>
    <col min="14592" max="14592" width="1.85546875" customWidth="1"/>
    <col min="14601" max="14601" width="12.5703125" customWidth="1"/>
    <col min="14602" max="14602" width="13.28515625" customWidth="1"/>
    <col min="14603" max="14603" width="15.85546875" customWidth="1"/>
    <col min="14604" max="14604" width="13" customWidth="1"/>
    <col min="14848" max="14848" width="1.85546875" customWidth="1"/>
    <col min="14857" max="14857" width="12.5703125" customWidth="1"/>
    <col min="14858" max="14858" width="13.28515625" customWidth="1"/>
    <col min="14859" max="14859" width="15.85546875" customWidth="1"/>
    <col min="14860" max="14860" width="13" customWidth="1"/>
    <col min="15104" max="15104" width="1.85546875" customWidth="1"/>
    <col min="15113" max="15113" width="12.5703125" customWidth="1"/>
    <col min="15114" max="15114" width="13.28515625" customWidth="1"/>
    <col min="15115" max="15115" width="15.85546875" customWidth="1"/>
    <col min="15116" max="15116" width="13" customWidth="1"/>
    <col min="15360" max="15360" width="1.85546875" customWidth="1"/>
    <col min="15369" max="15369" width="12.5703125" customWidth="1"/>
    <col min="15370" max="15370" width="13.28515625" customWidth="1"/>
    <col min="15371" max="15371" width="15.85546875" customWidth="1"/>
    <col min="15372" max="15372" width="13" customWidth="1"/>
    <col min="15616" max="15616" width="1.85546875" customWidth="1"/>
    <col min="15625" max="15625" width="12.5703125" customWidth="1"/>
    <col min="15626" max="15626" width="13.28515625" customWidth="1"/>
    <col min="15627" max="15627" width="15.85546875" customWidth="1"/>
    <col min="15628" max="15628" width="13" customWidth="1"/>
    <col min="15872" max="15872" width="1.85546875" customWidth="1"/>
    <col min="15881" max="15881" width="12.5703125" customWidth="1"/>
    <col min="15882" max="15882" width="13.28515625" customWidth="1"/>
    <col min="15883" max="15883" width="15.85546875" customWidth="1"/>
    <col min="15884" max="15884" width="13" customWidth="1"/>
    <col min="16128" max="16128" width="1.85546875" customWidth="1"/>
    <col min="16137" max="16137" width="12.5703125" customWidth="1"/>
    <col min="16138" max="16138" width="13.28515625" customWidth="1"/>
    <col min="16139" max="16139" width="15.85546875" customWidth="1"/>
    <col min="16140" max="16140" width="13" customWidth="1"/>
  </cols>
  <sheetData>
    <row r="1" spans="1:54" ht="4.5" customHeight="1">
      <c r="A1" s="1"/>
      <c r="B1" s="2"/>
      <c r="C1" s="3"/>
      <c r="D1" s="2"/>
      <c r="E1" s="2"/>
      <c r="F1" s="2"/>
      <c r="G1" s="2"/>
      <c r="H1" s="2"/>
      <c r="I1" s="3"/>
      <c r="J1" s="2"/>
      <c r="K1" s="2"/>
      <c r="L1" s="3"/>
    </row>
    <row r="2" spans="1:54" ht="13.5" customHeight="1" thickBot="1">
      <c r="A2" s="600"/>
      <c r="B2" s="5"/>
      <c r="C2" s="6"/>
      <c r="D2" s="602" t="s">
        <v>90</v>
      </c>
      <c r="E2" s="602"/>
      <c r="F2" s="602"/>
      <c r="G2" s="602"/>
      <c r="H2" s="602"/>
      <c r="I2" s="603"/>
      <c r="J2" s="604" t="s">
        <v>6</v>
      </c>
      <c r="K2" s="604"/>
      <c r="L2" s="605"/>
    </row>
    <row r="3" spans="1:54">
      <c r="A3" s="600"/>
      <c r="B3" s="5"/>
      <c r="C3" s="6"/>
      <c r="D3" s="602" t="s">
        <v>7</v>
      </c>
      <c r="E3" s="602"/>
      <c r="F3" s="602"/>
      <c r="G3" s="602"/>
      <c r="H3" s="602"/>
      <c r="I3" s="603"/>
      <c r="J3" s="8" t="s">
        <v>8</v>
      </c>
      <c r="K3" s="2"/>
      <c r="L3" s="9"/>
    </row>
    <row r="4" spans="1:54" ht="15.75" thickBot="1">
      <c r="A4" s="600"/>
      <c r="B4" s="5"/>
      <c r="C4" s="10"/>
      <c r="D4" s="606" t="s">
        <v>9</v>
      </c>
      <c r="E4" s="606"/>
      <c r="F4" s="606"/>
      <c r="G4" s="606"/>
      <c r="H4" s="606"/>
      <c r="I4" s="607"/>
      <c r="J4" s="11"/>
      <c r="K4" s="11"/>
      <c r="L4" s="12"/>
    </row>
    <row r="5" spans="1:54" ht="15.75" thickBot="1">
      <c r="A5" s="601"/>
      <c r="B5" s="11"/>
      <c r="C5" s="13"/>
      <c r="D5" s="608" t="s">
        <v>56</v>
      </c>
      <c r="E5" s="608"/>
      <c r="F5" s="608"/>
      <c r="G5" s="608"/>
      <c r="H5" s="608"/>
      <c r="I5" s="609"/>
      <c r="J5" s="14" t="s">
        <v>10</v>
      </c>
      <c r="K5" s="610"/>
      <c r="L5" s="611"/>
    </row>
    <row r="6" spans="1:54">
      <c r="A6" s="16"/>
      <c r="B6" s="5"/>
      <c r="C6" s="5"/>
      <c r="D6" s="5"/>
      <c r="E6" s="5"/>
      <c r="F6" s="5"/>
      <c r="G6" s="5"/>
      <c r="H6" s="5"/>
      <c r="I6" s="5"/>
      <c r="J6" s="5"/>
      <c r="K6" s="5"/>
      <c r="L6" s="17"/>
    </row>
    <row r="7" spans="1:54">
      <c r="A7" s="128" t="s">
        <v>11</v>
      </c>
      <c r="B7" s="19"/>
      <c r="C7" s="20"/>
      <c r="D7" s="20"/>
      <c r="E7" s="20"/>
      <c r="F7" s="20"/>
      <c r="G7" s="20"/>
      <c r="H7" s="20"/>
      <c r="I7" s="20"/>
      <c r="J7" s="20"/>
      <c r="K7" s="20"/>
      <c r="L7" s="21"/>
    </row>
    <row r="8" spans="1:54" ht="5.25" customHeight="1">
      <c r="A8" s="16"/>
      <c r="B8" s="23"/>
      <c r="C8" s="23"/>
      <c r="D8" s="23"/>
      <c r="E8" s="23"/>
      <c r="F8" s="23"/>
      <c r="G8" s="23"/>
      <c r="H8" s="23"/>
      <c r="I8" s="23"/>
      <c r="J8" s="23"/>
      <c r="K8" s="23"/>
      <c r="L8" s="17"/>
    </row>
    <row r="9" spans="1:54">
      <c r="A9" s="129" t="s">
        <v>12</v>
      </c>
      <c r="B9" s="5"/>
      <c r="C9" s="24"/>
      <c r="D9" s="25" t="s">
        <v>13</v>
      </c>
      <c r="E9" s="23"/>
      <c r="F9" s="23"/>
      <c r="G9" s="23"/>
      <c r="H9" s="23"/>
      <c r="I9" s="23"/>
      <c r="J9" s="23"/>
      <c r="K9" s="23"/>
      <c r="L9" s="17"/>
    </row>
    <row r="10" spans="1:54">
      <c r="A10" s="129" t="s">
        <v>14</v>
      </c>
      <c r="B10" s="5"/>
      <c r="C10" s="612"/>
      <c r="D10" s="612"/>
      <c r="E10" s="612"/>
      <c r="F10" s="612"/>
      <c r="G10" s="612"/>
      <c r="H10" s="612"/>
      <c r="I10" s="612"/>
      <c r="J10" s="612"/>
      <c r="K10" s="612"/>
      <c r="L10" s="613"/>
    </row>
    <row r="11" spans="1:54">
      <c r="A11" s="130"/>
      <c r="B11" s="5"/>
      <c r="C11" s="612"/>
      <c r="D11" s="612"/>
      <c r="E11" s="612"/>
      <c r="F11" s="612"/>
      <c r="G11" s="612"/>
      <c r="H11" s="612"/>
      <c r="I11" s="612"/>
      <c r="J11" s="612"/>
      <c r="K11" s="612"/>
      <c r="L11" s="613"/>
    </row>
    <row r="12" spans="1:54">
      <c r="A12" s="129" t="s">
        <v>15</v>
      </c>
      <c r="B12" s="5"/>
      <c r="C12" s="614"/>
      <c r="D12" s="614"/>
      <c r="E12" s="614"/>
      <c r="F12" s="614"/>
      <c r="G12" s="614"/>
      <c r="H12" s="614"/>
      <c r="I12" s="614"/>
      <c r="J12" s="614"/>
      <c r="K12" s="614"/>
      <c r="L12" s="615"/>
    </row>
    <row r="13" spans="1:54">
      <c r="A13" s="129" t="s">
        <v>16</v>
      </c>
      <c r="B13" s="5"/>
      <c r="C13" s="614"/>
      <c r="D13" s="614"/>
      <c r="E13" s="614"/>
      <c r="F13" s="614"/>
      <c r="G13" s="614"/>
      <c r="H13" s="614"/>
      <c r="I13" s="614"/>
      <c r="J13" s="614"/>
      <c r="K13" s="614"/>
      <c r="L13" s="615"/>
    </row>
    <row r="14" spans="1:54">
      <c r="A14" s="129" t="s">
        <v>17</v>
      </c>
      <c r="B14" s="5"/>
      <c r="C14" s="614"/>
      <c r="D14" s="614"/>
      <c r="E14" s="614"/>
      <c r="F14" s="614"/>
      <c r="G14" s="614"/>
      <c r="H14" s="614"/>
      <c r="I14" s="614"/>
      <c r="J14" s="614"/>
      <c r="K14" s="614"/>
      <c r="L14" s="615"/>
    </row>
    <row r="15" spans="1:54" ht="4.5" customHeight="1" thickBot="1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8"/>
    </row>
    <row r="16" spans="1:54" s="32" customFormat="1" ht="2.25" customHeight="1" thickBot="1">
      <c r="A16" s="131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</row>
    <row r="17" spans="1:13">
      <c r="A17" s="132" t="s">
        <v>18</v>
      </c>
      <c r="B17" s="33"/>
      <c r="C17" s="34"/>
      <c r="D17" s="34"/>
      <c r="E17" s="34"/>
      <c r="F17" s="34"/>
      <c r="G17" s="34"/>
      <c r="H17" s="34"/>
      <c r="I17" s="34"/>
      <c r="J17" s="34"/>
      <c r="K17" s="34"/>
      <c r="L17" s="35"/>
    </row>
    <row r="18" spans="1:13" ht="4.5" customHeight="1" thickBot="1">
      <c r="A18" s="16"/>
      <c r="B18" s="5"/>
      <c r="C18" s="5"/>
      <c r="D18" s="5"/>
      <c r="E18" s="5"/>
      <c r="F18" s="5"/>
      <c r="G18" s="5"/>
      <c r="H18" s="5"/>
      <c r="I18" s="5"/>
      <c r="J18" s="5"/>
      <c r="K18" s="5"/>
      <c r="L18" s="17"/>
    </row>
    <row r="19" spans="1:13">
      <c r="A19" s="37" t="s">
        <v>19</v>
      </c>
      <c r="B19" s="570" t="s">
        <v>20</v>
      </c>
      <c r="C19" s="571"/>
      <c r="D19" s="571"/>
      <c r="E19" s="571"/>
      <c r="F19" s="571"/>
      <c r="G19" s="571"/>
      <c r="H19" s="571"/>
      <c r="I19" s="571"/>
      <c r="J19" s="599"/>
      <c r="K19" s="38" t="s">
        <v>21</v>
      </c>
      <c r="L19" s="37" t="s">
        <v>22</v>
      </c>
      <c r="M19" s="18"/>
    </row>
    <row r="20" spans="1:13" ht="15.75" thickBot="1">
      <c r="A20" s="39">
        <v>610.1</v>
      </c>
      <c r="B20" s="616" t="s">
        <v>311</v>
      </c>
      <c r="C20" s="617"/>
      <c r="D20" s="617"/>
      <c r="E20" s="617"/>
      <c r="F20" s="617"/>
      <c r="G20" s="617"/>
      <c r="H20" s="617"/>
      <c r="I20" s="617"/>
      <c r="J20" s="618"/>
      <c r="K20" s="40" t="s">
        <v>0</v>
      </c>
      <c r="L20" s="41"/>
      <c r="M20" s="18"/>
    </row>
    <row r="21" spans="1:13">
      <c r="A21" s="16"/>
      <c r="B21" s="5"/>
      <c r="C21" s="5"/>
      <c r="D21" s="5"/>
      <c r="E21" s="5"/>
      <c r="F21" s="5"/>
      <c r="G21" s="5"/>
      <c r="H21" s="5"/>
      <c r="I21" s="5"/>
      <c r="J21" s="5"/>
      <c r="K21" s="5"/>
      <c r="L21" s="17"/>
    </row>
    <row r="22" spans="1:13">
      <c r="A22" s="133" t="s">
        <v>24</v>
      </c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3"/>
    </row>
    <row r="23" spans="1:13" s="49" customFormat="1" ht="3.75" customHeight="1" thickBot="1">
      <c r="A23" s="134"/>
      <c r="B23" s="45"/>
      <c r="C23" s="45"/>
      <c r="D23" s="45"/>
      <c r="E23" s="45"/>
      <c r="F23" s="45"/>
      <c r="G23" s="45"/>
      <c r="H23" s="46"/>
      <c r="I23" s="46"/>
      <c r="J23" s="45"/>
      <c r="K23" s="45"/>
      <c r="L23" s="47"/>
    </row>
    <row r="24" spans="1:13">
      <c r="A24" s="570" t="s">
        <v>20</v>
      </c>
      <c r="B24" s="587"/>
      <c r="C24" s="587"/>
      <c r="D24" s="587"/>
      <c r="E24" s="588"/>
      <c r="F24" s="589" t="s">
        <v>25</v>
      </c>
      <c r="G24" s="587"/>
      <c r="H24" s="590" t="s">
        <v>26</v>
      </c>
      <c r="I24" s="591"/>
      <c r="J24" s="50" t="s">
        <v>27</v>
      </c>
      <c r="K24" s="38" t="s">
        <v>28</v>
      </c>
      <c r="L24" s="51" t="s">
        <v>29</v>
      </c>
    </row>
    <row r="25" spans="1:13">
      <c r="A25" s="580" t="s">
        <v>58</v>
      </c>
      <c r="B25" s="581"/>
      <c r="C25" s="581"/>
      <c r="D25" s="581"/>
      <c r="E25" s="582"/>
      <c r="F25" s="592"/>
      <c r="G25" s="582"/>
      <c r="H25" s="592"/>
      <c r="I25" s="582"/>
      <c r="J25" s="52"/>
      <c r="K25" s="53"/>
      <c r="L25" s="54">
        <f>+L54*0.1</f>
        <v>3265.3028571428576</v>
      </c>
    </row>
    <row r="26" spans="1:13">
      <c r="A26" s="593" t="s">
        <v>99</v>
      </c>
      <c r="B26" s="594"/>
      <c r="C26" s="594"/>
      <c r="D26" s="594"/>
      <c r="E26" s="595"/>
      <c r="F26" s="55"/>
      <c r="G26" s="56"/>
      <c r="H26" s="55"/>
      <c r="I26" s="56"/>
      <c r="J26" s="52">
        <f>+insumos!C57</f>
        <v>6000</v>
      </c>
      <c r="K26" s="53">
        <v>1</v>
      </c>
      <c r="L26" s="54">
        <f>+J26/K26</f>
        <v>6000</v>
      </c>
    </row>
    <row r="27" spans="1:13" ht="15.75" thickBot="1">
      <c r="A27" s="574"/>
      <c r="B27" s="575"/>
      <c r="C27" s="575"/>
      <c r="D27" s="575"/>
      <c r="E27" s="583"/>
      <c r="F27" s="598"/>
      <c r="G27" s="583"/>
      <c r="H27" s="598"/>
      <c r="I27" s="583"/>
      <c r="J27" s="57"/>
      <c r="K27" s="58"/>
      <c r="L27" s="59"/>
    </row>
    <row r="28" spans="1:13" ht="15.75" thickBot="1">
      <c r="A28" s="567" t="s">
        <v>31</v>
      </c>
      <c r="B28" s="568"/>
      <c r="C28" s="568"/>
      <c r="D28" s="568"/>
      <c r="E28" s="568"/>
      <c r="F28" s="568"/>
      <c r="G28" s="568"/>
      <c r="H28" s="568"/>
      <c r="I28" s="568"/>
      <c r="J28" s="568"/>
      <c r="K28" s="569"/>
      <c r="L28" s="60">
        <f>+L26+L25</f>
        <v>9265.3028571428586</v>
      </c>
    </row>
    <row r="29" spans="1:13">
      <c r="A29" s="135"/>
      <c r="B29" s="5"/>
      <c r="C29" s="5"/>
      <c r="D29" s="5"/>
      <c r="E29" s="5"/>
      <c r="F29" s="5"/>
      <c r="G29" s="5"/>
      <c r="H29" s="5"/>
      <c r="I29" s="5"/>
      <c r="J29" s="5"/>
      <c r="K29" s="5"/>
      <c r="L29" s="17"/>
    </row>
    <row r="30" spans="1:13">
      <c r="A30" s="136" t="s">
        <v>32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21"/>
    </row>
    <row r="31" spans="1:13" ht="3.75" customHeight="1" thickBot="1">
      <c r="A31" s="26"/>
      <c r="B31" s="11"/>
      <c r="C31" s="11"/>
      <c r="D31" s="11"/>
      <c r="E31" s="11"/>
      <c r="F31" s="11"/>
      <c r="G31" s="11"/>
      <c r="H31" s="11"/>
      <c r="I31" s="5"/>
      <c r="J31" s="5"/>
      <c r="K31" s="5"/>
      <c r="L31" s="17"/>
    </row>
    <row r="32" spans="1:13">
      <c r="A32" s="570" t="s">
        <v>20</v>
      </c>
      <c r="B32" s="571"/>
      <c r="C32" s="571"/>
      <c r="D32" s="571"/>
      <c r="E32" s="571"/>
      <c r="F32" s="571"/>
      <c r="G32" s="571"/>
      <c r="H32" s="579"/>
      <c r="I32" s="61" t="s">
        <v>21</v>
      </c>
      <c r="J32" s="50" t="s">
        <v>22</v>
      </c>
      <c r="K32" s="38" t="s">
        <v>33</v>
      </c>
      <c r="L32" s="51" t="s">
        <v>29</v>
      </c>
    </row>
    <row r="33" spans="1:12">
      <c r="A33" s="580"/>
      <c r="B33" s="581"/>
      <c r="C33" s="581"/>
      <c r="D33" s="581"/>
      <c r="E33" s="581"/>
      <c r="F33" s="581"/>
      <c r="G33" s="581"/>
      <c r="H33" s="582"/>
      <c r="I33" s="125"/>
      <c r="J33" s="126"/>
      <c r="K33" s="127"/>
      <c r="L33" s="54"/>
    </row>
    <row r="34" spans="1:12">
      <c r="A34" s="580"/>
      <c r="B34" s="581"/>
      <c r="C34" s="581"/>
      <c r="D34" s="581"/>
      <c r="E34" s="581"/>
      <c r="F34" s="581"/>
      <c r="G34" s="581"/>
      <c r="H34" s="582"/>
      <c r="I34" s="65"/>
      <c r="J34" s="66"/>
      <c r="K34" s="67"/>
      <c r="L34" s="68"/>
    </row>
    <row r="35" spans="1:12">
      <c r="A35" s="580"/>
      <c r="B35" s="581"/>
      <c r="C35" s="581"/>
      <c r="D35" s="581"/>
      <c r="E35" s="581"/>
      <c r="F35" s="581"/>
      <c r="G35" s="581"/>
      <c r="H35" s="582"/>
      <c r="I35" s="65"/>
      <c r="J35" s="66"/>
      <c r="K35" s="67"/>
      <c r="L35" s="68"/>
    </row>
    <row r="36" spans="1:12">
      <c r="A36" s="580"/>
      <c r="B36" s="581"/>
      <c r="C36" s="581"/>
      <c r="D36" s="581"/>
      <c r="E36" s="581"/>
      <c r="F36" s="581"/>
      <c r="G36" s="581"/>
      <c r="H36" s="582"/>
      <c r="I36" s="65"/>
      <c r="J36" s="66"/>
      <c r="K36" s="67"/>
      <c r="L36" s="68"/>
    </row>
    <row r="37" spans="1:12">
      <c r="A37" s="580"/>
      <c r="B37" s="581"/>
      <c r="C37" s="581"/>
      <c r="D37" s="581"/>
      <c r="E37" s="581"/>
      <c r="F37" s="581"/>
      <c r="G37" s="581"/>
      <c r="H37" s="582"/>
      <c r="I37" s="65"/>
      <c r="J37" s="66"/>
      <c r="K37" s="67"/>
      <c r="L37" s="68"/>
    </row>
    <row r="38" spans="1:12">
      <c r="A38" s="580"/>
      <c r="B38" s="581"/>
      <c r="C38" s="581"/>
      <c r="D38" s="581"/>
      <c r="E38" s="581"/>
      <c r="F38" s="581"/>
      <c r="G38" s="581"/>
      <c r="H38" s="582"/>
      <c r="I38" s="65"/>
      <c r="J38" s="66"/>
      <c r="K38" s="67"/>
      <c r="L38" s="68"/>
    </row>
    <row r="39" spans="1:12" ht="15.75" thickBot="1">
      <c r="A39" s="574"/>
      <c r="B39" s="575"/>
      <c r="C39" s="575"/>
      <c r="D39" s="575"/>
      <c r="E39" s="575"/>
      <c r="F39" s="575"/>
      <c r="G39" s="575"/>
      <c r="H39" s="583"/>
      <c r="I39" s="69"/>
      <c r="J39" s="70"/>
      <c r="K39" s="67"/>
      <c r="L39" s="71"/>
    </row>
    <row r="40" spans="1:12" ht="15.75" thickBot="1">
      <c r="A40" s="567" t="s">
        <v>31</v>
      </c>
      <c r="B40" s="568"/>
      <c r="C40" s="568"/>
      <c r="D40" s="568"/>
      <c r="E40" s="568"/>
      <c r="F40" s="568"/>
      <c r="G40" s="568"/>
      <c r="H40" s="568"/>
      <c r="I40" s="568"/>
      <c r="J40" s="568"/>
      <c r="K40" s="569"/>
      <c r="L40" s="60">
        <f>SUM(L33:L39)</f>
        <v>0</v>
      </c>
    </row>
    <row r="41" spans="1:12">
      <c r="A41" s="16"/>
      <c r="B41" s="5"/>
      <c r="C41" s="5"/>
      <c r="D41" s="5"/>
      <c r="E41" s="5"/>
      <c r="F41" s="5"/>
      <c r="G41" s="5"/>
      <c r="H41" s="5"/>
      <c r="I41" s="5"/>
      <c r="J41" s="5"/>
      <c r="K41" s="5"/>
      <c r="L41" s="17"/>
    </row>
    <row r="42" spans="1:12">
      <c r="A42" s="136" t="s">
        <v>34</v>
      </c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21"/>
    </row>
    <row r="43" spans="1:12" ht="3.75" customHeight="1" thickBot="1">
      <c r="A43" s="16"/>
      <c r="B43" s="5"/>
      <c r="C43" s="5"/>
      <c r="D43" s="5"/>
      <c r="E43" s="5"/>
      <c r="F43" s="5"/>
      <c r="G43" s="5"/>
      <c r="H43" s="5"/>
      <c r="I43" s="5"/>
      <c r="J43" s="5"/>
      <c r="K43" s="5"/>
      <c r="L43" s="17"/>
    </row>
    <row r="44" spans="1:12">
      <c r="A44" s="570" t="s">
        <v>35</v>
      </c>
      <c r="B44" s="571"/>
      <c r="C44" s="571"/>
      <c r="D44" s="571"/>
      <c r="E44" s="571"/>
      <c r="F44" s="571"/>
      <c r="G44" s="571"/>
      <c r="H44" s="50" t="s">
        <v>36</v>
      </c>
      <c r="I44" s="38" t="s">
        <v>37</v>
      </c>
      <c r="J44" s="50" t="s">
        <v>101</v>
      </c>
      <c r="K44" s="38" t="s">
        <v>39</v>
      </c>
      <c r="L44" s="51" t="s">
        <v>29</v>
      </c>
    </row>
    <row r="45" spans="1:12">
      <c r="A45" s="580" t="s">
        <v>100</v>
      </c>
      <c r="B45" s="581"/>
      <c r="C45" s="581"/>
      <c r="D45" s="581"/>
      <c r="E45" s="581"/>
      <c r="F45" s="581"/>
      <c r="G45" s="581"/>
      <c r="H45" s="63">
        <v>1.3</v>
      </c>
      <c r="I45" s="72">
        <v>5</v>
      </c>
      <c r="J45" s="73">
        <f>+H45*I45</f>
        <v>6.5</v>
      </c>
      <c r="K45" s="64">
        <f>+TRANSPORTE!L55</f>
        <v>1600</v>
      </c>
      <c r="L45" s="54">
        <f>+K45*J45</f>
        <v>10400</v>
      </c>
    </row>
    <row r="46" spans="1:12" ht="15.75" thickBot="1">
      <c r="A46" s="574"/>
      <c r="B46" s="575"/>
      <c r="C46" s="575"/>
      <c r="D46" s="575"/>
      <c r="E46" s="575"/>
      <c r="F46" s="575"/>
      <c r="G46" s="575"/>
      <c r="H46" s="74"/>
      <c r="I46" s="11"/>
      <c r="J46" s="75"/>
      <c r="K46" s="64"/>
      <c r="L46" s="54"/>
    </row>
    <row r="47" spans="1:12" ht="15.75" thickBot="1">
      <c r="A47" s="567" t="s">
        <v>31</v>
      </c>
      <c r="B47" s="568"/>
      <c r="C47" s="568"/>
      <c r="D47" s="568"/>
      <c r="E47" s="568"/>
      <c r="F47" s="568"/>
      <c r="G47" s="568"/>
      <c r="H47" s="568"/>
      <c r="I47" s="568"/>
      <c r="J47" s="568"/>
      <c r="K47" s="569"/>
      <c r="L47" s="60">
        <f>SUM(L45:L46)</f>
        <v>10400</v>
      </c>
    </row>
    <row r="48" spans="1:12">
      <c r="A48" s="16"/>
      <c r="B48" s="5"/>
      <c r="C48" s="5"/>
      <c r="D48" s="5"/>
      <c r="E48" s="5"/>
      <c r="F48" s="5"/>
      <c r="G48" s="5"/>
      <c r="H48" s="5"/>
      <c r="I48" s="5"/>
      <c r="J48" s="5"/>
      <c r="K48" s="5"/>
      <c r="L48" s="17"/>
    </row>
    <row r="49" spans="1:12">
      <c r="A49" s="136" t="s">
        <v>41</v>
      </c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21"/>
    </row>
    <row r="50" spans="1:12" ht="3.75" customHeight="1" thickBot="1">
      <c r="A50" s="16"/>
      <c r="B50" s="5"/>
      <c r="C50" s="5"/>
      <c r="D50" s="5"/>
      <c r="E50" s="5"/>
      <c r="F50" s="5"/>
      <c r="G50" s="5"/>
      <c r="H50" s="5"/>
      <c r="I50" s="5"/>
      <c r="J50" s="5"/>
      <c r="K50" s="5"/>
      <c r="L50" s="17"/>
    </row>
    <row r="51" spans="1:12">
      <c r="A51" s="570" t="s">
        <v>42</v>
      </c>
      <c r="B51" s="571"/>
      <c r="C51" s="571"/>
      <c r="D51" s="571"/>
      <c r="E51" s="571"/>
      <c r="F51" s="571"/>
      <c r="G51" s="571"/>
      <c r="H51" s="50" t="s">
        <v>43</v>
      </c>
      <c r="I51" s="76" t="s">
        <v>44</v>
      </c>
      <c r="J51" s="77" t="s">
        <v>45</v>
      </c>
      <c r="K51" s="76" t="s">
        <v>28</v>
      </c>
      <c r="L51" s="78" t="s">
        <v>29</v>
      </c>
    </row>
    <row r="52" spans="1:12">
      <c r="A52" s="580" t="s">
        <v>102</v>
      </c>
      <c r="B52" s="581"/>
      <c r="C52" s="581"/>
      <c r="D52" s="581"/>
      <c r="E52" s="581"/>
      <c r="F52" s="581"/>
      <c r="G52" s="581"/>
      <c r="H52" s="52">
        <f>+insumos!C49*4+insumos!C50</f>
        <v>247104</v>
      </c>
      <c r="I52" s="64">
        <f>+H52*0.85</f>
        <v>210038.39999999999</v>
      </c>
      <c r="J52" s="52">
        <f>+H52+I52</f>
        <v>457142.4</v>
      </c>
      <c r="K52" s="72">
        <v>14</v>
      </c>
      <c r="L52" s="54">
        <f>+J52/K52</f>
        <v>32653.028571428575</v>
      </c>
    </row>
    <row r="53" spans="1:12" ht="15.75" thickBot="1">
      <c r="A53" s="574"/>
      <c r="B53" s="575"/>
      <c r="C53" s="575"/>
      <c r="D53" s="575"/>
      <c r="E53" s="575"/>
      <c r="F53" s="575"/>
      <c r="G53" s="575"/>
      <c r="H53" s="52"/>
      <c r="I53" s="64"/>
      <c r="J53" s="52"/>
      <c r="K53" s="72"/>
      <c r="L53" s="54"/>
    </row>
    <row r="54" spans="1:12" ht="15.75" thickBot="1">
      <c r="A54" s="567" t="s">
        <v>31</v>
      </c>
      <c r="B54" s="568"/>
      <c r="C54" s="568"/>
      <c r="D54" s="568"/>
      <c r="E54" s="568"/>
      <c r="F54" s="568"/>
      <c r="G54" s="568"/>
      <c r="H54" s="568"/>
      <c r="I54" s="568"/>
      <c r="J54" s="568"/>
      <c r="K54" s="569"/>
      <c r="L54" s="60">
        <f>+L52</f>
        <v>32653.028571428575</v>
      </c>
    </row>
    <row r="55" spans="1:12" ht="8.25" customHeight="1" thickBot="1">
      <c r="A55" s="16"/>
      <c r="B55" s="5"/>
      <c r="C55" s="5"/>
      <c r="D55" s="5"/>
      <c r="E55" s="5"/>
      <c r="F55" s="5"/>
      <c r="G55" s="5"/>
      <c r="H55" s="5"/>
      <c r="I55" s="5"/>
      <c r="J55" s="5"/>
      <c r="K55" s="5"/>
      <c r="L55" s="17"/>
    </row>
    <row r="56" spans="1:12" ht="15.75" thickBot="1">
      <c r="A56" s="576" t="s">
        <v>47</v>
      </c>
      <c r="B56" s="577"/>
      <c r="C56" s="577"/>
      <c r="D56" s="577"/>
      <c r="E56" s="577"/>
      <c r="F56" s="577"/>
      <c r="G56" s="577"/>
      <c r="H56" s="577"/>
      <c r="I56" s="577"/>
      <c r="J56" s="577"/>
      <c r="K56" s="578"/>
      <c r="L56" s="60">
        <f>ROUND(+L54+L47+L40+L28,0)</f>
        <v>52318</v>
      </c>
    </row>
    <row r="57" spans="1:12" ht="3" customHeight="1">
      <c r="A57" s="16"/>
      <c r="B57" s="5"/>
      <c r="C57" s="5"/>
      <c r="D57" s="5"/>
      <c r="E57" s="5"/>
      <c r="F57" s="5"/>
      <c r="G57" s="5"/>
      <c r="H57" s="5"/>
      <c r="I57" s="5"/>
      <c r="J57" s="5"/>
      <c r="K57" s="5"/>
      <c r="L57" s="17"/>
    </row>
    <row r="58" spans="1:12" ht="3" customHeight="1">
      <c r="A58" s="16"/>
      <c r="B58" s="5"/>
      <c r="C58" s="5"/>
      <c r="D58" s="5"/>
      <c r="E58" s="5"/>
      <c r="F58" s="5"/>
      <c r="G58" s="5"/>
      <c r="H58" s="5"/>
      <c r="I58" s="5"/>
      <c r="J58" s="5"/>
      <c r="K58" s="5"/>
      <c r="L58" s="17"/>
    </row>
    <row r="59" spans="1:12" ht="9.75" customHeight="1">
      <c r="A59" s="16"/>
      <c r="B59" s="5"/>
      <c r="C59" s="5"/>
      <c r="D59" s="5"/>
      <c r="E59" s="5"/>
      <c r="F59" s="5"/>
      <c r="G59" s="5"/>
      <c r="H59" s="5"/>
      <c r="I59" s="5"/>
      <c r="J59" s="5"/>
      <c r="K59" s="5"/>
      <c r="L59" s="17"/>
    </row>
    <row r="60" spans="1:12" ht="9.75" customHeight="1">
      <c r="A60" s="16"/>
      <c r="B60" s="5"/>
      <c r="C60" s="5"/>
      <c r="D60" s="5"/>
      <c r="E60" s="5"/>
      <c r="F60" s="5"/>
      <c r="G60" s="5"/>
      <c r="H60" s="5"/>
      <c r="I60" s="5"/>
      <c r="J60" s="5"/>
      <c r="K60" s="5"/>
      <c r="L60" s="17"/>
    </row>
    <row r="61" spans="1:12" ht="9.75" customHeight="1">
      <c r="A61" s="16"/>
      <c r="B61" s="5"/>
      <c r="C61" s="5"/>
      <c r="D61" s="5"/>
      <c r="E61" s="5"/>
      <c r="F61" s="5"/>
      <c r="G61" s="5"/>
      <c r="H61" s="5"/>
      <c r="I61" s="5"/>
      <c r="J61" s="5"/>
      <c r="K61" s="5"/>
      <c r="L61" s="17"/>
    </row>
    <row r="62" spans="1:12" ht="9.75" customHeight="1">
      <c r="A62" s="16"/>
      <c r="B62" s="5"/>
      <c r="C62" s="5"/>
      <c r="D62" s="5"/>
      <c r="E62" s="5"/>
      <c r="F62" s="5"/>
      <c r="G62" s="5"/>
      <c r="H62" s="5"/>
      <c r="I62" s="5"/>
      <c r="J62" s="5"/>
      <c r="K62" s="5"/>
      <c r="L62" s="17"/>
    </row>
    <row r="63" spans="1:12" ht="9.75" customHeight="1">
      <c r="A63" s="16"/>
      <c r="B63" s="5"/>
      <c r="C63" s="5"/>
      <c r="D63" s="5"/>
      <c r="E63" s="5"/>
      <c r="F63" s="5"/>
      <c r="G63" s="5"/>
      <c r="H63" s="5"/>
      <c r="I63" s="5"/>
      <c r="J63" s="5"/>
      <c r="K63" s="5"/>
      <c r="L63" s="17"/>
    </row>
    <row r="64" spans="1:12" ht="9.75" customHeight="1">
      <c r="A64" s="16"/>
      <c r="B64" s="5"/>
      <c r="C64" s="5"/>
      <c r="D64" s="5"/>
      <c r="E64" s="5"/>
      <c r="F64" s="79" t="s">
        <v>48</v>
      </c>
      <c r="G64" s="5"/>
      <c r="H64" s="5"/>
      <c r="I64" s="5"/>
      <c r="J64" s="5"/>
      <c r="K64" s="5"/>
      <c r="L64" s="17"/>
    </row>
    <row r="65" spans="1:12">
      <c r="A65" s="16"/>
      <c r="B65" s="5"/>
      <c r="C65" s="5"/>
      <c r="D65" s="5"/>
      <c r="E65" s="5"/>
      <c r="F65" s="79" t="s">
        <v>49</v>
      </c>
      <c r="G65" s="554"/>
      <c r="H65" s="554"/>
      <c r="I65" s="554"/>
      <c r="J65" s="5"/>
      <c r="K65" s="5"/>
      <c r="L65" s="17"/>
    </row>
    <row r="66" spans="1:12">
      <c r="A66" s="555" t="s">
        <v>103</v>
      </c>
      <c r="B66" s="556"/>
      <c r="C66" s="556"/>
      <c r="D66" s="556"/>
      <c r="E66" s="556"/>
      <c r="F66" s="556"/>
      <c r="G66" s="556"/>
      <c r="H66" s="556"/>
      <c r="I66" s="556"/>
      <c r="J66" s="556"/>
      <c r="K66" s="556"/>
      <c r="L66" s="557"/>
    </row>
    <row r="67" spans="1:12" ht="3" customHeight="1">
      <c r="A67" s="16"/>
      <c r="B67" s="5"/>
      <c r="C67" s="5"/>
      <c r="D67" s="5"/>
      <c r="E67" s="5"/>
      <c r="F67" s="5" t="s">
        <v>51</v>
      </c>
      <c r="G67" s="5"/>
      <c r="H67" s="5"/>
      <c r="I67" s="5"/>
      <c r="J67" s="5"/>
      <c r="K67" s="5"/>
      <c r="L67" s="17"/>
    </row>
    <row r="68" spans="1:12">
      <c r="A68" s="136" t="s">
        <v>68</v>
      </c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21"/>
    </row>
    <row r="69" spans="1:12">
      <c r="A69" s="558"/>
      <c r="B69" s="559"/>
      <c r="C69" s="559"/>
      <c r="D69" s="559"/>
      <c r="E69" s="559"/>
      <c r="F69" s="559"/>
      <c r="G69" s="559"/>
      <c r="H69" s="559"/>
      <c r="I69" s="559"/>
      <c r="J69" s="559"/>
      <c r="K69" s="559"/>
      <c r="L69" s="560"/>
    </row>
    <row r="70" spans="1:12">
      <c r="A70" s="561"/>
      <c r="B70" s="562"/>
      <c r="C70" s="562"/>
      <c r="D70" s="562"/>
      <c r="E70" s="562"/>
      <c r="F70" s="562"/>
      <c r="G70" s="562"/>
      <c r="H70" s="562"/>
      <c r="I70" s="562"/>
      <c r="J70" s="562"/>
      <c r="K70" s="562"/>
      <c r="L70" s="563"/>
    </row>
    <row r="71" spans="1:12">
      <c r="A71" s="564"/>
      <c r="B71" s="565"/>
      <c r="C71" s="565"/>
      <c r="D71" s="565"/>
      <c r="E71" s="565"/>
      <c r="F71" s="565"/>
      <c r="G71" s="565"/>
      <c r="H71" s="565"/>
      <c r="I71" s="565"/>
      <c r="J71" s="565"/>
      <c r="K71" s="565"/>
      <c r="L71" s="566"/>
    </row>
    <row r="72" spans="1:12">
      <c r="A72" s="80"/>
      <c r="B72" s="81"/>
      <c r="C72" s="81"/>
      <c r="D72" s="81"/>
      <c r="E72" s="81"/>
      <c r="F72" s="81"/>
      <c r="G72" s="81"/>
      <c r="H72" s="81"/>
      <c r="I72" s="81"/>
      <c r="J72" s="81"/>
      <c r="K72" s="81"/>
      <c r="L72" s="82"/>
    </row>
    <row r="73" spans="1:12">
      <c r="A73" s="80" t="s">
        <v>53</v>
      </c>
      <c r="B73" s="137"/>
      <c r="C73" s="81"/>
      <c r="D73" s="81"/>
      <c r="E73" s="81"/>
      <c r="F73" s="81"/>
      <c r="G73" s="81"/>
      <c r="H73" s="81"/>
      <c r="I73" s="81"/>
      <c r="J73" s="81"/>
      <c r="K73" s="81"/>
      <c r="L73" s="82"/>
    </row>
    <row r="74" spans="1:12">
      <c r="A74" s="16" t="s">
        <v>54</v>
      </c>
      <c r="B74" s="5"/>
      <c r="C74" s="5"/>
      <c r="D74" s="5"/>
      <c r="E74" s="79"/>
      <c r="F74" s="5"/>
      <c r="G74" s="5"/>
      <c r="H74" s="5"/>
      <c r="I74" s="5"/>
      <c r="J74" s="5"/>
      <c r="K74" s="5"/>
      <c r="L74" s="17"/>
    </row>
    <row r="75" spans="1:12">
      <c r="A75" s="16"/>
      <c r="B75" s="5"/>
      <c r="C75" s="5"/>
      <c r="D75" s="5"/>
      <c r="E75" s="79"/>
      <c r="F75" s="139"/>
      <c r="G75" s="139"/>
      <c r="H75" s="139"/>
      <c r="I75" s="139"/>
      <c r="J75" s="5"/>
      <c r="K75" s="5"/>
      <c r="L75" s="17"/>
    </row>
    <row r="76" spans="1:12">
      <c r="A76" s="149"/>
      <c r="B76" s="139"/>
      <c r="C76" s="139"/>
      <c r="D76" s="139"/>
      <c r="E76" s="139"/>
      <c r="F76" s="139"/>
      <c r="G76" s="139"/>
      <c r="H76" s="139"/>
      <c r="I76" s="139"/>
      <c r="J76" s="139"/>
      <c r="K76" s="139"/>
      <c r="L76" s="140"/>
    </row>
    <row r="77" spans="1:12">
      <c r="A77" s="16" t="s">
        <v>55</v>
      </c>
      <c r="B77" s="83"/>
      <c r="C77" s="83"/>
      <c r="D77" s="84"/>
      <c r="E77" s="141"/>
      <c r="F77" s="141"/>
      <c r="G77" s="141"/>
      <c r="H77" s="141"/>
      <c r="I77" s="142"/>
      <c r="J77" s="142"/>
      <c r="K77" s="142"/>
      <c r="L77" s="143"/>
    </row>
    <row r="78" spans="1:12" ht="9" customHeight="1" thickBot="1">
      <c r="A78" s="144"/>
      <c r="B78" s="145"/>
      <c r="C78" s="145"/>
      <c r="D78" s="11"/>
      <c r="E78" s="146"/>
      <c r="F78" s="146"/>
      <c r="G78" s="146"/>
      <c r="H78" s="146"/>
      <c r="I78" s="147"/>
      <c r="J78" s="147"/>
      <c r="K78" s="147"/>
      <c r="L78" s="148"/>
    </row>
  </sheetData>
  <mergeCells count="46">
    <mergeCell ref="B19:J19"/>
    <mergeCell ref="A2:A5"/>
    <mergeCell ref="D2:I2"/>
    <mergeCell ref="J2:L2"/>
    <mergeCell ref="D3:I3"/>
    <mergeCell ref="D4:I4"/>
    <mergeCell ref="D5:I5"/>
    <mergeCell ref="K5:L5"/>
    <mergeCell ref="C10:L10"/>
    <mergeCell ref="C11:L11"/>
    <mergeCell ref="C12:L12"/>
    <mergeCell ref="C13:L13"/>
    <mergeCell ref="C14:L14"/>
    <mergeCell ref="A32:H32"/>
    <mergeCell ref="B20:J20"/>
    <mergeCell ref="A24:E24"/>
    <mergeCell ref="F24:G24"/>
    <mergeCell ref="H24:I24"/>
    <mergeCell ref="A25:E25"/>
    <mergeCell ref="F25:G25"/>
    <mergeCell ref="H25:I25"/>
    <mergeCell ref="A26:E26"/>
    <mergeCell ref="A27:E27"/>
    <mergeCell ref="F27:G27"/>
    <mergeCell ref="H27:I27"/>
    <mergeCell ref="A28:K28"/>
    <mergeCell ref="A47:K47"/>
    <mergeCell ref="A33:H33"/>
    <mergeCell ref="A34:H34"/>
    <mergeCell ref="A35:H35"/>
    <mergeCell ref="A36:H36"/>
    <mergeCell ref="A37:H37"/>
    <mergeCell ref="A38:H38"/>
    <mergeCell ref="A39:H39"/>
    <mergeCell ref="A40:K40"/>
    <mergeCell ref="A44:G44"/>
    <mergeCell ref="A45:G45"/>
    <mergeCell ref="A46:G46"/>
    <mergeCell ref="A69:L71"/>
    <mergeCell ref="G65:I65"/>
    <mergeCell ref="A66:L66"/>
    <mergeCell ref="A51:G51"/>
    <mergeCell ref="A52:G52"/>
    <mergeCell ref="A53:G53"/>
    <mergeCell ref="A54:K54"/>
    <mergeCell ref="A56:K56"/>
  </mergeCells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  <pageSetUpPr fitToPage="1"/>
  </sheetPr>
  <dimension ref="A1:BB78"/>
  <sheetViews>
    <sheetView topLeftCell="A28" zoomScale="80" zoomScaleNormal="80" workbookViewId="0">
      <selection activeCell="L56" sqref="L56"/>
    </sheetView>
  </sheetViews>
  <sheetFormatPr baseColWidth="10" defaultRowHeight="15"/>
  <cols>
    <col min="1" max="1" width="11.42578125" style="85"/>
    <col min="2" max="2" width="12.140625" style="85" bestFit="1" customWidth="1"/>
    <col min="3" max="7" width="11.42578125" style="85"/>
    <col min="8" max="8" width="12.42578125" style="85" customWidth="1"/>
    <col min="9" max="9" width="12.5703125" style="85" customWidth="1"/>
    <col min="10" max="10" width="13.28515625" style="85" customWidth="1"/>
    <col min="11" max="11" width="15.85546875" style="85" customWidth="1"/>
    <col min="12" max="12" width="13" style="85" customWidth="1"/>
    <col min="255" max="255" width="1.85546875" customWidth="1"/>
    <col min="257" max="257" width="12.140625" bestFit="1" customWidth="1"/>
    <col min="263" max="263" width="12.42578125" customWidth="1"/>
    <col min="264" max="264" width="12.5703125" customWidth="1"/>
    <col min="265" max="265" width="13.28515625" customWidth="1"/>
    <col min="266" max="266" width="15.85546875" customWidth="1"/>
    <col min="267" max="267" width="13" customWidth="1"/>
    <col min="268" max="268" width="0.140625" customWidth="1"/>
    <col min="511" max="511" width="1.85546875" customWidth="1"/>
    <col min="513" max="513" width="12.140625" bestFit="1" customWidth="1"/>
    <col min="519" max="519" width="12.42578125" customWidth="1"/>
    <col min="520" max="520" width="12.5703125" customWidth="1"/>
    <col min="521" max="521" width="13.28515625" customWidth="1"/>
    <col min="522" max="522" width="15.85546875" customWidth="1"/>
    <col min="523" max="523" width="13" customWidth="1"/>
    <col min="524" max="524" width="0.140625" customWidth="1"/>
    <col min="767" max="767" width="1.85546875" customWidth="1"/>
    <col min="769" max="769" width="12.140625" bestFit="1" customWidth="1"/>
    <col min="775" max="775" width="12.42578125" customWidth="1"/>
    <col min="776" max="776" width="12.5703125" customWidth="1"/>
    <col min="777" max="777" width="13.28515625" customWidth="1"/>
    <col min="778" max="778" width="15.85546875" customWidth="1"/>
    <col min="779" max="779" width="13" customWidth="1"/>
    <col min="780" max="780" width="0.140625" customWidth="1"/>
    <col min="1023" max="1023" width="1.85546875" customWidth="1"/>
    <col min="1025" max="1025" width="12.140625" bestFit="1" customWidth="1"/>
    <col min="1031" max="1031" width="12.42578125" customWidth="1"/>
    <col min="1032" max="1032" width="12.5703125" customWidth="1"/>
    <col min="1033" max="1033" width="13.28515625" customWidth="1"/>
    <col min="1034" max="1034" width="15.85546875" customWidth="1"/>
    <col min="1035" max="1035" width="13" customWidth="1"/>
    <col min="1036" max="1036" width="0.140625" customWidth="1"/>
    <col min="1279" max="1279" width="1.85546875" customWidth="1"/>
    <col min="1281" max="1281" width="12.140625" bestFit="1" customWidth="1"/>
    <col min="1287" max="1287" width="12.42578125" customWidth="1"/>
    <col min="1288" max="1288" width="12.5703125" customWidth="1"/>
    <col min="1289" max="1289" width="13.28515625" customWidth="1"/>
    <col min="1290" max="1290" width="15.85546875" customWidth="1"/>
    <col min="1291" max="1291" width="13" customWidth="1"/>
    <col min="1292" max="1292" width="0.140625" customWidth="1"/>
    <col min="1535" max="1535" width="1.85546875" customWidth="1"/>
    <col min="1537" max="1537" width="12.140625" bestFit="1" customWidth="1"/>
    <col min="1543" max="1543" width="12.42578125" customWidth="1"/>
    <col min="1544" max="1544" width="12.5703125" customWidth="1"/>
    <col min="1545" max="1545" width="13.28515625" customWidth="1"/>
    <col min="1546" max="1546" width="15.85546875" customWidth="1"/>
    <col min="1547" max="1547" width="13" customWidth="1"/>
    <col min="1548" max="1548" width="0.140625" customWidth="1"/>
    <col min="1791" max="1791" width="1.85546875" customWidth="1"/>
    <col min="1793" max="1793" width="12.140625" bestFit="1" customWidth="1"/>
    <col min="1799" max="1799" width="12.42578125" customWidth="1"/>
    <col min="1800" max="1800" width="12.5703125" customWidth="1"/>
    <col min="1801" max="1801" width="13.28515625" customWidth="1"/>
    <col min="1802" max="1802" width="15.85546875" customWidth="1"/>
    <col min="1803" max="1803" width="13" customWidth="1"/>
    <col min="1804" max="1804" width="0.140625" customWidth="1"/>
    <col min="2047" max="2047" width="1.85546875" customWidth="1"/>
    <col min="2049" max="2049" width="12.140625" bestFit="1" customWidth="1"/>
    <col min="2055" max="2055" width="12.42578125" customWidth="1"/>
    <col min="2056" max="2056" width="12.5703125" customWidth="1"/>
    <col min="2057" max="2057" width="13.28515625" customWidth="1"/>
    <col min="2058" max="2058" width="15.85546875" customWidth="1"/>
    <col min="2059" max="2059" width="13" customWidth="1"/>
    <col min="2060" max="2060" width="0.140625" customWidth="1"/>
    <col min="2303" max="2303" width="1.85546875" customWidth="1"/>
    <col min="2305" max="2305" width="12.140625" bestFit="1" customWidth="1"/>
    <col min="2311" max="2311" width="12.42578125" customWidth="1"/>
    <col min="2312" max="2312" width="12.5703125" customWidth="1"/>
    <col min="2313" max="2313" width="13.28515625" customWidth="1"/>
    <col min="2314" max="2314" width="15.85546875" customWidth="1"/>
    <col min="2315" max="2315" width="13" customWidth="1"/>
    <col min="2316" max="2316" width="0.140625" customWidth="1"/>
    <col min="2559" max="2559" width="1.85546875" customWidth="1"/>
    <col min="2561" max="2561" width="12.140625" bestFit="1" customWidth="1"/>
    <col min="2567" max="2567" width="12.42578125" customWidth="1"/>
    <col min="2568" max="2568" width="12.5703125" customWidth="1"/>
    <col min="2569" max="2569" width="13.28515625" customWidth="1"/>
    <col min="2570" max="2570" width="15.85546875" customWidth="1"/>
    <col min="2571" max="2571" width="13" customWidth="1"/>
    <col min="2572" max="2572" width="0.140625" customWidth="1"/>
    <col min="2815" max="2815" width="1.85546875" customWidth="1"/>
    <col min="2817" max="2817" width="12.140625" bestFit="1" customWidth="1"/>
    <col min="2823" max="2823" width="12.42578125" customWidth="1"/>
    <col min="2824" max="2824" width="12.5703125" customWidth="1"/>
    <col min="2825" max="2825" width="13.28515625" customWidth="1"/>
    <col min="2826" max="2826" width="15.85546875" customWidth="1"/>
    <col min="2827" max="2827" width="13" customWidth="1"/>
    <col min="2828" max="2828" width="0.140625" customWidth="1"/>
    <col min="3071" max="3071" width="1.85546875" customWidth="1"/>
    <col min="3073" max="3073" width="12.140625" bestFit="1" customWidth="1"/>
    <col min="3079" max="3079" width="12.42578125" customWidth="1"/>
    <col min="3080" max="3080" width="12.5703125" customWidth="1"/>
    <col min="3081" max="3081" width="13.28515625" customWidth="1"/>
    <col min="3082" max="3082" width="15.85546875" customWidth="1"/>
    <col min="3083" max="3083" width="13" customWidth="1"/>
    <col min="3084" max="3084" width="0.140625" customWidth="1"/>
    <col min="3327" max="3327" width="1.85546875" customWidth="1"/>
    <col min="3329" max="3329" width="12.140625" bestFit="1" customWidth="1"/>
    <col min="3335" max="3335" width="12.42578125" customWidth="1"/>
    <col min="3336" max="3336" width="12.5703125" customWidth="1"/>
    <col min="3337" max="3337" width="13.28515625" customWidth="1"/>
    <col min="3338" max="3338" width="15.85546875" customWidth="1"/>
    <col min="3339" max="3339" width="13" customWidth="1"/>
    <col min="3340" max="3340" width="0.140625" customWidth="1"/>
    <col min="3583" max="3583" width="1.85546875" customWidth="1"/>
    <col min="3585" max="3585" width="12.140625" bestFit="1" customWidth="1"/>
    <col min="3591" max="3591" width="12.42578125" customWidth="1"/>
    <col min="3592" max="3592" width="12.5703125" customWidth="1"/>
    <col min="3593" max="3593" width="13.28515625" customWidth="1"/>
    <col min="3594" max="3594" width="15.85546875" customWidth="1"/>
    <col min="3595" max="3595" width="13" customWidth="1"/>
    <col min="3596" max="3596" width="0.140625" customWidth="1"/>
    <col min="3839" max="3839" width="1.85546875" customWidth="1"/>
    <col min="3841" max="3841" width="12.140625" bestFit="1" customWidth="1"/>
    <col min="3847" max="3847" width="12.42578125" customWidth="1"/>
    <col min="3848" max="3848" width="12.5703125" customWidth="1"/>
    <col min="3849" max="3849" width="13.28515625" customWidth="1"/>
    <col min="3850" max="3850" width="15.85546875" customWidth="1"/>
    <col min="3851" max="3851" width="13" customWidth="1"/>
    <col min="3852" max="3852" width="0.140625" customWidth="1"/>
    <col min="4095" max="4095" width="1.85546875" customWidth="1"/>
    <col min="4097" max="4097" width="12.140625" bestFit="1" customWidth="1"/>
    <col min="4103" max="4103" width="12.42578125" customWidth="1"/>
    <col min="4104" max="4104" width="12.5703125" customWidth="1"/>
    <col min="4105" max="4105" width="13.28515625" customWidth="1"/>
    <col min="4106" max="4106" width="15.85546875" customWidth="1"/>
    <col min="4107" max="4107" width="13" customWidth="1"/>
    <col min="4108" max="4108" width="0.140625" customWidth="1"/>
    <col min="4351" max="4351" width="1.85546875" customWidth="1"/>
    <col min="4353" max="4353" width="12.140625" bestFit="1" customWidth="1"/>
    <col min="4359" max="4359" width="12.42578125" customWidth="1"/>
    <col min="4360" max="4360" width="12.5703125" customWidth="1"/>
    <col min="4361" max="4361" width="13.28515625" customWidth="1"/>
    <col min="4362" max="4362" width="15.85546875" customWidth="1"/>
    <col min="4363" max="4363" width="13" customWidth="1"/>
    <col min="4364" max="4364" width="0.140625" customWidth="1"/>
    <col min="4607" max="4607" width="1.85546875" customWidth="1"/>
    <col min="4609" max="4609" width="12.140625" bestFit="1" customWidth="1"/>
    <col min="4615" max="4615" width="12.42578125" customWidth="1"/>
    <col min="4616" max="4616" width="12.5703125" customWidth="1"/>
    <col min="4617" max="4617" width="13.28515625" customWidth="1"/>
    <col min="4618" max="4618" width="15.85546875" customWidth="1"/>
    <col min="4619" max="4619" width="13" customWidth="1"/>
    <col min="4620" max="4620" width="0.140625" customWidth="1"/>
    <col min="4863" max="4863" width="1.85546875" customWidth="1"/>
    <col min="4865" max="4865" width="12.140625" bestFit="1" customWidth="1"/>
    <col min="4871" max="4871" width="12.42578125" customWidth="1"/>
    <col min="4872" max="4872" width="12.5703125" customWidth="1"/>
    <col min="4873" max="4873" width="13.28515625" customWidth="1"/>
    <col min="4874" max="4874" width="15.85546875" customWidth="1"/>
    <col min="4875" max="4875" width="13" customWidth="1"/>
    <col min="4876" max="4876" width="0.140625" customWidth="1"/>
    <col min="5119" max="5119" width="1.85546875" customWidth="1"/>
    <col min="5121" max="5121" width="12.140625" bestFit="1" customWidth="1"/>
    <col min="5127" max="5127" width="12.42578125" customWidth="1"/>
    <col min="5128" max="5128" width="12.5703125" customWidth="1"/>
    <col min="5129" max="5129" width="13.28515625" customWidth="1"/>
    <col min="5130" max="5130" width="15.85546875" customWidth="1"/>
    <col min="5131" max="5131" width="13" customWidth="1"/>
    <col min="5132" max="5132" width="0.140625" customWidth="1"/>
    <col min="5375" max="5375" width="1.85546875" customWidth="1"/>
    <col min="5377" max="5377" width="12.140625" bestFit="1" customWidth="1"/>
    <col min="5383" max="5383" width="12.42578125" customWidth="1"/>
    <col min="5384" max="5384" width="12.5703125" customWidth="1"/>
    <col min="5385" max="5385" width="13.28515625" customWidth="1"/>
    <col min="5386" max="5386" width="15.85546875" customWidth="1"/>
    <col min="5387" max="5387" width="13" customWidth="1"/>
    <col min="5388" max="5388" width="0.140625" customWidth="1"/>
    <col min="5631" max="5631" width="1.85546875" customWidth="1"/>
    <col min="5633" max="5633" width="12.140625" bestFit="1" customWidth="1"/>
    <col min="5639" max="5639" width="12.42578125" customWidth="1"/>
    <col min="5640" max="5640" width="12.5703125" customWidth="1"/>
    <col min="5641" max="5641" width="13.28515625" customWidth="1"/>
    <col min="5642" max="5642" width="15.85546875" customWidth="1"/>
    <col min="5643" max="5643" width="13" customWidth="1"/>
    <col min="5644" max="5644" width="0.140625" customWidth="1"/>
    <col min="5887" max="5887" width="1.85546875" customWidth="1"/>
    <col min="5889" max="5889" width="12.140625" bestFit="1" customWidth="1"/>
    <col min="5895" max="5895" width="12.42578125" customWidth="1"/>
    <col min="5896" max="5896" width="12.5703125" customWidth="1"/>
    <col min="5897" max="5897" width="13.28515625" customWidth="1"/>
    <col min="5898" max="5898" width="15.85546875" customWidth="1"/>
    <col min="5899" max="5899" width="13" customWidth="1"/>
    <col min="5900" max="5900" width="0.140625" customWidth="1"/>
    <col min="6143" max="6143" width="1.85546875" customWidth="1"/>
    <col min="6145" max="6145" width="12.140625" bestFit="1" customWidth="1"/>
    <col min="6151" max="6151" width="12.42578125" customWidth="1"/>
    <col min="6152" max="6152" width="12.5703125" customWidth="1"/>
    <col min="6153" max="6153" width="13.28515625" customWidth="1"/>
    <col min="6154" max="6154" width="15.85546875" customWidth="1"/>
    <col min="6155" max="6155" width="13" customWidth="1"/>
    <col min="6156" max="6156" width="0.140625" customWidth="1"/>
    <col min="6399" max="6399" width="1.85546875" customWidth="1"/>
    <col min="6401" max="6401" width="12.140625" bestFit="1" customWidth="1"/>
    <col min="6407" max="6407" width="12.42578125" customWidth="1"/>
    <col min="6408" max="6408" width="12.5703125" customWidth="1"/>
    <col min="6409" max="6409" width="13.28515625" customWidth="1"/>
    <col min="6410" max="6410" width="15.85546875" customWidth="1"/>
    <col min="6411" max="6411" width="13" customWidth="1"/>
    <col min="6412" max="6412" width="0.140625" customWidth="1"/>
    <col min="6655" max="6655" width="1.85546875" customWidth="1"/>
    <col min="6657" max="6657" width="12.140625" bestFit="1" customWidth="1"/>
    <col min="6663" max="6663" width="12.42578125" customWidth="1"/>
    <col min="6664" max="6664" width="12.5703125" customWidth="1"/>
    <col min="6665" max="6665" width="13.28515625" customWidth="1"/>
    <col min="6666" max="6666" width="15.85546875" customWidth="1"/>
    <col min="6667" max="6667" width="13" customWidth="1"/>
    <col min="6668" max="6668" width="0.140625" customWidth="1"/>
    <col min="6911" max="6911" width="1.85546875" customWidth="1"/>
    <col min="6913" max="6913" width="12.140625" bestFit="1" customWidth="1"/>
    <col min="6919" max="6919" width="12.42578125" customWidth="1"/>
    <col min="6920" max="6920" width="12.5703125" customWidth="1"/>
    <col min="6921" max="6921" width="13.28515625" customWidth="1"/>
    <col min="6922" max="6922" width="15.85546875" customWidth="1"/>
    <col min="6923" max="6923" width="13" customWidth="1"/>
    <col min="6924" max="6924" width="0.140625" customWidth="1"/>
    <col min="7167" max="7167" width="1.85546875" customWidth="1"/>
    <col min="7169" max="7169" width="12.140625" bestFit="1" customWidth="1"/>
    <col min="7175" max="7175" width="12.42578125" customWidth="1"/>
    <col min="7176" max="7176" width="12.5703125" customWidth="1"/>
    <col min="7177" max="7177" width="13.28515625" customWidth="1"/>
    <col min="7178" max="7178" width="15.85546875" customWidth="1"/>
    <col min="7179" max="7179" width="13" customWidth="1"/>
    <col min="7180" max="7180" width="0.140625" customWidth="1"/>
    <col min="7423" max="7423" width="1.85546875" customWidth="1"/>
    <col min="7425" max="7425" width="12.140625" bestFit="1" customWidth="1"/>
    <col min="7431" max="7431" width="12.42578125" customWidth="1"/>
    <col min="7432" max="7432" width="12.5703125" customWidth="1"/>
    <col min="7433" max="7433" width="13.28515625" customWidth="1"/>
    <col min="7434" max="7434" width="15.85546875" customWidth="1"/>
    <col min="7435" max="7435" width="13" customWidth="1"/>
    <col min="7436" max="7436" width="0.140625" customWidth="1"/>
    <col min="7679" max="7679" width="1.85546875" customWidth="1"/>
    <col min="7681" max="7681" width="12.140625" bestFit="1" customWidth="1"/>
    <col min="7687" max="7687" width="12.42578125" customWidth="1"/>
    <col min="7688" max="7688" width="12.5703125" customWidth="1"/>
    <col min="7689" max="7689" width="13.28515625" customWidth="1"/>
    <col min="7690" max="7690" width="15.85546875" customWidth="1"/>
    <col min="7691" max="7691" width="13" customWidth="1"/>
    <col min="7692" max="7692" width="0.140625" customWidth="1"/>
    <col min="7935" max="7935" width="1.85546875" customWidth="1"/>
    <col min="7937" max="7937" width="12.140625" bestFit="1" customWidth="1"/>
    <col min="7943" max="7943" width="12.42578125" customWidth="1"/>
    <col min="7944" max="7944" width="12.5703125" customWidth="1"/>
    <col min="7945" max="7945" width="13.28515625" customWidth="1"/>
    <col min="7946" max="7946" width="15.85546875" customWidth="1"/>
    <col min="7947" max="7947" width="13" customWidth="1"/>
    <col min="7948" max="7948" width="0.140625" customWidth="1"/>
    <col min="8191" max="8191" width="1.85546875" customWidth="1"/>
    <col min="8193" max="8193" width="12.140625" bestFit="1" customWidth="1"/>
    <col min="8199" max="8199" width="12.42578125" customWidth="1"/>
    <col min="8200" max="8200" width="12.5703125" customWidth="1"/>
    <col min="8201" max="8201" width="13.28515625" customWidth="1"/>
    <col min="8202" max="8202" width="15.85546875" customWidth="1"/>
    <col min="8203" max="8203" width="13" customWidth="1"/>
    <col min="8204" max="8204" width="0.140625" customWidth="1"/>
    <col min="8447" max="8447" width="1.85546875" customWidth="1"/>
    <col min="8449" max="8449" width="12.140625" bestFit="1" customWidth="1"/>
    <col min="8455" max="8455" width="12.42578125" customWidth="1"/>
    <col min="8456" max="8456" width="12.5703125" customWidth="1"/>
    <col min="8457" max="8457" width="13.28515625" customWidth="1"/>
    <col min="8458" max="8458" width="15.85546875" customWidth="1"/>
    <col min="8459" max="8459" width="13" customWidth="1"/>
    <col min="8460" max="8460" width="0.140625" customWidth="1"/>
    <col min="8703" max="8703" width="1.85546875" customWidth="1"/>
    <col min="8705" max="8705" width="12.140625" bestFit="1" customWidth="1"/>
    <col min="8711" max="8711" width="12.42578125" customWidth="1"/>
    <col min="8712" max="8712" width="12.5703125" customWidth="1"/>
    <col min="8713" max="8713" width="13.28515625" customWidth="1"/>
    <col min="8714" max="8714" width="15.85546875" customWidth="1"/>
    <col min="8715" max="8715" width="13" customWidth="1"/>
    <col min="8716" max="8716" width="0.140625" customWidth="1"/>
    <col min="8959" max="8959" width="1.85546875" customWidth="1"/>
    <col min="8961" max="8961" width="12.140625" bestFit="1" customWidth="1"/>
    <col min="8967" max="8967" width="12.42578125" customWidth="1"/>
    <col min="8968" max="8968" width="12.5703125" customWidth="1"/>
    <col min="8969" max="8969" width="13.28515625" customWidth="1"/>
    <col min="8970" max="8970" width="15.85546875" customWidth="1"/>
    <col min="8971" max="8971" width="13" customWidth="1"/>
    <col min="8972" max="8972" width="0.140625" customWidth="1"/>
    <col min="9215" max="9215" width="1.85546875" customWidth="1"/>
    <col min="9217" max="9217" width="12.140625" bestFit="1" customWidth="1"/>
    <col min="9223" max="9223" width="12.42578125" customWidth="1"/>
    <col min="9224" max="9224" width="12.5703125" customWidth="1"/>
    <col min="9225" max="9225" width="13.28515625" customWidth="1"/>
    <col min="9226" max="9226" width="15.85546875" customWidth="1"/>
    <col min="9227" max="9227" width="13" customWidth="1"/>
    <col min="9228" max="9228" width="0.140625" customWidth="1"/>
    <col min="9471" max="9471" width="1.85546875" customWidth="1"/>
    <col min="9473" max="9473" width="12.140625" bestFit="1" customWidth="1"/>
    <col min="9479" max="9479" width="12.42578125" customWidth="1"/>
    <col min="9480" max="9480" width="12.5703125" customWidth="1"/>
    <col min="9481" max="9481" width="13.28515625" customWidth="1"/>
    <col min="9482" max="9482" width="15.85546875" customWidth="1"/>
    <col min="9483" max="9483" width="13" customWidth="1"/>
    <col min="9484" max="9484" width="0.140625" customWidth="1"/>
    <col min="9727" max="9727" width="1.85546875" customWidth="1"/>
    <col min="9729" max="9729" width="12.140625" bestFit="1" customWidth="1"/>
    <col min="9735" max="9735" width="12.42578125" customWidth="1"/>
    <col min="9736" max="9736" width="12.5703125" customWidth="1"/>
    <col min="9737" max="9737" width="13.28515625" customWidth="1"/>
    <col min="9738" max="9738" width="15.85546875" customWidth="1"/>
    <col min="9739" max="9739" width="13" customWidth="1"/>
    <col min="9740" max="9740" width="0.140625" customWidth="1"/>
    <col min="9983" max="9983" width="1.85546875" customWidth="1"/>
    <col min="9985" max="9985" width="12.140625" bestFit="1" customWidth="1"/>
    <col min="9991" max="9991" width="12.42578125" customWidth="1"/>
    <col min="9992" max="9992" width="12.5703125" customWidth="1"/>
    <col min="9993" max="9993" width="13.28515625" customWidth="1"/>
    <col min="9994" max="9994" width="15.85546875" customWidth="1"/>
    <col min="9995" max="9995" width="13" customWidth="1"/>
    <col min="9996" max="9996" width="0.140625" customWidth="1"/>
    <col min="10239" max="10239" width="1.85546875" customWidth="1"/>
    <col min="10241" max="10241" width="12.140625" bestFit="1" customWidth="1"/>
    <col min="10247" max="10247" width="12.42578125" customWidth="1"/>
    <col min="10248" max="10248" width="12.5703125" customWidth="1"/>
    <col min="10249" max="10249" width="13.28515625" customWidth="1"/>
    <col min="10250" max="10250" width="15.85546875" customWidth="1"/>
    <col min="10251" max="10251" width="13" customWidth="1"/>
    <col min="10252" max="10252" width="0.140625" customWidth="1"/>
    <col min="10495" max="10495" width="1.85546875" customWidth="1"/>
    <col min="10497" max="10497" width="12.140625" bestFit="1" customWidth="1"/>
    <col min="10503" max="10503" width="12.42578125" customWidth="1"/>
    <col min="10504" max="10504" width="12.5703125" customWidth="1"/>
    <col min="10505" max="10505" width="13.28515625" customWidth="1"/>
    <col min="10506" max="10506" width="15.85546875" customWidth="1"/>
    <col min="10507" max="10507" width="13" customWidth="1"/>
    <col min="10508" max="10508" width="0.140625" customWidth="1"/>
    <col min="10751" max="10751" width="1.85546875" customWidth="1"/>
    <col min="10753" max="10753" width="12.140625" bestFit="1" customWidth="1"/>
    <col min="10759" max="10759" width="12.42578125" customWidth="1"/>
    <col min="10760" max="10760" width="12.5703125" customWidth="1"/>
    <col min="10761" max="10761" width="13.28515625" customWidth="1"/>
    <col min="10762" max="10762" width="15.85546875" customWidth="1"/>
    <col min="10763" max="10763" width="13" customWidth="1"/>
    <col min="10764" max="10764" width="0.140625" customWidth="1"/>
    <col min="11007" max="11007" width="1.85546875" customWidth="1"/>
    <col min="11009" max="11009" width="12.140625" bestFit="1" customWidth="1"/>
    <col min="11015" max="11015" width="12.42578125" customWidth="1"/>
    <col min="11016" max="11016" width="12.5703125" customWidth="1"/>
    <col min="11017" max="11017" width="13.28515625" customWidth="1"/>
    <col min="11018" max="11018" width="15.85546875" customWidth="1"/>
    <col min="11019" max="11019" width="13" customWidth="1"/>
    <col min="11020" max="11020" width="0.140625" customWidth="1"/>
    <col min="11263" max="11263" width="1.85546875" customWidth="1"/>
    <col min="11265" max="11265" width="12.140625" bestFit="1" customWidth="1"/>
    <col min="11271" max="11271" width="12.42578125" customWidth="1"/>
    <col min="11272" max="11272" width="12.5703125" customWidth="1"/>
    <col min="11273" max="11273" width="13.28515625" customWidth="1"/>
    <col min="11274" max="11274" width="15.85546875" customWidth="1"/>
    <col min="11275" max="11275" width="13" customWidth="1"/>
    <col min="11276" max="11276" width="0.140625" customWidth="1"/>
    <col min="11519" max="11519" width="1.85546875" customWidth="1"/>
    <col min="11521" max="11521" width="12.140625" bestFit="1" customWidth="1"/>
    <col min="11527" max="11527" width="12.42578125" customWidth="1"/>
    <col min="11528" max="11528" width="12.5703125" customWidth="1"/>
    <col min="11529" max="11529" width="13.28515625" customWidth="1"/>
    <col min="11530" max="11530" width="15.85546875" customWidth="1"/>
    <col min="11531" max="11531" width="13" customWidth="1"/>
    <col min="11532" max="11532" width="0.140625" customWidth="1"/>
    <col min="11775" max="11775" width="1.85546875" customWidth="1"/>
    <col min="11777" max="11777" width="12.140625" bestFit="1" customWidth="1"/>
    <col min="11783" max="11783" width="12.42578125" customWidth="1"/>
    <col min="11784" max="11784" width="12.5703125" customWidth="1"/>
    <col min="11785" max="11785" width="13.28515625" customWidth="1"/>
    <col min="11786" max="11786" width="15.85546875" customWidth="1"/>
    <col min="11787" max="11787" width="13" customWidth="1"/>
    <col min="11788" max="11788" width="0.140625" customWidth="1"/>
    <col min="12031" max="12031" width="1.85546875" customWidth="1"/>
    <col min="12033" max="12033" width="12.140625" bestFit="1" customWidth="1"/>
    <col min="12039" max="12039" width="12.42578125" customWidth="1"/>
    <col min="12040" max="12040" width="12.5703125" customWidth="1"/>
    <col min="12041" max="12041" width="13.28515625" customWidth="1"/>
    <col min="12042" max="12042" width="15.85546875" customWidth="1"/>
    <col min="12043" max="12043" width="13" customWidth="1"/>
    <col min="12044" max="12044" width="0.140625" customWidth="1"/>
    <col min="12287" max="12287" width="1.85546875" customWidth="1"/>
    <col min="12289" max="12289" width="12.140625" bestFit="1" customWidth="1"/>
    <col min="12295" max="12295" width="12.42578125" customWidth="1"/>
    <col min="12296" max="12296" width="12.5703125" customWidth="1"/>
    <col min="12297" max="12297" width="13.28515625" customWidth="1"/>
    <col min="12298" max="12298" width="15.85546875" customWidth="1"/>
    <col min="12299" max="12299" width="13" customWidth="1"/>
    <col min="12300" max="12300" width="0.140625" customWidth="1"/>
    <col min="12543" max="12543" width="1.85546875" customWidth="1"/>
    <col min="12545" max="12545" width="12.140625" bestFit="1" customWidth="1"/>
    <col min="12551" max="12551" width="12.42578125" customWidth="1"/>
    <col min="12552" max="12552" width="12.5703125" customWidth="1"/>
    <col min="12553" max="12553" width="13.28515625" customWidth="1"/>
    <col min="12554" max="12554" width="15.85546875" customWidth="1"/>
    <col min="12555" max="12555" width="13" customWidth="1"/>
    <col min="12556" max="12556" width="0.140625" customWidth="1"/>
    <col min="12799" max="12799" width="1.85546875" customWidth="1"/>
    <col min="12801" max="12801" width="12.140625" bestFit="1" customWidth="1"/>
    <col min="12807" max="12807" width="12.42578125" customWidth="1"/>
    <col min="12808" max="12808" width="12.5703125" customWidth="1"/>
    <col min="12809" max="12809" width="13.28515625" customWidth="1"/>
    <col min="12810" max="12810" width="15.85546875" customWidth="1"/>
    <col min="12811" max="12811" width="13" customWidth="1"/>
    <col min="12812" max="12812" width="0.140625" customWidth="1"/>
    <col min="13055" max="13055" width="1.85546875" customWidth="1"/>
    <col min="13057" max="13057" width="12.140625" bestFit="1" customWidth="1"/>
    <col min="13063" max="13063" width="12.42578125" customWidth="1"/>
    <col min="13064" max="13064" width="12.5703125" customWidth="1"/>
    <col min="13065" max="13065" width="13.28515625" customWidth="1"/>
    <col min="13066" max="13066" width="15.85546875" customWidth="1"/>
    <col min="13067" max="13067" width="13" customWidth="1"/>
    <col min="13068" max="13068" width="0.140625" customWidth="1"/>
    <col min="13311" max="13311" width="1.85546875" customWidth="1"/>
    <col min="13313" max="13313" width="12.140625" bestFit="1" customWidth="1"/>
    <col min="13319" max="13319" width="12.42578125" customWidth="1"/>
    <col min="13320" max="13320" width="12.5703125" customWidth="1"/>
    <col min="13321" max="13321" width="13.28515625" customWidth="1"/>
    <col min="13322" max="13322" width="15.85546875" customWidth="1"/>
    <col min="13323" max="13323" width="13" customWidth="1"/>
    <col min="13324" max="13324" width="0.140625" customWidth="1"/>
    <col min="13567" max="13567" width="1.85546875" customWidth="1"/>
    <col min="13569" max="13569" width="12.140625" bestFit="1" customWidth="1"/>
    <col min="13575" max="13575" width="12.42578125" customWidth="1"/>
    <col min="13576" max="13576" width="12.5703125" customWidth="1"/>
    <col min="13577" max="13577" width="13.28515625" customWidth="1"/>
    <col min="13578" max="13578" width="15.85546875" customWidth="1"/>
    <col min="13579" max="13579" width="13" customWidth="1"/>
    <col min="13580" max="13580" width="0.140625" customWidth="1"/>
    <col min="13823" max="13823" width="1.85546875" customWidth="1"/>
    <col min="13825" max="13825" width="12.140625" bestFit="1" customWidth="1"/>
    <col min="13831" max="13831" width="12.42578125" customWidth="1"/>
    <col min="13832" max="13832" width="12.5703125" customWidth="1"/>
    <col min="13833" max="13833" width="13.28515625" customWidth="1"/>
    <col min="13834" max="13834" width="15.85546875" customWidth="1"/>
    <col min="13835" max="13835" width="13" customWidth="1"/>
    <col min="13836" max="13836" width="0.140625" customWidth="1"/>
    <col min="14079" max="14079" width="1.85546875" customWidth="1"/>
    <col min="14081" max="14081" width="12.140625" bestFit="1" customWidth="1"/>
    <col min="14087" max="14087" width="12.42578125" customWidth="1"/>
    <col min="14088" max="14088" width="12.5703125" customWidth="1"/>
    <col min="14089" max="14089" width="13.28515625" customWidth="1"/>
    <col min="14090" max="14090" width="15.85546875" customWidth="1"/>
    <col min="14091" max="14091" width="13" customWidth="1"/>
    <col min="14092" max="14092" width="0.140625" customWidth="1"/>
    <col min="14335" max="14335" width="1.85546875" customWidth="1"/>
    <col min="14337" max="14337" width="12.140625" bestFit="1" customWidth="1"/>
    <col min="14343" max="14343" width="12.42578125" customWidth="1"/>
    <col min="14344" max="14344" width="12.5703125" customWidth="1"/>
    <col min="14345" max="14345" width="13.28515625" customWidth="1"/>
    <col min="14346" max="14346" width="15.85546875" customWidth="1"/>
    <col min="14347" max="14347" width="13" customWidth="1"/>
    <col min="14348" max="14348" width="0.140625" customWidth="1"/>
    <col min="14591" max="14591" width="1.85546875" customWidth="1"/>
    <col min="14593" max="14593" width="12.140625" bestFit="1" customWidth="1"/>
    <col min="14599" max="14599" width="12.42578125" customWidth="1"/>
    <col min="14600" max="14600" width="12.5703125" customWidth="1"/>
    <col min="14601" max="14601" width="13.28515625" customWidth="1"/>
    <col min="14602" max="14602" width="15.85546875" customWidth="1"/>
    <col min="14603" max="14603" width="13" customWidth="1"/>
    <col min="14604" max="14604" width="0.140625" customWidth="1"/>
    <col min="14847" max="14847" width="1.85546875" customWidth="1"/>
    <col min="14849" max="14849" width="12.140625" bestFit="1" customWidth="1"/>
    <col min="14855" max="14855" width="12.42578125" customWidth="1"/>
    <col min="14856" max="14856" width="12.5703125" customWidth="1"/>
    <col min="14857" max="14857" width="13.28515625" customWidth="1"/>
    <col min="14858" max="14858" width="15.85546875" customWidth="1"/>
    <col min="14859" max="14859" width="13" customWidth="1"/>
    <col min="14860" max="14860" width="0.140625" customWidth="1"/>
    <col min="15103" max="15103" width="1.85546875" customWidth="1"/>
    <col min="15105" max="15105" width="12.140625" bestFit="1" customWidth="1"/>
    <col min="15111" max="15111" width="12.42578125" customWidth="1"/>
    <col min="15112" max="15112" width="12.5703125" customWidth="1"/>
    <col min="15113" max="15113" width="13.28515625" customWidth="1"/>
    <col min="15114" max="15114" width="15.85546875" customWidth="1"/>
    <col min="15115" max="15115" width="13" customWidth="1"/>
    <col min="15116" max="15116" width="0.140625" customWidth="1"/>
    <col min="15359" max="15359" width="1.85546875" customWidth="1"/>
    <col min="15361" max="15361" width="12.140625" bestFit="1" customWidth="1"/>
    <col min="15367" max="15367" width="12.42578125" customWidth="1"/>
    <col min="15368" max="15368" width="12.5703125" customWidth="1"/>
    <col min="15369" max="15369" width="13.28515625" customWidth="1"/>
    <col min="15370" max="15370" width="15.85546875" customWidth="1"/>
    <col min="15371" max="15371" width="13" customWidth="1"/>
    <col min="15372" max="15372" width="0.140625" customWidth="1"/>
    <col min="15615" max="15615" width="1.85546875" customWidth="1"/>
    <col min="15617" max="15617" width="12.140625" bestFit="1" customWidth="1"/>
    <col min="15623" max="15623" width="12.42578125" customWidth="1"/>
    <col min="15624" max="15624" width="12.5703125" customWidth="1"/>
    <col min="15625" max="15625" width="13.28515625" customWidth="1"/>
    <col min="15626" max="15626" width="15.85546875" customWidth="1"/>
    <col min="15627" max="15627" width="13" customWidth="1"/>
    <col min="15628" max="15628" width="0.140625" customWidth="1"/>
    <col min="15871" max="15871" width="1.85546875" customWidth="1"/>
    <col min="15873" max="15873" width="12.140625" bestFit="1" customWidth="1"/>
    <col min="15879" max="15879" width="12.42578125" customWidth="1"/>
    <col min="15880" max="15880" width="12.5703125" customWidth="1"/>
    <col min="15881" max="15881" width="13.28515625" customWidth="1"/>
    <col min="15882" max="15882" width="15.85546875" customWidth="1"/>
    <col min="15883" max="15883" width="13" customWidth="1"/>
    <col min="15884" max="15884" width="0.140625" customWidth="1"/>
    <col min="16127" max="16127" width="1.85546875" customWidth="1"/>
    <col min="16129" max="16129" width="12.140625" bestFit="1" customWidth="1"/>
    <col min="16135" max="16135" width="12.42578125" customWidth="1"/>
    <col min="16136" max="16136" width="12.5703125" customWidth="1"/>
    <col min="16137" max="16137" width="13.28515625" customWidth="1"/>
    <col min="16138" max="16138" width="15.85546875" customWidth="1"/>
    <col min="16139" max="16139" width="13" customWidth="1"/>
    <col min="16140" max="16140" width="0.140625" customWidth="1"/>
  </cols>
  <sheetData>
    <row r="1" spans="1:54" ht="4.5" customHeight="1">
      <c r="A1" s="1"/>
      <c r="B1" s="2"/>
      <c r="C1" s="3"/>
      <c r="D1" s="2"/>
      <c r="E1" s="2"/>
      <c r="F1" s="2"/>
      <c r="G1" s="2"/>
      <c r="H1" s="2"/>
      <c r="I1" s="3"/>
      <c r="J1" s="2"/>
      <c r="K1" s="2"/>
      <c r="L1" s="3"/>
    </row>
    <row r="2" spans="1:54" ht="13.5" customHeight="1" thickBot="1">
      <c r="A2" s="600"/>
      <c r="B2" s="5"/>
      <c r="C2" s="6"/>
      <c r="D2" s="602"/>
      <c r="E2" s="602"/>
      <c r="F2" s="602"/>
      <c r="G2" s="602"/>
      <c r="H2" s="602"/>
      <c r="I2" s="603"/>
      <c r="J2" s="604" t="s">
        <v>6</v>
      </c>
      <c r="K2" s="604"/>
      <c r="L2" s="605"/>
    </row>
    <row r="3" spans="1:54">
      <c r="A3" s="600"/>
      <c r="B3" s="5"/>
      <c r="C3" s="6"/>
      <c r="D3" s="602" t="s">
        <v>7</v>
      </c>
      <c r="E3" s="602"/>
      <c r="F3" s="602"/>
      <c r="G3" s="602"/>
      <c r="H3" s="602"/>
      <c r="I3" s="603"/>
      <c r="J3" s="8" t="s">
        <v>8</v>
      </c>
      <c r="K3" s="2"/>
      <c r="L3" s="9"/>
    </row>
    <row r="4" spans="1:54" ht="15.75" thickBot="1">
      <c r="A4" s="600"/>
      <c r="B4" s="5"/>
      <c r="C4" s="10"/>
      <c r="D4" s="606" t="s">
        <v>9</v>
      </c>
      <c r="E4" s="606"/>
      <c r="F4" s="606"/>
      <c r="G4" s="606"/>
      <c r="H4" s="606"/>
      <c r="I4" s="607"/>
      <c r="J4" s="11"/>
      <c r="K4" s="11"/>
      <c r="L4" s="12"/>
    </row>
    <row r="5" spans="1:54" ht="15.75" thickBot="1">
      <c r="A5" s="601"/>
      <c r="B5" s="11"/>
      <c r="C5" s="13"/>
      <c r="D5" s="608" t="s">
        <v>56</v>
      </c>
      <c r="E5" s="608"/>
      <c r="F5" s="608"/>
      <c r="G5" s="608"/>
      <c r="H5" s="608"/>
      <c r="I5" s="609"/>
      <c r="J5" s="14" t="s">
        <v>10</v>
      </c>
      <c r="K5" s="610"/>
      <c r="L5" s="611"/>
    </row>
    <row r="6" spans="1:54">
      <c r="A6" s="16"/>
      <c r="B6" s="5"/>
      <c r="C6" s="5"/>
      <c r="D6" s="5"/>
      <c r="E6" s="5"/>
      <c r="F6" s="5"/>
      <c r="G6" s="5"/>
      <c r="H6" s="5"/>
      <c r="I6" s="5"/>
      <c r="J6" s="5"/>
      <c r="K6" s="5"/>
      <c r="L6" s="17"/>
    </row>
    <row r="7" spans="1:54">
      <c r="A7" s="128" t="s">
        <v>11</v>
      </c>
      <c r="B7" s="19"/>
      <c r="C7" s="20"/>
      <c r="D7" s="20"/>
      <c r="E7" s="20"/>
      <c r="F7" s="20"/>
      <c r="G7" s="20"/>
      <c r="H7" s="20"/>
      <c r="I7" s="20"/>
      <c r="J7" s="20"/>
      <c r="K7" s="20"/>
      <c r="L7" s="21"/>
    </row>
    <row r="8" spans="1:54" ht="5.25" customHeight="1">
      <c r="A8" s="16"/>
      <c r="B8" s="23"/>
      <c r="C8" s="23"/>
      <c r="D8" s="23"/>
      <c r="E8" s="23"/>
      <c r="F8" s="23"/>
      <c r="G8" s="23"/>
      <c r="H8" s="23"/>
      <c r="I8" s="23"/>
      <c r="J8" s="23"/>
      <c r="K8" s="23"/>
      <c r="L8" s="17"/>
    </row>
    <row r="9" spans="1:54">
      <c r="A9" s="129" t="s">
        <v>12</v>
      </c>
      <c r="B9" s="5"/>
      <c r="C9" s="24"/>
      <c r="D9" s="25" t="s">
        <v>13</v>
      </c>
      <c r="E9" s="23"/>
      <c r="F9" s="23"/>
      <c r="G9" s="23"/>
      <c r="H9" s="23"/>
      <c r="I9" s="23"/>
      <c r="J9" s="23"/>
      <c r="K9" s="23"/>
      <c r="L9" s="17"/>
    </row>
    <row r="10" spans="1:54">
      <c r="A10" s="129" t="s">
        <v>14</v>
      </c>
      <c r="B10" s="5"/>
      <c r="C10" s="612"/>
      <c r="D10" s="612"/>
      <c r="E10" s="612"/>
      <c r="F10" s="612"/>
      <c r="G10" s="612"/>
      <c r="H10" s="612"/>
      <c r="I10" s="612"/>
      <c r="J10" s="612"/>
      <c r="K10" s="612"/>
      <c r="L10" s="613"/>
    </row>
    <row r="11" spans="1:54">
      <c r="A11" s="130"/>
      <c r="B11" s="5"/>
      <c r="C11" s="612"/>
      <c r="D11" s="612"/>
      <c r="E11" s="612"/>
      <c r="F11" s="612"/>
      <c r="G11" s="612"/>
      <c r="H11" s="612"/>
      <c r="I11" s="612"/>
      <c r="J11" s="612"/>
      <c r="K11" s="612"/>
      <c r="L11" s="613"/>
    </row>
    <row r="12" spans="1:54">
      <c r="A12" s="129" t="s">
        <v>15</v>
      </c>
      <c r="B12" s="5"/>
      <c r="C12" s="614"/>
      <c r="D12" s="614"/>
      <c r="E12" s="614"/>
      <c r="F12" s="614"/>
      <c r="G12" s="614"/>
      <c r="H12" s="614"/>
      <c r="I12" s="614"/>
      <c r="J12" s="614"/>
      <c r="K12" s="614"/>
      <c r="L12" s="615"/>
    </row>
    <row r="13" spans="1:54">
      <c r="A13" s="129" t="s">
        <v>16</v>
      </c>
      <c r="B13" s="5"/>
      <c r="C13" s="614"/>
      <c r="D13" s="614"/>
      <c r="E13" s="614"/>
      <c r="F13" s="614"/>
      <c r="G13" s="614"/>
      <c r="H13" s="614"/>
      <c r="I13" s="614"/>
      <c r="J13" s="614"/>
      <c r="K13" s="614"/>
      <c r="L13" s="615"/>
    </row>
    <row r="14" spans="1:54">
      <c r="A14" s="129" t="s">
        <v>17</v>
      </c>
      <c r="B14" s="5"/>
      <c r="C14" s="614"/>
      <c r="D14" s="614"/>
      <c r="E14" s="614"/>
      <c r="F14" s="614"/>
      <c r="G14" s="614"/>
      <c r="H14" s="614"/>
      <c r="I14" s="614"/>
      <c r="J14" s="614"/>
      <c r="K14" s="614"/>
      <c r="L14" s="615"/>
    </row>
    <row r="15" spans="1:54" ht="4.5" customHeight="1" thickBot="1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8"/>
    </row>
    <row r="16" spans="1:54" s="32" customFormat="1" ht="2.25" customHeight="1" thickBot="1">
      <c r="A16" s="131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</row>
    <row r="17" spans="1:13">
      <c r="A17" s="132" t="s">
        <v>18</v>
      </c>
      <c r="B17" s="33"/>
      <c r="C17" s="34"/>
      <c r="D17" s="34"/>
      <c r="E17" s="34"/>
      <c r="F17" s="34"/>
      <c r="G17" s="34"/>
      <c r="H17" s="34"/>
      <c r="I17" s="34"/>
      <c r="J17" s="34"/>
      <c r="K17" s="34"/>
      <c r="L17" s="35"/>
    </row>
    <row r="18" spans="1:13" ht="4.5" customHeight="1" thickBot="1">
      <c r="A18" s="16"/>
      <c r="B18" s="5"/>
      <c r="C18" s="5"/>
      <c r="D18" s="5"/>
      <c r="E18" s="5"/>
      <c r="F18" s="5"/>
      <c r="G18" s="5"/>
      <c r="H18" s="5"/>
      <c r="I18" s="5"/>
      <c r="J18" s="5"/>
      <c r="K18" s="5"/>
      <c r="L18" s="17"/>
    </row>
    <row r="19" spans="1:13">
      <c r="A19" s="37" t="s">
        <v>19</v>
      </c>
      <c r="B19" s="570" t="s">
        <v>20</v>
      </c>
      <c r="C19" s="571"/>
      <c r="D19" s="571"/>
      <c r="E19" s="571"/>
      <c r="F19" s="571"/>
      <c r="G19" s="571"/>
      <c r="H19" s="571"/>
      <c r="I19" s="571"/>
      <c r="J19" s="599"/>
      <c r="K19" s="173" t="s">
        <v>21</v>
      </c>
      <c r="L19" s="37" t="s">
        <v>22</v>
      </c>
      <c r="M19" s="18"/>
    </row>
    <row r="20" spans="1:13" ht="15.75" thickBot="1">
      <c r="A20" s="39">
        <v>610.20000000000005</v>
      </c>
      <c r="B20" s="584" t="s">
        <v>264</v>
      </c>
      <c r="C20" s="585"/>
      <c r="D20" s="585"/>
      <c r="E20" s="585"/>
      <c r="F20" s="585"/>
      <c r="G20" s="585"/>
      <c r="H20" s="585"/>
      <c r="I20" s="585"/>
      <c r="J20" s="586"/>
      <c r="K20" s="40" t="s">
        <v>0</v>
      </c>
      <c r="L20" s="41"/>
      <c r="M20" s="18"/>
    </row>
    <row r="21" spans="1:13">
      <c r="A21" s="16"/>
      <c r="B21" s="5"/>
      <c r="C21" s="5"/>
      <c r="D21" s="5"/>
      <c r="E21" s="5"/>
      <c r="F21" s="5"/>
      <c r="G21" s="5"/>
      <c r="H21" s="5"/>
      <c r="I21" s="5"/>
      <c r="J21" s="5"/>
      <c r="K21" s="5"/>
      <c r="L21" s="17"/>
    </row>
    <row r="22" spans="1:13">
      <c r="A22" s="133" t="s">
        <v>24</v>
      </c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3"/>
    </row>
    <row r="23" spans="1:13" s="49" customFormat="1" ht="3.75" customHeight="1" thickBot="1">
      <c r="A23" s="134"/>
      <c r="B23" s="45"/>
      <c r="C23" s="45"/>
      <c r="D23" s="45"/>
      <c r="E23" s="45"/>
      <c r="F23" s="45"/>
      <c r="G23" s="45"/>
      <c r="H23" s="46"/>
      <c r="I23" s="46"/>
      <c r="J23" s="45"/>
      <c r="K23" s="45"/>
      <c r="L23" s="47"/>
    </row>
    <row r="24" spans="1:13">
      <c r="A24" s="570" t="s">
        <v>20</v>
      </c>
      <c r="B24" s="587"/>
      <c r="C24" s="587"/>
      <c r="D24" s="587"/>
      <c r="E24" s="588"/>
      <c r="F24" s="589" t="s">
        <v>25</v>
      </c>
      <c r="G24" s="587"/>
      <c r="H24" s="590" t="s">
        <v>26</v>
      </c>
      <c r="I24" s="591"/>
      <c r="J24" s="50" t="s">
        <v>27</v>
      </c>
      <c r="K24" s="173" t="s">
        <v>28</v>
      </c>
      <c r="L24" s="51" t="s">
        <v>29</v>
      </c>
    </row>
    <row r="25" spans="1:13">
      <c r="A25" s="580" t="s">
        <v>30</v>
      </c>
      <c r="B25" s="581"/>
      <c r="C25" s="581"/>
      <c r="D25" s="581"/>
      <c r="E25" s="582"/>
      <c r="F25" s="592"/>
      <c r="G25" s="582"/>
      <c r="H25" s="592"/>
      <c r="I25" s="582"/>
      <c r="J25" s="52"/>
      <c r="K25" s="53"/>
      <c r="L25" s="54">
        <f>+L54*0.05</f>
        <v>1269.8400000000001</v>
      </c>
    </row>
    <row r="26" spans="1:13">
      <c r="A26" s="593"/>
      <c r="B26" s="594"/>
      <c r="C26" s="594"/>
      <c r="D26" s="594"/>
      <c r="E26" s="595"/>
      <c r="F26" s="55"/>
      <c r="G26" s="56"/>
      <c r="H26" s="596"/>
      <c r="I26" s="597"/>
      <c r="J26" s="52"/>
      <c r="K26" s="53"/>
      <c r="L26" s="54"/>
    </row>
    <row r="27" spans="1:13" ht="15.75" thickBot="1">
      <c r="A27" s="574"/>
      <c r="B27" s="575"/>
      <c r="C27" s="575"/>
      <c r="D27" s="575"/>
      <c r="E27" s="583"/>
      <c r="F27" s="598"/>
      <c r="G27" s="583"/>
      <c r="H27" s="598"/>
      <c r="I27" s="583"/>
      <c r="J27" s="57"/>
      <c r="K27" s="58"/>
      <c r="L27" s="59"/>
    </row>
    <row r="28" spans="1:13" ht="15.75" thickBot="1">
      <c r="A28" s="567" t="s">
        <v>31</v>
      </c>
      <c r="B28" s="568"/>
      <c r="C28" s="568"/>
      <c r="D28" s="568"/>
      <c r="E28" s="568"/>
      <c r="F28" s="568"/>
      <c r="G28" s="568"/>
      <c r="H28" s="568"/>
      <c r="I28" s="568"/>
      <c r="J28" s="568"/>
      <c r="K28" s="569"/>
      <c r="L28" s="60">
        <f>SUM(L25:L27)</f>
        <v>1269.8400000000001</v>
      </c>
    </row>
    <row r="29" spans="1:13">
      <c r="A29" s="135"/>
      <c r="B29" s="5"/>
      <c r="C29" s="5"/>
      <c r="D29" s="5"/>
      <c r="E29" s="5"/>
      <c r="F29" s="5"/>
      <c r="G29" s="5"/>
      <c r="H29" s="5"/>
      <c r="I29" s="5"/>
      <c r="J29" s="5"/>
      <c r="K29" s="5"/>
      <c r="L29" s="17"/>
    </row>
    <row r="30" spans="1:13">
      <c r="A30" s="136" t="s">
        <v>32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21"/>
    </row>
    <row r="31" spans="1:13" ht="3.75" customHeight="1" thickBot="1">
      <c r="A31" s="26"/>
      <c r="B31" s="11"/>
      <c r="C31" s="11"/>
      <c r="D31" s="11"/>
      <c r="E31" s="11"/>
      <c r="F31" s="11"/>
      <c r="G31" s="11"/>
      <c r="H31" s="11"/>
      <c r="I31" s="5"/>
      <c r="J31" s="5"/>
      <c r="K31" s="5"/>
      <c r="L31" s="17"/>
    </row>
    <row r="32" spans="1:13">
      <c r="A32" s="570" t="s">
        <v>20</v>
      </c>
      <c r="B32" s="571"/>
      <c r="C32" s="571"/>
      <c r="D32" s="571"/>
      <c r="E32" s="571"/>
      <c r="F32" s="571"/>
      <c r="G32" s="571"/>
      <c r="H32" s="579"/>
      <c r="I32" s="174" t="s">
        <v>21</v>
      </c>
      <c r="J32" s="50" t="s">
        <v>22</v>
      </c>
      <c r="K32" s="173" t="s">
        <v>33</v>
      </c>
      <c r="L32" s="51" t="s">
        <v>29</v>
      </c>
    </row>
    <row r="33" spans="1:12">
      <c r="A33" s="580"/>
      <c r="B33" s="581"/>
      <c r="C33" s="581"/>
      <c r="D33" s="581"/>
      <c r="E33" s="581"/>
      <c r="F33" s="581"/>
      <c r="G33" s="581"/>
      <c r="H33" s="582"/>
      <c r="I33" s="62"/>
      <c r="J33" s="63"/>
      <c r="K33" s="64"/>
      <c r="L33" s="54"/>
    </row>
    <row r="34" spans="1:12">
      <c r="A34" s="580"/>
      <c r="B34" s="581"/>
      <c r="C34" s="581"/>
      <c r="D34" s="581"/>
      <c r="E34" s="581"/>
      <c r="F34" s="581"/>
      <c r="G34" s="581"/>
      <c r="H34" s="582"/>
      <c r="I34" s="65"/>
      <c r="J34" s="66"/>
      <c r="K34" s="67"/>
      <c r="L34" s="68"/>
    </row>
    <row r="35" spans="1:12">
      <c r="A35" s="580"/>
      <c r="B35" s="581"/>
      <c r="C35" s="581"/>
      <c r="D35" s="581"/>
      <c r="E35" s="581"/>
      <c r="F35" s="581"/>
      <c r="G35" s="581"/>
      <c r="H35" s="582"/>
      <c r="I35" s="65"/>
      <c r="J35" s="66"/>
      <c r="K35" s="67"/>
      <c r="L35" s="68"/>
    </row>
    <row r="36" spans="1:12">
      <c r="A36" s="580"/>
      <c r="B36" s="581"/>
      <c r="C36" s="581"/>
      <c r="D36" s="581"/>
      <c r="E36" s="581"/>
      <c r="F36" s="581"/>
      <c r="G36" s="581"/>
      <c r="H36" s="582"/>
      <c r="I36" s="65"/>
      <c r="J36" s="66"/>
      <c r="K36" s="67"/>
      <c r="L36" s="68"/>
    </row>
    <row r="37" spans="1:12">
      <c r="A37" s="580"/>
      <c r="B37" s="581"/>
      <c r="C37" s="581"/>
      <c r="D37" s="581"/>
      <c r="E37" s="581"/>
      <c r="F37" s="581"/>
      <c r="G37" s="581"/>
      <c r="H37" s="582"/>
      <c r="I37" s="65"/>
      <c r="J37" s="66"/>
      <c r="K37" s="67"/>
      <c r="L37" s="68"/>
    </row>
    <row r="38" spans="1:12">
      <c r="A38" s="580"/>
      <c r="B38" s="581"/>
      <c r="C38" s="581"/>
      <c r="D38" s="581"/>
      <c r="E38" s="581"/>
      <c r="F38" s="581"/>
      <c r="G38" s="581"/>
      <c r="H38" s="582"/>
      <c r="I38" s="65"/>
      <c r="J38" s="66"/>
      <c r="K38" s="67"/>
      <c r="L38" s="68"/>
    </row>
    <row r="39" spans="1:12" ht="15.75" thickBot="1">
      <c r="A39" s="574"/>
      <c r="B39" s="575"/>
      <c r="C39" s="575"/>
      <c r="D39" s="575"/>
      <c r="E39" s="575"/>
      <c r="F39" s="575"/>
      <c r="G39" s="575"/>
      <c r="H39" s="583"/>
      <c r="I39" s="69"/>
      <c r="J39" s="70"/>
      <c r="K39" s="67"/>
      <c r="L39" s="71"/>
    </row>
    <row r="40" spans="1:12" ht="15.75" thickBot="1">
      <c r="A40" s="567" t="s">
        <v>31</v>
      </c>
      <c r="B40" s="568"/>
      <c r="C40" s="568"/>
      <c r="D40" s="568"/>
      <c r="E40" s="568"/>
      <c r="F40" s="568"/>
      <c r="G40" s="568"/>
      <c r="H40" s="568"/>
      <c r="I40" s="568"/>
      <c r="J40" s="568"/>
      <c r="K40" s="569"/>
      <c r="L40" s="60">
        <f>SUM(L33:L39)</f>
        <v>0</v>
      </c>
    </row>
    <row r="41" spans="1:12">
      <c r="A41" s="16"/>
      <c r="B41" s="5"/>
      <c r="C41" s="5"/>
      <c r="D41" s="5"/>
      <c r="E41" s="5"/>
      <c r="F41" s="5"/>
      <c r="G41" s="5"/>
      <c r="H41" s="5"/>
      <c r="I41" s="5"/>
      <c r="J41" s="5"/>
      <c r="K41" s="5"/>
      <c r="L41" s="17"/>
    </row>
    <row r="42" spans="1:12">
      <c r="A42" s="136" t="s">
        <v>34</v>
      </c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21"/>
    </row>
    <row r="43" spans="1:12" ht="3.75" customHeight="1" thickBot="1">
      <c r="A43" s="16"/>
      <c r="B43" s="5"/>
      <c r="C43" s="5"/>
      <c r="D43" s="5"/>
      <c r="E43" s="5"/>
      <c r="F43" s="5"/>
      <c r="G43" s="5"/>
      <c r="H43" s="5"/>
      <c r="I43" s="5"/>
      <c r="J43" s="5"/>
      <c r="K43" s="5"/>
      <c r="L43" s="17"/>
    </row>
    <row r="44" spans="1:12">
      <c r="A44" s="570" t="s">
        <v>35</v>
      </c>
      <c r="B44" s="571"/>
      <c r="C44" s="571"/>
      <c r="D44" s="571"/>
      <c r="E44" s="571"/>
      <c r="F44" s="571"/>
      <c r="G44" s="571"/>
      <c r="H44" s="50" t="s">
        <v>36</v>
      </c>
      <c r="I44" s="173" t="s">
        <v>37</v>
      </c>
      <c r="J44" s="50" t="s">
        <v>38</v>
      </c>
      <c r="K44" s="173" t="s">
        <v>39</v>
      </c>
      <c r="L44" s="51" t="s">
        <v>29</v>
      </c>
    </row>
    <row r="45" spans="1:12">
      <c r="A45" s="580" t="s">
        <v>40</v>
      </c>
      <c r="B45" s="581"/>
      <c r="C45" s="581"/>
      <c r="D45" s="581"/>
      <c r="E45" s="581"/>
      <c r="F45" s="581"/>
      <c r="G45" s="581"/>
      <c r="H45" s="63">
        <v>1.3</v>
      </c>
      <c r="I45" s="72">
        <v>5</v>
      </c>
      <c r="J45" s="73">
        <f>+H45*I45</f>
        <v>6.5</v>
      </c>
      <c r="K45" s="64">
        <f>+[2]TRANSPORTES!M56</f>
        <v>1000</v>
      </c>
      <c r="L45" s="54">
        <f>+J45*K45</f>
        <v>6500</v>
      </c>
    </row>
    <row r="46" spans="1:12" ht="15.75" thickBot="1">
      <c r="A46" s="574"/>
      <c r="B46" s="575"/>
      <c r="C46" s="575"/>
      <c r="D46" s="575"/>
      <c r="E46" s="575"/>
      <c r="F46" s="575"/>
      <c r="G46" s="575"/>
      <c r="H46" s="74"/>
      <c r="I46" s="11"/>
      <c r="J46" s="75"/>
      <c r="K46" s="64"/>
      <c r="L46" s="54"/>
    </row>
    <row r="47" spans="1:12" ht="15.75" thickBot="1">
      <c r="A47" s="567" t="s">
        <v>31</v>
      </c>
      <c r="B47" s="568"/>
      <c r="C47" s="568"/>
      <c r="D47" s="568"/>
      <c r="E47" s="568"/>
      <c r="F47" s="568"/>
      <c r="G47" s="568"/>
      <c r="H47" s="568"/>
      <c r="I47" s="568"/>
      <c r="J47" s="568"/>
      <c r="K47" s="569"/>
      <c r="L47" s="60">
        <f>SUM(L45:L46)</f>
        <v>6500</v>
      </c>
    </row>
    <row r="48" spans="1:12">
      <c r="A48" s="16"/>
      <c r="B48" s="5"/>
      <c r="C48" s="5"/>
      <c r="D48" s="5"/>
      <c r="E48" s="5"/>
      <c r="F48" s="5"/>
      <c r="G48" s="5"/>
      <c r="H48" s="5"/>
      <c r="I48" s="5"/>
      <c r="J48" s="5"/>
      <c r="K48" s="5"/>
      <c r="L48" s="17"/>
    </row>
    <row r="49" spans="1:12">
      <c r="A49" s="136" t="s">
        <v>41</v>
      </c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21"/>
    </row>
    <row r="50" spans="1:12" ht="3.75" customHeight="1" thickBot="1">
      <c r="A50" s="16"/>
      <c r="B50" s="5"/>
      <c r="C50" s="5"/>
      <c r="D50" s="5"/>
      <c r="E50" s="5"/>
      <c r="F50" s="5"/>
      <c r="G50" s="5"/>
      <c r="H50" s="5"/>
      <c r="I50" s="5"/>
      <c r="J50" s="5"/>
      <c r="K50" s="5"/>
      <c r="L50" s="17"/>
    </row>
    <row r="51" spans="1:12">
      <c r="A51" s="570" t="s">
        <v>42</v>
      </c>
      <c r="B51" s="571"/>
      <c r="C51" s="571"/>
      <c r="D51" s="571"/>
      <c r="E51" s="571"/>
      <c r="F51" s="571"/>
      <c r="G51" s="571"/>
      <c r="H51" s="50" t="s">
        <v>43</v>
      </c>
      <c r="I51" s="76" t="s">
        <v>44</v>
      </c>
      <c r="J51" s="77" t="s">
        <v>45</v>
      </c>
      <c r="K51" s="76" t="s">
        <v>28</v>
      </c>
      <c r="L51" s="78" t="s">
        <v>29</v>
      </c>
    </row>
    <row r="52" spans="1:12">
      <c r="A52" s="572" t="s">
        <v>46</v>
      </c>
      <c r="B52" s="573"/>
      <c r="C52" s="573"/>
      <c r="D52" s="573"/>
      <c r="E52" s="573"/>
      <c r="F52" s="573"/>
      <c r="G52" s="573"/>
      <c r="H52" s="52">
        <f>insumos!C49*4+insumos!C50</f>
        <v>247104</v>
      </c>
      <c r="I52" s="64">
        <f>+H52*0.85</f>
        <v>210038.39999999999</v>
      </c>
      <c r="J52" s="52">
        <f>+H52+I52</f>
        <v>457142.4</v>
      </c>
      <c r="K52" s="72">
        <v>18</v>
      </c>
      <c r="L52" s="54">
        <f>+J52/K52</f>
        <v>25396.800000000003</v>
      </c>
    </row>
    <row r="53" spans="1:12" ht="15.75" thickBot="1">
      <c r="A53" s="574"/>
      <c r="B53" s="575"/>
      <c r="C53" s="575"/>
      <c r="D53" s="575"/>
      <c r="E53" s="575"/>
      <c r="F53" s="575"/>
      <c r="G53" s="575"/>
      <c r="H53" s="52"/>
      <c r="I53" s="64"/>
      <c r="J53" s="52"/>
      <c r="K53" s="72"/>
      <c r="L53" s="54"/>
    </row>
    <row r="54" spans="1:12" ht="15.75" thickBot="1">
      <c r="A54" s="567" t="s">
        <v>31</v>
      </c>
      <c r="B54" s="568"/>
      <c r="C54" s="568"/>
      <c r="D54" s="568"/>
      <c r="E54" s="568"/>
      <c r="F54" s="568"/>
      <c r="G54" s="568"/>
      <c r="H54" s="568"/>
      <c r="I54" s="568"/>
      <c r="J54" s="568"/>
      <c r="K54" s="569"/>
      <c r="L54" s="60">
        <f>SUM(L52:L53)</f>
        <v>25396.800000000003</v>
      </c>
    </row>
    <row r="55" spans="1:12" ht="8.25" customHeight="1" thickBot="1">
      <c r="A55" s="16"/>
      <c r="B55" s="5"/>
      <c r="C55" s="5"/>
      <c r="D55" s="5"/>
      <c r="E55" s="5"/>
      <c r="F55" s="5"/>
      <c r="G55" s="5"/>
      <c r="H55" s="5"/>
      <c r="I55" s="5"/>
      <c r="J55" s="5"/>
      <c r="K55" s="5"/>
      <c r="L55" s="17"/>
    </row>
    <row r="56" spans="1:12" ht="15.75" thickBot="1">
      <c r="A56" s="576" t="s">
        <v>47</v>
      </c>
      <c r="B56" s="577"/>
      <c r="C56" s="577"/>
      <c r="D56" s="577"/>
      <c r="E56" s="577"/>
      <c r="F56" s="577"/>
      <c r="G56" s="577"/>
      <c r="H56" s="577"/>
      <c r="I56" s="577"/>
      <c r="J56" s="577"/>
      <c r="K56" s="578"/>
      <c r="L56" s="60">
        <f>ROUND(L28+L40+L47+L54,0)</f>
        <v>33167</v>
      </c>
    </row>
    <row r="57" spans="1:12" ht="3" customHeight="1">
      <c r="A57" s="16"/>
      <c r="B57" s="5"/>
      <c r="C57" s="5"/>
      <c r="D57" s="5"/>
      <c r="E57" s="5"/>
      <c r="F57" s="5"/>
      <c r="G57" s="5"/>
      <c r="H57" s="5"/>
      <c r="I57" s="5"/>
      <c r="J57" s="5"/>
      <c r="K57" s="5"/>
      <c r="L57" s="17"/>
    </row>
    <row r="58" spans="1:12" ht="3" customHeight="1">
      <c r="A58" s="16"/>
      <c r="B58" s="5"/>
      <c r="C58" s="5"/>
      <c r="D58" s="5"/>
      <c r="E58" s="5"/>
      <c r="F58" s="5"/>
      <c r="G58" s="5"/>
      <c r="H58" s="5"/>
      <c r="I58" s="5"/>
      <c r="J58" s="5"/>
      <c r="K58" s="5"/>
      <c r="L58" s="17"/>
    </row>
    <row r="59" spans="1:12" ht="9.75" customHeight="1">
      <c r="A59" s="16"/>
      <c r="B59" s="5"/>
      <c r="C59" s="5"/>
      <c r="D59" s="5"/>
      <c r="E59" s="5"/>
      <c r="F59" s="5"/>
      <c r="G59" s="5"/>
      <c r="H59" s="5"/>
      <c r="I59" s="5"/>
      <c r="J59" s="5"/>
      <c r="K59" s="5"/>
      <c r="L59" s="17"/>
    </row>
    <row r="60" spans="1:12" ht="9.75" customHeight="1">
      <c r="A60" s="16"/>
      <c r="B60" s="5"/>
      <c r="C60" s="5"/>
      <c r="D60" s="5"/>
      <c r="E60" s="5"/>
      <c r="F60" s="5"/>
      <c r="G60" s="5"/>
      <c r="H60" s="5"/>
      <c r="I60" s="5"/>
      <c r="J60" s="5"/>
      <c r="K60" s="5"/>
      <c r="L60" s="17"/>
    </row>
    <row r="61" spans="1:12" ht="9.75" customHeight="1">
      <c r="A61" s="16"/>
      <c r="B61" s="5"/>
      <c r="C61" s="5"/>
      <c r="D61" s="5"/>
      <c r="E61" s="5"/>
      <c r="F61" s="5"/>
      <c r="G61" s="5"/>
      <c r="H61" s="5"/>
      <c r="I61" s="5"/>
      <c r="J61" s="5"/>
      <c r="K61" s="5"/>
      <c r="L61" s="17"/>
    </row>
    <row r="62" spans="1:12" ht="9.75" customHeight="1">
      <c r="A62" s="16"/>
      <c r="B62" s="5"/>
      <c r="C62" s="5"/>
      <c r="D62" s="5"/>
      <c r="E62" s="5"/>
      <c r="F62" s="5"/>
      <c r="G62" s="5"/>
      <c r="H62" s="5"/>
      <c r="I62" s="5"/>
      <c r="J62" s="5"/>
      <c r="K62" s="5"/>
      <c r="L62" s="17"/>
    </row>
    <row r="63" spans="1:12" ht="13.5" customHeight="1">
      <c r="A63" s="16"/>
      <c r="B63" s="5"/>
      <c r="C63" s="5"/>
      <c r="D63" s="5"/>
      <c r="E63" s="5"/>
      <c r="F63" s="5"/>
      <c r="G63" s="5"/>
      <c r="H63" s="5"/>
      <c r="I63" s="5"/>
      <c r="J63" s="5"/>
      <c r="K63" s="5"/>
      <c r="L63" s="17"/>
    </row>
    <row r="64" spans="1:12" ht="9.75" customHeight="1">
      <c r="A64" s="16"/>
      <c r="B64" s="5"/>
      <c r="C64" s="5"/>
      <c r="D64" s="5"/>
      <c r="E64" s="5"/>
      <c r="F64" s="79" t="s">
        <v>48</v>
      </c>
      <c r="G64" s="5"/>
      <c r="H64" s="5"/>
      <c r="I64" s="5"/>
      <c r="J64" s="5"/>
      <c r="K64" s="5"/>
      <c r="L64" s="17"/>
    </row>
    <row r="65" spans="1:12">
      <c r="A65" s="16"/>
      <c r="B65" s="5"/>
      <c r="C65" s="5"/>
      <c r="D65" s="5"/>
      <c r="E65" s="5"/>
      <c r="F65" s="79" t="s">
        <v>49</v>
      </c>
      <c r="G65" s="554"/>
      <c r="H65" s="554"/>
      <c r="I65" s="554"/>
      <c r="J65" s="5"/>
      <c r="K65" s="5"/>
      <c r="L65" s="17"/>
    </row>
    <row r="66" spans="1:12">
      <c r="A66" s="555" t="s">
        <v>50</v>
      </c>
      <c r="B66" s="556"/>
      <c r="C66" s="556"/>
      <c r="D66" s="556"/>
      <c r="E66" s="556"/>
      <c r="F66" s="556"/>
      <c r="G66" s="556"/>
      <c r="H66" s="556"/>
      <c r="I66" s="556"/>
      <c r="J66" s="556"/>
      <c r="K66" s="556"/>
      <c r="L66" s="557"/>
    </row>
    <row r="67" spans="1:12" ht="3" customHeight="1">
      <c r="A67" s="16"/>
      <c r="B67" s="5"/>
      <c r="C67" s="5"/>
      <c r="D67" s="5"/>
      <c r="E67" s="5"/>
      <c r="F67" s="5" t="s">
        <v>51</v>
      </c>
      <c r="G67" s="5"/>
      <c r="H67" s="5"/>
      <c r="I67" s="5"/>
      <c r="J67" s="5"/>
      <c r="K67" s="5"/>
      <c r="L67" s="17"/>
    </row>
    <row r="68" spans="1:12">
      <c r="A68" s="136" t="s">
        <v>52</v>
      </c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21"/>
    </row>
    <row r="69" spans="1:12">
      <c r="A69" s="558"/>
      <c r="B69" s="559"/>
      <c r="C69" s="559"/>
      <c r="D69" s="559"/>
      <c r="E69" s="559"/>
      <c r="F69" s="559"/>
      <c r="G69" s="559"/>
      <c r="H69" s="559"/>
      <c r="I69" s="559"/>
      <c r="J69" s="559"/>
      <c r="K69" s="559"/>
      <c r="L69" s="560"/>
    </row>
    <row r="70" spans="1:12">
      <c r="A70" s="561"/>
      <c r="B70" s="562"/>
      <c r="C70" s="562"/>
      <c r="D70" s="562"/>
      <c r="E70" s="562"/>
      <c r="F70" s="562"/>
      <c r="G70" s="562"/>
      <c r="H70" s="562"/>
      <c r="I70" s="562"/>
      <c r="J70" s="562"/>
      <c r="K70" s="562"/>
      <c r="L70" s="563"/>
    </row>
    <row r="71" spans="1:12">
      <c r="A71" s="564"/>
      <c r="B71" s="565"/>
      <c r="C71" s="565"/>
      <c r="D71" s="565"/>
      <c r="E71" s="565"/>
      <c r="F71" s="565"/>
      <c r="G71" s="565"/>
      <c r="H71" s="565"/>
      <c r="I71" s="565"/>
      <c r="J71" s="565"/>
      <c r="K71" s="565"/>
      <c r="L71" s="566"/>
    </row>
    <row r="72" spans="1:12">
      <c r="A72" s="80"/>
      <c r="B72" s="81"/>
      <c r="C72" s="81"/>
      <c r="D72" s="81"/>
      <c r="E72" s="81"/>
      <c r="F72" s="81"/>
      <c r="G72" s="81"/>
      <c r="H72" s="81"/>
      <c r="I72" s="81"/>
      <c r="J72" s="81"/>
      <c r="K72" s="81"/>
      <c r="L72" s="82"/>
    </row>
    <row r="73" spans="1:12">
      <c r="A73" s="80" t="s">
        <v>53</v>
      </c>
      <c r="B73" s="137"/>
      <c r="C73" s="81"/>
      <c r="D73" s="81"/>
      <c r="E73" s="81"/>
      <c r="F73" s="81"/>
      <c r="G73" s="81"/>
      <c r="H73" s="81"/>
      <c r="I73" s="81"/>
      <c r="J73" s="81"/>
      <c r="K73" s="81"/>
      <c r="L73" s="82"/>
    </row>
    <row r="74" spans="1:12">
      <c r="A74" s="16" t="s">
        <v>54</v>
      </c>
      <c r="B74" s="5"/>
      <c r="C74" s="5"/>
      <c r="D74" s="5"/>
      <c r="E74" s="79"/>
      <c r="F74" s="5"/>
      <c r="G74" s="5"/>
      <c r="H74" s="5"/>
      <c r="I74" s="5"/>
      <c r="J74" s="5"/>
      <c r="K74" s="5"/>
      <c r="L74" s="17"/>
    </row>
    <row r="75" spans="1:12">
      <c r="A75" s="16"/>
      <c r="B75" s="5"/>
      <c r="C75" s="5"/>
      <c r="D75" s="5"/>
      <c r="E75" s="79"/>
      <c r="F75" s="139"/>
      <c r="G75" s="139"/>
      <c r="H75" s="139"/>
      <c r="I75" s="139"/>
      <c r="J75" s="5"/>
      <c r="K75" s="5"/>
      <c r="L75" s="17"/>
    </row>
    <row r="76" spans="1:12">
      <c r="A76" s="149"/>
      <c r="B76" s="139"/>
      <c r="C76" s="139"/>
      <c r="D76" s="139"/>
      <c r="E76" s="139"/>
      <c r="F76" s="139"/>
      <c r="G76" s="139"/>
      <c r="H76" s="139"/>
      <c r="I76" s="139"/>
      <c r="J76" s="139"/>
      <c r="K76" s="139"/>
      <c r="L76" s="140"/>
    </row>
    <row r="77" spans="1:12">
      <c r="A77" s="16" t="s">
        <v>55</v>
      </c>
      <c r="B77" s="83"/>
      <c r="C77" s="83"/>
      <c r="D77" s="84"/>
      <c r="E77" s="141"/>
      <c r="F77" s="141"/>
      <c r="G77" s="141"/>
      <c r="H77" s="141"/>
      <c r="I77" s="142"/>
      <c r="J77" s="142"/>
      <c r="K77" s="142"/>
      <c r="L77" s="143"/>
    </row>
    <row r="78" spans="1:12" ht="9" customHeight="1" thickBot="1">
      <c r="A78" s="144"/>
      <c r="B78" s="145"/>
      <c r="C78" s="145"/>
      <c r="D78" s="11"/>
      <c r="E78" s="146"/>
      <c r="F78" s="146"/>
      <c r="G78" s="146"/>
      <c r="H78" s="146"/>
      <c r="I78" s="147"/>
      <c r="J78" s="147"/>
      <c r="K78" s="147"/>
      <c r="L78" s="148"/>
    </row>
  </sheetData>
  <mergeCells count="47">
    <mergeCell ref="G65:I65"/>
    <mergeCell ref="A66:L66"/>
    <mergeCell ref="A69:L71"/>
    <mergeCell ref="A47:K47"/>
    <mergeCell ref="A51:G51"/>
    <mergeCell ref="A52:G52"/>
    <mergeCell ref="A53:G53"/>
    <mergeCell ref="A54:K54"/>
    <mergeCell ref="A56:K56"/>
    <mergeCell ref="A46:G46"/>
    <mergeCell ref="A32:H32"/>
    <mergeCell ref="A33:H33"/>
    <mergeCell ref="A34:H34"/>
    <mergeCell ref="A35:H35"/>
    <mergeCell ref="A36:H36"/>
    <mergeCell ref="A37:H37"/>
    <mergeCell ref="A38:H38"/>
    <mergeCell ref="A39:H39"/>
    <mergeCell ref="A40:K40"/>
    <mergeCell ref="A44:G44"/>
    <mergeCell ref="A45:G45"/>
    <mergeCell ref="A28:K28"/>
    <mergeCell ref="B20:J20"/>
    <mergeCell ref="A24:E24"/>
    <mergeCell ref="F24:G24"/>
    <mergeCell ref="H24:I24"/>
    <mergeCell ref="A25:E25"/>
    <mergeCell ref="F25:G25"/>
    <mergeCell ref="H25:I25"/>
    <mergeCell ref="A26:E26"/>
    <mergeCell ref="H26:I26"/>
    <mergeCell ref="A27:E27"/>
    <mergeCell ref="F27:G27"/>
    <mergeCell ref="H27:I27"/>
    <mergeCell ref="B19:J19"/>
    <mergeCell ref="A2:A5"/>
    <mergeCell ref="D2:I2"/>
    <mergeCell ref="J2:L2"/>
    <mergeCell ref="D3:I3"/>
    <mergeCell ref="D4:I4"/>
    <mergeCell ref="D5:I5"/>
    <mergeCell ref="K5:L5"/>
    <mergeCell ref="C10:L10"/>
    <mergeCell ref="C11:L11"/>
    <mergeCell ref="C12:L12"/>
    <mergeCell ref="C13:L13"/>
    <mergeCell ref="C14:L14"/>
  </mergeCells>
  <pageMargins left="0.70866141732283472" right="0.70866141732283472" top="0.74803149606299213" bottom="0.74803149606299213" header="0.31496062992125984" footer="0.31496062992125984"/>
  <pageSetup scale="61" orientation="portrait" horizontalDpi="4294967295" verticalDpi="4294967295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BB78"/>
  <sheetViews>
    <sheetView zoomScale="80" zoomScaleNormal="80" workbookViewId="0">
      <selection activeCell="A20" sqref="A20"/>
    </sheetView>
  </sheetViews>
  <sheetFormatPr baseColWidth="10" defaultRowHeight="15"/>
  <cols>
    <col min="1" max="8" width="11.42578125" style="85"/>
    <col min="9" max="9" width="12.5703125" style="85" customWidth="1"/>
    <col min="10" max="10" width="13.28515625" style="85" customWidth="1"/>
    <col min="11" max="11" width="15.85546875" style="85" customWidth="1"/>
    <col min="12" max="12" width="13" style="85" customWidth="1"/>
    <col min="256" max="256" width="1.85546875" customWidth="1"/>
    <col min="265" max="265" width="12.5703125" customWidth="1"/>
    <col min="266" max="266" width="13.28515625" customWidth="1"/>
    <col min="267" max="267" width="15.85546875" customWidth="1"/>
    <col min="268" max="268" width="13" customWidth="1"/>
    <col min="512" max="512" width="1.85546875" customWidth="1"/>
    <col min="521" max="521" width="12.5703125" customWidth="1"/>
    <col min="522" max="522" width="13.28515625" customWidth="1"/>
    <col min="523" max="523" width="15.85546875" customWidth="1"/>
    <col min="524" max="524" width="13" customWidth="1"/>
    <col min="768" max="768" width="1.85546875" customWidth="1"/>
    <col min="777" max="777" width="12.5703125" customWidth="1"/>
    <col min="778" max="778" width="13.28515625" customWidth="1"/>
    <col min="779" max="779" width="15.85546875" customWidth="1"/>
    <col min="780" max="780" width="13" customWidth="1"/>
    <col min="1024" max="1024" width="1.85546875" customWidth="1"/>
    <col min="1033" max="1033" width="12.5703125" customWidth="1"/>
    <col min="1034" max="1034" width="13.28515625" customWidth="1"/>
    <col min="1035" max="1035" width="15.85546875" customWidth="1"/>
    <col min="1036" max="1036" width="13" customWidth="1"/>
    <col min="1280" max="1280" width="1.85546875" customWidth="1"/>
    <col min="1289" max="1289" width="12.5703125" customWidth="1"/>
    <col min="1290" max="1290" width="13.28515625" customWidth="1"/>
    <col min="1291" max="1291" width="15.85546875" customWidth="1"/>
    <col min="1292" max="1292" width="13" customWidth="1"/>
    <col min="1536" max="1536" width="1.85546875" customWidth="1"/>
    <col min="1545" max="1545" width="12.5703125" customWidth="1"/>
    <col min="1546" max="1546" width="13.28515625" customWidth="1"/>
    <col min="1547" max="1547" width="15.85546875" customWidth="1"/>
    <col min="1548" max="1548" width="13" customWidth="1"/>
    <col min="1792" max="1792" width="1.85546875" customWidth="1"/>
    <col min="1801" max="1801" width="12.5703125" customWidth="1"/>
    <col min="1802" max="1802" width="13.28515625" customWidth="1"/>
    <col min="1803" max="1803" width="15.85546875" customWidth="1"/>
    <col min="1804" max="1804" width="13" customWidth="1"/>
    <col min="2048" max="2048" width="1.85546875" customWidth="1"/>
    <col min="2057" max="2057" width="12.5703125" customWidth="1"/>
    <col min="2058" max="2058" width="13.28515625" customWidth="1"/>
    <col min="2059" max="2059" width="15.85546875" customWidth="1"/>
    <col min="2060" max="2060" width="13" customWidth="1"/>
    <col min="2304" max="2304" width="1.85546875" customWidth="1"/>
    <col min="2313" max="2313" width="12.5703125" customWidth="1"/>
    <col min="2314" max="2314" width="13.28515625" customWidth="1"/>
    <col min="2315" max="2315" width="15.85546875" customWidth="1"/>
    <col min="2316" max="2316" width="13" customWidth="1"/>
    <col min="2560" max="2560" width="1.85546875" customWidth="1"/>
    <col min="2569" max="2569" width="12.5703125" customWidth="1"/>
    <col min="2570" max="2570" width="13.28515625" customWidth="1"/>
    <col min="2571" max="2571" width="15.85546875" customWidth="1"/>
    <col min="2572" max="2572" width="13" customWidth="1"/>
    <col min="2816" max="2816" width="1.85546875" customWidth="1"/>
    <col min="2825" max="2825" width="12.5703125" customWidth="1"/>
    <col min="2826" max="2826" width="13.28515625" customWidth="1"/>
    <col min="2827" max="2827" width="15.85546875" customWidth="1"/>
    <col min="2828" max="2828" width="13" customWidth="1"/>
    <col min="3072" max="3072" width="1.85546875" customWidth="1"/>
    <col min="3081" max="3081" width="12.5703125" customWidth="1"/>
    <col min="3082" max="3082" width="13.28515625" customWidth="1"/>
    <col min="3083" max="3083" width="15.85546875" customWidth="1"/>
    <col min="3084" max="3084" width="13" customWidth="1"/>
    <col min="3328" max="3328" width="1.85546875" customWidth="1"/>
    <col min="3337" max="3337" width="12.5703125" customWidth="1"/>
    <col min="3338" max="3338" width="13.28515625" customWidth="1"/>
    <col min="3339" max="3339" width="15.85546875" customWidth="1"/>
    <col min="3340" max="3340" width="13" customWidth="1"/>
    <col min="3584" max="3584" width="1.85546875" customWidth="1"/>
    <col min="3593" max="3593" width="12.5703125" customWidth="1"/>
    <col min="3594" max="3594" width="13.28515625" customWidth="1"/>
    <col min="3595" max="3595" width="15.85546875" customWidth="1"/>
    <col min="3596" max="3596" width="13" customWidth="1"/>
    <col min="3840" max="3840" width="1.85546875" customWidth="1"/>
    <col min="3849" max="3849" width="12.5703125" customWidth="1"/>
    <col min="3850" max="3850" width="13.28515625" customWidth="1"/>
    <col min="3851" max="3851" width="15.85546875" customWidth="1"/>
    <col min="3852" max="3852" width="13" customWidth="1"/>
    <col min="4096" max="4096" width="1.85546875" customWidth="1"/>
    <col min="4105" max="4105" width="12.5703125" customWidth="1"/>
    <col min="4106" max="4106" width="13.28515625" customWidth="1"/>
    <col min="4107" max="4107" width="15.85546875" customWidth="1"/>
    <col min="4108" max="4108" width="13" customWidth="1"/>
    <col min="4352" max="4352" width="1.85546875" customWidth="1"/>
    <col min="4361" max="4361" width="12.5703125" customWidth="1"/>
    <col min="4362" max="4362" width="13.28515625" customWidth="1"/>
    <col min="4363" max="4363" width="15.85546875" customWidth="1"/>
    <col min="4364" max="4364" width="13" customWidth="1"/>
    <col min="4608" max="4608" width="1.85546875" customWidth="1"/>
    <col min="4617" max="4617" width="12.5703125" customWidth="1"/>
    <col min="4618" max="4618" width="13.28515625" customWidth="1"/>
    <col min="4619" max="4619" width="15.85546875" customWidth="1"/>
    <col min="4620" max="4620" width="13" customWidth="1"/>
    <col min="4864" max="4864" width="1.85546875" customWidth="1"/>
    <col min="4873" max="4873" width="12.5703125" customWidth="1"/>
    <col min="4874" max="4874" width="13.28515625" customWidth="1"/>
    <col min="4875" max="4875" width="15.85546875" customWidth="1"/>
    <col min="4876" max="4876" width="13" customWidth="1"/>
    <col min="5120" max="5120" width="1.85546875" customWidth="1"/>
    <col min="5129" max="5129" width="12.5703125" customWidth="1"/>
    <col min="5130" max="5130" width="13.28515625" customWidth="1"/>
    <col min="5131" max="5131" width="15.85546875" customWidth="1"/>
    <col min="5132" max="5132" width="13" customWidth="1"/>
    <col min="5376" max="5376" width="1.85546875" customWidth="1"/>
    <col min="5385" max="5385" width="12.5703125" customWidth="1"/>
    <col min="5386" max="5386" width="13.28515625" customWidth="1"/>
    <col min="5387" max="5387" width="15.85546875" customWidth="1"/>
    <col min="5388" max="5388" width="13" customWidth="1"/>
    <col min="5632" max="5632" width="1.85546875" customWidth="1"/>
    <col min="5641" max="5641" width="12.5703125" customWidth="1"/>
    <col min="5642" max="5642" width="13.28515625" customWidth="1"/>
    <col min="5643" max="5643" width="15.85546875" customWidth="1"/>
    <col min="5644" max="5644" width="13" customWidth="1"/>
    <col min="5888" max="5888" width="1.85546875" customWidth="1"/>
    <col min="5897" max="5897" width="12.5703125" customWidth="1"/>
    <col min="5898" max="5898" width="13.28515625" customWidth="1"/>
    <col min="5899" max="5899" width="15.85546875" customWidth="1"/>
    <col min="5900" max="5900" width="13" customWidth="1"/>
    <col min="6144" max="6144" width="1.85546875" customWidth="1"/>
    <col min="6153" max="6153" width="12.5703125" customWidth="1"/>
    <col min="6154" max="6154" width="13.28515625" customWidth="1"/>
    <col min="6155" max="6155" width="15.85546875" customWidth="1"/>
    <col min="6156" max="6156" width="13" customWidth="1"/>
    <col min="6400" max="6400" width="1.85546875" customWidth="1"/>
    <col min="6409" max="6409" width="12.5703125" customWidth="1"/>
    <col min="6410" max="6410" width="13.28515625" customWidth="1"/>
    <col min="6411" max="6411" width="15.85546875" customWidth="1"/>
    <col min="6412" max="6412" width="13" customWidth="1"/>
    <col min="6656" max="6656" width="1.85546875" customWidth="1"/>
    <col min="6665" max="6665" width="12.5703125" customWidth="1"/>
    <col min="6666" max="6666" width="13.28515625" customWidth="1"/>
    <col min="6667" max="6667" width="15.85546875" customWidth="1"/>
    <col min="6668" max="6668" width="13" customWidth="1"/>
    <col min="6912" max="6912" width="1.85546875" customWidth="1"/>
    <col min="6921" max="6921" width="12.5703125" customWidth="1"/>
    <col min="6922" max="6922" width="13.28515625" customWidth="1"/>
    <col min="6923" max="6923" width="15.85546875" customWidth="1"/>
    <col min="6924" max="6924" width="13" customWidth="1"/>
    <col min="7168" max="7168" width="1.85546875" customWidth="1"/>
    <col min="7177" max="7177" width="12.5703125" customWidth="1"/>
    <col min="7178" max="7178" width="13.28515625" customWidth="1"/>
    <col min="7179" max="7179" width="15.85546875" customWidth="1"/>
    <col min="7180" max="7180" width="13" customWidth="1"/>
    <col min="7424" max="7424" width="1.85546875" customWidth="1"/>
    <col min="7433" max="7433" width="12.5703125" customWidth="1"/>
    <col min="7434" max="7434" width="13.28515625" customWidth="1"/>
    <col min="7435" max="7435" width="15.85546875" customWidth="1"/>
    <col min="7436" max="7436" width="13" customWidth="1"/>
    <col min="7680" max="7680" width="1.85546875" customWidth="1"/>
    <col min="7689" max="7689" width="12.5703125" customWidth="1"/>
    <col min="7690" max="7690" width="13.28515625" customWidth="1"/>
    <col min="7691" max="7691" width="15.85546875" customWidth="1"/>
    <col min="7692" max="7692" width="13" customWidth="1"/>
    <col min="7936" max="7936" width="1.85546875" customWidth="1"/>
    <col min="7945" max="7945" width="12.5703125" customWidth="1"/>
    <col min="7946" max="7946" width="13.28515625" customWidth="1"/>
    <col min="7947" max="7947" width="15.85546875" customWidth="1"/>
    <col min="7948" max="7948" width="13" customWidth="1"/>
    <col min="8192" max="8192" width="1.85546875" customWidth="1"/>
    <col min="8201" max="8201" width="12.5703125" customWidth="1"/>
    <col min="8202" max="8202" width="13.28515625" customWidth="1"/>
    <col min="8203" max="8203" width="15.85546875" customWidth="1"/>
    <col min="8204" max="8204" width="13" customWidth="1"/>
    <col min="8448" max="8448" width="1.85546875" customWidth="1"/>
    <col min="8457" max="8457" width="12.5703125" customWidth="1"/>
    <col min="8458" max="8458" width="13.28515625" customWidth="1"/>
    <col min="8459" max="8459" width="15.85546875" customWidth="1"/>
    <col min="8460" max="8460" width="13" customWidth="1"/>
    <col min="8704" max="8704" width="1.85546875" customWidth="1"/>
    <col min="8713" max="8713" width="12.5703125" customWidth="1"/>
    <col min="8714" max="8714" width="13.28515625" customWidth="1"/>
    <col min="8715" max="8715" width="15.85546875" customWidth="1"/>
    <col min="8716" max="8716" width="13" customWidth="1"/>
    <col min="8960" max="8960" width="1.85546875" customWidth="1"/>
    <col min="8969" max="8969" width="12.5703125" customWidth="1"/>
    <col min="8970" max="8970" width="13.28515625" customWidth="1"/>
    <col min="8971" max="8971" width="15.85546875" customWidth="1"/>
    <col min="8972" max="8972" width="13" customWidth="1"/>
    <col min="9216" max="9216" width="1.85546875" customWidth="1"/>
    <col min="9225" max="9225" width="12.5703125" customWidth="1"/>
    <col min="9226" max="9226" width="13.28515625" customWidth="1"/>
    <col min="9227" max="9227" width="15.85546875" customWidth="1"/>
    <col min="9228" max="9228" width="13" customWidth="1"/>
    <col min="9472" max="9472" width="1.85546875" customWidth="1"/>
    <col min="9481" max="9481" width="12.5703125" customWidth="1"/>
    <col min="9482" max="9482" width="13.28515625" customWidth="1"/>
    <col min="9483" max="9483" width="15.85546875" customWidth="1"/>
    <col min="9484" max="9484" width="13" customWidth="1"/>
    <col min="9728" max="9728" width="1.85546875" customWidth="1"/>
    <col min="9737" max="9737" width="12.5703125" customWidth="1"/>
    <col min="9738" max="9738" width="13.28515625" customWidth="1"/>
    <col min="9739" max="9739" width="15.85546875" customWidth="1"/>
    <col min="9740" max="9740" width="13" customWidth="1"/>
    <col min="9984" max="9984" width="1.85546875" customWidth="1"/>
    <col min="9993" max="9993" width="12.5703125" customWidth="1"/>
    <col min="9994" max="9994" width="13.28515625" customWidth="1"/>
    <col min="9995" max="9995" width="15.85546875" customWidth="1"/>
    <col min="9996" max="9996" width="13" customWidth="1"/>
    <col min="10240" max="10240" width="1.85546875" customWidth="1"/>
    <col min="10249" max="10249" width="12.5703125" customWidth="1"/>
    <col min="10250" max="10250" width="13.28515625" customWidth="1"/>
    <col min="10251" max="10251" width="15.85546875" customWidth="1"/>
    <col min="10252" max="10252" width="13" customWidth="1"/>
    <col min="10496" max="10496" width="1.85546875" customWidth="1"/>
    <col min="10505" max="10505" width="12.5703125" customWidth="1"/>
    <col min="10506" max="10506" width="13.28515625" customWidth="1"/>
    <col min="10507" max="10507" width="15.85546875" customWidth="1"/>
    <col min="10508" max="10508" width="13" customWidth="1"/>
    <col min="10752" max="10752" width="1.85546875" customWidth="1"/>
    <col min="10761" max="10761" width="12.5703125" customWidth="1"/>
    <col min="10762" max="10762" width="13.28515625" customWidth="1"/>
    <col min="10763" max="10763" width="15.85546875" customWidth="1"/>
    <col min="10764" max="10764" width="13" customWidth="1"/>
    <col min="11008" max="11008" width="1.85546875" customWidth="1"/>
    <col min="11017" max="11017" width="12.5703125" customWidth="1"/>
    <col min="11018" max="11018" width="13.28515625" customWidth="1"/>
    <col min="11019" max="11019" width="15.85546875" customWidth="1"/>
    <col min="11020" max="11020" width="13" customWidth="1"/>
    <col min="11264" max="11264" width="1.85546875" customWidth="1"/>
    <col min="11273" max="11273" width="12.5703125" customWidth="1"/>
    <col min="11274" max="11274" width="13.28515625" customWidth="1"/>
    <col min="11275" max="11275" width="15.85546875" customWidth="1"/>
    <col min="11276" max="11276" width="13" customWidth="1"/>
    <col min="11520" max="11520" width="1.85546875" customWidth="1"/>
    <col min="11529" max="11529" width="12.5703125" customWidth="1"/>
    <col min="11530" max="11530" width="13.28515625" customWidth="1"/>
    <col min="11531" max="11531" width="15.85546875" customWidth="1"/>
    <col min="11532" max="11532" width="13" customWidth="1"/>
    <col min="11776" max="11776" width="1.85546875" customWidth="1"/>
    <col min="11785" max="11785" width="12.5703125" customWidth="1"/>
    <col min="11786" max="11786" width="13.28515625" customWidth="1"/>
    <col min="11787" max="11787" width="15.85546875" customWidth="1"/>
    <col min="11788" max="11788" width="13" customWidth="1"/>
    <col min="12032" max="12032" width="1.85546875" customWidth="1"/>
    <col min="12041" max="12041" width="12.5703125" customWidth="1"/>
    <col min="12042" max="12042" width="13.28515625" customWidth="1"/>
    <col min="12043" max="12043" width="15.85546875" customWidth="1"/>
    <col min="12044" max="12044" width="13" customWidth="1"/>
    <col min="12288" max="12288" width="1.85546875" customWidth="1"/>
    <col min="12297" max="12297" width="12.5703125" customWidth="1"/>
    <col min="12298" max="12298" width="13.28515625" customWidth="1"/>
    <col min="12299" max="12299" width="15.85546875" customWidth="1"/>
    <col min="12300" max="12300" width="13" customWidth="1"/>
    <col min="12544" max="12544" width="1.85546875" customWidth="1"/>
    <col min="12553" max="12553" width="12.5703125" customWidth="1"/>
    <col min="12554" max="12554" width="13.28515625" customWidth="1"/>
    <col min="12555" max="12555" width="15.85546875" customWidth="1"/>
    <col min="12556" max="12556" width="13" customWidth="1"/>
    <col min="12800" max="12800" width="1.85546875" customWidth="1"/>
    <col min="12809" max="12809" width="12.5703125" customWidth="1"/>
    <col min="12810" max="12810" width="13.28515625" customWidth="1"/>
    <col min="12811" max="12811" width="15.85546875" customWidth="1"/>
    <col min="12812" max="12812" width="13" customWidth="1"/>
    <col min="13056" max="13056" width="1.85546875" customWidth="1"/>
    <col min="13065" max="13065" width="12.5703125" customWidth="1"/>
    <col min="13066" max="13066" width="13.28515625" customWidth="1"/>
    <col min="13067" max="13067" width="15.85546875" customWidth="1"/>
    <col min="13068" max="13068" width="13" customWidth="1"/>
    <col min="13312" max="13312" width="1.85546875" customWidth="1"/>
    <col min="13321" max="13321" width="12.5703125" customWidth="1"/>
    <col min="13322" max="13322" width="13.28515625" customWidth="1"/>
    <col min="13323" max="13323" width="15.85546875" customWidth="1"/>
    <col min="13324" max="13324" width="13" customWidth="1"/>
    <col min="13568" max="13568" width="1.85546875" customWidth="1"/>
    <col min="13577" max="13577" width="12.5703125" customWidth="1"/>
    <col min="13578" max="13578" width="13.28515625" customWidth="1"/>
    <col min="13579" max="13579" width="15.85546875" customWidth="1"/>
    <col min="13580" max="13580" width="13" customWidth="1"/>
    <col min="13824" max="13824" width="1.85546875" customWidth="1"/>
    <col min="13833" max="13833" width="12.5703125" customWidth="1"/>
    <col min="13834" max="13834" width="13.28515625" customWidth="1"/>
    <col min="13835" max="13835" width="15.85546875" customWidth="1"/>
    <col min="13836" max="13836" width="13" customWidth="1"/>
    <col min="14080" max="14080" width="1.85546875" customWidth="1"/>
    <col min="14089" max="14089" width="12.5703125" customWidth="1"/>
    <col min="14090" max="14090" width="13.28515625" customWidth="1"/>
    <col min="14091" max="14091" width="15.85546875" customWidth="1"/>
    <col min="14092" max="14092" width="13" customWidth="1"/>
    <col min="14336" max="14336" width="1.85546875" customWidth="1"/>
    <col min="14345" max="14345" width="12.5703125" customWidth="1"/>
    <col min="14346" max="14346" width="13.28515625" customWidth="1"/>
    <col min="14347" max="14347" width="15.85546875" customWidth="1"/>
    <col min="14348" max="14348" width="13" customWidth="1"/>
    <col min="14592" max="14592" width="1.85546875" customWidth="1"/>
    <col min="14601" max="14601" width="12.5703125" customWidth="1"/>
    <col min="14602" max="14602" width="13.28515625" customWidth="1"/>
    <col min="14603" max="14603" width="15.85546875" customWidth="1"/>
    <col min="14604" max="14604" width="13" customWidth="1"/>
    <col min="14848" max="14848" width="1.85546875" customWidth="1"/>
    <col min="14857" max="14857" width="12.5703125" customWidth="1"/>
    <col min="14858" max="14858" width="13.28515625" customWidth="1"/>
    <col min="14859" max="14859" width="15.85546875" customWidth="1"/>
    <col min="14860" max="14860" width="13" customWidth="1"/>
    <col min="15104" max="15104" width="1.85546875" customWidth="1"/>
    <col min="15113" max="15113" width="12.5703125" customWidth="1"/>
    <col min="15114" max="15114" width="13.28515625" customWidth="1"/>
    <col min="15115" max="15115" width="15.85546875" customWidth="1"/>
    <col min="15116" max="15116" width="13" customWidth="1"/>
    <col min="15360" max="15360" width="1.85546875" customWidth="1"/>
    <col min="15369" max="15369" width="12.5703125" customWidth="1"/>
    <col min="15370" max="15370" width="13.28515625" customWidth="1"/>
    <col min="15371" max="15371" width="15.85546875" customWidth="1"/>
    <col min="15372" max="15372" width="13" customWidth="1"/>
    <col min="15616" max="15616" width="1.85546875" customWidth="1"/>
    <col min="15625" max="15625" width="12.5703125" customWidth="1"/>
    <col min="15626" max="15626" width="13.28515625" customWidth="1"/>
    <col min="15627" max="15627" width="15.85546875" customWidth="1"/>
    <col min="15628" max="15628" width="13" customWidth="1"/>
    <col min="15872" max="15872" width="1.85546875" customWidth="1"/>
    <col min="15881" max="15881" width="12.5703125" customWidth="1"/>
    <col min="15882" max="15882" width="13.28515625" customWidth="1"/>
    <col min="15883" max="15883" width="15.85546875" customWidth="1"/>
    <col min="15884" max="15884" width="13" customWidth="1"/>
    <col min="16128" max="16128" width="1.85546875" customWidth="1"/>
    <col min="16137" max="16137" width="12.5703125" customWidth="1"/>
    <col min="16138" max="16138" width="13.28515625" customWidth="1"/>
    <col min="16139" max="16139" width="15.85546875" customWidth="1"/>
    <col min="16140" max="16140" width="13" customWidth="1"/>
  </cols>
  <sheetData>
    <row r="1" spans="1:54" ht="4.5" customHeight="1">
      <c r="A1" s="1"/>
      <c r="B1" s="2"/>
      <c r="C1" s="3"/>
      <c r="D1" s="2"/>
      <c r="E1" s="2"/>
      <c r="F1" s="2"/>
      <c r="G1" s="2"/>
      <c r="H1" s="2"/>
      <c r="I1" s="3"/>
      <c r="J1" s="2"/>
      <c r="K1" s="2"/>
      <c r="L1" s="3"/>
    </row>
    <row r="2" spans="1:54" ht="13.5" customHeight="1" thickBot="1">
      <c r="A2" s="600"/>
      <c r="B2" s="5"/>
      <c r="C2" s="6"/>
      <c r="D2" s="602" t="s">
        <v>90</v>
      </c>
      <c r="E2" s="602"/>
      <c r="F2" s="602"/>
      <c r="G2" s="602"/>
      <c r="H2" s="602"/>
      <c r="I2" s="603"/>
      <c r="J2" s="604" t="s">
        <v>6</v>
      </c>
      <c r="K2" s="604"/>
      <c r="L2" s="605"/>
    </row>
    <row r="3" spans="1:54">
      <c r="A3" s="600"/>
      <c r="B3" s="5"/>
      <c r="C3" s="6"/>
      <c r="D3" s="602" t="s">
        <v>7</v>
      </c>
      <c r="E3" s="602"/>
      <c r="F3" s="602"/>
      <c r="G3" s="602"/>
      <c r="H3" s="602"/>
      <c r="I3" s="603"/>
      <c r="J3" s="8" t="s">
        <v>8</v>
      </c>
      <c r="K3" s="2"/>
      <c r="L3" s="9"/>
    </row>
    <row r="4" spans="1:54" ht="15.75" thickBot="1">
      <c r="A4" s="600"/>
      <c r="B4" s="5"/>
      <c r="C4" s="10"/>
      <c r="D4" s="606" t="s">
        <v>9</v>
      </c>
      <c r="E4" s="606"/>
      <c r="F4" s="606"/>
      <c r="G4" s="606"/>
      <c r="H4" s="606"/>
      <c r="I4" s="607"/>
      <c r="J4" s="11"/>
      <c r="K4" s="11"/>
      <c r="L4" s="12"/>
    </row>
    <row r="5" spans="1:54" ht="15.75" thickBot="1">
      <c r="A5" s="601"/>
      <c r="B5" s="11"/>
      <c r="C5" s="13"/>
      <c r="D5" s="608" t="s">
        <v>56</v>
      </c>
      <c r="E5" s="608"/>
      <c r="F5" s="608"/>
      <c r="G5" s="608"/>
      <c r="H5" s="608"/>
      <c r="I5" s="609"/>
      <c r="J5" s="14" t="s">
        <v>10</v>
      </c>
      <c r="K5" s="610"/>
      <c r="L5" s="611"/>
    </row>
    <row r="6" spans="1:54">
      <c r="A6" s="16"/>
      <c r="B6" s="5"/>
      <c r="C6" s="5"/>
      <c r="D6" s="5"/>
      <c r="E6" s="5"/>
      <c r="F6" s="5"/>
      <c r="G6" s="5"/>
      <c r="H6" s="5"/>
      <c r="I6" s="5"/>
      <c r="J6" s="5"/>
      <c r="K6" s="5"/>
      <c r="L6" s="17"/>
    </row>
    <row r="7" spans="1:54">
      <c r="A7" s="128" t="s">
        <v>11</v>
      </c>
      <c r="B7" s="19"/>
      <c r="C7" s="20"/>
      <c r="D7" s="20"/>
      <c r="E7" s="20"/>
      <c r="F7" s="20"/>
      <c r="G7" s="20"/>
      <c r="H7" s="20"/>
      <c r="I7" s="20"/>
      <c r="J7" s="20"/>
      <c r="K7" s="20"/>
      <c r="L7" s="21"/>
    </row>
    <row r="8" spans="1:54" ht="5.25" customHeight="1">
      <c r="A8" s="16"/>
      <c r="B8" s="23"/>
      <c r="C8" s="23"/>
      <c r="D8" s="23"/>
      <c r="E8" s="23"/>
      <c r="F8" s="23"/>
      <c r="G8" s="23"/>
      <c r="H8" s="23"/>
      <c r="I8" s="23"/>
      <c r="J8" s="23"/>
      <c r="K8" s="23"/>
      <c r="L8" s="17"/>
    </row>
    <row r="9" spans="1:54">
      <c r="A9" s="129" t="s">
        <v>12</v>
      </c>
      <c r="B9" s="5"/>
      <c r="C9" s="24"/>
      <c r="D9" s="25" t="s">
        <v>13</v>
      </c>
      <c r="E9" s="23"/>
      <c r="F9" s="23"/>
      <c r="G9" s="23"/>
      <c r="H9" s="23"/>
      <c r="I9" s="23"/>
      <c r="J9" s="23"/>
      <c r="K9" s="23"/>
      <c r="L9" s="17"/>
    </row>
    <row r="10" spans="1:54">
      <c r="A10" s="129" t="s">
        <v>14</v>
      </c>
      <c r="B10" s="5"/>
      <c r="C10" s="612"/>
      <c r="D10" s="612"/>
      <c r="E10" s="612"/>
      <c r="F10" s="612"/>
      <c r="G10" s="612"/>
      <c r="H10" s="612"/>
      <c r="I10" s="612"/>
      <c r="J10" s="612"/>
      <c r="K10" s="612"/>
      <c r="L10" s="613"/>
    </row>
    <row r="11" spans="1:54">
      <c r="A11" s="130"/>
      <c r="B11" s="5"/>
      <c r="C11" s="612"/>
      <c r="D11" s="612"/>
      <c r="E11" s="612"/>
      <c r="F11" s="612"/>
      <c r="G11" s="612"/>
      <c r="H11" s="612"/>
      <c r="I11" s="612"/>
      <c r="J11" s="612"/>
      <c r="K11" s="612"/>
      <c r="L11" s="613"/>
    </row>
    <row r="12" spans="1:54">
      <c r="A12" s="129" t="s">
        <v>15</v>
      </c>
      <c r="B12" s="5"/>
      <c r="C12" s="614"/>
      <c r="D12" s="614"/>
      <c r="E12" s="614"/>
      <c r="F12" s="614"/>
      <c r="G12" s="614"/>
      <c r="H12" s="614"/>
      <c r="I12" s="614"/>
      <c r="J12" s="614"/>
      <c r="K12" s="614"/>
      <c r="L12" s="615"/>
    </row>
    <row r="13" spans="1:54">
      <c r="A13" s="129" t="s">
        <v>16</v>
      </c>
      <c r="B13" s="5"/>
      <c r="C13" s="614"/>
      <c r="D13" s="614"/>
      <c r="E13" s="614"/>
      <c r="F13" s="614"/>
      <c r="G13" s="614"/>
      <c r="H13" s="614"/>
      <c r="I13" s="614"/>
      <c r="J13" s="614"/>
      <c r="K13" s="614"/>
      <c r="L13" s="615"/>
    </row>
    <row r="14" spans="1:54">
      <c r="A14" s="129" t="s">
        <v>17</v>
      </c>
      <c r="B14" s="5"/>
      <c r="C14" s="614"/>
      <c r="D14" s="614"/>
      <c r="E14" s="614"/>
      <c r="F14" s="614"/>
      <c r="G14" s="614"/>
      <c r="H14" s="614"/>
      <c r="I14" s="614"/>
      <c r="J14" s="614"/>
      <c r="K14" s="614"/>
      <c r="L14" s="615"/>
    </row>
    <row r="15" spans="1:54" ht="4.5" customHeight="1" thickBot="1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8"/>
    </row>
    <row r="16" spans="1:54" s="32" customFormat="1" ht="2.25" customHeight="1" thickBot="1">
      <c r="A16" s="131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</row>
    <row r="17" spans="1:13">
      <c r="A17" s="132" t="s">
        <v>18</v>
      </c>
      <c r="B17" s="33"/>
      <c r="C17" s="34"/>
      <c r="D17" s="34"/>
      <c r="E17" s="34"/>
      <c r="F17" s="34"/>
      <c r="G17" s="34"/>
      <c r="H17" s="34"/>
      <c r="I17" s="34"/>
      <c r="J17" s="34"/>
      <c r="K17" s="34"/>
      <c r="L17" s="35"/>
    </row>
    <row r="18" spans="1:13" ht="4.5" customHeight="1" thickBot="1">
      <c r="A18" s="16"/>
      <c r="B18" s="5"/>
      <c r="C18" s="5"/>
      <c r="D18" s="5"/>
      <c r="E18" s="5"/>
      <c r="F18" s="5"/>
      <c r="G18" s="5"/>
      <c r="H18" s="5"/>
      <c r="I18" s="5"/>
      <c r="J18" s="5"/>
      <c r="K18" s="5"/>
      <c r="L18" s="17"/>
    </row>
    <row r="19" spans="1:13">
      <c r="A19" s="37" t="s">
        <v>19</v>
      </c>
      <c r="B19" s="570" t="s">
        <v>20</v>
      </c>
      <c r="C19" s="571"/>
      <c r="D19" s="571"/>
      <c r="E19" s="571"/>
      <c r="F19" s="571"/>
      <c r="G19" s="571"/>
      <c r="H19" s="571"/>
      <c r="I19" s="571"/>
      <c r="J19" s="599"/>
      <c r="K19" s="184" t="s">
        <v>21</v>
      </c>
      <c r="L19" s="37" t="s">
        <v>22</v>
      </c>
      <c r="M19" s="18"/>
    </row>
    <row r="20" spans="1:13" ht="15.75" thickBot="1">
      <c r="A20" s="39">
        <v>311.10000000000002</v>
      </c>
      <c r="B20" s="616" t="s">
        <v>179</v>
      </c>
      <c r="C20" s="617"/>
      <c r="D20" s="617"/>
      <c r="E20" s="617"/>
      <c r="F20" s="617"/>
      <c r="G20" s="617"/>
      <c r="H20" s="617"/>
      <c r="I20" s="617"/>
      <c r="J20" s="618"/>
      <c r="K20" s="40" t="s">
        <v>0</v>
      </c>
      <c r="L20" s="41"/>
      <c r="M20" s="18"/>
    </row>
    <row r="21" spans="1:13">
      <c r="A21" s="16"/>
      <c r="B21" s="5"/>
      <c r="C21" s="5"/>
      <c r="D21" s="5"/>
      <c r="E21" s="5"/>
      <c r="F21" s="5"/>
      <c r="G21" s="5"/>
      <c r="H21" s="5"/>
      <c r="I21" s="5"/>
      <c r="J21" s="5"/>
      <c r="K21" s="5"/>
      <c r="L21" s="17"/>
    </row>
    <row r="22" spans="1:13">
      <c r="A22" s="133" t="s">
        <v>24</v>
      </c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3"/>
    </row>
    <row r="23" spans="1:13" s="49" customFormat="1" ht="3.75" customHeight="1" thickBot="1">
      <c r="A23" s="134"/>
      <c r="B23" s="45"/>
      <c r="C23" s="45"/>
      <c r="D23" s="45"/>
      <c r="E23" s="45"/>
      <c r="F23" s="45"/>
      <c r="G23" s="45"/>
      <c r="H23" s="46"/>
      <c r="I23" s="46"/>
      <c r="J23" s="45"/>
      <c r="K23" s="45"/>
      <c r="L23" s="47"/>
    </row>
    <row r="24" spans="1:13">
      <c r="A24" s="570" t="s">
        <v>20</v>
      </c>
      <c r="B24" s="587"/>
      <c r="C24" s="587"/>
      <c r="D24" s="587"/>
      <c r="E24" s="588"/>
      <c r="F24" s="589" t="s">
        <v>25</v>
      </c>
      <c r="G24" s="587"/>
      <c r="H24" s="590" t="s">
        <v>26</v>
      </c>
      <c r="I24" s="591"/>
      <c r="J24" s="50" t="s">
        <v>27</v>
      </c>
      <c r="K24" s="184" t="s">
        <v>28</v>
      </c>
      <c r="L24" s="51" t="s">
        <v>29</v>
      </c>
    </row>
    <row r="25" spans="1:13">
      <c r="A25" s="580" t="s">
        <v>58</v>
      </c>
      <c r="B25" s="581"/>
      <c r="C25" s="581"/>
      <c r="D25" s="581"/>
      <c r="E25" s="582"/>
      <c r="F25" s="592"/>
      <c r="G25" s="582"/>
      <c r="H25" s="592"/>
      <c r="I25" s="582"/>
      <c r="J25" s="52"/>
      <c r="K25" s="53"/>
      <c r="L25" s="54">
        <f>+L54*0.1</f>
        <v>3717.6212499999997</v>
      </c>
    </row>
    <row r="26" spans="1:13">
      <c r="A26" s="593" t="s">
        <v>99</v>
      </c>
      <c r="B26" s="594"/>
      <c r="C26" s="594"/>
      <c r="D26" s="594"/>
      <c r="E26" s="595"/>
      <c r="F26" s="55"/>
      <c r="G26" s="56"/>
      <c r="H26" s="55"/>
      <c r="I26" s="56"/>
      <c r="J26" s="52">
        <v>4300</v>
      </c>
      <c r="K26" s="53">
        <v>1</v>
      </c>
      <c r="L26" s="54">
        <f>+J26/K26</f>
        <v>4300</v>
      </c>
    </row>
    <row r="27" spans="1:13" ht="15.75" thickBot="1">
      <c r="A27" s="574"/>
      <c r="B27" s="575"/>
      <c r="C27" s="575"/>
      <c r="D27" s="575"/>
      <c r="E27" s="583"/>
      <c r="F27" s="598"/>
      <c r="G27" s="583"/>
      <c r="H27" s="598"/>
      <c r="I27" s="583"/>
      <c r="J27" s="57"/>
      <c r="K27" s="58"/>
      <c r="L27" s="59"/>
    </row>
    <row r="28" spans="1:13" ht="15.75" thickBot="1">
      <c r="A28" s="567" t="s">
        <v>31</v>
      </c>
      <c r="B28" s="568"/>
      <c r="C28" s="568"/>
      <c r="D28" s="568"/>
      <c r="E28" s="568"/>
      <c r="F28" s="568"/>
      <c r="G28" s="568"/>
      <c r="H28" s="568"/>
      <c r="I28" s="568"/>
      <c r="J28" s="568"/>
      <c r="K28" s="569"/>
      <c r="L28" s="60">
        <f>+L26+L25</f>
        <v>8017.6212500000001</v>
      </c>
    </row>
    <row r="29" spans="1:13">
      <c r="A29" s="135"/>
      <c r="B29" s="5"/>
      <c r="C29" s="5"/>
      <c r="D29" s="5"/>
      <c r="E29" s="5"/>
      <c r="F29" s="5"/>
      <c r="G29" s="5"/>
      <c r="H29" s="5"/>
      <c r="I29" s="5"/>
      <c r="J29" s="5"/>
      <c r="K29" s="5"/>
      <c r="L29" s="17"/>
    </row>
    <row r="30" spans="1:13">
      <c r="A30" s="136" t="s">
        <v>32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21"/>
    </row>
    <row r="31" spans="1:13" ht="3.75" customHeight="1" thickBot="1">
      <c r="A31" s="26"/>
      <c r="B31" s="11"/>
      <c r="C31" s="11"/>
      <c r="D31" s="11"/>
      <c r="E31" s="11"/>
      <c r="F31" s="11"/>
      <c r="G31" s="11"/>
      <c r="H31" s="11"/>
      <c r="I31" s="5"/>
      <c r="J31" s="5"/>
      <c r="K31" s="5"/>
      <c r="L31" s="17"/>
    </row>
    <row r="32" spans="1:13">
      <c r="A32" s="570" t="s">
        <v>20</v>
      </c>
      <c r="B32" s="571"/>
      <c r="C32" s="571"/>
      <c r="D32" s="571"/>
      <c r="E32" s="571"/>
      <c r="F32" s="571"/>
      <c r="G32" s="571"/>
      <c r="H32" s="579"/>
      <c r="I32" s="185" t="s">
        <v>21</v>
      </c>
      <c r="J32" s="50" t="s">
        <v>22</v>
      </c>
      <c r="K32" s="184" t="s">
        <v>33</v>
      </c>
      <c r="L32" s="51" t="s">
        <v>29</v>
      </c>
    </row>
    <row r="33" spans="1:12">
      <c r="A33" s="580" t="s">
        <v>100</v>
      </c>
      <c r="B33" s="581"/>
      <c r="C33" s="581"/>
      <c r="D33" s="581"/>
      <c r="E33" s="581"/>
      <c r="F33" s="581"/>
      <c r="G33" s="581"/>
      <c r="H33" s="582"/>
      <c r="I33" s="125" t="s">
        <v>0</v>
      </c>
      <c r="J33" s="126">
        <v>1.3</v>
      </c>
      <c r="K33" s="127">
        <f>+insumos!C12</f>
        <v>35000</v>
      </c>
      <c r="L33" s="54">
        <f>+J33*K33</f>
        <v>45500</v>
      </c>
    </row>
    <row r="34" spans="1:12">
      <c r="A34" s="580"/>
      <c r="B34" s="581"/>
      <c r="C34" s="581"/>
      <c r="D34" s="581"/>
      <c r="E34" s="581"/>
      <c r="F34" s="581"/>
      <c r="G34" s="581"/>
      <c r="H34" s="582"/>
      <c r="I34" s="65"/>
      <c r="J34" s="66"/>
      <c r="K34" s="67"/>
      <c r="L34" s="68"/>
    </row>
    <row r="35" spans="1:12">
      <c r="A35" s="580"/>
      <c r="B35" s="581"/>
      <c r="C35" s="581"/>
      <c r="D35" s="581"/>
      <c r="E35" s="581"/>
      <c r="F35" s="581"/>
      <c r="G35" s="581"/>
      <c r="H35" s="582"/>
      <c r="I35" s="65"/>
      <c r="J35" s="66"/>
      <c r="K35" s="67"/>
      <c r="L35" s="68"/>
    </row>
    <row r="36" spans="1:12">
      <c r="A36" s="580"/>
      <c r="B36" s="581"/>
      <c r="C36" s="581"/>
      <c r="D36" s="581"/>
      <c r="E36" s="581"/>
      <c r="F36" s="581"/>
      <c r="G36" s="581"/>
      <c r="H36" s="582"/>
      <c r="I36" s="65"/>
      <c r="J36" s="66"/>
      <c r="K36" s="67"/>
      <c r="L36" s="68"/>
    </row>
    <row r="37" spans="1:12">
      <c r="A37" s="580"/>
      <c r="B37" s="581"/>
      <c r="C37" s="581"/>
      <c r="D37" s="581"/>
      <c r="E37" s="581"/>
      <c r="F37" s="581"/>
      <c r="G37" s="581"/>
      <c r="H37" s="582"/>
      <c r="I37" s="65"/>
      <c r="J37" s="66"/>
      <c r="K37" s="67"/>
      <c r="L37" s="68"/>
    </row>
    <row r="38" spans="1:12">
      <c r="A38" s="580"/>
      <c r="B38" s="581"/>
      <c r="C38" s="581"/>
      <c r="D38" s="581"/>
      <c r="E38" s="581"/>
      <c r="F38" s="581"/>
      <c r="G38" s="581"/>
      <c r="H38" s="582"/>
      <c r="I38" s="65"/>
      <c r="J38" s="66"/>
      <c r="K38" s="67"/>
      <c r="L38" s="68"/>
    </row>
    <row r="39" spans="1:12" ht="15.75" thickBot="1">
      <c r="A39" s="574"/>
      <c r="B39" s="575"/>
      <c r="C39" s="575"/>
      <c r="D39" s="575"/>
      <c r="E39" s="575"/>
      <c r="F39" s="575"/>
      <c r="G39" s="575"/>
      <c r="H39" s="583"/>
      <c r="I39" s="69"/>
      <c r="J39" s="70"/>
      <c r="K39" s="67"/>
      <c r="L39" s="71"/>
    </row>
    <row r="40" spans="1:12" ht="15.75" thickBot="1">
      <c r="A40" s="567" t="s">
        <v>31</v>
      </c>
      <c r="B40" s="568"/>
      <c r="C40" s="568"/>
      <c r="D40" s="568"/>
      <c r="E40" s="568"/>
      <c r="F40" s="568"/>
      <c r="G40" s="568"/>
      <c r="H40" s="568"/>
      <c r="I40" s="568"/>
      <c r="J40" s="568"/>
      <c r="K40" s="569"/>
      <c r="L40" s="60">
        <f>SUM(L33:L39)</f>
        <v>45500</v>
      </c>
    </row>
    <row r="41" spans="1:12">
      <c r="A41" s="16"/>
      <c r="B41" s="5"/>
      <c r="C41" s="5"/>
      <c r="D41" s="5"/>
      <c r="E41" s="5"/>
      <c r="F41" s="5"/>
      <c r="G41" s="5"/>
      <c r="H41" s="5"/>
      <c r="I41" s="5"/>
      <c r="J41" s="5"/>
      <c r="K41" s="5"/>
      <c r="L41" s="17"/>
    </row>
    <row r="42" spans="1:12">
      <c r="A42" s="136" t="s">
        <v>34</v>
      </c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21"/>
    </row>
    <row r="43" spans="1:12" ht="3.75" customHeight="1" thickBot="1">
      <c r="A43" s="16"/>
      <c r="B43" s="5"/>
      <c r="C43" s="5"/>
      <c r="D43" s="5"/>
      <c r="E43" s="5"/>
      <c r="F43" s="5"/>
      <c r="G43" s="5"/>
      <c r="H43" s="5"/>
      <c r="I43" s="5"/>
      <c r="J43" s="5"/>
      <c r="K43" s="5"/>
      <c r="L43" s="17"/>
    </row>
    <row r="44" spans="1:12">
      <c r="A44" s="570" t="s">
        <v>35</v>
      </c>
      <c r="B44" s="571"/>
      <c r="C44" s="571"/>
      <c r="D44" s="571"/>
      <c r="E44" s="571"/>
      <c r="F44" s="571"/>
      <c r="G44" s="571"/>
      <c r="H44" s="50" t="s">
        <v>36</v>
      </c>
      <c r="I44" s="184" t="s">
        <v>37</v>
      </c>
      <c r="J44" s="50" t="s">
        <v>101</v>
      </c>
      <c r="K44" s="184" t="s">
        <v>39</v>
      </c>
      <c r="L44" s="51" t="s">
        <v>29</v>
      </c>
    </row>
    <row r="45" spans="1:12">
      <c r="A45" s="580" t="s">
        <v>179</v>
      </c>
      <c r="B45" s="581"/>
      <c r="C45" s="581"/>
      <c r="D45" s="581"/>
      <c r="E45" s="581"/>
      <c r="F45" s="581"/>
      <c r="G45" s="581"/>
      <c r="H45" s="63">
        <v>1.3</v>
      </c>
      <c r="I45" s="72">
        <f>+insumos!B74</f>
        <v>15</v>
      </c>
      <c r="J45" s="73">
        <f>+H45*I45</f>
        <v>19.5</v>
      </c>
      <c r="K45" s="64">
        <f>+TRANSPORTE!L55</f>
        <v>1600</v>
      </c>
      <c r="L45" s="54">
        <f>+K45*J45</f>
        <v>31200</v>
      </c>
    </row>
    <row r="46" spans="1:12" ht="15.75" thickBot="1">
      <c r="A46" s="574"/>
      <c r="B46" s="575"/>
      <c r="C46" s="575"/>
      <c r="D46" s="575"/>
      <c r="E46" s="575"/>
      <c r="F46" s="575"/>
      <c r="G46" s="575"/>
      <c r="H46" s="74"/>
      <c r="I46" s="11"/>
      <c r="J46" s="75"/>
      <c r="K46" s="64"/>
      <c r="L46" s="54"/>
    </row>
    <row r="47" spans="1:12" ht="15.75" thickBot="1">
      <c r="A47" s="567" t="s">
        <v>31</v>
      </c>
      <c r="B47" s="568"/>
      <c r="C47" s="568"/>
      <c r="D47" s="568"/>
      <c r="E47" s="568"/>
      <c r="F47" s="568"/>
      <c r="G47" s="568"/>
      <c r="H47" s="568"/>
      <c r="I47" s="568"/>
      <c r="J47" s="568"/>
      <c r="K47" s="569"/>
      <c r="L47" s="60">
        <f>SUM(L45:L46)</f>
        <v>31200</v>
      </c>
    </row>
    <row r="48" spans="1:12">
      <c r="A48" s="16"/>
      <c r="B48" s="5"/>
      <c r="C48" s="5"/>
      <c r="D48" s="5"/>
      <c r="E48" s="5"/>
      <c r="F48" s="5"/>
      <c r="G48" s="5"/>
      <c r="H48" s="5"/>
      <c r="I48" s="5"/>
      <c r="J48" s="5"/>
      <c r="K48" s="5"/>
      <c r="L48" s="17"/>
    </row>
    <row r="49" spans="1:12">
      <c r="A49" s="136" t="s">
        <v>41</v>
      </c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21"/>
    </row>
    <row r="50" spans="1:12" ht="3.75" customHeight="1" thickBot="1">
      <c r="A50" s="16"/>
      <c r="B50" s="5"/>
      <c r="C50" s="5"/>
      <c r="D50" s="5"/>
      <c r="E50" s="5"/>
      <c r="F50" s="5"/>
      <c r="G50" s="5"/>
      <c r="H50" s="5"/>
      <c r="I50" s="5"/>
      <c r="J50" s="5"/>
      <c r="K50" s="5"/>
      <c r="L50" s="17"/>
    </row>
    <row r="51" spans="1:12">
      <c r="A51" s="570" t="s">
        <v>42</v>
      </c>
      <c r="B51" s="571"/>
      <c r="C51" s="571"/>
      <c r="D51" s="571"/>
      <c r="E51" s="571"/>
      <c r="F51" s="571"/>
      <c r="G51" s="571"/>
      <c r="H51" s="50" t="s">
        <v>43</v>
      </c>
      <c r="I51" s="76" t="s">
        <v>44</v>
      </c>
      <c r="J51" s="77" t="s">
        <v>45</v>
      </c>
      <c r="K51" s="76" t="s">
        <v>28</v>
      </c>
      <c r="L51" s="78" t="s">
        <v>29</v>
      </c>
    </row>
    <row r="52" spans="1:12">
      <c r="A52" s="580" t="s">
        <v>102</v>
      </c>
      <c r="B52" s="581"/>
      <c r="C52" s="581"/>
      <c r="D52" s="581"/>
      <c r="E52" s="581"/>
      <c r="F52" s="581"/>
      <c r="G52" s="581"/>
      <c r="H52" s="52">
        <f>+insumos!C50+2*insumos!C49</f>
        <v>160762</v>
      </c>
      <c r="I52" s="64">
        <f>+H52*0.85</f>
        <v>136647.69999999998</v>
      </c>
      <c r="J52" s="52">
        <f>+H52+I52</f>
        <v>297409.69999999995</v>
      </c>
      <c r="K52" s="72">
        <v>8</v>
      </c>
      <c r="L52" s="54">
        <f>+J52/K52</f>
        <v>37176.212499999994</v>
      </c>
    </row>
    <row r="53" spans="1:12" ht="15.75" thickBot="1">
      <c r="A53" s="574"/>
      <c r="B53" s="575"/>
      <c r="C53" s="575"/>
      <c r="D53" s="575"/>
      <c r="E53" s="575"/>
      <c r="F53" s="575"/>
      <c r="G53" s="575"/>
      <c r="H53" s="52"/>
      <c r="I53" s="64"/>
      <c r="J53" s="52"/>
      <c r="K53" s="72"/>
      <c r="L53" s="54"/>
    </row>
    <row r="54" spans="1:12" ht="15.75" thickBot="1">
      <c r="A54" s="567" t="s">
        <v>31</v>
      </c>
      <c r="B54" s="568"/>
      <c r="C54" s="568"/>
      <c r="D54" s="568"/>
      <c r="E54" s="568"/>
      <c r="F54" s="568"/>
      <c r="G54" s="568"/>
      <c r="H54" s="568"/>
      <c r="I54" s="568"/>
      <c r="J54" s="568"/>
      <c r="K54" s="569"/>
      <c r="L54" s="60">
        <f>+L52</f>
        <v>37176.212499999994</v>
      </c>
    </row>
    <row r="55" spans="1:12" ht="8.25" customHeight="1" thickBot="1">
      <c r="A55" s="16"/>
      <c r="B55" s="5"/>
      <c r="C55" s="5"/>
      <c r="D55" s="5"/>
      <c r="E55" s="5"/>
      <c r="F55" s="5"/>
      <c r="G55" s="5"/>
      <c r="H55" s="5"/>
      <c r="I55" s="5"/>
      <c r="J55" s="5"/>
      <c r="K55" s="5"/>
      <c r="L55" s="17"/>
    </row>
    <row r="56" spans="1:12" ht="15.75" thickBot="1">
      <c r="A56" s="576" t="s">
        <v>47</v>
      </c>
      <c r="B56" s="577"/>
      <c r="C56" s="577"/>
      <c r="D56" s="577"/>
      <c r="E56" s="577"/>
      <c r="F56" s="577"/>
      <c r="G56" s="577"/>
      <c r="H56" s="577"/>
      <c r="I56" s="577"/>
      <c r="J56" s="577"/>
      <c r="K56" s="578"/>
      <c r="L56" s="60">
        <f>ROUND(+L54+L47+L40+L28,0)</f>
        <v>121894</v>
      </c>
    </row>
    <row r="57" spans="1:12" ht="3" customHeight="1">
      <c r="A57" s="16"/>
      <c r="B57" s="5"/>
      <c r="C57" s="5"/>
      <c r="D57" s="5"/>
      <c r="E57" s="5"/>
      <c r="F57" s="5"/>
      <c r="G57" s="5"/>
      <c r="H57" s="5"/>
      <c r="I57" s="5"/>
      <c r="J57" s="5"/>
      <c r="K57" s="5"/>
      <c r="L57" s="17"/>
    </row>
    <row r="58" spans="1:12" ht="3" customHeight="1">
      <c r="A58" s="16"/>
      <c r="B58" s="5"/>
      <c r="C58" s="5"/>
      <c r="D58" s="5"/>
      <c r="E58" s="5"/>
      <c r="F58" s="5"/>
      <c r="G58" s="5"/>
      <c r="H58" s="5"/>
      <c r="I58" s="5"/>
      <c r="J58" s="5"/>
      <c r="K58" s="5"/>
      <c r="L58" s="17"/>
    </row>
    <row r="59" spans="1:12" ht="9.75" customHeight="1">
      <c r="A59" s="16"/>
      <c r="B59" s="5"/>
      <c r="C59" s="5"/>
      <c r="D59" s="5"/>
      <c r="E59" s="5"/>
      <c r="F59" s="5"/>
      <c r="G59" s="5"/>
      <c r="H59" s="5"/>
      <c r="I59" s="5"/>
      <c r="J59" s="5"/>
      <c r="K59" s="5"/>
      <c r="L59" s="17"/>
    </row>
    <row r="60" spans="1:12" ht="9.75" customHeight="1">
      <c r="A60" s="16"/>
      <c r="B60" s="5"/>
      <c r="C60" s="5"/>
      <c r="D60" s="5"/>
      <c r="E60" s="5"/>
      <c r="F60" s="5"/>
      <c r="G60" s="5"/>
      <c r="H60" s="5"/>
      <c r="I60" s="5"/>
      <c r="J60" s="5"/>
      <c r="K60" s="5"/>
      <c r="L60" s="17"/>
    </row>
    <row r="61" spans="1:12" ht="9.75" customHeight="1">
      <c r="A61" s="16"/>
      <c r="B61" s="5"/>
      <c r="C61" s="5"/>
      <c r="D61" s="5"/>
      <c r="E61" s="5"/>
      <c r="F61" s="5"/>
      <c r="G61" s="5"/>
      <c r="H61" s="5"/>
      <c r="I61" s="5"/>
      <c r="J61" s="5"/>
      <c r="K61" s="5"/>
      <c r="L61" s="17"/>
    </row>
    <row r="62" spans="1:12" ht="9.75" customHeight="1">
      <c r="A62" s="16"/>
      <c r="B62" s="5"/>
      <c r="C62" s="5"/>
      <c r="D62" s="5"/>
      <c r="E62" s="5"/>
      <c r="F62" s="5"/>
      <c r="G62" s="5"/>
      <c r="H62" s="5"/>
      <c r="I62" s="5"/>
      <c r="J62" s="5"/>
      <c r="K62" s="5"/>
      <c r="L62" s="17"/>
    </row>
    <row r="63" spans="1:12" ht="9.75" customHeight="1">
      <c r="A63" s="16"/>
      <c r="B63" s="5"/>
      <c r="C63" s="5"/>
      <c r="D63" s="5"/>
      <c r="E63" s="5"/>
      <c r="F63" s="5"/>
      <c r="G63" s="5"/>
      <c r="H63" s="5"/>
      <c r="I63" s="5"/>
      <c r="J63" s="5"/>
      <c r="K63" s="5"/>
      <c r="L63" s="17"/>
    </row>
    <row r="64" spans="1:12" ht="9.75" customHeight="1">
      <c r="A64" s="16"/>
      <c r="B64" s="5"/>
      <c r="C64" s="5"/>
      <c r="D64" s="5"/>
      <c r="E64" s="5"/>
      <c r="F64" s="79" t="s">
        <v>48</v>
      </c>
      <c r="G64" s="5"/>
      <c r="H64" s="5"/>
      <c r="I64" s="5"/>
      <c r="J64" s="5"/>
      <c r="K64" s="5"/>
      <c r="L64" s="17"/>
    </row>
    <row r="65" spans="1:12">
      <c r="A65" s="16"/>
      <c r="B65" s="5"/>
      <c r="C65" s="5"/>
      <c r="D65" s="5"/>
      <c r="E65" s="5"/>
      <c r="F65" s="79" t="s">
        <v>49</v>
      </c>
      <c r="G65" s="554"/>
      <c r="H65" s="554"/>
      <c r="I65" s="554"/>
      <c r="J65" s="5"/>
      <c r="K65" s="5"/>
      <c r="L65" s="17"/>
    </row>
    <row r="66" spans="1:12">
      <c r="A66" s="555" t="s">
        <v>103</v>
      </c>
      <c r="B66" s="556"/>
      <c r="C66" s="556"/>
      <c r="D66" s="556"/>
      <c r="E66" s="556"/>
      <c r="F66" s="556"/>
      <c r="G66" s="556"/>
      <c r="H66" s="556"/>
      <c r="I66" s="556"/>
      <c r="J66" s="556"/>
      <c r="K66" s="556"/>
      <c r="L66" s="557"/>
    </row>
    <row r="67" spans="1:12" ht="3" customHeight="1">
      <c r="A67" s="16"/>
      <c r="B67" s="5"/>
      <c r="C67" s="5"/>
      <c r="D67" s="5"/>
      <c r="E67" s="5"/>
      <c r="F67" s="5" t="s">
        <v>51</v>
      </c>
      <c r="G67" s="5"/>
      <c r="H67" s="5"/>
      <c r="I67" s="5"/>
      <c r="J67" s="5"/>
      <c r="K67" s="5"/>
      <c r="L67" s="17"/>
    </row>
    <row r="68" spans="1:12">
      <c r="A68" s="136" t="s">
        <v>68</v>
      </c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21"/>
    </row>
    <row r="69" spans="1:12">
      <c r="A69" s="558"/>
      <c r="B69" s="559"/>
      <c r="C69" s="559"/>
      <c r="D69" s="559"/>
      <c r="E69" s="559"/>
      <c r="F69" s="559"/>
      <c r="G69" s="559"/>
      <c r="H69" s="559"/>
      <c r="I69" s="559"/>
      <c r="J69" s="559"/>
      <c r="K69" s="559"/>
      <c r="L69" s="560"/>
    </row>
    <row r="70" spans="1:12">
      <c r="A70" s="561"/>
      <c r="B70" s="562"/>
      <c r="C70" s="562"/>
      <c r="D70" s="562"/>
      <c r="E70" s="562"/>
      <c r="F70" s="562"/>
      <c r="G70" s="562"/>
      <c r="H70" s="562"/>
      <c r="I70" s="562"/>
      <c r="J70" s="562"/>
      <c r="K70" s="562"/>
      <c r="L70" s="563"/>
    </row>
    <row r="71" spans="1:12">
      <c r="A71" s="564"/>
      <c r="B71" s="565"/>
      <c r="C71" s="565"/>
      <c r="D71" s="565"/>
      <c r="E71" s="565"/>
      <c r="F71" s="565"/>
      <c r="G71" s="565"/>
      <c r="H71" s="565"/>
      <c r="I71" s="565"/>
      <c r="J71" s="565"/>
      <c r="K71" s="565"/>
      <c r="L71" s="566"/>
    </row>
    <row r="72" spans="1:12">
      <c r="A72" s="80"/>
      <c r="B72" s="81"/>
      <c r="C72" s="81"/>
      <c r="D72" s="81"/>
      <c r="E72" s="81"/>
      <c r="F72" s="81"/>
      <c r="G72" s="81"/>
      <c r="H72" s="81"/>
      <c r="I72" s="81"/>
      <c r="J72" s="81"/>
      <c r="K72" s="81"/>
      <c r="L72" s="82"/>
    </row>
    <row r="73" spans="1:12">
      <c r="A73" s="80" t="s">
        <v>53</v>
      </c>
      <c r="B73" s="137"/>
      <c r="C73" s="81"/>
      <c r="D73" s="81"/>
      <c r="E73" s="81"/>
      <c r="F73" s="81"/>
      <c r="G73" s="81"/>
      <c r="H73" s="81"/>
      <c r="I73" s="81"/>
      <c r="J73" s="81"/>
      <c r="K73" s="81"/>
      <c r="L73" s="82"/>
    </row>
    <row r="74" spans="1:12">
      <c r="A74" s="16" t="s">
        <v>54</v>
      </c>
      <c r="B74" s="5"/>
      <c r="C74" s="5"/>
      <c r="D74" s="5"/>
      <c r="E74" s="79"/>
      <c r="F74" s="5"/>
      <c r="G74" s="5"/>
      <c r="H74" s="5"/>
      <c r="I74" s="5"/>
      <c r="J74" s="5"/>
      <c r="K74" s="5"/>
      <c r="L74" s="17"/>
    </row>
    <row r="75" spans="1:12">
      <c r="A75" s="16"/>
      <c r="B75" s="5"/>
      <c r="C75" s="5"/>
      <c r="D75" s="5"/>
      <c r="E75" s="79"/>
      <c r="F75" s="139"/>
      <c r="G75" s="139"/>
      <c r="H75" s="139"/>
      <c r="I75" s="139"/>
      <c r="J75" s="5"/>
      <c r="K75" s="5"/>
      <c r="L75" s="17"/>
    </row>
    <row r="76" spans="1:12">
      <c r="A76" s="149"/>
      <c r="B76" s="139"/>
      <c r="C76" s="139"/>
      <c r="D76" s="139"/>
      <c r="E76" s="139"/>
      <c r="F76" s="139"/>
      <c r="G76" s="139"/>
      <c r="H76" s="139"/>
      <c r="I76" s="139"/>
      <c r="J76" s="139"/>
      <c r="K76" s="139"/>
      <c r="L76" s="140"/>
    </row>
    <row r="77" spans="1:12">
      <c r="A77" s="16" t="s">
        <v>55</v>
      </c>
      <c r="B77" s="83"/>
      <c r="C77" s="83"/>
      <c r="D77" s="84"/>
      <c r="E77" s="141"/>
      <c r="F77" s="141"/>
      <c r="G77" s="141"/>
      <c r="H77" s="141"/>
      <c r="I77" s="142"/>
      <c r="J77" s="142"/>
      <c r="K77" s="142"/>
      <c r="L77" s="143"/>
    </row>
    <row r="78" spans="1:12" ht="9" customHeight="1" thickBot="1">
      <c r="A78" s="144"/>
      <c r="B78" s="145"/>
      <c r="C78" s="145"/>
      <c r="D78" s="11"/>
      <c r="E78" s="146"/>
      <c r="F78" s="146"/>
      <c r="G78" s="146"/>
      <c r="H78" s="146"/>
      <c r="I78" s="147"/>
      <c r="J78" s="147"/>
      <c r="K78" s="147"/>
      <c r="L78" s="148"/>
    </row>
  </sheetData>
  <mergeCells count="46">
    <mergeCell ref="A66:L66"/>
    <mergeCell ref="A69:L71"/>
    <mergeCell ref="A51:G51"/>
    <mergeCell ref="A52:G52"/>
    <mergeCell ref="A53:G53"/>
    <mergeCell ref="A54:K54"/>
    <mergeCell ref="A56:K56"/>
    <mergeCell ref="G65:I65"/>
    <mergeCell ref="A47:K47"/>
    <mergeCell ref="A33:H33"/>
    <mergeCell ref="A34:H34"/>
    <mergeCell ref="A35:H35"/>
    <mergeCell ref="A36:H36"/>
    <mergeCell ref="A37:H37"/>
    <mergeCell ref="A38:H38"/>
    <mergeCell ref="A39:H39"/>
    <mergeCell ref="A40:K40"/>
    <mergeCell ref="A44:G44"/>
    <mergeCell ref="A45:G45"/>
    <mergeCell ref="A46:G46"/>
    <mergeCell ref="A32:H32"/>
    <mergeCell ref="B20:J20"/>
    <mergeCell ref="A24:E24"/>
    <mergeCell ref="F24:G24"/>
    <mergeCell ref="H24:I24"/>
    <mergeCell ref="A25:E25"/>
    <mergeCell ref="F25:G25"/>
    <mergeCell ref="H25:I25"/>
    <mergeCell ref="A26:E26"/>
    <mergeCell ref="A27:E27"/>
    <mergeCell ref="F27:G27"/>
    <mergeCell ref="H27:I27"/>
    <mergeCell ref="A28:K28"/>
    <mergeCell ref="B19:J19"/>
    <mergeCell ref="A2:A5"/>
    <mergeCell ref="D2:I2"/>
    <mergeCell ref="J2:L2"/>
    <mergeCell ref="D3:I3"/>
    <mergeCell ref="D4:I4"/>
    <mergeCell ref="D5:I5"/>
    <mergeCell ref="K5:L5"/>
    <mergeCell ref="C10:L10"/>
    <mergeCell ref="C11:L11"/>
    <mergeCell ref="C12:L12"/>
    <mergeCell ref="C13:L13"/>
    <mergeCell ref="C14:L14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L77"/>
  <sheetViews>
    <sheetView topLeftCell="A49" zoomScale="90" zoomScaleNormal="90" workbookViewId="0">
      <selection activeCell="L55" sqref="L55"/>
    </sheetView>
  </sheetViews>
  <sheetFormatPr baseColWidth="10" defaultRowHeight="15"/>
  <cols>
    <col min="10" max="10" width="12.5703125" bestFit="1" customWidth="1"/>
  </cols>
  <sheetData>
    <row r="1" spans="1:12">
      <c r="A1" s="1"/>
      <c r="B1" s="2"/>
      <c r="C1" s="3"/>
      <c r="D1" s="2"/>
      <c r="E1" s="2"/>
      <c r="F1" s="2"/>
      <c r="G1" s="2"/>
      <c r="H1" s="2"/>
      <c r="I1" s="3"/>
      <c r="J1" s="2"/>
      <c r="K1" s="2"/>
      <c r="L1" s="3"/>
    </row>
    <row r="2" spans="1:12" ht="15.75" thickBot="1">
      <c r="A2" s="600"/>
      <c r="B2" s="5"/>
      <c r="C2" s="6"/>
      <c r="D2" s="602"/>
      <c r="E2" s="602"/>
      <c r="F2" s="602"/>
      <c r="G2" s="602"/>
      <c r="H2" s="602"/>
      <c r="I2" s="603"/>
      <c r="J2" s="604" t="s">
        <v>6</v>
      </c>
      <c r="K2" s="604"/>
      <c r="L2" s="605"/>
    </row>
    <row r="3" spans="1:12">
      <c r="A3" s="600"/>
      <c r="B3" s="5"/>
      <c r="C3" s="6"/>
      <c r="D3" s="602" t="s">
        <v>7</v>
      </c>
      <c r="E3" s="602"/>
      <c r="F3" s="602"/>
      <c r="G3" s="602"/>
      <c r="H3" s="602"/>
      <c r="I3" s="603"/>
      <c r="J3" s="8" t="s">
        <v>8</v>
      </c>
      <c r="K3" s="2"/>
      <c r="L3" s="9"/>
    </row>
    <row r="4" spans="1:12" ht="15.75" thickBot="1">
      <c r="A4" s="600"/>
      <c r="B4" s="5"/>
      <c r="C4" s="10"/>
      <c r="D4" s="606" t="s">
        <v>9</v>
      </c>
      <c r="E4" s="606"/>
      <c r="F4" s="606"/>
      <c r="G4" s="606"/>
      <c r="H4" s="606"/>
      <c r="I4" s="607"/>
      <c r="J4" s="11"/>
      <c r="K4" s="11"/>
      <c r="L4" s="12"/>
    </row>
    <row r="5" spans="1:12" ht="15.75" thickBot="1">
      <c r="A5" s="601"/>
      <c r="B5" s="11"/>
      <c r="C5" s="13"/>
      <c r="D5" s="608" t="s">
        <v>56</v>
      </c>
      <c r="E5" s="608"/>
      <c r="F5" s="608"/>
      <c r="G5" s="608"/>
      <c r="H5" s="608"/>
      <c r="I5" s="609"/>
      <c r="J5" s="14" t="s">
        <v>10</v>
      </c>
      <c r="K5" s="610"/>
      <c r="L5" s="611"/>
    </row>
    <row r="6" spans="1:12">
      <c r="A6" s="16"/>
      <c r="B6" s="5"/>
      <c r="C6" s="5"/>
      <c r="D6" s="5"/>
      <c r="E6" s="5"/>
      <c r="F6" s="5"/>
      <c r="G6" s="5"/>
      <c r="H6" s="5"/>
      <c r="I6" s="5"/>
      <c r="J6" s="5"/>
      <c r="K6" s="5"/>
      <c r="L6" s="17"/>
    </row>
    <row r="7" spans="1:12">
      <c r="A7" s="128" t="s">
        <v>11</v>
      </c>
      <c r="B7" s="19"/>
      <c r="C7" s="20"/>
      <c r="D7" s="20"/>
      <c r="E7" s="20"/>
      <c r="F7" s="20"/>
      <c r="G7" s="20"/>
      <c r="H7" s="20"/>
      <c r="I7" s="20"/>
      <c r="J7" s="20"/>
      <c r="K7" s="20"/>
      <c r="L7" s="21"/>
    </row>
    <row r="8" spans="1:12">
      <c r="A8" s="16"/>
      <c r="B8" s="23"/>
      <c r="C8" s="23"/>
      <c r="D8" s="23"/>
      <c r="E8" s="23"/>
      <c r="F8" s="23"/>
      <c r="G8" s="23"/>
      <c r="H8" s="23"/>
      <c r="I8" s="23"/>
      <c r="J8" s="23"/>
      <c r="K8" s="23"/>
      <c r="L8" s="17"/>
    </row>
    <row r="9" spans="1:12">
      <c r="A9" s="129" t="s">
        <v>12</v>
      </c>
      <c r="B9" s="5"/>
      <c r="C9" s="24"/>
      <c r="D9" s="25" t="s">
        <v>13</v>
      </c>
      <c r="E9" s="23"/>
      <c r="F9" s="23"/>
      <c r="G9" s="23"/>
      <c r="H9" s="23"/>
      <c r="I9" s="23"/>
      <c r="J9" s="23"/>
      <c r="K9" s="23"/>
      <c r="L9" s="17"/>
    </row>
    <row r="10" spans="1:12">
      <c r="A10" s="129" t="s">
        <v>14</v>
      </c>
      <c r="B10" s="5"/>
      <c r="C10" s="612"/>
      <c r="D10" s="612"/>
      <c r="E10" s="612"/>
      <c r="F10" s="612"/>
      <c r="G10" s="612"/>
      <c r="H10" s="612"/>
      <c r="I10" s="612"/>
      <c r="J10" s="612"/>
      <c r="K10" s="612"/>
      <c r="L10" s="613"/>
    </row>
    <row r="11" spans="1:12">
      <c r="A11" s="130"/>
      <c r="B11" s="5"/>
      <c r="C11" s="612"/>
      <c r="D11" s="612"/>
      <c r="E11" s="612"/>
      <c r="F11" s="612"/>
      <c r="G11" s="612"/>
      <c r="H11" s="612"/>
      <c r="I11" s="612"/>
      <c r="J11" s="612"/>
      <c r="K11" s="612"/>
      <c r="L11" s="613"/>
    </row>
    <row r="12" spans="1:12">
      <c r="A12" s="129" t="s">
        <v>15</v>
      </c>
      <c r="B12" s="5"/>
      <c r="C12" s="614"/>
      <c r="D12" s="614"/>
      <c r="E12" s="614"/>
      <c r="F12" s="614"/>
      <c r="G12" s="614"/>
      <c r="H12" s="614"/>
      <c r="I12" s="614"/>
      <c r="J12" s="614"/>
      <c r="K12" s="614"/>
      <c r="L12" s="615"/>
    </row>
    <row r="13" spans="1:12">
      <c r="A13" s="129" t="s">
        <v>16</v>
      </c>
      <c r="B13" s="5"/>
      <c r="C13" s="614"/>
      <c r="D13" s="614"/>
      <c r="E13" s="614"/>
      <c r="F13" s="614"/>
      <c r="G13" s="614"/>
      <c r="H13" s="614"/>
      <c r="I13" s="614"/>
      <c r="J13" s="614"/>
      <c r="K13" s="614"/>
      <c r="L13" s="615"/>
    </row>
    <row r="14" spans="1:12">
      <c r="A14" s="129" t="s">
        <v>17</v>
      </c>
      <c r="B14" s="5"/>
      <c r="C14" s="614"/>
      <c r="D14" s="614"/>
      <c r="E14" s="614"/>
      <c r="F14" s="614"/>
      <c r="G14" s="614"/>
      <c r="H14" s="614"/>
      <c r="I14" s="614"/>
      <c r="J14" s="614"/>
      <c r="K14" s="614"/>
      <c r="L14" s="615"/>
    </row>
    <row r="15" spans="1:12" ht="15.75" thickBot="1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8"/>
    </row>
    <row r="16" spans="1:12" ht="15.75" thickBot="1">
      <c r="A16" s="131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132" t="s">
        <v>18</v>
      </c>
      <c r="B17" s="33"/>
      <c r="C17" s="34"/>
      <c r="D17" s="34"/>
      <c r="E17" s="34"/>
      <c r="F17" s="34"/>
      <c r="G17" s="34"/>
      <c r="H17" s="34"/>
      <c r="I17" s="34"/>
      <c r="J17" s="34"/>
      <c r="K17" s="34"/>
      <c r="L17" s="35"/>
    </row>
    <row r="18" spans="1:12" ht="15.75" thickBot="1">
      <c r="A18" s="16"/>
      <c r="B18" s="5"/>
      <c r="C18" s="5"/>
      <c r="D18" s="5"/>
      <c r="E18" s="5"/>
      <c r="F18" s="5"/>
      <c r="G18" s="5"/>
      <c r="H18" s="5"/>
      <c r="I18" s="5"/>
      <c r="J18" s="5"/>
      <c r="K18" s="5"/>
      <c r="L18" s="17"/>
    </row>
    <row r="19" spans="1:12">
      <c r="A19" s="37" t="s">
        <v>19</v>
      </c>
      <c r="B19" s="570" t="s">
        <v>20</v>
      </c>
      <c r="C19" s="571"/>
      <c r="D19" s="571"/>
      <c r="E19" s="571"/>
      <c r="F19" s="571"/>
      <c r="G19" s="571"/>
      <c r="H19" s="571"/>
      <c r="I19" s="571"/>
      <c r="J19" s="599"/>
      <c r="K19" s="210" t="s">
        <v>21</v>
      </c>
      <c r="L19" s="37" t="s">
        <v>22</v>
      </c>
    </row>
    <row r="20" spans="1:12" ht="15.75" thickBot="1">
      <c r="A20" s="39">
        <v>663.1</v>
      </c>
      <c r="B20" s="584" t="s">
        <v>233</v>
      </c>
      <c r="C20" s="585"/>
      <c r="D20" s="585"/>
      <c r="E20" s="585"/>
      <c r="F20" s="585"/>
      <c r="G20" s="585"/>
      <c r="H20" s="585"/>
      <c r="I20" s="585"/>
      <c r="J20" s="586"/>
      <c r="K20" s="40" t="s">
        <v>1</v>
      </c>
      <c r="L20" s="41"/>
    </row>
    <row r="21" spans="1:12">
      <c r="A21" s="16"/>
      <c r="B21" s="5"/>
      <c r="C21" s="5"/>
      <c r="D21" s="5"/>
      <c r="E21" s="5"/>
      <c r="F21" s="5"/>
      <c r="G21" s="5"/>
      <c r="H21" s="5"/>
      <c r="I21" s="5"/>
      <c r="J21" s="5"/>
      <c r="K21" s="5"/>
      <c r="L21" s="17"/>
    </row>
    <row r="22" spans="1:12">
      <c r="A22" s="133" t="s">
        <v>24</v>
      </c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3"/>
    </row>
    <row r="23" spans="1:12" ht="15.75" thickBot="1">
      <c r="A23" s="134"/>
      <c r="B23" s="45"/>
      <c r="C23" s="45"/>
      <c r="D23" s="45"/>
      <c r="E23" s="45"/>
      <c r="F23" s="45"/>
      <c r="G23" s="45"/>
      <c r="H23" s="46"/>
      <c r="I23" s="46"/>
      <c r="J23" s="45"/>
      <c r="K23" s="45"/>
      <c r="L23" s="47"/>
    </row>
    <row r="24" spans="1:12">
      <c r="A24" s="570" t="s">
        <v>20</v>
      </c>
      <c r="B24" s="587"/>
      <c r="C24" s="587"/>
      <c r="D24" s="587"/>
      <c r="E24" s="588"/>
      <c r="F24" s="589" t="s">
        <v>25</v>
      </c>
      <c r="G24" s="587"/>
      <c r="H24" s="590" t="s">
        <v>26</v>
      </c>
      <c r="I24" s="591"/>
      <c r="J24" s="50" t="s">
        <v>27</v>
      </c>
      <c r="K24" s="210" t="s">
        <v>28</v>
      </c>
      <c r="L24" s="51" t="s">
        <v>29</v>
      </c>
    </row>
    <row r="25" spans="1:12">
      <c r="A25" s="580" t="s">
        <v>133</v>
      </c>
      <c r="B25" s="581"/>
      <c r="C25" s="581"/>
      <c r="D25" s="581"/>
      <c r="E25" s="582"/>
      <c r="F25" s="592"/>
      <c r="G25" s="582"/>
      <c r="H25" s="592"/>
      <c r="I25" s="582"/>
      <c r="J25" s="52"/>
      <c r="K25" s="53"/>
      <c r="L25" s="54">
        <f>+L53*10%</f>
        <v>849.74200000000008</v>
      </c>
    </row>
    <row r="26" spans="1:12">
      <c r="A26" s="593"/>
      <c r="B26" s="594"/>
      <c r="C26" s="594"/>
      <c r="D26" s="594"/>
      <c r="E26" s="595"/>
      <c r="F26" s="55"/>
      <c r="G26" s="56"/>
      <c r="H26" s="55"/>
      <c r="I26" s="56"/>
      <c r="J26" s="52"/>
      <c r="K26" s="53"/>
      <c r="L26" s="54"/>
    </row>
    <row r="27" spans="1:12" ht="15.75" thickBot="1">
      <c r="A27" s="574"/>
      <c r="B27" s="575"/>
      <c r="C27" s="575"/>
      <c r="D27" s="575"/>
      <c r="E27" s="583"/>
      <c r="F27" s="598"/>
      <c r="G27" s="583"/>
      <c r="H27" s="598"/>
      <c r="I27" s="583"/>
      <c r="J27" s="57"/>
      <c r="K27" s="58"/>
      <c r="L27" s="96"/>
    </row>
    <row r="28" spans="1:12" ht="15.75" thickBot="1">
      <c r="A28" s="567" t="s">
        <v>31</v>
      </c>
      <c r="B28" s="568"/>
      <c r="C28" s="568"/>
      <c r="D28" s="568"/>
      <c r="E28" s="568"/>
      <c r="F28" s="568"/>
      <c r="G28" s="568"/>
      <c r="H28" s="568"/>
      <c r="I28" s="568"/>
      <c r="J28" s="568"/>
      <c r="K28" s="569"/>
      <c r="L28" s="60">
        <f>SUM(L25:L27)</f>
        <v>849.74200000000008</v>
      </c>
    </row>
    <row r="29" spans="1:12">
      <c r="A29" s="135"/>
      <c r="B29" s="5"/>
      <c r="C29" s="5"/>
      <c r="D29" s="5"/>
      <c r="E29" s="5"/>
      <c r="F29" s="5"/>
      <c r="G29" s="5"/>
      <c r="H29" s="5"/>
      <c r="I29" s="5"/>
      <c r="J29" s="5"/>
      <c r="K29" s="5"/>
      <c r="L29" s="17"/>
    </row>
    <row r="30" spans="1:12">
      <c r="A30" s="136" t="s">
        <v>32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21"/>
    </row>
    <row r="31" spans="1:12" ht="15.75" thickBot="1">
      <c r="A31" s="26"/>
      <c r="B31" s="11"/>
      <c r="C31" s="11"/>
      <c r="D31" s="11"/>
      <c r="E31" s="11"/>
      <c r="F31" s="11"/>
      <c r="G31" s="11"/>
      <c r="H31" s="11"/>
      <c r="I31" s="5"/>
      <c r="J31" s="5"/>
      <c r="K31" s="5"/>
      <c r="L31" s="17"/>
    </row>
    <row r="32" spans="1:12">
      <c r="A32" s="570" t="s">
        <v>20</v>
      </c>
      <c r="B32" s="571"/>
      <c r="C32" s="571"/>
      <c r="D32" s="571"/>
      <c r="E32" s="571"/>
      <c r="F32" s="571"/>
      <c r="G32" s="571"/>
      <c r="H32" s="579"/>
      <c r="I32" s="211" t="s">
        <v>21</v>
      </c>
      <c r="J32" s="50" t="s">
        <v>22</v>
      </c>
      <c r="K32" s="210" t="s">
        <v>33</v>
      </c>
      <c r="L32" s="51" t="s">
        <v>29</v>
      </c>
    </row>
    <row r="33" spans="1:12">
      <c r="A33" s="572" t="s">
        <v>234</v>
      </c>
      <c r="B33" s="573"/>
      <c r="C33" s="573"/>
      <c r="D33" s="573"/>
      <c r="E33" s="573"/>
      <c r="F33" s="573"/>
      <c r="G33" s="573"/>
      <c r="H33" s="619"/>
      <c r="I33" s="62" t="s">
        <v>1</v>
      </c>
      <c r="J33" s="63">
        <v>1.05</v>
      </c>
      <c r="K33" s="64">
        <f>+insumos!C30</f>
        <v>10200</v>
      </c>
      <c r="L33" s="54">
        <f>+K33*J33</f>
        <v>10710</v>
      </c>
    </row>
    <row r="34" spans="1:12">
      <c r="A34" s="580"/>
      <c r="B34" s="581"/>
      <c r="C34" s="581"/>
      <c r="D34" s="581"/>
      <c r="E34" s="581"/>
      <c r="F34" s="581"/>
      <c r="G34" s="581"/>
      <c r="H34" s="582"/>
      <c r="I34" s="65"/>
      <c r="J34" s="66"/>
      <c r="K34" s="67"/>
      <c r="L34" s="54"/>
    </row>
    <row r="35" spans="1:12">
      <c r="A35" s="580"/>
      <c r="B35" s="581"/>
      <c r="C35" s="581"/>
      <c r="D35" s="581"/>
      <c r="E35" s="581"/>
      <c r="F35" s="581"/>
      <c r="G35" s="581"/>
      <c r="H35" s="582"/>
      <c r="I35" s="65"/>
      <c r="J35" s="66"/>
      <c r="K35" s="67"/>
      <c r="L35" s="54"/>
    </row>
    <row r="36" spans="1:12">
      <c r="A36" s="580"/>
      <c r="B36" s="581"/>
      <c r="C36" s="581"/>
      <c r="D36" s="581"/>
      <c r="E36" s="581"/>
      <c r="F36" s="581"/>
      <c r="G36" s="581"/>
      <c r="H36" s="582"/>
      <c r="I36" s="65"/>
      <c r="J36" s="66"/>
      <c r="K36" s="67"/>
      <c r="L36" s="68"/>
    </row>
    <row r="37" spans="1:12">
      <c r="A37" s="580"/>
      <c r="B37" s="581"/>
      <c r="C37" s="581"/>
      <c r="D37" s="581"/>
      <c r="E37" s="581"/>
      <c r="F37" s="581"/>
      <c r="G37" s="581"/>
      <c r="H37" s="582"/>
      <c r="I37" s="65"/>
      <c r="J37" s="66"/>
      <c r="K37" s="67"/>
      <c r="L37" s="68"/>
    </row>
    <row r="38" spans="1:12" ht="15.75" thickBot="1">
      <c r="A38" s="574"/>
      <c r="B38" s="575"/>
      <c r="C38" s="575"/>
      <c r="D38" s="575"/>
      <c r="E38" s="575"/>
      <c r="F38" s="575"/>
      <c r="G38" s="575"/>
      <c r="H38" s="583"/>
      <c r="I38" s="69"/>
      <c r="J38" s="70"/>
      <c r="K38" s="67"/>
      <c r="L38" s="71"/>
    </row>
    <row r="39" spans="1:12" ht="15.75" thickBot="1">
      <c r="A39" s="567" t="s">
        <v>31</v>
      </c>
      <c r="B39" s="568"/>
      <c r="C39" s="568"/>
      <c r="D39" s="568"/>
      <c r="E39" s="568"/>
      <c r="F39" s="568"/>
      <c r="G39" s="568"/>
      <c r="H39" s="568"/>
      <c r="I39" s="568"/>
      <c r="J39" s="568"/>
      <c r="K39" s="569"/>
      <c r="L39" s="60">
        <f>SUM(L33:L38)</f>
        <v>10710</v>
      </c>
    </row>
    <row r="40" spans="1:12">
      <c r="A40" s="16"/>
      <c r="B40" s="5"/>
      <c r="C40" s="5"/>
      <c r="D40" s="5"/>
      <c r="E40" s="5"/>
      <c r="F40" s="5"/>
      <c r="G40" s="5"/>
      <c r="H40" s="5"/>
      <c r="I40" s="5"/>
      <c r="J40" s="5"/>
      <c r="K40" s="5"/>
      <c r="L40" s="17"/>
    </row>
    <row r="41" spans="1:12">
      <c r="A41" s="136" t="s">
        <v>34</v>
      </c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21"/>
    </row>
    <row r="42" spans="1:12" ht="15.75" thickBot="1">
      <c r="A42" s="16"/>
      <c r="B42" s="5"/>
      <c r="C42" s="5"/>
      <c r="D42" s="5"/>
      <c r="E42" s="5"/>
      <c r="F42" s="5"/>
      <c r="G42" s="5"/>
      <c r="H42" s="5"/>
      <c r="I42" s="5"/>
      <c r="J42" s="5"/>
      <c r="K42" s="5"/>
      <c r="L42" s="17"/>
    </row>
    <row r="43" spans="1:12">
      <c r="A43" s="570" t="s">
        <v>35</v>
      </c>
      <c r="B43" s="571"/>
      <c r="C43" s="571"/>
      <c r="D43" s="571"/>
      <c r="E43" s="571"/>
      <c r="F43" s="571"/>
      <c r="G43" s="571"/>
      <c r="H43" s="50" t="s">
        <v>36</v>
      </c>
      <c r="I43" s="210" t="s">
        <v>37</v>
      </c>
      <c r="J43" s="50" t="s">
        <v>38</v>
      </c>
      <c r="K43" s="210" t="s">
        <v>39</v>
      </c>
      <c r="L43" s="51" t="s">
        <v>29</v>
      </c>
    </row>
    <row r="44" spans="1:12">
      <c r="A44" s="580"/>
      <c r="B44" s="581"/>
      <c r="C44" s="581"/>
      <c r="D44" s="581"/>
      <c r="E44" s="581"/>
      <c r="F44" s="581"/>
      <c r="G44" s="581"/>
      <c r="H44" s="63"/>
      <c r="I44" s="72"/>
      <c r="J44" s="73"/>
      <c r="K44" s="64"/>
      <c r="L44" s="54"/>
    </row>
    <row r="45" spans="1:12" ht="15.75" thickBot="1">
      <c r="A45" s="574"/>
      <c r="B45" s="575"/>
      <c r="C45" s="575"/>
      <c r="D45" s="575"/>
      <c r="E45" s="575"/>
      <c r="F45" s="575"/>
      <c r="G45" s="575"/>
      <c r="H45" s="74"/>
      <c r="I45" s="11"/>
      <c r="J45" s="75"/>
      <c r="K45" s="64"/>
      <c r="L45" s="54"/>
    </row>
    <row r="46" spans="1:12" ht="15.75" thickBot="1">
      <c r="A46" s="567" t="s">
        <v>31</v>
      </c>
      <c r="B46" s="568"/>
      <c r="C46" s="568"/>
      <c r="D46" s="568"/>
      <c r="E46" s="568"/>
      <c r="F46" s="568"/>
      <c r="G46" s="568"/>
      <c r="H46" s="568"/>
      <c r="I46" s="568"/>
      <c r="J46" s="568"/>
      <c r="K46" s="569"/>
      <c r="L46" s="60">
        <f>SUM(L44:L45)</f>
        <v>0</v>
      </c>
    </row>
    <row r="47" spans="1:12">
      <c r="A47" s="16"/>
      <c r="B47" s="5"/>
      <c r="C47" s="5"/>
      <c r="D47" s="5"/>
      <c r="E47" s="5"/>
      <c r="F47" s="5"/>
      <c r="G47" s="5"/>
      <c r="H47" s="5"/>
      <c r="I47" s="5"/>
      <c r="J47" s="5"/>
      <c r="K47" s="5"/>
      <c r="L47" s="17"/>
    </row>
    <row r="48" spans="1:12">
      <c r="A48" s="136" t="s">
        <v>41</v>
      </c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21"/>
    </row>
    <row r="49" spans="1:12" ht="15.75" thickBot="1">
      <c r="A49" s="16"/>
      <c r="B49" s="5"/>
      <c r="C49" s="5"/>
      <c r="D49" s="5"/>
      <c r="E49" s="5"/>
      <c r="F49" s="5"/>
      <c r="G49" s="5"/>
      <c r="H49" s="5"/>
      <c r="I49" s="5"/>
      <c r="J49" s="5"/>
      <c r="K49" s="5"/>
      <c r="L49" s="17"/>
    </row>
    <row r="50" spans="1:12" ht="23.25">
      <c r="A50" s="570" t="s">
        <v>42</v>
      </c>
      <c r="B50" s="571"/>
      <c r="C50" s="571"/>
      <c r="D50" s="571"/>
      <c r="E50" s="571"/>
      <c r="F50" s="571"/>
      <c r="G50" s="571"/>
      <c r="H50" s="50" t="s">
        <v>43</v>
      </c>
      <c r="I50" s="76" t="s">
        <v>44</v>
      </c>
      <c r="J50" s="77" t="s">
        <v>45</v>
      </c>
      <c r="K50" s="76" t="s">
        <v>28</v>
      </c>
      <c r="L50" s="78" t="s">
        <v>29</v>
      </c>
    </row>
    <row r="51" spans="1:12">
      <c r="A51" s="572" t="s">
        <v>235</v>
      </c>
      <c r="B51" s="573"/>
      <c r="C51" s="573"/>
      <c r="D51" s="573"/>
      <c r="E51" s="573"/>
      <c r="F51" s="573"/>
      <c r="G51" s="573"/>
      <c r="H51" s="52">
        <f>+insumos!C49*2+insumos!C50</f>
        <v>160762</v>
      </c>
      <c r="I51" s="214">
        <v>0.85</v>
      </c>
      <c r="J51" s="52">
        <f>+H51*1.85</f>
        <v>297409.7</v>
      </c>
      <c r="K51" s="72">
        <v>35</v>
      </c>
      <c r="L51" s="54">
        <f>+J51/K51</f>
        <v>8497.42</v>
      </c>
    </row>
    <row r="52" spans="1:12" ht="15.75" thickBot="1">
      <c r="A52" s="574"/>
      <c r="B52" s="575"/>
      <c r="C52" s="575"/>
      <c r="D52" s="575"/>
      <c r="E52" s="575"/>
      <c r="F52" s="575"/>
      <c r="G52" s="575"/>
      <c r="H52" s="87"/>
      <c r="I52" s="11"/>
      <c r="J52" s="87"/>
      <c r="K52" s="11"/>
      <c r="L52" s="88"/>
    </row>
    <row r="53" spans="1:12" ht="15.75" thickBot="1">
      <c r="A53" s="567"/>
      <c r="B53" s="568"/>
      <c r="C53" s="568"/>
      <c r="D53" s="568"/>
      <c r="E53" s="568"/>
      <c r="F53" s="568"/>
      <c r="G53" s="568"/>
      <c r="H53" s="568"/>
      <c r="I53" s="568"/>
      <c r="J53" s="568"/>
      <c r="K53" s="569"/>
      <c r="L53" s="60">
        <f>SUM(L51:L52)</f>
        <v>8497.42</v>
      </c>
    </row>
    <row r="54" spans="1:12" ht="15.75" thickBot="1">
      <c r="A54" s="16"/>
      <c r="B54" s="5"/>
      <c r="C54" s="5"/>
      <c r="D54" s="5"/>
      <c r="E54" s="5"/>
      <c r="F54" s="5"/>
      <c r="G54" s="5"/>
      <c r="H54" s="5"/>
      <c r="I54" s="5"/>
      <c r="J54" s="5"/>
      <c r="K54" s="5"/>
      <c r="L54" s="17"/>
    </row>
    <row r="55" spans="1:12" ht="15.75" thickBot="1">
      <c r="A55" s="576" t="s">
        <v>47</v>
      </c>
      <c r="B55" s="577"/>
      <c r="C55" s="577"/>
      <c r="D55" s="577"/>
      <c r="E55" s="577"/>
      <c r="F55" s="577"/>
      <c r="G55" s="577"/>
      <c r="H55" s="577"/>
      <c r="I55" s="577"/>
      <c r="J55" s="577"/>
      <c r="K55" s="578"/>
      <c r="L55" s="60">
        <f>ROUND(L28+L39+L46+L53,0)</f>
        <v>20057</v>
      </c>
    </row>
    <row r="56" spans="1:12">
      <c r="A56" s="16"/>
      <c r="B56" s="5"/>
      <c r="C56" s="5"/>
      <c r="D56" s="5"/>
      <c r="E56" s="5"/>
      <c r="F56" s="5"/>
      <c r="G56" s="5"/>
      <c r="H56" s="5"/>
      <c r="I56" s="5"/>
      <c r="J56" s="5"/>
      <c r="K56" s="5"/>
      <c r="L56" s="17"/>
    </row>
    <row r="57" spans="1:12">
      <c r="A57" s="16"/>
      <c r="B57" s="5"/>
      <c r="C57" s="5"/>
      <c r="D57" s="5"/>
      <c r="E57" s="5"/>
      <c r="F57" s="5"/>
      <c r="G57" s="5"/>
      <c r="H57" s="5"/>
      <c r="I57" s="5"/>
      <c r="J57" s="5"/>
      <c r="K57" s="5"/>
      <c r="L57" s="17"/>
    </row>
    <row r="58" spans="1:12">
      <c r="A58" s="16"/>
      <c r="B58" s="5"/>
      <c r="C58" s="5"/>
      <c r="D58" s="5"/>
      <c r="E58" s="5"/>
      <c r="F58" s="5"/>
      <c r="G58" s="5"/>
      <c r="H58" s="5"/>
      <c r="I58" s="5"/>
      <c r="J58" s="5"/>
      <c r="K58" s="5"/>
      <c r="L58" s="17"/>
    </row>
    <row r="59" spans="1:12">
      <c r="A59" s="16"/>
      <c r="B59" s="5"/>
      <c r="C59" s="5"/>
      <c r="D59" s="5"/>
      <c r="E59" s="5"/>
      <c r="F59" s="5"/>
      <c r="G59" s="5"/>
      <c r="H59" s="5"/>
      <c r="I59" s="5"/>
      <c r="J59" s="5"/>
      <c r="K59" s="5"/>
      <c r="L59" s="17"/>
    </row>
    <row r="60" spans="1:12">
      <c r="A60" s="16"/>
      <c r="B60" s="5"/>
      <c r="C60" s="5"/>
      <c r="D60" s="5"/>
      <c r="E60" s="5"/>
      <c r="F60" s="5"/>
      <c r="G60" s="5"/>
      <c r="H60" s="5"/>
      <c r="I60" s="5"/>
      <c r="J60" s="5"/>
      <c r="K60" s="5"/>
      <c r="L60" s="17"/>
    </row>
    <row r="61" spans="1:12">
      <c r="A61" s="16"/>
      <c r="B61" s="5"/>
      <c r="C61" s="5"/>
      <c r="D61" s="5"/>
      <c r="E61" s="5"/>
      <c r="F61" s="5"/>
      <c r="G61" s="5"/>
      <c r="H61" s="5"/>
      <c r="I61" s="5"/>
      <c r="J61" s="5"/>
      <c r="K61" s="5"/>
      <c r="L61" s="17"/>
    </row>
    <row r="62" spans="1:12">
      <c r="A62" s="16"/>
      <c r="B62" s="5"/>
      <c r="C62" s="5"/>
      <c r="D62" s="5"/>
      <c r="E62" s="5"/>
      <c r="F62" s="5"/>
      <c r="G62" s="5"/>
      <c r="H62" s="5"/>
      <c r="I62" s="5"/>
      <c r="J62" s="5"/>
      <c r="K62" s="5"/>
      <c r="L62" s="17"/>
    </row>
    <row r="63" spans="1:12">
      <c r="A63" s="16"/>
      <c r="B63" s="5"/>
      <c r="C63" s="5"/>
      <c r="D63" s="5"/>
      <c r="E63" s="5"/>
      <c r="F63" s="79" t="s">
        <v>48</v>
      </c>
      <c r="G63" s="5"/>
      <c r="H63" s="5"/>
      <c r="I63" s="5"/>
      <c r="J63" s="5"/>
      <c r="K63" s="5"/>
      <c r="L63" s="17"/>
    </row>
    <row r="64" spans="1:12">
      <c r="A64" s="16"/>
      <c r="B64" s="5"/>
      <c r="C64" s="5"/>
      <c r="D64" s="5"/>
      <c r="E64" s="5"/>
      <c r="F64" s="79" t="s">
        <v>49</v>
      </c>
      <c r="G64" s="554"/>
      <c r="H64" s="554"/>
      <c r="I64" s="554"/>
      <c r="J64" s="5"/>
      <c r="K64" s="5"/>
      <c r="L64" s="17"/>
    </row>
    <row r="65" spans="1:12">
      <c r="A65" s="555" t="s">
        <v>50</v>
      </c>
      <c r="B65" s="556"/>
      <c r="C65" s="556"/>
      <c r="D65" s="556"/>
      <c r="E65" s="556"/>
      <c r="F65" s="556"/>
      <c r="G65" s="556"/>
      <c r="H65" s="556"/>
      <c r="I65" s="556"/>
      <c r="J65" s="556"/>
      <c r="K65" s="556"/>
      <c r="L65" s="557"/>
    </row>
    <row r="66" spans="1:12">
      <c r="A66" s="16"/>
      <c r="B66" s="5"/>
      <c r="C66" s="5"/>
      <c r="D66" s="5"/>
      <c r="E66" s="5"/>
      <c r="F66" s="5" t="s">
        <v>51</v>
      </c>
      <c r="G66" s="5"/>
      <c r="H66" s="5"/>
      <c r="I66" s="5"/>
      <c r="J66" s="5"/>
      <c r="K66" s="5"/>
      <c r="L66" s="17"/>
    </row>
    <row r="67" spans="1:12">
      <c r="A67" s="136" t="s">
        <v>89</v>
      </c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21"/>
    </row>
    <row r="68" spans="1:12">
      <c r="A68" s="558"/>
      <c r="B68" s="559"/>
      <c r="C68" s="559"/>
      <c r="D68" s="559"/>
      <c r="E68" s="559"/>
      <c r="F68" s="559"/>
      <c r="G68" s="559"/>
      <c r="H68" s="559"/>
      <c r="I68" s="559"/>
      <c r="J68" s="559"/>
      <c r="K68" s="559"/>
      <c r="L68" s="560"/>
    </row>
    <row r="69" spans="1:12">
      <c r="A69" s="561"/>
      <c r="B69" s="562"/>
      <c r="C69" s="562"/>
      <c r="D69" s="562"/>
      <c r="E69" s="562"/>
      <c r="F69" s="562"/>
      <c r="G69" s="562"/>
      <c r="H69" s="562"/>
      <c r="I69" s="562"/>
      <c r="J69" s="562"/>
      <c r="K69" s="562"/>
      <c r="L69" s="563"/>
    </row>
    <row r="70" spans="1:12">
      <c r="A70" s="564"/>
      <c r="B70" s="565"/>
      <c r="C70" s="565"/>
      <c r="D70" s="565"/>
      <c r="E70" s="565"/>
      <c r="F70" s="565"/>
      <c r="G70" s="565"/>
      <c r="H70" s="565"/>
      <c r="I70" s="565"/>
      <c r="J70" s="565"/>
      <c r="K70" s="565"/>
      <c r="L70" s="566"/>
    </row>
    <row r="71" spans="1:12">
      <c r="A71" s="80"/>
      <c r="B71" s="81"/>
      <c r="C71" s="81"/>
      <c r="D71" s="81"/>
      <c r="E71" s="81"/>
      <c r="F71" s="81"/>
      <c r="G71" s="81"/>
      <c r="H71" s="81"/>
      <c r="I71" s="81"/>
      <c r="J71" s="81"/>
      <c r="K71" s="81"/>
      <c r="L71" s="82"/>
    </row>
    <row r="72" spans="1:12">
      <c r="A72" s="80" t="s">
        <v>53</v>
      </c>
      <c r="B72" s="137"/>
      <c r="C72" s="81"/>
      <c r="D72" s="81"/>
      <c r="E72" s="81"/>
      <c r="F72" s="81"/>
      <c r="G72" s="81"/>
      <c r="H72" s="81"/>
      <c r="I72" s="81"/>
      <c r="J72" s="81"/>
      <c r="K72" s="81"/>
      <c r="L72" s="82"/>
    </row>
    <row r="73" spans="1:12">
      <c r="A73" s="16" t="s">
        <v>54</v>
      </c>
      <c r="B73" s="5"/>
      <c r="C73" s="5"/>
      <c r="D73" s="5"/>
      <c r="E73" s="79"/>
      <c r="F73" s="5"/>
      <c r="G73" s="5"/>
      <c r="H73" s="5"/>
      <c r="I73" s="5"/>
      <c r="J73" s="5"/>
      <c r="K73" s="5"/>
      <c r="L73" s="17"/>
    </row>
    <row r="74" spans="1:12">
      <c r="A74" s="16"/>
      <c r="B74" s="5"/>
      <c r="C74" s="5"/>
      <c r="D74" s="5"/>
      <c r="E74" s="79"/>
      <c r="F74" s="139"/>
      <c r="G74" s="139"/>
      <c r="H74" s="139"/>
      <c r="I74" s="139"/>
      <c r="J74" s="5"/>
      <c r="K74" s="5"/>
      <c r="L74" s="17"/>
    </row>
    <row r="75" spans="1:12">
      <c r="A75" s="149"/>
      <c r="B75" s="139"/>
      <c r="C75" s="139"/>
      <c r="D75" s="139"/>
      <c r="E75" s="139"/>
      <c r="F75" s="139"/>
      <c r="G75" s="139"/>
      <c r="H75" s="139"/>
      <c r="I75" s="139"/>
      <c r="J75" s="139"/>
      <c r="K75" s="139"/>
      <c r="L75" s="140"/>
    </row>
    <row r="76" spans="1:12">
      <c r="A76" s="16" t="s">
        <v>55</v>
      </c>
      <c r="B76" s="83"/>
      <c r="C76" s="83"/>
      <c r="D76" s="84"/>
      <c r="E76" s="141"/>
      <c r="F76" s="141"/>
      <c r="G76" s="141"/>
      <c r="H76" s="141"/>
      <c r="I76" s="142"/>
      <c r="J76" s="142"/>
      <c r="K76" s="142"/>
      <c r="L76" s="143"/>
    </row>
    <row r="77" spans="1:12" ht="15.75" thickBot="1">
      <c r="A77" s="144"/>
      <c r="B77" s="145"/>
      <c r="C77" s="145"/>
      <c r="D77" s="11"/>
      <c r="E77" s="146"/>
      <c r="F77" s="146"/>
      <c r="G77" s="146"/>
      <c r="H77" s="146"/>
      <c r="I77" s="147"/>
      <c r="J77" s="147"/>
      <c r="K77" s="147"/>
      <c r="L77" s="148"/>
    </row>
  </sheetData>
  <mergeCells count="45">
    <mergeCell ref="B19:J19"/>
    <mergeCell ref="A2:A5"/>
    <mergeCell ref="D2:I2"/>
    <mergeCell ref="J2:L2"/>
    <mergeCell ref="D3:I3"/>
    <mergeCell ref="D4:I4"/>
    <mergeCell ref="D5:I5"/>
    <mergeCell ref="K5:L5"/>
    <mergeCell ref="C10:L10"/>
    <mergeCell ref="C11:L11"/>
    <mergeCell ref="C12:L12"/>
    <mergeCell ref="C13:L13"/>
    <mergeCell ref="C14:L14"/>
    <mergeCell ref="A32:H32"/>
    <mergeCell ref="B20:J20"/>
    <mergeCell ref="A24:E24"/>
    <mergeCell ref="F24:G24"/>
    <mergeCell ref="H24:I24"/>
    <mergeCell ref="A25:E25"/>
    <mergeCell ref="F25:G25"/>
    <mergeCell ref="H25:I25"/>
    <mergeCell ref="A26:E26"/>
    <mergeCell ref="A27:E27"/>
    <mergeCell ref="F27:G27"/>
    <mergeCell ref="H27:I27"/>
    <mergeCell ref="A28:K28"/>
    <mergeCell ref="A50:G50"/>
    <mergeCell ref="A33:H33"/>
    <mergeCell ref="A34:H34"/>
    <mergeCell ref="A35:H35"/>
    <mergeCell ref="A36:H36"/>
    <mergeCell ref="A37:H37"/>
    <mergeCell ref="A38:H38"/>
    <mergeCell ref="A39:K39"/>
    <mergeCell ref="A43:G43"/>
    <mergeCell ref="A44:G44"/>
    <mergeCell ref="A45:G45"/>
    <mergeCell ref="A46:K46"/>
    <mergeCell ref="A51:G51"/>
    <mergeCell ref="A52:G52"/>
    <mergeCell ref="A53:K53"/>
    <mergeCell ref="A55:K55"/>
    <mergeCell ref="A68:L70"/>
    <mergeCell ref="G64:I64"/>
    <mergeCell ref="A65:L65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  <pageSetUpPr fitToPage="1"/>
  </sheetPr>
  <dimension ref="A1:AZ77"/>
  <sheetViews>
    <sheetView topLeftCell="A43" zoomScale="84" zoomScaleNormal="84" workbookViewId="0">
      <selection activeCell="L55" sqref="L55"/>
    </sheetView>
  </sheetViews>
  <sheetFormatPr baseColWidth="10" defaultRowHeight="15"/>
  <cols>
    <col min="1" max="7" width="11.42578125" style="85"/>
    <col min="8" max="8" width="11.85546875" style="85" bestFit="1" customWidth="1"/>
    <col min="9" max="9" width="12.5703125" style="85" customWidth="1"/>
    <col min="10" max="10" width="13.28515625" style="85" customWidth="1"/>
    <col min="11" max="11" width="15.85546875" style="85" customWidth="1"/>
    <col min="12" max="12" width="13" style="85" customWidth="1"/>
    <col min="255" max="255" width="1.85546875" customWidth="1"/>
    <col min="263" max="263" width="11.85546875" bestFit="1" customWidth="1"/>
    <col min="264" max="264" width="12.5703125" customWidth="1"/>
    <col min="265" max="265" width="13.28515625" customWidth="1"/>
    <col min="266" max="266" width="15.85546875" customWidth="1"/>
    <col min="267" max="267" width="13" customWidth="1"/>
    <col min="268" max="268" width="0.140625" customWidth="1"/>
    <col min="511" max="511" width="1.85546875" customWidth="1"/>
    <col min="519" max="519" width="11.85546875" bestFit="1" customWidth="1"/>
    <col min="520" max="520" width="12.5703125" customWidth="1"/>
    <col min="521" max="521" width="13.28515625" customWidth="1"/>
    <col min="522" max="522" width="15.85546875" customWidth="1"/>
    <col min="523" max="523" width="13" customWidth="1"/>
    <col min="524" max="524" width="0.140625" customWidth="1"/>
    <col min="767" max="767" width="1.85546875" customWidth="1"/>
    <col min="775" max="775" width="11.85546875" bestFit="1" customWidth="1"/>
    <col min="776" max="776" width="12.5703125" customWidth="1"/>
    <col min="777" max="777" width="13.28515625" customWidth="1"/>
    <col min="778" max="778" width="15.85546875" customWidth="1"/>
    <col min="779" max="779" width="13" customWidth="1"/>
    <col min="780" max="780" width="0.140625" customWidth="1"/>
    <col min="1023" max="1023" width="1.85546875" customWidth="1"/>
    <col min="1031" max="1031" width="11.85546875" bestFit="1" customWidth="1"/>
    <col min="1032" max="1032" width="12.5703125" customWidth="1"/>
    <col min="1033" max="1033" width="13.28515625" customWidth="1"/>
    <col min="1034" max="1034" width="15.85546875" customWidth="1"/>
    <col min="1035" max="1035" width="13" customWidth="1"/>
    <col min="1036" max="1036" width="0.140625" customWidth="1"/>
    <col min="1279" max="1279" width="1.85546875" customWidth="1"/>
    <col min="1287" max="1287" width="11.85546875" bestFit="1" customWidth="1"/>
    <col min="1288" max="1288" width="12.5703125" customWidth="1"/>
    <col min="1289" max="1289" width="13.28515625" customWidth="1"/>
    <col min="1290" max="1290" width="15.85546875" customWidth="1"/>
    <col min="1291" max="1291" width="13" customWidth="1"/>
    <col min="1292" max="1292" width="0.140625" customWidth="1"/>
    <col min="1535" max="1535" width="1.85546875" customWidth="1"/>
    <col min="1543" max="1543" width="11.85546875" bestFit="1" customWidth="1"/>
    <col min="1544" max="1544" width="12.5703125" customWidth="1"/>
    <col min="1545" max="1545" width="13.28515625" customWidth="1"/>
    <col min="1546" max="1546" width="15.85546875" customWidth="1"/>
    <col min="1547" max="1547" width="13" customWidth="1"/>
    <col min="1548" max="1548" width="0.140625" customWidth="1"/>
    <col min="1791" max="1791" width="1.85546875" customWidth="1"/>
    <col min="1799" max="1799" width="11.85546875" bestFit="1" customWidth="1"/>
    <col min="1800" max="1800" width="12.5703125" customWidth="1"/>
    <col min="1801" max="1801" width="13.28515625" customWidth="1"/>
    <col min="1802" max="1802" width="15.85546875" customWidth="1"/>
    <col min="1803" max="1803" width="13" customWidth="1"/>
    <col min="1804" max="1804" width="0.140625" customWidth="1"/>
    <col min="2047" max="2047" width="1.85546875" customWidth="1"/>
    <col min="2055" max="2055" width="11.85546875" bestFit="1" customWidth="1"/>
    <col min="2056" max="2056" width="12.5703125" customWidth="1"/>
    <col min="2057" max="2057" width="13.28515625" customWidth="1"/>
    <col min="2058" max="2058" width="15.85546875" customWidth="1"/>
    <col min="2059" max="2059" width="13" customWidth="1"/>
    <col min="2060" max="2060" width="0.140625" customWidth="1"/>
    <col min="2303" max="2303" width="1.85546875" customWidth="1"/>
    <col min="2311" max="2311" width="11.85546875" bestFit="1" customWidth="1"/>
    <col min="2312" max="2312" width="12.5703125" customWidth="1"/>
    <col min="2313" max="2313" width="13.28515625" customWidth="1"/>
    <col min="2314" max="2314" width="15.85546875" customWidth="1"/>
    <col min="2315" max="2315" width="13" customWidth="1"/>
    <col min="2316" max="2316" width="0.140625" customWidth="1"/>
    <col min="2559" max="2559" width="1.85546875" customWidth="1"/>
    <col min="2567" max="2567" width="11.85546875" bestFit="1" customWidth="1"/>
    <col min="2568" max="2568" width="12.5703125" customWidth="1"/>
    <col min="2569" max="2569" width="13.28515625" customWidth="1"/>
    <col min="2570" max="2570" width="15.85546875" customWidth="1"/>
    <col min="2571" max="2571" width="13" customWidth="1"/>
    <col min="2572" max="2572" width="0.140625" customWidth="1"/>
    <col min="2815" max="2815" width="1.85546875" customWidth="1"/>
    <col min="2823" max="2823" width="11.85546875" bestFit="1" customWidth="1"/>
    <col min="2824" max="2824" width="12.5703125" customWidth="1"/>
    <col min="2825" max="2825" width="13.28515625" customWidth="1"/>
    <col min="2826" max="2826" width="15.85546875" customWidth="1"/>
    <col min="2827" max="2827" width="13" customWidth="1"/>
    <col min="2828" max="2828" width="0.140625" customWidth="1"/>
    <col min="3071" max="3071" width="1.85546875" customWidth="1"/>
    <col min="3079" max="3079" width="11.85546875" bestFit="1" customWidth="1"/>
    <col min="3080" max="3080" width="12.5703125" customWidth="1"/>
    <col min="3081" max="3081" width="13.28515625" customWidth="1"/>
    <col min="3082" max="3082" width="15.85546875" customWidth="1"/>
    <col min="3083" max="3083" width="13" customWidth="1"/>
    <col min="3084" max="3084" width="0.140625" customWidth="1"/>
    <col min="3327" max="3327" width="1.85546875" customWidth="1"/>
    <col min="3335" max="3335" width="11.85546875" bestFit="1" customWidth="1"/>
    <col min="3336" max="3336" width="12.5703125" customWidth="1"/>
    <col min="3337" max="3337" width="13.28515625" customWidth="1"/>
    <col min="3338" max="3338" width="15.85546875" customWidth="1"/>
    <col min="3339" max="3339" width="13" customWidth="1"/>
    <col min="3340" max="3340" width="0.140625" customWidth="1"/>
    <col min="3583" max="3583" width="1.85546875" customWidth="1"/>
    <col min="3591" max="3591" width="11.85546875" bestFit="1" customWidth="1"/>
    <col min="3592" max="3592" width="12.5703125" customWidth="1"/>
    <col min="3593" max="3593" width="13.28515625" customWidth="1"/>
    <col min="3594" max="3594" width="15.85546875" customWidth="1"/>
    <col min="3595" max="3595" width="13" customWidth="1"/>
    <col min="3596" max="3596" width="0.140625" customWidth="1"/>
    <col min="3839" max="3839" width="1.85546875" customWidth="1"/>
    <col min="3847" max="3847" width="11.85546875" bestFit="1" customWidth="1"/>
    <col min="3848" max="3848" width="12.5703125" customWidth="1"/>
    <col min="3849" max="3849" width="13.28515625" customWidth="1"/>
    <col min="3850" max="3850" width="15.85546875" customWidth="1"/>
    <col min="3851" max="3851" width="13" customWidth="1"/>
    <col min="3852" max="3852" width="0.140625" customWidth="1"/>
    <col min="4095" max="4095" width="1.85546875" customWidth="1"/>
    <col min="4103" max="4103" width="11.85546875" bestFit="1" customWidth="1"/>
    <col min="4104" max="4104" width="12.5703125" customWidth="1"/>
    <col min="4105" max="4105" width="13.28515625" customWidth="1"/>
    <col min="4106" max="4106" width="15.85546875" customWidth="1"/>
    <col min="4107" max="4107" width="13" customWidth="1"/>
    <col min="4108" max="4108" width="0.140625" customWidth="1"/>
    <col min="4351" max="4351" width="1.85546875" customWidth="1"/>
    <col min="4359" max="4359" width="11.85546875" bestFit="1" customWidth="1"/>
    <col min="4360" max="4360" width="12.5703125" customWidth="1"/>
    <col min="4361" max="4361" width="13.28515625" customWidth="1"/>
    <col min="4362" max="4362" width="15.85546875" customWidth="1"/>
    <col min="4363" max="4363" width="13" customWidth="1"/>
    <col min="4364" max="4364" width="0.140625" customWidth="1"/>
    <col min="4607" max="4607" width="1.85546875" customWidth="1"/>
    <col min="4615" max="4615" width="11.85546875" bestFit="1" customWidth="1"/>
    <col min="4616" max="4616" width="12.5703125" customWidth="1"/>
    <col min="4617" max="4617" width="13.28515625" customWidth="1"/>
    <col min="4618" max="4618" width="15.85546875" customWidth="1"/>
    <col min="4619" max="4619" width="13" customWidth="1"/>
    <col min="4620" max="4620" width="0.140625" customWidth="1"/>
    <col min="4863" max="4863" width="1.85546875" customWidth="1"/>
    <col min="4871" max="4871" width="11.85546875" bestFit="1" customWidth="1"/>
    <col min="4872" max="4872" width="12.5703125" customWidth="1"/>
    <col min="4873" max="4873" width="13.28515625" customWidth="1"/>
    <col min="4874" max="4874" width="15.85546875" customWidth="1"/>
    <col min="4875" max="4875" width="13" customWidth="1"/>
    <col min="4876" max="4876" width="0.140625" customWidth="1"/>
    <col min="5119" max="5119" width="1.85546875" customWidth="1"/>
    <col min="5127" max="5127" width="11.85546875" bestFit="1" customWidth="1"/>
    <col min="5128" max="5128" width="12.5703125" customWidth="1"/>
    <col min="5129" max="5129" width="13.28515625" customWidth="1"/>
    <col min="5130" max="5130" width="15.85546875" customWidth="1"/>
    <col min="5131" max="5131" width="13" customWidth="1"/>
    <col min="5132" max="5132" width="0.140625" customWidth="1"/>
    <col min="5375" max="5375" width="1.85546875" customWidth="1"/>
    <col min="5383" max="5383" width="11.85546875" bestFit="1" customWidth="1"/>
    <col min="5384" max="5384" width="12.5703125" customWidth="1"/>
    <col min="5385" max="5385" width="13.28515625" customWidth="1"/>
    <col min="5386" max="5386" width="15.85546875" customWidth="1"/>
    <col min="5387" max="5387" width="13" customWidth="1"/>
    <col min="5388" max="5388" width="0.140625" customWidth="1"/>
    <col min="5631" max="5631" width="1.85546875" customWidth="1"/>
    <col min="5639" max="5639" width="11.85546875" bestFit="1" customWidth="1"/>
    <col min="5640" max="5640" width="12.5703125" customWidth="1"/>
    <col min="5641" max="5641" width="13.28515625" customWidth="1"/>
    <col min="5642" max="5642" width="15.85546875" customWidth="1"/>
    <col min="5643" max="5643" width="13" customWidth="1"/>
    <col min="5644" max="5644" width="0.140625" customWidth="1"/>
    <col min="5887" max="5887" width="1.85546875" customWidth="1"/>
    <col min="5895" max="5895" width="11.85546875" bestFit="1" customWidth="1"/>
    <col min="5896" max="5896" width="12.5703125" customWidth="1"/>
    <col min="5897" max="5897" width="13.28515625" customWidth="1"/>
    <col min="5898" max="5898" width="15.85546875" customWidth="1"/>
    <col min="5899" max="5899" width="13" customWidth="1"/>
    <col min="5900" max="5900" width="0.140625" customWidth="1"/>
    <col min="6143" max="6143" width="1.85546875" customWidth="1"/>
    <col min="6151" max="6151" width="11.85546875" bestFit="1" customWidth="1"/>
    <col min="6152" max="6152" width="12.5703125" customWidth="1"/>
    <col min="6153" max="6153" width="13.28515625" customWidth="1"/>
    <col min="6154" max="6154" width="15.85546875" customWidth="1"/>
    <col min="6155" max="6155" width="13" customWidth="1"/>
    <col min="6156" max="6156" width="0.140625" customWidth="1"/>
    <col min="6399" max="6399" width="1.85546875" customWidth="1"/>
    <col min="6407" max="6407" width="11.85546875" bestFit="1" customWidth="1"/>
    <col min="6408" max="6408" width="12.5703125" customWidth="1"/>
    <col min="6409" max="6409" width="13.28515625" customWidth="1"/>
    <col min="6410" max="6410" width="15.85546875" customWidth="1"/>
    <col min="6411" max="6411" width="13" customWidth="1"/>
    <col min="6412" max="6412" width="0.140625" customWidth="1"/>
    <col min="6655" max="6655" width="1.85546875" customWidth="1"/>
    <col min="6663" max="6663" width="11.85546875" bestFit="1" customWidth="1"/>
    <col min="6664" max="6664" width="12.5703125" customWidth="1"/>
    <col min="6665" max="6665" width="13.28515625" customWidth="1"/>
    <col min="6666" max="6666" width="15.85546875" customWidth="1"/>
    <col min="6667" max="6667" width="13" customWidth="1"/>
    <col min="6668" max="6668" width="0.140625" customWidth="1"/>
    <col min="6911" max="6911" width="1.85546875" customWidth="1"/>
    <col min="6919" max="6919" width="11.85546875" bestFit="1" customWidth="1"/>
    <col min="6920" max="6920" width="12.5703125" customWidth="1"/>
    <col min="6921" max="6921" width="13.28515625" customWidth="1"/>
    <col min="6922" max="6922" width="15.85546875" customWidth="1"/>
    <col min="6923" max="6923" width="13" customWidth="1"/>
    <col min="6924" max="6924" width="0.140625" customWidth="1"/>
    <col min="7167" max="7167" width="1.85546875" customWidth="1"/>
    <col min="7175" max="7175" width="11.85546875" bestFit="1" customWidth="1"/>
    <col min="7176" max="7176" width="12.5703125" customWidth="1"/>
    <col min="7177" max="7177" width="13.28515625" customWidth="1"/>
    <col min="7178" max="7178" width="15.85546875" customWidth="1"/>
    <col min="7179" max="7179" width="13" customWidth="1"/>
    <col min="7180" max="7180" width="0.140625" customWidth="1"/>
    <col min="7423" max="7423" width="1.85546875" customWidth="1"/>
    <col min="7431" max="7431" width="11.85546875" bestFit="1" customWidth="1"/>
    <col min="7432" max="7432" width="12.5703125" customWidth="1"/>
    <col min="7433" max="7433" width="13.28515625" customWidth="1"/>
    <col min="7434" max="7434" width="15.85546875" customWidth="1"/>
    <col min="7435" max="7435" width="13" customWidth="1"/>
    <col min="7436" max="7436" width="0.140625" customWidth="1"/>
    <col min="7679" max="7679" width="1.85546875" customWidth="1"/>
    <col min="7687" max="7687" width="11.85546875" bestFit="1" customWidth="1"/>
    <col min="7688" max="7688" width="12.5703125" customWidth="1"/>
    <col min="7689" max="7689" width="13.28515625" customWidth="1"/>
    <col min="7690" max="7690" width="15.85546875" customWidth="1"/>
    <col min="7691" max="7691" width="13" customWidth="1"/>
    <col min="7692" max="7692" width="0.140625" customWidth="1"/>
    <col min="7935" max="7935" width="1.85546875" customWidth="1"/>
    <col min="7943" max="7943" width="11.85546875" bestFit="1" customWidth="1"/>
    <col min="7944" max="7944" width="12.5703125" customWidth="1"/>
    <col min="7945" max="7945" width="13.28515625" customWidth="1"/>
    <col min="7946" max="7946" width="15.85546875" customWidth="1"/>
    <col min="7947" max="7947" width="13" customWidth="1"/>
    <col min="7948" max="7948" width="0.140625" customWidth="1"/>
    <col min="8191" max="8191" width="1.85546875" customWidth="1"/>
    <col min="8199" max="8199" width="11.85546875" bestFit="1" customWidth="1"/>
    <col min="8200" max="8200" width="12.5703125" customWidth="1"/>
    <col min="8201" max="8201" width="13.28515625" customWidth="1"/>
    <col min="8202" max="8202" width="15.85546875" customWidth="1"/>
    <col min="8203" max="8203" width="13" customWidth="1"/>
    <col min="8204" max="8204" width="0.140625" customWidth="1"/>
    <col min="8447" max="8447" width="1.85546875" customWidth="1"/>
    <col min="8455" max="8455" width="11.85546875" bestFit="1" customWidth="1"/>
    <col min="8456" max="8456" width="12.5703125" customWidth="1"/>
    <col min="8457" max="8457" width="13.28515625" customWidth="1"/>
    <col min="8458" max="8458" width="15.85546875" customWidth="1"/>
    <col min="8459" max="8459" width="13" customWidth="1"/>
    <col min="8460" max="8460" width="0.140625" customWidth="1"/>
    <col min="8703" max="8703" width="1.85546875" customWidth="1"/>
    <col min="8711" max="8711" width="11.85546875" bestFit="1" customWidth="1"/>
    <col min="8712" max="8712" width="12.5703125" customWidth="1"/>
    <col min="8713" max="8713" width="13.28515625" customWidth="1"/>
    <col min="8714" max="8714" width="15.85546875" customWidth="1"/>
    <col min="8715" max="8715" width="13" customWidth="1"/>
    <col min="8716" max="8716" width="0.140625" customWidth="1"/>
    <col min="8959" max="8959" width="1.85546875" customWidth="1"/>
    <col min="8967" max="8967" width="11.85546875" bestFit="1" customWidth="1"/>
    <col min="8968" max="8968" width="12.5703125" customWidth="1"/>
    <col min="8969" max="8969" width="13.28515625" customWidth="1"/>
    <col min="8970" max="8970" width="15.85546875" customWidth="1"/>
    <col min="8971" max="8971" width="13" customWidth="1"/>
    <col min="8972" max="8972" width="0.140625" customWidth="1"/>
    <col min="9215" max="9215" width="1.85546875" customWidth="1"/>
    <col min="9223" max="9223" width="11.85546875" bestFit="1" customWidth="1"/>
    <col min="9224" max="9224" width="12.5703125" customWidth="1"/>
    <col min="9225" max="9225" width="13.28515625" customWidth="1"/>
    <col min="9226" max="9226" width="15.85546875" customWidth="1"/>
    <col min="9227" max="9227" width="13" customWidth="1"/>
    <col min="9228" max="9228" width="0.140625" customWidth="1"/>
    <col min="9471" max="9471" width="1.85546875" customWidth="1"/>
    <col min="9479" max="9479" width="11.85546875" bestFit="1" customWidth="1"/>
    <col min="9480" max="9480" width="12.5703125" customWidth="1"/>
    <col min="9481" max="9481" width="13.28515625" customWidth="1"/>
    <col min="9482" max="9482" width="15.85546875" customWidth="1"/>
    <col min="9483" max="9483" width="13" customWidth="1"/>
    <col min="9484" max="9484" width="0.140625" customWidth="1"/>
    <col min="9727" max="9727" width="1.85546875" customWidth="1"/>
    <col min="9735" max="9735" width="11.85546875" bestFit="1" customWidth="1"/>
    <col min="9736" max="9736" width="12.5703125" customWidth="1"/>
    <col min="9737" max="9737" width="13.28515625" customWidth="1"/>
    <col min="9738" max="9738" width="15.85546875" customWidth="1"/>
    <col min="9739" max="9739" width="13" customWidth="1"/>
    <col min="9740" max="9740" width="0.140625" customWidth="1"/>
    <col min="9983" max="9983" width="1.85546875" customWidth="1"/>
    <col min="9991" max="9991" width="11.85546875" bestFit="1" customWidth="1"/>
    <col min="9992" max="9992" width="12.5703125" customWidth="1"/>
    <col min="9993" max="9993" width="13.28515625" customWidth="1"/>
    <col min="9994" max="9994" width="15.85546875" customWidth="1"/>
    <col min="9995" max="9995" width="13" customWidth="1"/>
    <col min="9996" max="9996" width="0.140625" customWidth="1"/>
    <col min="10239" max="10239" width="1.85546875" customWidth="1"/>
    <col min="10247" max="10247" width="11.85546875" bestFit="1" customWidth="1"/>
    <col min="10248" max="10248" width="12.5703125" customWidth="1"/>
    <col min="10249" max="10249" width="13.28515625" customWidth="1"/>
    <col min="10250" max="10250" width="15.85546875" customWidth="1"/>
    <col min="10251" max="10251" width="13" customWidth="1"/>
    <col min="10252" max="10252" width="0.140625" customWidth="1"/>
    <col min="10495" max="10495" width="1.85546875" customWidth="1"/>
    <col min="10503" max="10503" width="11.85546875" bestFit="1" customWidth="1"/>
    <col min="10504" max="10504" width="12.5703125" customWidth="1"/>
    <col min="10505" max="10505" width="13.28515625" customWidth="1"/>
    <col min="10506" max="10506" width="15.85546875" customWidth="1"/>
    <col min="10507" max="10507" width="13" customWidth="1"/>
    <col min="10508" max="10508" width="0.140625" customWidth="1"/>
    <col min="10751" max="10751" width="1.85546875" customWidth="1"/>
    <col min="10759" max="10759" width="11.85546875" bestFit="1" customWidth="1"/>
    <col min="10760" max="10760" width="12.5703125" customWidth="1"/>
    <col min="10761" max="10761" width="13.28515625" customWidth="1"/>
    <col min="10762" max="10762" width="15.85546875" customWidth="1"/>
    <col min="10763" max="10763" width="13" customWidth="1"/>
    <col min="10764" max="10764" width="0.140625" customWidth="1"/>
    <col min="11007" max="11007" width="1.85546875" customWidth="1"/>
    <col min="11015" max="11015" width="11.85546875" bestFit="1" customWidth="1"/>
    <col min="11016" max="11016" width="12.5703125" customWidth="1"/>
    <col min="11017" max="11017" width="13.28515625" customWidth="1"/>
    <col min="11018" max="11018" width="15.85546875" customWidth="1"/>
    <col min="11019" max="11019" width="13" customWidth="1"/>
    <col min="11020" max="11020" width="0.140625" customWidth="1"/>
    <col min="11263" max="11263" width="1.85546875" customWidth="1"/>
    <col min="11271" max="11271" width="11.85546875" bestFit="1" customWidth="1"/>
    <col min="11272" max="11272" width="12.5703125" customWidth="1"/>
    <col min="11273" max="11273" width="13.28515625" customWidth="1"/>
    <col min="11274" max="11274" width="15.85546875" customWidth="1"/>
    <col min="11275" max="11275" width="13" customWidth="1"/>
    <col min="11276" max="11276" width="0.140625" customWidth="1"/>
    <col min="11519" max="11519" width="1.85546875" customWidth="1"/>
    <col min="11527" max="11527" width="11.85546875" bestFit="1" customWidth="1"/>
    <col min="11528" max="11528" width="12.5703125" customWidth="1"/>
    <col min="11529" max="11529" width="13.28515625" customWidth="1"/>
    <col min="11530" max="11530" width="15.85546875" customWidth="1"/>
    <col min="11531" max="11531" width="13" customWidth="1"/>
    <col min="11532" max="11532" width="0.140625" customWidth="1"/>
    <col min="11775" max="11775" width="1.85546875" customWidth="1"/>
    <col min="11783" max="11783" width="11.85546875" bestFit="1" customWidth="1"/>
    <col min="11784" max="11784" width="12.5703125" customWidth="1"/>
    <col min="11785" max="11785" width="13.28515625" customWidth="1"/>
    <col min="11786" max="11786" width="15.85546875" customWidth="1"/>
    <col min="11787" max="11787" width="13" customWidth="1"/>
    <col min="11788" max="11788" width="0.140625" customWidth="1"/>
    <col min="12031" max="12031" width="1.85546875" customWidth="1"/>
    <col min="12039" max="12039" width="11.85546875" bestFit="1" customWidth="1"/>
    <col min="12040" max="12040" width="12.5703125" customWidth="1"/>
    <col min="12041" max="12041" width="13.28515625" customWidth="1"/>
    <col min="12042" max="12042" width="15.85546875" customWidth="1"/>
    <col min="12043" max="12043" width="13" customWidth="1"/>
    <col min="12044" max="12044" width="0.140625" customWidth="1"/>
    <col min="12287" max="12287" width="1.85546875" customWidth="1"/>
    <col min="12295" max="12295" width="11.85546875" bestFit="1" customWidth="1"/>
    <col min="12296" max="12296" width="12.5703125" customWidth="1"/>
    <col min="12297" max="12297" width="13.28515625" customWidth="1"/>
    <col min="12298" max="12298" width="15.85546875" customWidth="1"/>
    <col min="12299" max="12299" width="13" customWidth="1"/>
    <col min="12300" max="12300" width="0.140625" customWidth="1"/>
    <col min="12543" max="12543" width="1.85546875" customWidth="1"/>
    <col min="12551" max="12551" width="11.85546875" bestFit="1" customWidth="1"/>
    <col min="12552" max="12552" width="12.5703125" customWidth="1"/>
    <col min="12553" max="12553" width="13.28515625" customWidth="1"/>
    <col min="12554" max="12554" width="15.85546875" customWidth="1"/>
    <col min="12555" max="12555" width="13" customWidth="1"/>
    <col min="12556" max="12556" width="0.140625" customWidth="1"/>
    <col min="12799" max="12799" width="1.85546875" customWidth="1"/>
    <col min="12807" max="12807" width="11.85546875" bestFit="1" customWidth="1"/>
    <col min="12808" max="12808" width="12.5703125" customWidth="1"/>
    <col min="12809" max="12809" width="13.28515625" customWidth="1"/>
    <col min="12810" max="12810" width="15.85546875" customWidth="1"/>
    <col min="12811" max="12811" width="13" customWidth="1"/>
    <col min="12812" max="12812" width="0.140625" customWidth="1"/>
    <col min="13055" max="13055" width="1.85546875" customWidth="1"/>
    <col min="13063" max="13063" width="11.85546875" bestFit="1" customWidth="1"/>
    <col min="13064" max="13064" width="12.5703125" customWidth="1"/>
    <col min="13065" max="13065" width="13.28515625" customWidth="1"/>
    <col min="13066" max="13066" width="15.85546875" customWidth="1"/>
    <col min="13067" max="13067" width="13" customWidth="1"/>
    <col min="13068" max="13068" width="0.140625" customWidth="1"/>
    <col min="13311" max="13311" width="1.85546875" customWidth="1"/>
    <col min="13319" max="13319" width="11.85546875" bestFit="1" customWidth="1"/>
    <col min="13320" max="13320" width="12.5703125" customWidth="1"/>
    <col min="13321" max="13321" width="13.28515625" customWidth="1"/>
    <col min="13322" max="13322" width="15.85546875" customWidth="1"/>
    <col min="13323" max="13323" width="13" customWidth="1"/>
    <col min="13324" max="13324" width="0.140625" customWidth="1"/>
    <col min="13567" max="13567" width="1.85546875" customWidth="1"/>
    <col min="13575" max="13575" width="11.85546875" bestFit="1" customWidth="1"/>
    <col min="13576" max="13576" width="12.5703125" customWidth="1"/>
    <col min="13577" max="13577" width="13.28515625" customWidth="1"/>
    <col min="13578" max="13578" width="15.85546875" customWidth="1"/>
    <col min="13579" max="13579" width="13" customWidth="1"/>
    <col min="13580" max="13580" width="0.140625" customWidth="1"/>
    <col min="13823" max="13823" width="1.85546875" customWidth="1"/>
    <col min="13831" max="13831" width="11.85546875" bestFit="1" customWidth="1"/>
    <col min="13832" max="13832" width="12.5703125" customWidth="1"/>
    <col min="13833" max="13833" width="13.28515625" customWidth="1"/>
    <col min="13834" max="13834" width="15.85546875" customWidth="1"/>
    <col min="13835" max="13835" width="13" customWidth="1"/>
    <col min="13836" max="13836" width="0.140625" customWidth="1"/>
    <col min="14079" max="14079" width="1.85546875" customWidth="1"/>
    <col min="14087" max="14087" width="11.85546875" bestFit="1" customWidth="1"/>
    <col min="14088" max="14088" width="12.5703125" customWidth="1"/>
    <col min="14089" max="14089" width="13.28515625" customWidth="1"/>
    <col min="14090" max="14090" width="15.85546875" customWidth="1"/>
    <col min="14091" max="14091" width="13" customWidth="1"/>
    <col min="14092" max="14092" width="0.140625" customWidth="1"/>
    <col min="14335" max="14335" width="1.85546875" customWidth="1"/>
    <col min="14343" max="14343" width="11.85546875" bestFit="1" customWidth="1"/>
    <col min="14344" max="14344" width="12.5703125" customWidth="1"/>
    <col min="14345" max="14345" width="13.28515625" customWidth="1"/>
    <col min="14346" max="14346" width="15.85546875" customWidth="1"/>
    <col min="14347" max="14347" width="13" customWidth="1"/>
    <col min="14348" max="14348" width="0.140625" customWidth="1"/>
    <col min="14591" max="14591" width="1.85546875" customWidth="1"/>
    <col min="14599" max="14599" width="11.85546875" bestFit="1" customWidth="1"/>
    <col min="14600" max="14600" width="12.5703125" customWidth="1"/>
    <col min="14601" max="14601" width="13.28515625" customWidth="1"/>
    <col min="14602" max="14602" width="15.85546875" customWidth="1"/>
    <col min="14603" max="14603" width="13" customWidth="1"/>
    <col min="14604" max="14604" width="0.140625" customWidth="1"/>
    <col min="14847" max="14847" width="1.85546875" customWidth="1"/>
    <col min="14855" max="14855" width="11.85546875" bestFit="1" customWidth="1"/>
    <col min="14856" max="14856" width="12.5703125" customWidth="1"/>
    <col min="14857" max="14857" width="13.28515625" customWidth="1"/>
    <col min="14858" max="14858" width="15.85546875" customWidth="1"/>
    <col min="14859" max="14859" width="13" customWidth="1"/>
    <col min="14860" max="14860" width="0.140625" customWidth="1"/>
    <col min="15103" max="15103" width="1.85546875" customWidth="1"/>
    <col min="15111" max="15111" width="11.85546875" bestFit="1" customWidth="1"/>
    <col min="15112" max="15112" width="12.5703125" customWidth="1"/>
    <col min="15113" max="15113" width="13.28515625" customWidth="1"/>
    <col min="15114" max="15114" width="15.85546875" customWidth="1"/>
    <col min="15115" max="15115" width="13" customWidth="1"/>
    <col min="15116" max="15116" width="0.140625" customWidth="1"/>
    <col min="15359" max="15359" width="1.85546875" customWidth="1"/>
    <col min="15367" max="15367" width="11.85546875" bestFit="1" customWidth="1"/>
    <col min="15368" max="15368" width="12.5703125" customWidth="1"/>
    <col min="15369" max="15369" width="13.28515625" customWidth="1"/>
    <col min="15370" max="15370" width="15.85546875" customWidth="1"/>
    <col min="15371" max="15371" width="13" customWidth="1"/>
    <col min="15372" max="15372" width="0.140625" customWidth="1"/>
    <col min="15615" max="15615" width="1.85546875" customWidth="1"/>
    <col min="15623" max="15623" width="11.85546875" bestFit="1" customWidth="1"/>
    <col min="15624" max="15624" width="12.5703125" customWidth="1"/>
    <col min="15625" max="15625" width="13.28515625" customWidth="1"/>
    <col min="15626" max="15626" width="15.85546875" customWidth="1"/>
    <col min="15627" max="15627" width="13" customWidth="1"/>
    <col min="15628" max="15628" width="0.140625" customWidth="1"/>
    <col min="15871" max="15871" width="1.85546875" customWidth="1"/>
    <col min="15879" max="15879" width="11.85546875" bestFit="1" customWidth="1"/>
    <col min="15880" max="15880" width="12.5703125" customWidth="1"/>
    <col min="15881" max="15881" width="13.28515625" customWidth="1"/>
    <col min="15882" max="15882" width="15.85546875" customWidth="1"/>
    <col min="15883" max="15883" width="13" customWidth="1"/>
    <col min="15884" max="15884" width="0.140625" customWidth="1"/>
    <col min="16127" max="16127" width="1.85546875" customWidth="1"/>
    <col min="16135" max="16135" width="11.85546875" bestFit="1" customWidth="1"/>
    <col min="16136" max="16136" width="12.5703125" customWidth="1"/>
    <col min="16137" max="16137" width="13.28515625" customWidth="1"/>
    <col min="16138" max="16138" width="15.85546875" customWidth="1"/>
    <col min="16139" max="16139" width="13" customWidth="1"/>
    <col min="16140" max="16140" width="0.140625" customWidth="1"/>
  </cols>
  <sheetData>
    <row r="1" spans="1:52" ht="4.5" customHeight="1">
      <c r="A1" s="1"/>
      <c r="B1" s="2"/>
      <c r="C1" s="3"/>
      <c r="D1" s="2"/>
      <c r="E1" s="2"/>
      <c r="F1" s="2"/>
      <c r="G1" s="2"/>
      <c r="H1" s="2"/>
      <c r="I1" s="3"/>
      <c r="J1" s="2"/>
      <c r="K1" s="2"/>
      <c r="L1" s="3"/>
    </row>
    <row r="2" spans="1:52" ht="13.5" customHeight="1" thickBot="1">
      <c r="A2" s="600"/>
      <c r="B2" s="5"/>
      <c r="C2" s="6"/>
      <c r="D2" s="602"/>
      <c r="E2" s="602"/>
      <c r="F2" s="602"/>
      <c r="G2" s="602"/>
      <c r="H2" s="602"/>
      <c r="I2" s="603"/>
      <c r="J2" s="604" t="s">
        <v>6</v>
      </c>
      <c r="K2" s="604"/>
      <c r="L2" s="605"/>
    </row>
    <row r="3" spans="1:52">
      <c r="A3" s="600"/>
      <c r="B3" s="5"/>
      <c r="C3" s="6"/>
      <c r="D3" s="602" t="s">
        <v>7</v>
      </c>
      <c r="E3" s="602"/>
      <c r="F3" s="602"/>
      <c r="G3" s="602"/>
      <c r="H3" s="602"/>
      <c r="I3" s="603"/>
      <c r="J3" s="8" t="s">
        <v>8</v>
      </c>
      <c r="K3" s="2"/>
      <c r="L3" s="9"/>
    </row>
    <row r="4" spans="1:52" ht="15.75" thickBot="1">
      <c r="A4" s="600"/>
      <c r="B4" s="5"/>
      <c r="C4" s="10"/>
      <c r="D4" s="606" t="s">
        <v>9</v>
      </c>
      <c r="E4" s="606"/>
      <c r="F4" s="606"/>
      <c r="G4" s="606"/>
      <c r="H4" s="606"/>
      <c r="I4" s="607"/>
      <c r="J4" s="11"/>
      <c r="K4" s="11"/>
      <c r="L4" s="12"/>
    </row>
    <row r="5" spans="1:52" ht="15.75" thickBot="1">
      <c r="A5" s="601"/>
      <c r="B5" s="11"/>
      <c r="C5" s="13"/>
      <c r="D5" s="608" t="s">
        <v>56</v>
      </c>
      <c r="E5" s="608"/>
      <c r="F5" s="608"/>
      <c r="G5" s="608"/>
      <c r="H5" s="608"/>
      <c r="I5" s="609"/>
      <c r="J5" s="14" t="s">
        <v>10</v>
      </c>
      <c r="K5" s="610"/>
      <c r="L5" s="611"/>
    </row>
    <row r="6" spans="1:52">
      <c r="A6" s="16"/>
      <c r="B6" s="5"/>
      <c r="C6" s="5"/>
      <c r="D6" s="5"/>
      <c r="E6" s="5"/>
      <c r="F6" s="5"/>
      <c r="G6" s="5"/>
      <c r="H6" s="5"/>
      <c r="I6" s="5"/>
      <c r="J6" s="5"/>
      <c r="K6" s="5"/>
      <c r="L6" s="17"/>
    </row>
    <row r="7" spans="1:52">
      <c r="A7" s="128" t="s">
        <v>11</v>
      </c>
      <c r="B7" s="19"/>
      <c r="C7" s="20"/>
      <c r="D7" s="20"/>
      <c r="E7" s="20"/>
      <c r="F7" s="20"/>
      <c r="G7" s="20"/>
      <c r="H7" s="20"/>
      <c r="I7" s="20"/>
      <c r="J7" s="20"/>
      <c r="K7" s="20"/>
      <c r="L7" s="21"/>
    </row>
    <row r="8" spans="1:52" ht="5.25" customHeight="1">
      <c r="A8" s="16"/>
      <c r="B8" s="23"/>
      <c r="C8" s="23"/>
      <c r="D8" s="23"/>
      <c r="E8" s="23"/>
      <c r="F8" s="23"/>
      <c r="G8" s="23"/>
      <c r="H8" s="23"/>
      <c r="I8" s="23"/>
      <c r="J8" s="23"/>
      <c r="K8" s="23"/>
      <c r="L8" s="17"/>
    </row>
    <row r="9" spans="1:52">
      <c r="A9" s="129" t="s">
        <v>12</v>
      </c>
      <c r="B9" s="5"/>
      <c r="C9" s="24"/>
      <c r="D9" s="25" t="s">
        <v>13</v>
      </c>
      <c r="E9" s="23"/>
      <c r="F9" s="23"/>
      <c r="G9" s="23"/>
      <c r="H9" s="23"/>
      <c r="I9" s="23"/>
      <c r="J9" s="23"/>
      <c r="K9" s="23"/>
      <c r="L9" s="17"/>
    </row>
    <row r="10" spans="1:52">
      <c r="A10" s="129" t="s">
        <v>14</v>
      </c>
      <c r="B10" s="5"/>
      <c r="C10" s="612"/>
      <c r="D10" s="612"/>
      <c r="E10" s="612"/>
      <c r="F10" s="612"/>
      <c r="G10" s="612"/>
      <c r="H10" s="612"/>
      <c r="I10" s="612"/>
      <c r="J10" s="612"/>
      <c r="K10" s="612"/>
      <c r="L10" s="613"/>
    </row>
    <row r="11" spans="1:52">
      <c r="A11" s="130"/>
      <c r="B11" s="5"/>
      <c r="C11" s="612"/>
      <c r="D11" s="612"/>
      <c r="E11" s="612"/>
      <c r="F11" s="612"/>
      <c r="G11" s="612"/>
      <c r="H11" s="612"/>
      <c r="I11" s="612"/>
      <c r="J11" s="612"/>
      <c r="K11" s="612"/>
      <c r="L11" s="613"/>
    </row>
    <row r="12" spans="1:52">
      <c r="A12" s="129" t="s">
        <v>15</v>
      </c>
      <c r="B12" s="5"/>
      <c r="C12" s="614"/>
      <c r="D12" s="614"/>
      <c r="E12" s="614"/>
      <c r="F12" s="614"/>
      <c r="G12" s="614"/>
      <c r="H12" s="614"/>
      <c r="I12" s="614"/>
      <c r="J12" s="614"/>
      <c r="K12" s="614"/>
      <c r="L12" s="615"/>
    </row>
    <row r="13" spans="1:52">
      <c r="A13" s="129" t="s">
        <v>16</v>
      </c>
      <c r="B13" s="5"/>
      <c r="C13" s="614"/>
      <c r="D13" s="614"/>
      <c r="E13" s="614"/>
      <c r="F13" s="614"/>
      <c r="G13" s="614"/>
      <c r="H13" s="614"/>
      <c r="I13" s="614"/>
      <c r="J13" s="614"/>
      <c r="K13" s="614"/>
      <c r="L13" s="615"/>
    </row>
    <row r="14" spans="1:52">
      <c r="A14" s="129" t="s">
        <v>17</v>
      </c>
      <c r="B14" s="5"/>
      <c r="C14" s="614"/>
      <c r="D14" s="614"/>
      <c r="E14" s="614"/>
      <c r="F14" s="614"/>
      <c r="G14" s="614"/>
      <c r="H14" s="614"/>
      <c r="I14" s="614"/>
      <c r="J14" s="614"/>
      <c r="K14" s="614"/>
      <c r="L14" s="615"/>
    </row>
    <row r="15" spans="1:52" ht="4.5" customHeight="1" thickBot="1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8"/>
    </row>
    <row r="16" spans="1:52" s="32" customFormat="1" ht="2.25" customHeight="1" thickBot="1">
      <c r="A16" s="131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</row>
    <row r="17" spans="1:12">
      <c r="A17" s="132" t="s">
        <v>18</v>
      </c>
      <c r="B17" s="33"/>
      <c r="C17" s="34"/>
      <c r="D17" s="34"/>
      <c r="E17" s="34"/>
      <c r="F17" s="34"/>
      <c r="G17" s="34"/>
      <c r="H17" s="34"/>
      <c r="I17" s="34"/>
      <c r="J17" s="34"/>
      <c r="K17" s="34"/>
      <c r="L17" s="35"/>
    </row>
    <row r="18" spans="1:12" ht="15.75" thickBot="1">
      <c r="A18" s="16"/>
      <c r="B18" s="5"/>
      <c r="C18" s="5"/>
      <c r="D18" s="5"/>
      <c r="E18" s="5"/>
      <c r="F18" s="5"/>
      <c r="G18" s="5"/>
      <c r="H18" s="5"/>
      <c r="I18" s="5"/>
      <c r="J18" s="5"/>
      <c r="K18" s="5"/>
      <c r="L18" s="17"/>
    </row>
    <row r="19" spans="1:12">
      <c r="A19" s="37" t="s">
        <v>19</v>
      </c>
      <c r="B19" s="570" t="s">
        <v>20</v>
      </c>
      <c r="C19" s="571"/>
      <c r="D19" s="571"/>
      <c r="E19" s="571"/>
      <c r="F19" s="571"/>
      <c r="G19" s="571"/>
      <c r="H19" s="571"/>
      <c r="I19" s="571"/>
      <c r="J19" s="599"/>
      <c r="K19" s="38" t="s">
        <v>21</v>
      </c>
      <c r="L19" s="37" t="s">
        <v>22</v>
      </c>
    </row>
    <row r="20" spans="1:12" ht="15.75" thickBot="1">
      <c r="A20" s="39">
        <v>673.2</v>
      </c>
      <c r="B20" s="584" t="s">
        <v>113</v>
      </c>
      <c r="C20" s="585"/>
      <c r="D20" s="585"/>
      <c r="E20" s="585"/>
      <c r="F20" s="585"/>
      <c r="G20" s="585"/>
      <c r="H20" s="585"/>
      <c r="I20" s="585"/>
      <c r="J20" s="586"/>
      <c r="K20" s="40" t="s">
        <v>0</v>
      </c>
      <c r="L20" s="41"/>
    </row>
    <row r="21" spans="1:12">
      <c r="A21" s="16"/>
      <c r="B21" s="5"/>
      <c r="C21" s="5"/>
      <c r="D21" s="5"/>
      <c r="E21" s="5"/>
      <c r="F21" s="5"/>
      <c r="G21" s="5"/>
      <c r="H21" s="5"/>
      <c r="I21" s="5"/>
      <c r="J21" s="5"/>
      <c r="K21" s="5"/>
      <c r="L21" s="17"/>
    </row>
    <row r="22" spans="1:12">
      <c r="A22" s="133" t="s">
        <v>24</v>
      </c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3"/>
    </row>
    <row r="23" spans="1:12" s="49" customFormat="1" ht="15.75" thickBot="1">
      <c r="A23" s="134"/>
      <c r="B23" s="45"/>
      <c r="C23" s="45"/>
      <c r="D23" s="45"/>
      <c r="E23" s="45"/>
      <c r="F23" s="45"/>
      <c r="G23" s="45"/>
      <c r="H23" s="46"/>
      <c r="I23" s="46"/>
      <c r="J23" s="45"/>
      <c r="K23" s="45"/>
      <c r="L23" s="47"/>
    </row>
    <row r="24" spans="1:12">
      <c r="A24" s="570" t="s">
        <v>20</v>
      </c>
      <c r="B24" s="587"/>
      <c r="C24" s="587"/>
      <c r="D24" s="587"/>
      <c r="E24" s="588"/>
      <c r="F24" s="589" t="s">
        <v>25</v>
      </c>
      <c r="G24" s="587"/>
      <c r="H24" s="590" t="s">
        <v>26</v>
      </c>
      <c r="I24" s="591"/>
      <c r="J24" s="50" t="s">
        <v>27</v>
      </c>
      <c r="K24" s="38" t="s">
        <v>28</v>
      </c>
      <c r="L24" s="51" t="s">
        <v>29</v>
      </c>
    </row>
    <row r="25" spans="1:12">
      <c r="A25" s="580" t="s">
        <v>58</v>
      </c>
      <c r="B25" s="581"/>
      <c r="C25" s="581"/>
      <c r="D25" s="581"/>
      <c r="E25" s="582"/>
      <c r="F25" s="592"/>
      <c r="G25" s="582"/>
      <c r="H25" s="592"/>
      <c r="I25" s="582"/>
      <c r="J25" s="52"/>
      <c r="K25" s="53"/>
      <c r="L25" s="54">
        <f>0.1*L53</f>
        <v>1886.3802499999999</v>
      </c>
    </row>
    <row r="26" spans="1:12">
      <c r="A26" s="593"/>
      <c r="B26" s="594"/>
      <c r="C26" s="594"/>
      <c r="D26" s="594"/>
      <c r="E26" s="595"/>
      <c r="F26" s="55"/>
      <c r="G26" s="56"/>
      <c r="H26" s="55"/>
      <c r="I26" s="56"/>
      <c r="J26" s="52"/>
      <c r="K26" s="53"/>
      <c r="L26" s="54"/>
    </row>
    <row r="27" spans="1:12" ht="15.75" thickBot="1">
      <c r="A27" s="574"/>
      <c r="B27" s="575"/>
      <c r="C27" s="575"/>
      <c r="D27" s="575"/>
      <c r="E27" s="583"/>
      <c r="F27" s="598"/>
      <c r="G27" s="583"/>
      <c r="H27" s="598"/>
      <c r="I27" s="583"/>
      <c r="J27" s="57"/>
      <c r="K27" s="58"/>
      <c r="L27" s="59"/>
    </row>
    <row r="28" spans="1:12" ht="15.75" thickBot="1">
      <c r="A28" s="567" t="s">
        <v>31</v>
      </c>
      <c r="B28" s="568"/>
      <c r="C28" s="568"/>
      <c r="D28" s="568"/>
      <c r="E28" s="568"/>
      <c r="F28" s="568"/>
      <c r="G28" s="568"/>
      <c r="H28" s="568"/>
      <c r="I28" s="568"/>
      <c r="J28" s="568"/>
      <c r="K28" s="569"/>
      <c r="L28" s="60">
        <f>SUM(L25:L27)</f>
        <v>1886.3802499999999</v>
      </c>
    </row>
    <row r="29" spans="1:12">
      <c r="A29" s="135"/>
      <c r="B29" s="5"/>
      <c r="C29" s="5"/>
      <c r="D29" s="5"/>
      <c r="E29" s="5"/>
      <c r="F29" s="5"/>
      <c r="G29" s="5"/>
      <c r="H29" s="5"/>
      <c r="I29" s="5"/>
      <c r="J29" s="5"/>
      <c r="K29" s="5"/>
      <c r="L29" s="17"/>
    </row>
    <row r="30" spans="1:12">
      <c r="A30" s="136" t="s">
        <v>32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21"/>
    </row>
    <row r="31" spans="1:12" ht="15.75" thickBot="1">
      <c r="A31" s="26"/>
      <c r="B31" s="11"/>
      <c r="C31" s="11"/>
      <c r="D31" s="11"/>
      <c r="E31" s="11"/>
      <c r="F31" s="11"/>
      <c r="G31" s="11"/>
      <c r="H31" s="11"/>
      <c r="I31" s="5"/>
      <c r="J31" s="5"/>
      <c r="K31" s="5"/>
      <c r="L31" s="17"/>
    </row>
    <row r="32" spans="1:12">
      <c r="A32" s="570" t="s">
        <v>20</v>
      </c>
      <c r="B32" s="571"/>
      <c r="C32" s="571"/>
      <c r="D32" s="571"/>
      <c r="E32" s="571"/>
      <c r="F32" s="571"/>
      <c r="G32" s="571"/>
      <c r="H32" s="579"/>
      <c r="I32" s="61" t="s">
        <v>21</v>
      </c>
      <c r="J32" s="50" t="s">
        <v>22</v>
      </c>
      <c r="K32" s="38" t="s">
        <v>33</v>
      </c>
      <c r="L32" s="51" t="s">
        <v>29</v>
      </c>
    </row>
    <row r="33" spans="1:12">
      <c r="A33" s="580" t="s">
        <v>113</v>
      </c>
      <c r="B33" s="581"/>
      <c r="C33" s="581"/>
      <c r="D33" s="581"/>
      <c r="E33" s="581"/>
      <c r="F33" s="581"/>
      <c r="G33" s="581"/>
      <c r="H33" s="582"/>
      <c r="I33" s="62" t="s">
        <v>0</v>
      </c>
      <c r="J33" s="63">
        <v>1.1000000000000001</v>
      </c>
      <c r="K33" s="64">
        <f>+insumos!C31</f>
        <v>60000</v>
      </c>
      <c r="L33" s="54">
        <f>+J33*K33</f>
        <v>66000</v>
      </c>
    </row>
    <row r="34" spans="1:12">
      <c r="A34" s="580"/>
      <c r="B34" s="581"/>
      <c r="C34" s="581"/>
      <c r="D34" s="581"/>
      <c r="E34" s="581"/>
      <c r="F34" s="581"/>
      <c r="G34" s="581"/>
      <c r="H34" s="582"/>
      <c r="I34" s="65"/>
      <c r="J34" s="66"/>
      <c r="K34" s="67"/>
      <c r="L34" s="68"/>
    </row>
    <row r="35" spans="1:12">
      <c r="A35" s="580"/>
      <c r="B35" s="581"/>
      <c r="C35" s="581"/>
      <c r="D35" s="581"/>
      <c r="E35" s="581"/>
      <c r="F35" s="581"/>
      <c r="G35" s="581"/>
      <c r="H35" s="582"/>
      <c r="I35" s="65"/>
      <c r="J35" s="66"/>
      <c r="K35" s="67"/>
      <c r="L35" s="68"/>
    </row>
    <row r="36" spans="1:12">
      <c r="A36" s="580"/>
      <c r="B36" s="581"/>
      <c r="C36" s="581"/>
      <c r="D36" s="581"/>
      <c r="E36" s="581"/>
      <c r="F36" s="581"/>
      <c r="G36" s="581"/>
      <c r="H36" s="582"/>
      <c r="I36" s="65"/>
      <c r="J36" s="66"/>
      <c r="K36" s="67"/>
      <c r="L36" s="68"/>
    </row>
    <row r="37" spans="1:12">
      <c r="A37" s="580"/>
      <c r="B37" s="581"/>
      <c r="C37" s="581"/>
      <c r="D37" s="581"/>
      <c r="E37" s="581"/>
      <c r="F37" s="581"/>
      <c r="G37" s="581"/>
      <c r="H37" s="582"/>
      <c r="I37" s="65"/>
      <c r="J37" s="66"/>
      <c r="K37" s="67"/>
      <c r="L37" s="68"/>
    </row>
    <row r="38" spans="1:12" ht="15.75" thickBot="1">
      <c r="A38" s="574"/>
      <c r="B38" s="575"/>
      <c r="C38" s="575"/>
      <c r="D38" s="575"/>
      <c r="E38" s="575"/>
      <c r="F38" s="575"/>
      <c r="G38" s="575"/>
      <c r="H38" s="583"/>
      <c r="I38" s="69"/>
      <c r="J38" s="70"/>
      <c r="K38" s="67"/>
      <c r="L38" s="71"/>
    </row>
    <row r="39" spans="1:12" ht="15.75" thickBot="1">
      <c r="A39" s="567" t="s">
        <v>31</v>
      </c>
      <c r="B39" s="568"/>
      <c r="C39" s="568"/>
      <c r="D39" s="568"/>
      <c r="E39" s="568"/>
      <c r="F39" s="568"/>
      <c r="G39" s="568"/>
      <c r="H39" s="568"/>
      <c r="I39" s="568"/>
      <c r="J39" s="568"/>
      <c r="K39" s="569"/>
      <c r="L39" s="60">
        <f>SUM(L33:L38)</f>
        <v>66000</v>
      </c>
    </row>
    <row r="40" spans="1:12">
      <c r="A40" s="16"/>
      <c r="B40" s="5"/>
      <c r="C40" s="5"/>
      <c r="D40" s="5"/>
      <c r="E40" s="5"/>
      <c r="F40" s="5"/>
      <c r="G40" s="5"/>
      <c r="H40" s="5"/>
      <c r="I40" s="5"/>
      <c r="J40" s="5"/>
      <c r="K40" s="5"/>
      <c r="L40" s="17"/>
    </row>
    <row r="41" spans="1:12">
      <c r="A41" s="136" t="s">
        <v>34</v>
      </c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21"/>
    </row>
    <row r="42" spans="1:12" ht="15.75" thickBot="1">
      <c r="A42" s="16"/>
      <c r="B42" s="5"/>
      <c r="C42" s="5"/>
      <c r="D42" s="5"/>
      <c r="E42" s="5"/>
      <c r="F42" s="5"/>
      <c r="G42" s="5"/>
      <c r="H42" s="5"/>
      <c r="I42" s="5"/>
      <c r="J42" s="5"/>
      <c r="K42" s="5"/>
      <c r="L42" s="17"/>
    </row>
    <row r="43" spans="1:12">
      <c r="A43" s="570" t="s">
        <v>35</v>
      </c>
      <c r="B43" s="571"/>
      <c r="C43" s="571"/>
      <c r="D43" s="571"/>
      <c r="E43" s="571"/>
      <c r="F43" s="571"/>
      <c r="G43" s="571"/>
      <c r="H43" s="50" t="s">
        <v>36</v>
      </c>
      <c r="I43" s="38" t="s">
        <v>37</v>
      </c>
      <c r="J43" s="50" t="s">
        <v>38</v>
      </c>
      <c r="K43" s="38" t="s">
        <v>39</v>
      </c>
      <c r="L43" s="51" t="s">
        <v>29</v>
      </c>
    </row>
    <row r="44" spans="1:12">
      <c r="A44" s="580" t="s">
        <v>113</v>
      </c>
      <c r="B44" s="581"/>
      <c r="C44" s="581"/>
      <c r="D44" s="581"/>
      <c r="E44" s="581"/>
      <c r="F44" s="581"/>
      <c r="G44" s="581"/>
      <c r="H44" s="63">
        <f>+J33</f>
        <v>1.1000000000000001</v>
      </c>
      <c r="I44" s="72">
        <f>+insumos!B76</f>
        <v>20</v>
      </c>
      <c r="J44" s="73">
        <f>+H44*I44</f>
        <v>22</v>
      </c>
      <c r="K44" s="64">
        <f>+TRANSPORTE!L55</f>
        <v>1600</v>
      </c>
      <c r="L44" s="54">
        <f>+J44*K44</f>
        <v>35200</v>
      </c>
    </row>
    <row r="45" spans="1:12" ht="15.75" thickBot="1">
      <c r="A45" s="574"/>
      <c r="B45" s="575"/>
      <c r="C45" s="575"/>
      <c r="D45" s="575"/>
      <c r="E45" s="575"/>
      <c r="F45" s="575"/>
      <c r="G45" s="575"/>
      <c r="H45" s="87"/>
      <c r="I45" s="11"/>
      <c r="J45" s="87"/>
      <c r="K45" s="68"/>
      <c r="L45" s="68"/>
    </row>
    <row r="46" spans="1:12" ht="15.75" thickBot="1">
      <c r="A46" s="567" t="s">
        <v>31</v>
      </c>
      <c r="B46" s="568"/>
      <c r="C46" s="568"/>
      <c r="D46" s="568"/>
      <c r="E46" s="568"/>
      <c r="F46" s="568"/>
      <c r="G46" s="568"/>
      <c r="H46" s="568"/>
      <c r="I46" s="568"/>
      <c r="J46" s="568"/>
      <c r="K46" s="569"/>
      <c r="L46" s="60">
        <f>SUM(L44:L45)</f>
        <v>35200</v>
      </c>
    </row>
    <row r="47" spans="1:12">
      <c r="A47" s="16"/>
      <c r="B47" s="5"/>
      <c r="C47" s="5"/>
      <c r="D47" s="5"/>
      <c r="E47" s="5"/>
      <c r="F47" s="5"/>
      <c r="G47" s="5"/>
      <c r="H47" s="5"/>
      <c r="I47" s="5"/>
      <c r="J47" s="5"/>
      <c r="K47" s="5"/>
      <c r="L47" s="17"/>
    </row>
    <row r="48" spans="1:12">
      <c r="A48" s="136" t="s">
        <v>41</v>
      </c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21"/>
    </row>
    <row r="49" spans="1:12" ht="15.75" thickBot="1">
      <c r="A49" s="16"/>
      <c r="B49" s="5"/>
      <c r="C49" s="5"/>
      <c r="D49" s="5"/>
      <c r="E49" s="5"/>
      <c r="F49" s="5"/>
      <c r="G49" s="5"/>
      <c r="H49" s="5"/>
      <c r="I49" s="5"/>
      <c r="J49" s="5"/>
      <c r="K49" s="5"/>
      <c r="L49" s="17"/>
    </row>
    <row r="50" spans="1:12">
      <c r="A50" s="570" t="s">
        <v>42</v>
      </c>
      <c r="B50" s="571"/>
      <c r="C50" s="571"/>
      <c r="D50" s="571"/>
      <c r="E50" s="571"/>
      <c r="F50" s="571"/>
      <c r="G50" s="579"/>
      <c r="H50" s="50" t="s">
        <v>43</v>
      </c>
      <c r="I50" s="76" t="s">
        <v>44</v>
      </c>
      <c r="J50" s="77" t="s">
        <v>45</v>
      </c>
      <c r="K50" s="76" t="s">
        <v>28</v>
      </c>
      <c r="L50" s="78" t="s">
        <v>29</v>
      </c>
    </row>
    <row r="51" spans="1:12">
      <c r="A51" s="580" t="s">
        <v>114</v>
      </c>
      <c r="B51" s="581"/>
      <c r="C51" s="581"/>
      <c r="D51" s="581"/>
      <c r="E51" s="581"/>
      <c r="F51" s="581"/>
      <c r="G51" s="582"/>
      <c r="H51" s="52">
        <f>insumos!C50+insumos!C49*3</f>
        <v>203933</v>
      </c>
      <c r="I51" s="64">
        <f>+H51*0.85</f>
        <v>173343.05</v>
      </c>
      <c r="J51" s="52">
        <f>+H51+I51</f>
        <v>377276.05</v>
      </c>
      <c r="K51" s="72">
        <v>20</v>
      </c>
      <c r="L51" s="54">
        <f>+J51/K51</f>
        <v>18863.802499999998</v>
      </c>
    </row>
    <row r="52" spans="1:12" ht="15.75" thickBot="1">
      <c r="A52" s="574"/>
      <c r="B52" s="575"/>
      <c r="C52" s="575"/>
      <c r="D52" s="575"/>
      <c r="E52" s="575"/>
      <c r="F52" s="575"/>
      <c r="G52" s="583"/>
      <c r="H52" s="87"/>
      <c r="I52" s="11"/>
      <c r="J52" s="87"/>
      <c r="K52" s="11"/>
      <c r="L52" s="88"/>
    </row>
    <row r="53" spans="1:12" ht="15.75" thickBot="1">
      <c r="A53" s="567" t="s">
        <v>31</v>
      </c>
      <c r="B53" s="568"/>
      <c r="C53" s="568"/>
      <c r="D53" s="568"/>
      <c r="E53" s="568"/>
      <c r="F53" s="568"/>
      <c r="G53" s="568"/>
      <c r="H53" s="568"/>
      <c r="I53" s="568"/>
      <c r="J53" s="568"/>
      <c r="K53" s="569"/>
      <c r="L53" s="60">
        <f>SUM(L51:L52)</f>
        <v>18863.802499999998</v>
      </c>
    </row>
    <row r="54" spans="1:12" ht="15.75" thickBot="1">
      <c r="A54" s="16"/>
      <c r="B54" s="5"/>
      <c r="C54" s="5"/>
      <c r="D54" s="5"/>
      <c r="E54" s="5"/>
      <c r="F54" s="5"/>
      <c r="G54" s="5"/>
      <c r="H54" s="5"/>
      <c r="I54" s="5"/>
      <c r="J54" s="5"/>
      <c r="K54" s="5"/>
      <c r="L54" s="17"/>
    </row>
    <row r="55" spans="1:12" ht="15.75" thickBot="1">
      <c r="A55" s="576" t="s">
        <v>47</v>
      </c>
      <c r="B55" s="577"/>
      <c r="C55" s="577"/>
      <c r="D55" s="577"/>
      <c r="E55" s="577"/>
      <c r="F55" s="577"/>
      <c r="G55" s="577"/>
      <c r="H55" s="577"/>
      <c r="I55" s="577"/>
      <c r="J55" s="577"/>
      <c r="K55" s="578"/>
      <c r="L55" s="60">
        <f>ROUND(L28+L39+L46+L53,0)</f>
        <v>121950</v>
      </c>
    </row>
    <row r="56" spans="1:12">
      <c r="A56" s="16"/>
      <c r="B56" s="5"/>
      <c r="C56" s="5"/>
      <c r="D56" s="5"/>
      <c r="E56" s="5"/>
      <c r="F56" s="5"/>
      <c r="G56" s="5"/>
      <c r="H56" s="5"/>
      <c r="I56" s="5"/>
      <c r="J56" s="5"/>
      <c r="K56" s="5"/>
      <c r="L56" s="17"/>
    </row>
    <row r="57" spans="1:12">
      <c r="A57" s="16"/>
      <c r="B57" s="5"/>
      <c r="C57" s="5"/>
      <c r="D57" s="5"/>
      <c r="E57" s="5"/>
      <c r="F57" s="5"/>
      <c r="G57" s="5"/>
      <c r="H57" s="5"/>
      <c r="I57" s="5"/>
      <c r="J57" s="5"/>
      <c r="K57" s="5"/>
      <c r="L57" s="17"/>
    </row>
    <row r="58" spans="1:12">
      <c r="A58" s="16"/>
      <c r="B58" s="5"/>
      <c r="C58" s="5"/>
      <c r="D58" s="5"/>
      <c r="E58" s="5"/>
      <c r="F58" s="5"/>
      <c r="G58" s="5"/>
      <c r="H58" s="5"/>
      <c r="I58" s="5"/>
      <c r="J58" s="5"/>
      <c r="K58" s="5"/>
      <c r="L58" s="17"/>
    </row>
    <row r="59" spans="1:12">
      <c r="A59" s="16"/>
      <c r="B59" s="5"/>
      <c r="C59" s="5"/>
      <c r="D59" s="5"/>
      <c r="E59" s="5"/>
      <c r="F59" s="5"/>
      <c r="G59" s="5"/>
      <c r="H59" s="5"/>
      <c r="I59" s="5"/>
      <c r="J59" s="5"/>
      <c r="K59" s="5"/>
      <c r="L59" s="17"/>
    </row>
    <row r="60" spans="1:12">
      <c r="A60" s="16"/>
      <c r="B60" s="5"/>
      <c r="C60" s="5"/>
      <c r="D60" s="5"/>
      <c r="E60" s="5"/>
      <c r="F60" s="5"/>
      <c r="G60" s="5"/>
      <c r="H60" s="5"/>
      <c r="I60" s="5"/>
      <c r="J60" s="5"/>
      <c r="K60" s="5"/>
      <c r="L60" s="17"/>
    </row>
    <row r="61" spans="1:12">
      <c r="A61" s="16"/>
      <c r="B61" s="5"/>
      <c r="C61" s="5"/>
      <c r="D61" s="5"/>
      <c r="E61" s="5"/>
      <c r="F61" s="5"/>
      <c r="G61" s="5"/>
      <c r="H61" s="5"/>
      <c r="I61" s="5"/>
      <c r="J61" s="5"/>
      <c r="K61" s="5"/>
      <c r="L61" s="17"/>
    </row>
    <row r="62" spans="1:12">
      <c r="A62" s="16"/>
      <c r="B62" s="5"/>
      <c r="C62" s="5"/>
      <c r="D62" s="5"/>
      <c r="E62" s="5"/>
      <c r="F62" s="5"/>
      <c r="G62" s="5"/>
      <c r="H62" s="5"/>
      <c r="I62" s="5"/>
      <c r="J62" s="5"/>
      <c r="K62" s="5"/>
      <c r="L62" s="17"/>
    </row>
    <row r="63" spans="1:12">
      <c r="A63" s="16"/>
      <c r="B63" s="5"/>
      <c r="C63" s="5"/>
      <c r="D63" s="5"/>
      <c r="E63" s="5"/>
      <c r="F63" s="79" t="s">
        <v>48</v>
      </c>
      <c r="G63" s="5"/>
      <c r="H63" s="5"/>
      <c r="I63" s="5"/>
      <c r="J63" s="5"/>
      <c r="K63" s="5"/>
      <c r="L63" s="17"/>
    </row>
    <row r="64" spans="1:12">
      <c r="A64" s="16"/>
      <c r="B64" s="5"/>
      <c r="C64" s="5"/>
      <c r="D64" s="5"/>
      <c r="E64" s="5"/>
      <c r="F64" s="79" t="s">
        <v>49</v>
      </c>
      <c r="G64" s="554"/>
      <c r="H64" s="554"/>
      <c r="I64" s="554"/>
      <c r="J64" s="5"/>
      <c r="K64" s="5"/>
      <c r="L64" s="17"/>
    </row>
    <row r="65" spans="1:12">
      <c r="A65" s="555" t="s">
        <v>50</v>
      </c>
      <c r="B65" s="556"/>
      <c r="C65" s="556"/>
      <c r="D65" s="556"/>
      <c r="E65" s="556"/>
      <c r="F65" s="556"/>
      <c r="G65" s="556"/>
      <c r="H65" s="556"/>
      <c r="I65" s="556"/>
      <c r="J65" s="556"/>
      <c r="K65" s="556"/>
      <c r="L65" s="557"/>
    </row>
    <row r="66" spans="1:12">
      <c r="A66" s="16"/>
      <c r="B66" s="5"/>
      <c r="C66" s="5"/>
      <c r="D66" s="5"/>
      <c r="E66" s="5"/>
      <c r="F66" s="5" t="s">
        <v>51</v>
      </c>
      <c r="G66" s="5"/>
      <c r="H66" s="5"/>
      <c r="I66" s="5"/>
      <c r="J66" s="5"/>
      <c r="K66" s="5"/>
      <c r="L66" s="17"/>
    </row>
    <row r="67" spans="1:12">
      <c r="A67" s="136" t="s">
        <v>68</v>
      </c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21"/>
    </row>
    <row r="68" spans="1:12">
      <c r="A68" s="558"/>
      <c r="B68" s="559"/>
      <c r="C68" s="559"/>
      <c r="D68" s="559"/>
      <c r="E68" s="559"/>
      <c r="F68" s="559"/>
      <c r="G68" s="559"/>
      <c r="H68" s="559"/>
      <c r="I68" s="559"/>
      <c r="J68" s="559"/>
      <c r="K68" s="559"/>
      <c r="L68" s="560"/>
    </row>
    <row r="69" spans="1:12">
      <c r="A69" s="561"/>
      <c r="B69" s="562"/>
      <c r="C69" s="562"/>
      <c r="D69" s="562"/>
      <c r="E69" s="562"/>
      <c r="F69" s="562"/>
      <c r="G69" s="562"/>
      <c r="H69" s="562"/>
      <c r="I69" s="562"/>
      <c r="J69" s="562"/>
      <c r="K69" s="562"/>
      <c r="L69" s="563"/>
    </row>
    <row r="70" spans="1:12">
      <c r="A70" s="564"/>
      <c r="B70" s="565"/>
      <c r="C70" s="565"/>
      <c r="D70" s="565"/>
      <c r="E70" s="565"/>
      <c r="F70" s="565"/>
      <c r="G70" s="565"/>
      <c r="H70" s="565"/>
      <c r="I70" s="565"/>
      <c r="J70" s="565"/>
      <c r="K70" s="565"/>
      <c r="L70" s="566"/>
    </row>
    <row r="71" spans="1:12">
      <c r="A71" s="80"/>
      <c r="B71" s="81"/>
      <c r="C71" s="81"/>
      <c r="D71" s="81"/>
      <c r="E71" s="81"/>
      <c r="F71" s="81"/>
      <c r="G71" s="81"/>
      <c r="H71" s="81"/>
      <c r="I71" s="81"/>
      <c r="J71" s="81"/>
      <c r="K71" s="81"/>
      <c r="L71" s="82"/>
    </row>
    <row r="72" spans="1:12">
      <c r="A72" s="80" t="s">
        <v>53</v>
      </c>
      <c r="B72" s="137"/>
      <c r="C72" s="81"/>
      <c r="D72" s="81"/>
      <c r="E72" s="81"/>
      <c r="F72" s="81"/>
      <c r="G72" s="81"/>
      <c r="H72" s="81"/>
      <c r="I72" s="81"/>
      <c r="J72" s="81"/>
      <c r="K72" s="81"/>
      <c r="L72" s="82"/>
    </row>
    <row r="73" spans="1:12">
      <c r="A73" s="16" t="s">
        <v>54</v>
      </c>
      <c r="B73" s="5"/>
      <c r="C73" s="5"/>
      <c r="D73" s="5"/>
      <c r="E73" s="79"/>
      <c r="F73" s="5"/>
      <c r="G73" s="5"/>
      <c r="H73" s="5"/>
      <c r="I73" s="5"/>
      <c r="J73" s="5"/>
      <c r="K73" s="5"/>
      <c r="L73" s="17"/>
    </row>
    <row r="74" spans="1:12">
      <c r="A74" s="16"/>
      <c r="B74" s="5"/>
      <c r="C74" s="5"/>
      <c r="D74" s="5"/>
      <c r="E74" s="79"/>
      <c r="F74" s="139"/>
      <c r="G74" s="139"/>
      <c r="H74" s="139"/>
      <c r="I74" s="139"/>
      <c r="J74" s="5"/>
      <c r="K74" s="5"/>
      <c r="L74" s="17"/>
    </row>
    <row r="75" spans="1:12">
      <c r="A75" s="149"/>
      <c r="B75" s="139"/>
      <c r="C75" s="139"/>
      <c r="D75" s="139"/>
      <c r="E75" s="139"/>
      <c r="F75" s="139"/>
      <c r="G75" s="139"/>
      <c r="H75" s="139"/>
      <c r="I75" s="139"/>
      <c r="J75" s="139"/>
      <c r="K75" s="139"/>
      <c r="L75" s="140"/>
    </row>
    <row r="76" spans="1:12">
      <c r="A76" s="16" t="s">
        <v>55</v>
      </c>
      <c r="B76" s="83"/>
      <c r="C76" s="83"/>
      <c r="D76" s="84"/>
      <c r="E76" s="141"/>
      <c r="F76" s="141"/>
      <c r="G76" s="141"/>
      <c r="H76" s="141"/>
      <c r="I76" s="142"/>
      <c r="J76" s="142"/>
      <c r="K76" s="142"/>
      <c r="L76" s="143"/>
    </row>
    <row r="77" spans="1:12" ht="15.75" thickBot="1">
      <c r="A77" s="144"/>
      <c r="B77" s="145"/>
      <c r="C77" s="145"/>
      <c r="D77" s="11"/>
      <c r="E77" s="146"/>
      <c r="F77" s="146"/>
      <c r="G77" s="146"/>
      <c r="H77" s="146"/>
      <c r="I77" s="147"/>
      <c r="J77" s="147"/>
      <c r="K77" s="147"/>
      <c r="L77" s="148"/>
    </row>
  </sheetData>
  <mergeCells count="45">
    <mergeCell ref="B19:J19"/>
    <mergeCell ref="A2:A5"/>
    <mergeCell ref="D2:I2"/>
    <mergeCell ref="J2:L2"/>
    <mergeCell ref="D3:I3"/>
    <mergeCell ref="D4:I4"/>
    <mergeCell ref="D5:I5"/>
    <mergeCell ref="K5:L5"/>
    <mergeCell ref="C10:L10"/>
    <mergeCell ref="C11:L11"/>
    <mergeCell ref="C12:L12"/>
    <mergeCell ref="C13:L13"/>
    <mergeCell ref="C14:L14"/>
    <mergeCell ref="B20:J20"/>
    <mergeCell ref="A24:E24"/>
    <mergeCell ref="F24:G24"/>
    <mergeCell ref="H24:I24"/>
    <mergeCell ref="A25:E25"/>
    <mergeCell ref="F25:G25"/>
    <mergeCell ref="H25:I25"/>
    <mergeCell ref="A38:H38"/>
    <mergeCell ref="A26:E26"/>
    <mergeCell ref="A27:E27"/>
    <mergeCell ref="F27:G27"/>
    <mergeCell ref="H27:I27"/>
    <mergeCell ref="A28:K28"/>
    <mergeCell ref="A32:H32"/>
    <mergeCell ref="A33:H33"/>
    <mergeCell ref="A34:H34"/>
    <mergeCell ref="A35:H35"/>
    <mergeCell ref="A36:H36"/>
    <mergeCell ref="A37:H37"/>
    <mergeCell ref="A39:K39"/>
    <mergeCell ref="A43:G43"/>
    <mergeCell ref="A44:G44"/>
    <mergeCell ref="A45:G45"/>
    <mergeCell ref="A46:K46"/>
    <mergeCell ref="A50:G50"/>
    <mergeCell ref="A68:L70"/>
    <mergeCell ref="A51:G51"/>
    <mergeCell ref="A52:G52"/>
    <mergeCell ref="A53:K53"/>
    <mergeCell ref="A55:K55"/>
    <mergeCell ref="G64:I64"/>
    <mergeCell ref="A65:L65"/>
  </mergeCells>
  <pageMargins left="0.70866141732283472" right="0.70866141732283472" top="0.74803149606299213" bottom="0.74803149606299213" header="0.31496062992125984" footer="0.31496062992125984"/>
  <pageSetup paperSize="9" scale="5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  <pageSetUpPr fitToPage="1"/>
  </sheetPr>
  <dimension ref="A1:AZ77"/>
  <sheetViews>
    <sheetView topLeftCell="A31" zoomScale="80" zoomScaleNormal="80" workbookViewId="0">
      <selection activeCell="A54" sqref="A54"/>
    </sheetView>
  </sheetViews>
  <sheetFormatPr baseColWidth="10" defaultRowHeight="15"/>
  <cols>
    <col min="1" max="6" width="11.42578125" style="85"/>
    <col min="7" max="7" width="10.5703125" style="85" customWidth="1"/>
    <col min="8" max="8" width="12.85546875" style="85" customWidth="1"/>
    <col min="9" max="9" width="12.5703125" style="85" customWidth="1"/>
    <col min="10" max="10" width="13.28515625" style="85" customWidth="1"/>
    <col min="11" max="11" width="15.85546875" style="85" customWidth="1"/>
    <col min="12" max="12" width="13" style="85" customWidth="1"/>
    <col min="13" max="254" width="11.42578125" style="203"/>
    <col min="255" max="255" width="1.85546875" style="203" customWidth="1"/>
    <col min="256" max="262" width="11.42578125" style="203"/>
    <col min="263" max="263" width="11.85546875" style="203" bestFit="1" customWidth="1"/>
    <col min="264" max="264" width="12.5703125" style="203" customWidth="1"/>
    <col min="265" max="265" width="13.28515625" style="203" customWidth="1"/>
    <col min="266" max="266" width="15.85546875" style="203" customWidth="1"/>
    <col min="267" max="267" width="13" style="203" customWidth="1"/>
    <col min="268" max="268" width="0.140625" style="203" customWidth="1"/>
    <col min="269" max="510" width="11.42578125" style="203"/>
    <col min="511" max="511" width="1.85546875" style="203" customWidth="1"/>
    <col min="512" max="518" width="11.42578125" style="203"/>
    <col min="519" max="519" width="11.85546875" style="203" bestFit="1" customWidth="1"/>
    <col min="520" max="520" width="12.5703125" style="203" customWidth="1"/>
    <col min="521" max="521" width="13.28515625" style="203" customWidth="1"/>
    <col min="522" max="522" width="15.85546875" style="203" customWidth="1"/>
    <col min="523" max="523" width="13" style="203" customWidth="1"/>
    <col min="524" max="524" width="0.140625" style="203" customWidth="1"/>
    <col min="525" max="766" width="11.42578125" style="203"/>
    <col min="767" max="767" width="1.85546875" style="203" customWidth="1"/>
    <col min="768" max="774" width="11.42578125" style="203"/>
    <col min="775" max="775" width="11.85546875" style="203" bestFit="1" customWidth="1"/>
    <col min="776" max="776" width="12.5703125" style="203" customWidth="1"/>
    <col min="777" max="777" width="13.28515625" style="203" customWidth="1"/>
    <col min="778" max="778" width="15.85546875" style="203" customWidth="1"/>
    <col min="779" max="779" width="13" style="203" customWidth="1"/>
    <col min="780" max="780" width="0.140625" style="203" customWidth="1"/>
    <col min="781" max="1022" width="11.42578125" style="203"/>
    <col min="1023" max="1023" width="1.85546875" style="203" customWidth="1"/>
    <col min="1024" max="1030" width="11.42578125" style="203"/>
    <col min="1031" max="1031" width="11.85546875" style="203" bestFit="1" customWidth="1"/>
    <col min="1032" max="1032" width="12.5703125" style="203" customWidth="1"/>
    <col min="1033" max="1033" width="13.28515625" style="203" customWidth="1"/>
    <col min="1034" max="1034" width="15.85546875" style="203" customWidth="1"/>
    <col min="1035" max="1035" width="13" style="203" customWidth="1"/>
    <col min="1036" max="1036" width="0.140625" style="203" customWidth="1"/>
    <col min="1037" max="1278" width="11.42578125" style="203"/>
    <col min="1279" max="1279" width="1.85546875" style="203" customWidth="1"/>
    <col min="1280" max="1286" width="11.42578125" style="203"/>
    <col min="1287" max="1287" width="11.85546875" style="203" bestFit="1" customWidth="1"/>
    <col min="1288" max="1288" width="12.5703125" style="203" customWidth="1"/>
    <col min="1289" max="1289" width="13.28515625" style="203" customWidth="1"/>
    <col min="1290" max="1290" width="15.85546875" style="203" customWidth="1"/>
    <col min="1291" max="1291" width="13" style="203" customWidth="1"/>
    <col min="1292" max="1292" width="0.140625" style="203" customWidth="1"/>
    <col min="1293" max="1534" width="11.42578125" style="203"/>
    <col min="1535" max="1535" width="1.85546875" style="203" customWidth="1"/>
    <col min="1536" max="1542" width="11.42578125" style="203"/>
    <col min="1543" max="1543" width="11.85546875" style="203" bestFit="1" customWidth="1"/>
    <col min="1544" max="1544" width="12.5703125" style="203" customWidth="1"/>
    <col min="1545" max="1545" width="13.28515625" style="203" customWidth="1"/>
    <col min="1546" max="1546" width="15.85546875" style="203" customWidth="1"/>
    <col min="1547" max="1547" width="13" style="203" customWidth="1"/>
    <col min="1548" max="1548" width="0.140625" style="203" customWidth="1"/>
    <col min="1549" max="1790" width="11.42578125" style="203"/>
    <col min="1791" max="1791" width="1.85546875" style="203" customWidth="1"/>
    <col min="1792" max="1798" width="11.42578125" style="203"/>
    <col min="1799" max="1799" width="11.85546875" style="203" bestFit="1" customWidth="1"/>
    <col min="1800" max="1800" width="12.5703125" style="203" customWidth="1"/>
    <col min="1801" max="1801" width="13.28515625" style="203" customWidth="1"/>
    <col min="1802" max="1802" width="15.85546875" style="203" customWidth="1"/>
    <col min="1803" max="1803" width="13" style="203" customWidth="1"/>
    <col min="1804" max="1804" width="0.140625" style="203" customWidth="1"/>
    <col min="1805" max="2046" width="11.42578125" style="203"/>
    <col min="2047" max="2047" width="1.85546875" style="203" customWidth="1"/>
    <col min="2048" max="2054" width="11.42578125" style="203"/>
    <col min="2055" max="2055" width="11.85546875" style="203" bestFit="1" customWidth="1"/>
    <col min="2056" max="2056" width="12.5703125" style="203" customWidth="1"/>
    <col min="2057" max="2057" width="13.28515625" style="203" customWidth="1"/>
    <col min="2058" max="2058" width="15.85546875" style="203" customWidth="1"/>
    <col min="2059" max="2059" width="13" style="203" customWidth="1"/>
    <col min="2060" max="2060" width="0.140625" style="203" customWidth="1"/>
    <col min="2061" max="2302" width="11.42578125" style="203"/>
    <col min="2303" max="2303" width="1.85546875" style="203" customWidth="1"/>
    <col min="2304" max="2310" width="11.42578125" style="203"/>
    <col min="2311" max="2311" width="11.85546875" style="203" bestFit="1" customWidth="1"/>
    <col min="2312" max="2312" width="12.5703125" style="203" customWidth="1"/>
    <col min="2313" max="2313" width="13.28515625" style="203" customWidth="1"/>
    <col min="2314" max="2314" width="15.85546875" style="203" customWidth="1"/>
    <col min="2315" max="2315" width="13" style="203" customWidth="1"/>
    <col min="2316" max="2316" width="0.140625" style="203" customWidth="1"/>
    <col min="2317" max="2558" width="11.42578125" style="203"/>
    <col min="2559" max="2559" width="1.85546875" style="203" customWidth="1"/>
    <col min="2560" max="2566" width="11.42578125" style="203"/>
    <col min="2567" max="2567" width="11.85546875" style="203" bestFit="1" customWidth="1"/>
    <col min="2568" max="2568" width="12.5703125" style="203" customWidth="1"/>
    <col min="2569" max="2569" width="13.28515625" style="203" customWidth="1"/>
    <col min="2570" max="2570" width="15.85546875" style="203" customWidth="1"/>
    <col min="2571" max="2571" width="13" style="203" customWidth="1"/>
    <col min="2572" max="2572" width="0.140625" style="203" customWidth="1"/>
    <col min="2573" max="2814" width="11.42578125" style="203"/>
    <col min="2815" max="2815" width="1.85546875" style="203" customWidth="1"/>
    <col min="2816" max="2822" width="11.42578125" style="203"/>
    <col min="2823" max="2823" width="11.85546875" style="203" bestFit="1" customWidth="1"/>
    <col min="2824" max="2824" width="12.5703125" style="203" customWidth="1"/>
    <col min="2825" max="2825" width="13.28515625" style="203" customWidth="1"/>
    <col min="2826" max="2826" width="15.85546875" style="203" customWidth="1"/>
    <col min="2827" max="2827" width="13" style="203" customWidth="1"/>
    <col min="2828" max="2828" width="0.140625" style="203" customWidth="1"/>
    <col min="2829" max="3070" width="11.42578125" style="203"/>
    <col min="3071" max="3071" width="1.85546875" style="203" customWidth="1"/>
    <col min="3072" max="3078" width="11.42578125" style="203"/>
    <col min="3079" max="3079" width="11.85546875" style="203" bestFit="1" customWidth="1"/>
    <col min="3080" max="3080" width="12.5703125" style="203" customWidth="1"/>
    <col min="3081" max="3081" width="13.28515625" style="203" customWidth="1"/>
    <col min="3082" max="3082" width="15.85546875" style="203" customWidth="1"/>
    <col min="3083" max="3083" width="13" style="203" customWidth="1"/>
    <col min="3084" max="3084" width="0.140625" style="203" customWidth="1"/>
    <col min="3085" max="3326" width="11.42578125" style="203"/>
    <col min="3327" max="3327" width="1.85546875" style="203" customWidth="1"/>
    <col min="3328" max="3334" width="11.42578125" style="203"/>
    <col min="3335" max="3335" width="11.85546875" style="203" bestFit="1" customWidth="1"/>
    <col min="3336" max="3336" width="12.5703125" style="203" customWidth="1"/>
    <col min="3337" max="3337" width="13.28515625" style="203" customWidth="1"/>
    <col min="3338" max="3338" width="15.85546875" style="203" customWidth="1"/>
    <col min="3339" max="3339" width="13" style="203" customWidth="1"/>
    <col min="3340" max="3340" width="0.140625" style="203" customWidth="1"/>
    <col min="3341" max="3582" width="11.42578125" style="203"/>
    <col min="3583" max="3583" width="1.85546875" style="203" customWidth="1"/>
    <col min="3584" max="3590" width="11.42578125" style="203"/>
    <col min="3591" max="3591" width="11.85546875" style="203" bestFit="1" customWidth="1"/>
    <col min="3592" max="3592" width="12.5703125" style="203" customWidth="1"/>
    <col min="3593" max="3593" width="13.28515625" style="203" customWidth="1"/>
    <col min="3594" max="3594" width="15.85546875" style="203" customWidth="1"/>
    <col min="3595" max="3595" width="13" style="203" customWidth="1"/>
    <col min="3596" max="3596" width="0.140625" style="203" customWidth="1"/>
    <col min="3597" max="3838" width="11.42578125" style="203"/>
    <col min="3839" max="3839" width="1.85546875" style="203" customWidth="1"/>
    <col min="3840" max="3846" width="11.42578125" style="203"/>
    <col min="3847" max="3847" width="11.85546875" style="203" bestFit="1" customWidth="1"/>
    <col min="3848" max="3848" width="12.5703125" style="203" customWidth="1"/>
    <col min="3849" max="3849" width="13.28515625" style="203" customWidth="1"/>
    <col min="3850" max="3850" width="15.85546875" style="203" customWidth="1"/>
    <col min="3851" max="3851" width="13" style="203" customWidth="1"/>
    <col min="3852" max="3852" width="0.140625" style="203" customWidth="1"/>
    <col min="3853" max="4094" width="11.42578125" style="203"/>
    <col min="4095" max="4095" width="1.85546875" style="203" customWidth="1"/>
    <col min="4096" max="4102" width="11.42578125" style="203"/>
    <col min="4103" max="4103" width="11.85546875" style="203" bestFit="1" customWidth="1"/>
    <col min="4104" max="4104" width="12.5703125" style="203" customWidth="1"/>
    <col min="4105" max="4105" width="13.28515625" style="203" customWidth="1"/>
    <col min="4106" max="4106" width="15.85546875" style="203" customWidth="1"/>
    <col min="4107" max="4107" width="13" style="203" customWidth="1"/>
    <col min="4108" max="4108" width="0.140625" style="203" customWidth="1"/>
    <col min="4109" max="4350" width="11.42578125" style="203"/>
    <col min="4351" max="4351" width="1.85546875" style="203" customWidth="1"/>
    <col min="4352" max="4358" width="11.42578125" style="203"/>
    <col min="4359" max="4359" width="11.85546875" style="203" bestFit="1" customWidth="1"/>
    <col min="4360" max="4360" width="12.5703125" style="203" customWidth="1"/>
    <col min="4361" max="4361" width="13.28515625" style="203" customWidth="1"/>
    <col min="4362" max="4362" width="15.85546875" style="203" customWidth="1"/>
    <col min="4363" max="4363" width="13" style="203" customWidth="1"/>
    <col min="4364" max="4364" width="0.140625" style="203" customWidth="1"/>
    <col min="4365" max="4606" width="11.42578125" style="203"/>
    <col min="4607" max="4607" width="1.85546875" style="203" customWidth="1"/>
    <col min="4608" max="4614" width="11.42578125" style="203"/>
    <col min="4615" max="4615" width="11.85546875" style="203" bestFit="1" customWidth="1"/>
    <col min="4616" max="4616" width="12.5703125" style="203" customWidth="1"/>
    <col min="4617" max="4617" width="13.28515625" style="203" customWidth="1"/>
    <col min="4618" max="4618" width="15.85546875" style="203" customWidth="1"/>
    <col min="4619" max="4619" width="13" style="203" customWidth="1"/>
    <col min="4620" max="4620" width="0.140625" style="203" customWidth="1"/>
    <col min="4621" max="4862" width="11.42578125" style="203"/>
    <col min="4863" max="4863" width="1.85546875" style="203" customWidth="1"/>
    <col min="4864" max="4870" width="11.42578125" style="203"/>
    <col min="4871" max="4871" width="11.85546875" style="203" bestFit="1" customWidth="1"/>
    <col min="4872" max="4872" width="12.5703125" style="203" customWidth="1"/>
    <col min="4873" max="4873" width="13.28515625" style="203" customWidth="1"/>
    <col min="4874" max="4874" width="15.85546875" style="203" customWidth="1"/>
    <col min="4875" max="4875" width="13" style="203" customWidth="1"/>
    <col min="4876" max="4876" width="0.140625" style="203" customWidth="1"/>
    <col min="4877" max="5118" width="11.42578125" style="203"/>
    <col min="5119" max="5119" width="1.85546875" style="203" customWidth="1"/>
    <col min="5120" max="5126" width="11.42578125" style="203"/>
    <col min="5127" max="5127" width="11.85546875" style="203" bestFit="1" customWidth="1"/>
    <col min="5128" max="5128" width="12.5703125" style="203" customWidth="1"/>
    <col min="5129" max="5129" width="13.28515625" style="203" customWidth="1"/>
    <col min="5130" max="5130" width="15.85546875" style="203" customWidth="1"/>
    <col min="5131" max="5131" width="13" style="203" customWidth="1"/>
    <col min="5132" max="5132" width="0.140625" style="203" customWidth="1"/>
    <col min="5133" max="5374" width="11.42578125" style="203"/>
    <col min="5375" max="5375" width="1.85546875" style="203" customWidth="1"/>
    <col min="5376" max="5382" width="11.42578125" style="203"/>
    <col min="5383" max="5383" width="11.85546875" style="203" bestFit="1" customWidth="1"/>
    <col min="5384" max="5384" width="12.5703125" style="203" customWidth="1"/>
    <col min="5385" max="5385" width="13.28515625" style="203" customWidth="1"/>
    <col min="5386" max="5386" width="15.85546875" style="203" customWidth="1"/>
    <col min="5387" max="5387" width="13" style="203" customWidth="1"/>
    <col min="5388" max="5388" width="0.140625" style="203" customWidth="1"/>
    <col min="5389" max="5630" width="11.42578125" style="203"/>
    <col min="5631" max="5631" width="1.85546875" style="203" customWidth="1"/>
    <col min="5632" max="5638" width="11.42578125" style="203"/>
    <col min="5639" max="5639" width="11.85546875" style="203" bestFit="1" customWidth="1"/>
    <col min="5640" max="5640" width="12.5703125" style="203" customWidth="1"/>
    <col min="5641" max="5641" width="13.28515625" style="203" customWidth="1"/>
    <col min="5642" max="5642" width="15.85546875" style="203" customWidth="1"/>
    <col min="5643" max="5643" width="13" style="203" customWidth="1"/>
    <col min="5644" max="5644" width="0.140625" style="203" customWidth="1"/>
    <col min="5645" max="5886" width="11.42578125" style="203"/>
    <col min="5887" max="5887" width="1.85546875" style="203" customWidth="1"/>
    <col min="5888" max="5894" width="11.42578125" style="203"/>
    <col min="5895" max="5895" width="11.85546875" style="203" bestFit="1" customWidth="1"/>
    <col min="5896" max="5896" width="12.5703125" style="203" customWidth="1"/>
    <col min="5897" max="5897" width="13.28515625" style="203" customWidth="1"/>
    <col min="5898" max="5898" width="15.85546875" style="203" customWidth="1"/>
    <col min="5899" max="5899" width="13" style="203" customWidth="1"/>
    <col min="5900" max="5900" width="0.140625" style="203" customWidth="1"/>
    <col min="5901" max="6142" width="11.42578125" style="203"/>
    <col min="6143" max="6143" width="1.85546875" style="203" customWidth="1"/>
    <col min="6144" max="6150" width="11.42578125" style="203"/>
    <col min="6151" max="6151" width="11.85546875" style="203" bestFit="1" customWidth="1"/>
    <col min="6152" max="6152" width="12.5703125" style="203" customWidth="1"/>
    <col min="6153" max="6153" width="13.28515625" style="203" customWidth="1"/>
    <col min="6154" max="6154" width="15.85546875" style="203" customWidth="1"/>
    <col min="6155" max="6155" width="13" style="203" customWidth="1"/>
    <col min="6156" max="6156" width="0.140625" style="203" customWidth="1"/>
    <col min="6157" max="6398" width="11.42578125" style="203"/>
    <col min="6399" max="6399" width="1.85546875" style="203" customWidth="1"/>
    <col min="6400" max="6406" width="11.42578125" style="203"/>
    <col min="6407" max="6407" width="11.85546875" style="203" bestFit="1" customWidth="1"/>
    <col min="6408" max="6408" width="12.5703125" style="203" customWidth="1"/>
    <col min="6409" max="6409" width="13.28515625" style="203" customWidth="1"/>
    <col min="6410" max="6410" width="15.85546875" style="203" customWidth="1"/>
    <col min="6411" max="6411" width="13" style="203" customWidth="1"/>
    <col min="6412" max="6412" width="0.140625" style="203" customWidth="1"/>
    <col min="6413" max="6654" width="11.42578125" style="203"/>
    <col min="6655" max="6655" width="1.85546875" style="203" customWidth="1"/>
    <col min="6656" max="6662" width="11.42578125" style="203"/>
    <col min="6663" max="6663" width="11.85546875" style="203" bestFit="1" customWidth="1"/>
    <col min="6664" max="6664" width="12.5703125" style="203" customWidth="1"/>
    <col min="6665" max="6665" width="13.28515625" style="203" customWidth="1"/>
    <col min="6666" max="6666" width="15.85546875" style="203" customWidth="1"/>
    <col min="6667" max="6667" width="13" style="203" customWidth="1"/>
    <col min="6668" max="6668" width="0.140625" style="203" customWidth="1"/>
    <col min="6669" max="6910" width="11.42578125" style="203"/>
    <col min="6911" max="6911" width="1.85546875" style="203" customWidth="1"/>
    <col min="6912" max="6918" width="11.42578125" style="203"/>
    <col min="6919" max="6919" width="11.85546875" style="203" bestFit="1" customWidth="1"/>
    <col min="6920" max="6920" width="12.5703125" style="203" customWidth="1"/>
    <col min="6921" max="6921" width="13.28515625" style="203" customWidth="1"/>
    <col min="6922" max="6922" width="15.85546875" style="203" customWidth="1"/>
    <col min="6923" max="6923" width="13" style="203" customWidth="1"/>
    <col min="6924" max="6924" width="0.140625" style="203" customWidth="1"/>
    <col min="6925" max="7166" width="11.42578125" style="203"/>
    <col min="7167" max="7167" width="1.85546875" style="203" customWidth="1"/>
    <col min="7168" max="7174" width="11.42578125" style="203"/>
    <col min="7175" max="7175" width="11.85546875" style="203" bestFit="1" customWidth="1"/>
    <col min="7176" max="7176" width="12.5703125" style="203" customWidth="1"/>
    <col min="7177" max="7177" width="13.28515625" style="203" customWidth="1"/>
    <col min="7178" max="7178" width="15.85546875" style="203" customWidth="1"/>
    <col min="7179" max="7179" width="13" style="203" customWidth="1"/>
    <col min="7180" max="7180" width="0.140625" style="203" customWidth="1"/>
    <col min="7181" max="7422" width="11.42578125" style="203"/>
    <col min="7423" max="7423" width="1.85546875" style="203" customWidth="1"/>
    <col min="7424" max="7430" width="11.42578125" style="203"/>
    <col min="7431" max="7431" width="11.85546875" style="203" bestFit="1" customWidth="1"/>
    <col min="7432" max="7432" width="12.5703125" style="203" customWidth="1"/>
    <col min="7433" max="7433" width="13.28515625" style="203" customWidth="1"/>
    <col min="7434" max="7434" width="15.85546875" style="203" customWidth="1"/>
    <col min="7435" max="7435" width="13" style="203" customWidth="1"/>
    <col min="7436" max="7436" width="0.140625" style="203" customWidth="1"/>
    <col min="7437" max="7678" width="11.42578125" style="203"/>
    <col min="7679" max="7679" width="1.85546875" style="203" customWidth="1"/>
    <col min="7680" max="7686" width="11.42578125" style="203"/>
    <col min="7687" max="7687" width="11.85546875" style="203" bestFit="1" customWidth="1"/>
    <col min="7688" max="7688" width="12.5703125" style="203" customWidth="1"/>
    <col min="7689" max="7689" width="13.28515625" style="203" customWidth="1"/>
    <col min="7690" max="7690" width="15.85546875" style="203" customWidth="1"/>
    <col min="7691" max="7691" width="13" style="203" customWidth="1"/>
    <col min="7692" max="7692" width="0.140625" style="203" customWidth="1"/>
    <col min="7693" max="7934" width="11.42578125" style="203"/>
    <col min="7935" max="7935" width="1.85546875" style="203" customWidth="1"/>
    <col min="7936" max="7942" width="11.42578125" style="203"/>
    <col min="7943" max="7943" width="11.85546875" style="203" bestFit="1" customWidth="1"/>
    <col min="7944" max="7944" width="12.5703125" style="203" customWidth="1"/>
    <col min="7945" max="7945" width="13.28515625" style="203" customWidth="1"/>
    <col min="7946" max="7946" width="15.85546875" style="203" customWidth="1"/>
    <col min="7947" max="7947" width="13" style="203" customWidth="1"/>
    <col min="7948" max="7948" width="0.140625" style="203" customWidth="1"/>
    <col min="7949" max="8190" width="11.42578125" style="203"/>
    <col min="8191" max="8191" width="1.85546875" style="203" customWidth="1"/>
    <col min="8192" max="8198" width="11.42578125" style="203"/>
    <col min="8199" max="8199" width="11.85546875" style="203" bestFit="1" customWidth="1"/>
    <col min="8200" max="8200" width="12.5703125" style="203" customWidth="1"/>
    <col min="8201" max="8201" width="13.28515625" style="203" customWidth="1"/>
    <col min="8202" max="8202" width="15.85546875" style="203" customWidth="1"/>
    <col min="8203" max="8203" width="13" style="203" customWidth="1"/>
    <col min="8204" max="8204" width="0.140625" style="203" customWidth="1"/>
    <col min="8205" max="8446" width="11.42578125" style="203"/>
    <col min="8447" max="8447" width="1.85546875" style="203" customWidth="1"/>
    <col min="8448" max="8454" width="11.42578125" style="203"/>
    <col min="8455" max="8455" width="11.85546875" style="203" bestFit="1" customWidth="1"/>
    <col min="8456" max="8456" width="12.5703125" style="203" customWidth="1"/>
    <col min="8457" max="8457" width="13.28515625" style="203" customWidth="1"/>
    <col min="8458" max="8458" width="15.85546875" style="203" customWidth="1"/>
    <col min="8459" max="8459" width="13" style="203" customWidth="1"/>
    <col min="8460" max="8460" width="0.140625" style="203" customWidth="1"/>
    <col min="8461" max="8702" width="11.42578125" style="203"/>
    <col min="8703" max="8703" width="1.85546875" style="203" customWidth="1"/>
    <col min="8704" max="8710" width="11.42578125" style="203"/>
    <col min="8711" max="8711" width="11.85546875" style="203" bestFit="1" customWidth="1"/>
    <col min="8712" max="8712" width="12.5703125" style="203" customWidth="1"/>
    <col min="8713" max="8713" width="13.28515625" style="203" customWidth="1"/>
    <col min="8714" max="8714" width="15.85546875" style="203" customWidth="1"/>
    <col min="8715" max="8715" width="13" style="203" customWidth="1"/>
    <col min="8716" max="8716" width="0.140625" style="203" customWidth="1"/>
    <col min="8717" max="8958" width="11.42578125" style="203"/>
    <col min="8959" max="8959" width="1.85546875" style="203" customWidth="1"/>
    <col min="8960" max="8966" width="11.42578125" style="203"/>
    <col min="8967" max="8967" width="11.85546875" style="203" bestFit="1" customWidth="1"/>
    <col min="8968" max="8968" width="12.5703125" style="203" customWidth="1"/>
    <col min="8969" max="8969" width="13.28515625" style="203" customWidth="1"/>
    <col min="8970" max="8970" width="15.85546875" style="203" customWidth="1"/>
    <col min="8971" max="8971" width="13" style="203" customWidth="1"/>
    <col min="8972" max="8972" width="0.140625" style="203" customWidth="1"/>
    <col min="8973" max="9214" width="11.42578125" style="203"/>
    <col min="9215" max="9215" width="1.85546875" style="203" customWidth="1"/>
    <col min="9216" max="9222" width="11.42578125" style="203"/>
    <col min="9223" max="9223" width="11.85546875" style="203" bestFit="1" customWidth="1"/>
    <col min="9224" max="9224" width="12.5703125" style="203" customWidth="1"/>
    <col min="9225" max="9225" width="13.28515625" style="203" customWidth="1"/>
    <col min="9226" max="9226" width="15.85546875" style="203" customWidth="1"/>
    <col min="9227" max="9227" width="13" style="203" customWidth="1"/>
    <col min="9228" max="9228" width="0.140625" style="203" customWidth="1"/>
    <col min="9229" max="9470" width="11.42578125" style="203"/>
    <col min="9471" max="9471" width="1.85546875" style="203" customWidth="1"/>
    <col min="9472" max="9478" width="11.42578125" style="203"/>
    <col min="9479" max="9479" width="11.85546875" style="203" bestFit="1" customWidth="1"/>
    <col min="9480" max="9480" width="12.5703125" style="203" customWidth="1"/>
    <col min="9481" max="9481" width="13.28515625" style="203" customWidth="1"/>
    <col min="9482" max="9482" width="15.85546875" style="203" customWidth="1"/>
    <col min="9483" max="9483" width="13" style="203" customWidth="1"/>
    <col min="9484" max="9484" width="0.140625" style="203" customWidth="1"/>
    <col min="9485" max="9726" width="11.42578125" style="203"/>
    <col min="9727" max="9727" width="1.85546875" style="203" customWidth="1"/>
    <col min="9728" max="9734" width="11.42578125" style="203"/>
    <col min="9735" max="9735" width="11.85546875" style="203" bestFit="1" customWidth="1"/>
    <col min="9736" max="9736" width="12.5703125" style="203" customWidth="1"/>
    <col min="9737" max="9737" width="13.28515625" style="203" customWidth="1"/>
    <col min="9738" max="9738" width="15.85546875" style="203" customWidth="1"/>
    <col min="9739" max="9739" width="13" style="203" customWidth="1"/>
    <col min="9740" max="9740" width="0.140625" style="203" customWidth="1"/>
    <col min="9741" max="9982" width="11.42578125" style="203"/>
    <col min="9983" max="9983" width="1.85546875" style="203" customWidth="1"/>
    <col min="9984" max="9990" width="11.42578125" style="203"/>
    <col min="9991" max="9991" width="11.85546875" style="203" bestFit="1" customWidth="1"/>
    <col min="9992" max="9992" width="12.5703125" style="203" customWidth="1"/>
    <col min="9993" max="9993" width="13.28515625" style="203" customWidth="1"/>
    <col min="9994" max="9994" width="15.85546875" style="203" customWidth="1"/>
    <col min="9995" max="9995" width="13" style="203" customWidth="1"/>
    <col min="9996" max="9996" width="0.140625" style="203" customWidth="1"/>
    <col min="9997" max="10238" width="11.42578125" style="203"/>
    <col min="10239" max="10239" width="1.85546875" style="203" customWidth="1"/>
    <col min="10240" max="10246" width="11.42578125" style="203"/>
    <col min="10247" max="10247" width="11.85546875" style="203" bestFit="1" customWidth="1"/>
    <col min="10248" max="10248" width="12.5703125" style="203" customWidth="1"/>
    <col min="10249" max="10249" width="13.28515625" style="203" customWidth="1"/>
    <col min="10250" max="10250" width="15.85546875" style="203" customWidth="1"/>
    <col min="10251" max="10251" width="13" style="203" customWidth="1"/>
    <col min="10252" max="10252" width="0.140625" style="203" customWidth="1"/>
    <col min="10253" max="10494" width="11.42578125" style="203"/>
    <col min="10495" max="10495" width="1.85546875" style="203" customWidth="1"/>
    <col min="10496" max="10502" width="11.42578125" style="203"/>
    <col min="10503" max="10503" width="11.85546875" style="203" bestFit="1" customWidth="1"/>
    <col min="10504" max="10504" width="12.5703125" style="203" customWidth="1"/>
    <col min="10505" max="10505" width="13.28515625" style="203" customWidth="1"/>
    <col min="10506" max="10506" width="15.85546875" style="203" customWidth="1"/>
    <col min="10507" max="10507" width="13" style="203" customWidth="1"/>
    <col min="10508" max="10508" width="0.140625" style="203" customWidth="1"/>
    <col min="10509" max="10750" width="11.42578125" style="203"/>
    <col min="10751" max="10751" width="1.85546875" style="203" customWidth="1"/>
    <col min="10752" max="10758" width="11.42578125" style="203"/>
    <col min="10759" max="10759" width="11.85546875" style="203" bestFit="1" customWidth="1"/>
    <col min="10760" max="10760" width="12.5703125" style="203" customWidth="1"/>
    <col min="10761" max="10761" width="13.28515625" style="203" customWidth="1"/>
    <col min="10762" max="10762" width="15.85546875" style="203" customWidth="1"/>
    <col min="10763" max="10763" width="13" style="203" customWidth="1"/>
    <col min="10764" max="10764" width="0.140625" style="203" customWidth="1"/>
    <col min="10765" max="11006" width="11.42578125" style="203"/>
    <col min="11007" max="11007" width="1.85546875" style="203" customWidth="1"/>
    <col min="11008" max="11014" width="11.42578125" style="203"/>
    <col min="11015" max="11015" width="11.85546875" style="203" bestFit="1" customWidth="1"/>
    <col min="11016" max="11016" width="12.5703125" style="203" customWidth="1"/>
    <col min="11017" max="11017" width="13.28515625" style="203" customWidth="1"/>
    <col min="11018" max="11018" width="15.85546875" style="203" customWidth="1"/>
    <col min="11019" max="11019" width="13" style="203" customWidth="1"/>
    <col min="11020" max="11020" width="0.140625" style="203" customWidth="1"/>
    <col min="11021" max="11262" width="11.42578125" style="203"/>
    <col min="11263" max="11263" width="1.85546875" style="203" customWidth="1"/>
    <col min="11264" max="11270" width="11.42578125" style="203"/>
    <col min="11271" max="11271" width="11.85546875" style="203" bestFit="1" customWidth="1"/>
    <col min="11272" max="11272" width="12.5703125" style="203" customWidth="1"/>
    <col min="11273" max="11273" width="13.28515625" style="203" customWidth="1"/>
    <col min="11274" max="11274" width="15.85546875" style="203" customWidth="1"/>
    <col min="11275" max="11275" width="13" style="203" customWidth="1"/>
    <col min="11276" max="11276" width="0.140625" style="203" customWidth="1"/>
    <col min="11277" max="11518" width="11.42578125" style="203"/>
    <col min="11519" max="11519" width="1.85546875" style="203" customWidth="1"/>
    <col min="11520" max="11526" width="11.42578125" style="203"/>
    <col min="11527" max="11527" width="11.85546875" style="203" bestFit="1" customWidth="1"/>
    <col min="11528" max="11528" width="12.5703125" style="203" customWidth="1"/>
    <col min="11529" max="11529" width="13.28515625" style="203" customWidth="1"/>
    <col min="11530" max="11530" width="15.85546875" style="203" customWidth="1"/>
    <col min="11531" max="11531" width="13" style="203" customWidth="1"/>
    <col min="11532" max="11532" width="0.140625" style="203" customWidth="1"/>
    <col min="11533" max="11774" width="11.42578125" style="203"/>
    <col min="11775" max="11775" width="1.85546875" style="203" customWidth="1"/>
    <col min="11776" max="11782" width="11.42578125" style="203"/>
    <col min="11783" max="11783" width="11.85546875" style="203" bestFit="1" customWidth="1"/>
    <col min="11784" max="11784" width="12.5703125" style="203" customWidth="1"/>
    <col min="11785" max="11785" width="13.28515625" style="203" customWidth="1"/>
    <col min="11786" max="11786" width="15.85546875" style="203" customWidth="1"/>
    <col min="11787" max="11787" width="13" style="203" customWidth="1"/>
    <col min="11788" max="11788" width="0.140625" style="203" customWidth="1"/>
    <col min="11789" max="12030" width="11.42578125" style="203"/>
    <col min="12031" max="12031" width="1.85546875" style="203" customWidth="1"/>
    <col min="12032" max="12038" width="11.42578125" style="203"/>
    <col min="12039" max="12039" width="11.85546875" style="203" bestFit="1" customWidth="1"/>
    <col min="12040" max="12040" width="12.5703125" style="203" customWidth="1"/>
    <col min="12041" max="12041" width="13.28515625" style="203" customWidth="1"/>
    <col min="12042" max="12042" width="15.85546875" style="203" customWidth="1"/>
    <col min="12043" max="12043" width="13" style="203" customWidth="1"/>
    <col min="12044" max="12044" width="0.140625" style="203" customWidth="1"/>
    <col min="12045" max="12286" width="11.42578125" style="203"/>
    <col min="12287" max="12287" width="1.85546875" style="203" customWidth="1"/>
    <col min="12288" max="12294" width="11.42578125" style="203"/>
    <col min="12295" max="12295" width="11.85546875" style="203" bestFit="1" customWidth="1"/>
    <col min="12296" max="12296" width="12.5703125" style="203" customWidth="1"/>
    <col min="12297" max="12297" width="13.28515625" style="203" customWidth="1"/>
    <col min="12298" max="12298" width="15.85546875" style="203" customWidth="1"/>
    <col min="12299" max="12299" width="13" style="203" customWidth="1"/>
    <col min="12300" max="12300" width="0.140625" style="203" customWidth="1"/>
    <col min="12301" max="12542" width="11.42578125" style="203"/>
    <col min="12543" max="12543" width="1.85546875" style="203" customWidth="1"/>
    <col min="12544" max="12550" width="11.42578125" style="203"/>
    <col min="12551" max="12551" width="11.85546875" style="203" bestFit="1" customWidth="1"/>
    <col min="12552" max="12552" width="12.5703125" style="203" customWidth="1"/>
    <col min="12553" max="12553" width="13.28515625" style="203" customWidth="1"/>
    <col min="12554" max="12554" width="15.85546875" style="203" customWidth="1"/>
    <col min="12555" max="12555" width="13" style="203" customWidth="1"/>
    <col min="12556" max="12556" width="0.140625" style="203" customWidth="1"/>
    <col min="12557" max="12798" width="11.42578125" style="203"/>
    <col min="12799" max="12799" width="1.85546875" style="203" customWidth="1"/>
    <col min="12800" max="12806" width="11.42578125" style="203"/>
    <col min="12807" max="12807" width="11.85546875" style="203" bestFit="1" customWidth="1"/>
    <col min="12808" max="12808" width="12.5703125" style="203" customWidth="1"/>
    <col min="12809" max="12809" width="13.28515625" style="203" customWidth="1"/>
    <col min="12810" max="12810" width="15.85546875" style="203" customWidth="1"/>
    <col min="12811" max="12811" width="13" style="203" customWidth="1"/>
    <col min="12812" max="12812" width="0.140625" style="203" customWidth="1"/>
    <col min="12813" max="13054" width="11.42578125" style="203"/>
    <col min="13055" max="13055" width="1.85546875" style="203" customWidth="1"/>
    <col min="13056" max="13062" width="11.42578125" style="203"/>
    <col min="13063" max="13063" width="11.85546875" style="203" bestFit="1" customWidth="1"/>
    <col min="13064" max="13064" width="12.5703125" style="203" customWidth="1"/>
    <col min="13065" max="13065" width="13.28515625" style="203" customWidth="1"/>
    <col min="13066" max="13066" width="15.85546875" style="203" customWidth="1"/>
    <col min="13067" max="13067" width="13" style="203" customWidth="1"/>
    <col min="13068" max="13068" width="0.140625" style="203" customWidth="1"/>
    <col min="13069" max="13310" width="11.42578125" style="203"/>
    <col min="13311" max="13311" width="1.85546875" style="203" customWidth="1"/>
    <col min="13312" max="13318" width="11.42578125" style="203"/>
    <col min="13319" max="13319" width="11.85546875" style="203" bestFit="1" customWidth="1"/>
    <col min="13320" max="13320" width="12.5703125" style="203" customWidth="1"/>
    <col min="13321" max="13321" width="13.28515625" style="203" customWidth="1"/>
    <col min="13322" max="13322" width="15.85546875" style="203" customWidth="1"/>
    <col min="13323" max="13323" width="13" style="203" customWidth="1"/>
    <col min="13324" max="13324" width="0.140625" style="203" customWidth="1"/>
    <col min="13325" max="13566" width="11.42578125" style="203"/>
    <col min="13567" max="13567" width="1.85546875" style="203" customWidth="1"/>
    <col min="13568" max="13574" width="11.42578125" style="203"/>
    <col min="13575" max="13575" width="11.85546875" style="203" bestFit="1" customWidth="1"/>
    <col min="13576" max="13576" width="12.5703125" style="203" customWidth="1"/>
    <col min="13577" max="13577" width="13.28515625" style="203" customWidth="1"/>
    <col min="13578" max="13578" width="15.85546875" style="203" customWidth="1"/>
    <col min="13579" max="13579" width="13" style="203" customWidth="1"/>
    <col min="13580" max="13580" width="0.140625" style="203" customWidth="1"/>
    <col min="13581" max="13822" width="11.42578125" style="203"/>
    <col min="13823" max="13823" width="1.85546875" style="203" customWidth="1"/>
    <col min="13824" max="13830" width="11.42578125" style="203"/>
    <col min="13831" max="13831" width="11.85546875" style="203" bestFit="1" customWidth="1"/>
    <col min="13832" max="13832" width="12.5703125" style="203" customWidth="1"/>
    <col min="13833" max="13833" width="13.28515625" style="203" customWidth="1"/>
    <col min="13834" max="13834" width="15.85546875" style="203" customWidth="1"/>
    <col min="13835" max="13835" width="13" style="203" customWidth="1"/>
    <col min="13836" max="13836" width="0.140625" style="203" customWidth="1"/>
    <col min="13837" max="14078" width="11.42578125" style="203"/>
    <col min="14079" max="14079" width="1.85546875" style="203" customWidth="1"/>
    <col min="14080" max="14086" width="11.42578125" style="203"/>
    <col min="14087" max="14087" width="11.85546875" style="203" bestFit="1" customWidth="1"/>
    <col min="14088" max="14088" width="12.5703125" style="203" customWidth="1"/>
    <col min="14089" max="14089" width="13.28515625" style="203" customWidth="1"/>
    <col min="14090" max="14090" width="15.85546875" style="203" customWidth="1"/>
    <col min="14091" max="14091" width="13" style="203" customWidth="1"/>
    <col min="14092" max="14092" width="0.140625" style="203" customWidth="1"/>
    <col min="14093" max="14334" width="11.42578125" style="203"/>
    <col min="14335" max="14335" width="1.85546875" style="203" customWidth="1"/>
    <col min="14336" max="14342" width="11.42578125" style="203"/>
    <col min="14343" max="14343" width="11.85546875" style="203" bestFit="1" customWidth="1"/>
    <col min="14344" max="14344" width="12.5703125" style="203" customWidth="1"/>
    <col min="14345" max="14345" width="13.28515625" style="203" customWidth="1"/>
    <col min="14346" max="14346" width="15.85546875" style="203" customWidth="1"/>
    <col min="14347" max="14347" width="13" style="203" customWidth="1"/>
    <col min="14348" max="14348" width="0.140625" style="203" customWidth="1"/>
    <col min="14349" max="14590" width="11.42578125" style="203"/>
    <col min="14591" max="14591" width="1.85546875" style="203" customWidth="1"/>
    <col min="14592" max="14598" width="11.42578125" style="203"/>
    <col min="14599" max="14599" width="11.85546875" style="203" bestFit="1" customWidth="1"/>
    <col min="14600" max="14600" width="12.5703125" style="203" customWidth="1"/>
    <col min="14601" max="14601" width="13.28515625" style="203" customWidth="1"/>
    <col min="14602" max="14602" width="15.85546875" style="203" customWidth="1"/>
    <col min="14603" max="14603" width="13" style="203" customWidth="1"/>
    <col min="14604" max="14604" width="0.140625" style="203" customWidth="1"/>
    <col min="14605" max="14846" width="11.42578125" style="203"/>
    <col min="14847" max="14847" width="1.85546875" style="203" customWidth="1"/>
    <col min="14848" max="14854" width="11.42578125" style="203"/>
    <col min="14855" max="14855" width="11.85546875" style="203" bestFit="1" customWidth="1"/>
    <col min="14856" max="14856" width="12.5703125" style="203" customWidth="1"/>
    <col min="14857" max="14857" width="13.28515625" style="203" customWidth="1"/>
    <col min="14858" max="14858" width="15.85546875" style="203" customWidth="1"/>
    <col min="14859" max="14859" width="13" style="203" customWidth="1"/>
    <col min="14860" max="14860" width="0.140625" style="203" customWidth="1"/>
    <col min="14861" max="15102" width="11.42578125" style="203"/>
    <col min="15103" max="15103" width="1.85546875" style="203" customWidth="1"/>
    <col min="15104" max="15110" width="11.42578125" style="203"/>
    <col min="15111" max="15111" width="11.85546875" style="203" bestFit="1" customWidth="1"/>
    <col min="15112" max="15112" width="12.5703125" style="203" customWidth="1"/>
    <col min="15113" max="15113" width="13.28515625" style="203" customWidth="1"/>
    <col min="15114" max="15114" width="15.85546875" style="203" customWidth="1"/>
    <col min="15115" max="15115" width="13" style="203" customWidth="1"/>
    <col min="15116" max="15116" width="0.140625" style="203" customWidth="1"/>
    <col min="15117" max="15358" width="11.42578125" style="203"/>
    <col min="15359" max="15359" width="1.85546875" style="203" customWidth="1"/>
    <col min="15360" max="15366" width="11.42578125" style="203"/>
    <col min="15367" max="15367" width="11.85546875" style="203" bestFit="1" customWidth="1"/>
    <col min="15368" max="15368" width="12.5703125" style="203" customWidth="1"/>
    <col min="15369" max="15369" width="13.28515625" style="203" customWidth="1"/>
    <col min="15370" max="15370" width="15.85546875" style="203" customWidth="1"/>
    <col min="15371" max="15371" width="13" style="203" customWidth="1"/>
    <col min="15372" max="15372" width="0.140625" style="203" customWidth="1"/>
    <col min="15373" max="15614" width="11.42578125" style="203"/>
    <col min="15615" max="15615" width="1.85546875" style="203" customWidth="1"/>
    <col min="15616" max="15622" width="11.42578125" style="203"/>
    <col min="15623" max="15623" width="11.85546875" style="203" bestFit="1" customWidth="1"/>
    <col min="15624" max="15624" width="12.5703125" style="203" customWidth="1"/>
    <col min="15625" max="15625" width="13.28515625" style="203" customWidth="1"/>
    <col min="15626" max="15626" width="15.85546875" style="203" customWidth="1"/>
    <col min="15627" max="15627" width="13" style="203" customWidth="1"/>
    <col min="15628" max="15628" width="0.140625" style="203" customWidth="1"/>
    <col min="15629" max="15870" width="11.42578125" style="203"/>
    <col min="15871" max="15871" width="1.85546875" style="203" customWidth="1"/>
    <col min="15872" max="15878" width="11.42578125" style="203"/>
    <col min="15879" max="15879" width="11.85546875" style="203" bestFit="1" customWidth="1"/>
    <col min="15880" max="15880" width="12.5703125" style="203" customWidth="1"/>
    <col min="15881" max="15881" width="13.28515625" style="203" customWidth="1"/>
    <col min="15882" max="15882" width="15.85546875" style="203" customWidth="1"/>
    <col min="15883" max="15883" width="13" style="203" customWidth="1"/>
    <col min="15884" max="15884" width="0.140625" style="203" customWidth="1"/>
    <col min="15885" max="16126" width="11.42578125" style="203"/>
    <col min="16127" max="16127" width="1.85546875" style="203" customWidth="1"/>
    <col min="16128" max="16134" width="11.42578125" style="203"/>
    <col min="16135" max="16135" width="11.85546875" style="203" bestFit="1" customWidth="1"/>
    <col min="16136" max="16136" width="12.5703125" style="203" customWidth="1"/>
    <col min="16137" max="16137" width="13.28515625" style="203" customWidth="1"/>
    <col min="16138" max="16138" width="15.85546875" style="203" customWidth="1"/>
    <col min="16139" max="16139" width="13" style="203" customWidth="1"/>
    <col min="16140" max="16140" width="0.140625" style="203" customWidth="1"/>
    <col min="16141" max="16384" width="11.42578125" style="203"/>
  </cols>
  <sheetData>
    <row r="1" spans="1:52">
      <c r="A1" s="1"/>
      <c r="B1" s="2"/>
      <c r="C1" s="3"/>
      <c r="D1" s="2"/>
      <c r="E1" s="2"/>
      <c r="F1" s="2"/>
      <c r="G1" s="2"/>
      <c r="H1" s="2"/>
      <c r="I1" s="3"/>
      <c r="J1" s="2"/>
      <c r="K1" s="2"/>
      <c r="L1" s="3"/>
    </row>
    <row r="2" spans="1:52" ht="15.75" thickBot="1">
      <c r="A2" s="600"/>
      <c r="B2" s="5"/>
      <c r="C2" s="6"/>
      <c r="D2" s="602"/>
      <c r="E2" s="602"/>
      <c r="F2" s="602"/>
      <c r="G2" s="602"/>
      <c r="H2" s="602"/>
      <c r="I2" s="603"/>
      <c r="J2" s="604" t="s">
        <v>6</v>
      </c>
      <c r="K2" s="604"/>
      <c r="L2" s="605"/>
    </row>
    <row r="3" spans="1:52" ht="16.5" customHeight="1">
      <c r="A3" s="600"/>
      <c r="B3" s="5"/>
      <c r="C3" s="6"/>
      <c r="D3" s="602" t="s">
        <v>7</v>
      </c>
      <c r="E3" s="602"/>
      <c r="F3" s="602"/>
      <c r="G3" s="602"/>
      <c r="H3" s="602"/>
      <c r="I3" s="603"/>
      <c r="J3" s="8" t="s">
        <v>8</v>
      </c>
      <c r="K3" s="2"/>
      <c r="L3" s="9"/>
    </row>
    <row r="4" spans="1:52" ht="15.75" thickBot="1">
      <c r="A4" s="600"/>
      <c r="B4" s="5"/>
      <c r="C4" s="10"/>
      <c r="D4" s="606" t="s">
        <v>9</v>
      </c>
      <c r="E4" s="606"/>
      <c r="F4" s="606"/>
      <c r="G4" s="606"/>
      <c r="H4" s="606"/>
      <c r="I4" s="607"/>
      <c r="J4" s="11"/>
      <c r="K4" s="11"/>
      <c r="L4" s="12"/>
    </row>
    <row r="5" spans="1:52" ht="15.75" thickBot="1">
      <c r="A5" s="601"/>
      <c r="B5" s="11"/>
      <c r="C5" s="13"/>
      <c r="D5" s="608" t="s">
        <v>56</v>
      </c>
      <c r="E5" s="608"/>
      <c r="F5" s="608"/>
      <c r="G5" s="608"/>
      <c r="H5" s="608"/>
      <c r="I5" s="609"/>
      <c r="J5" s="14" t="s">
        <v>10</v>
      </c>
      <c r="K5" s="610"/>
      <c r="L5" s="611"/>
    </row>
    <row r="6" spans="1:52">
      <c r="A6" s="16"/>
      <c r="B6" s="5"/>
      <c r="C6" s="5"/>
      <c r="D6" s="5"/>
      <c r="E6" s="5"/>
      <c r="F6" s="5"/>
      <c r="G6" s="5"/>
      <c r="H6" s="5"/>
      <c r="I6" s="5"/>
      <c r="J6" s="5"/>
      <c r="K6" s="5"/>
      <c r="L6" s="17"/>
    </row>
    <row r="7" spans="1:52">
      <c r="A7" s="128" t="s">
        <v>11</v>
      </c>
      <c r="B7" s="19"/>
      <c r="C7" s="20"/>
      <c r="D7" s="20"/>
      <c r="E7" s="20"/>
      <c r="F7" s="20"/>
      <c r="G7" s="20"/>
      <c r="H7" s="20"/>
      <c r="I7" s="20"/>
      <c r="J7" s="20"/>
      <c r="K7" s="20"/>
      <c r="L7" s="21"/>
    </row>
    <row r="8" spans="1:52">
      <c r="A8" s="16"/>
      <c r="B8" s="23"/>
      <c r="C8" s="23"/>
      <c r="D8" s="23"/>
      <c r="E8" s="23"/>
      <c r="F8" s="23"/>
      <c r="G8" s="23"/>
      <c r="H8" s="23"/>
      <c r="I8" s="23"/>
      <c r="J8" s="23"/>
      <c r="K8" s="23"/>
      <c r="L8" s="17"/>
    </row>
    <row r="9" spans="1:52">
      <c r="A9" s="129" t="s">
        <v>12</v>
      </c>
      <c r="B9" s="5"/>
      <c r="C9" s="24"/>
      <c r="D9" s="25" t="s">
        <v>13</v>
      </c>
      <c r="E9" s="23"/>
      <c r="F9" s="23"/>
      <c r="G9" s="23"/>
      <c r="H9" s="23"/>
      <c r="I9" s="23"/>
      <c r="J9" s="23"/>
      <c r="K9" s="23"/>
      <c r="L9" s="17"/>
    </row>
    <row r="10" spans="1:52">
      <c r="A10" s="129" t="s">
        <v>14</v>
      </c>
      <c r="B10" s="5"/>
      <c r="C10" s="612"/>
      <c r="D10" s="612"/>
      <c r="E10" s="612"/>
      <c r="F10" s="612"/>
      <c r="G10" s="612"/>
      <c r="H10" s="612"/>
      <c r="I10" s="612"/>
      <c r="J10" s="612"/>
      <c r="K10" s="612"/>
      <c r="L10" s="613"/>
    </row>
    <row r="11" spans="1:52">
      <c r="A11" s="130"/>
      <c r="B11" s="5"/>
      <c r="C11" s="612"/>
      <c r="D11" s="612"/>
      <c r="E11" s="612"/>
      <c r="F11" s="612"/>
      <c r="G11" s="612"/>
      <c r="H11" s="612"/>
      <c r="I11" s="612"/>
      <c r="J11" s="612"/>
      <c r="K11" s="612"/>
      <c r="L11" s="613"/>
    </row>
    <row r="12" spans="1:52">
      <c r="A12" s="129" t="s">
        <v>15</v>
      </c>
      <c r="B12" s="5"/>
      <c r="C12" s="614"/>
      <c r="D12" s="614"/>
      <c r="E12" s="614"/>
      <c r="F12" s="614"/>
      <c r="G12" s="614"/>
      <c r="H12" s="614"/>
      <c r="I12" s="614"/>
      <c r="J12" s="614"/>
      <c r="K12" s="614"/>
      <c r="L12" s="615"/>
    </row>
    <row r="13" spans="1:52">
      <c r="A13" s="129" t="s">
        <v>16</v>
      </c>
      <c r="B13" s="5"/>
      <c r="C13" s="614"/>
      <c r="D13" s="614"/>
      <c r="E13" s="614"/>
      <c r="F13" s="614"/>
      <c r="G13" s="614"/>
      <c r="H13" s="614"/>
      <c r="I13" s="614"/>
      <c r="J13" s="614"/>
      <c r="K13" s="614"/>
      <c r="L13" s="615"/>
    </row>
    <row r="14" spans="1:52">
      <c r="A14" s="129" t="s">
        <v>17</v>
      </c>
      <c r="B14" s="5"/>
      <c r="C14" s="614"/>
      <c r="D14" s="614"/>
      <c r="E14" s="614"/>
      <c r="F14" s="614"/>
      <c r="G14" s="614"/>
      <c r="H14" s="614"/>
      <c r="I14" s="614"/>
      <c r="J14" s="614"/>
      <c r="K14" s="614"/>
      <c r="L14" s="615"/>
    </row>
    <row r="15" spans="1:52" ht="15.75" thickBot="1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8"/>
    </row>
    <row r="16" spans="1:52" s="32" customFormat="1" ht="15.75" thickBot="1">
      <c r="A16" s="131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  <c r="M16" s="204"/>
      <c r="N16" s="204"/>
      <c r="O16" s="204"/>
      <c r="P16" s="204"/>
      <c r="Q16" s="204"/>
      <c r="R16" s="204"/>
      <c r="S16" s="204"/>
      <c r="T16" s="204"/>
      <c r="U16" s="204"/>
      <c r="V16" s="204"/>
      <c r="W16" s="204"/>
      <c r="X16" s="204"/>
      <c r="Y16" s="204"/>
      <c r="Z16" s="204"/>
      <c r="AA16" s="204"/>
      <c r="AB16" s="204"/>
      <c r="AC16" s="204"/>
      <c r="AD16" s="204"/>
      <c r="AE16" s="204"/>
      <c r="AF16" s="204"/>
      <c r="AG16" s="204"/>
      <c r="AH16" s="204"/>
      <c r="AI16" s="204"/>
      <c r="AJ16" s="204"/>
      <c r="AK16" s="204"/>
      <c r="AL16" s="204"/>
      <c r="AM16" s="204"/>
      <c r="AN16" s="204"/>
      <c r="AO16" s="204"/>
      <c r="AP16" s="204"/>
      <c r="AQ16" s="204"/>
      <c r="AR16" s="204"/>
      <c r="AS16" s="204"/>
      <c r="AT16" s="204"/>
      <c r="AU16" s="204"/>
      <c r="AV16" s="204"/>
      <c r="AW16" s="204"/>
      <c r="AX16" s="204"/>
      <c r="AY16" s="204"/>
      <c r="AZ16" s="204"/>
    </row>
    <row r="17" spans="1:12">
      <c r="A17" s="132" t="s">
        <v>18</v>
      </c>
      <c r="B17" s="33"/>
      <c r="C17" s="34"/>
      <c r="D17" s="34"/>
      <c r="E17" s="34"/>
      <c r="F17" s="34"/>
      <c r="G17" s="34"/>
      <c r="H17" s="34"/>
      <c r="I17" s="34"/>
      <c r="J17" s="34"/>
      <c r="K17" s="34"/>
      <c r="L17" s="35"/>
    </row>
    <row r="18" spans="1:12" ht="15.75" thickBot="1">
      <c r="A18" s="16"/>
      <c r="B18" s="5"/>
      <c r="C18" s="5"/>
      <c r="D18" s="5"/>
      <c r="E18" s="5"/>
      <c r="F18" s="5"/>
      <c r="G18" s="5"/>
      <c r="H18" s="5"/>
      <c r="I18" s="5"/>
      <c r="J18" s="5"/>
      <c r="K18" s="5"/>
      <c r="L18" s="17"/>
    </row>
    <row r="19" spans="1:12">
      <c r="A19" s="37" t="s">
        <v>19</v>
      </c>
      <c r="B19" s="570" t="s">
        <v>20</v>
      </c>
      <c r="C19" s="571"/>
      <c r="D19" s="571"/>
      <c r="E19" s="571"/>
      <c r="F19" s="571"/>
      <c r="G19" s="571"/>
      <c r="H19" s="571"/>
      <c r="I19" s="571"/>
      <c r="J19" s="599"/>
      <c r="K19" s="272" t="s">
        <v>21</v>
      </c>
      <c r="L19" s="37" t="s">
        <v>22</v>
      </c>
    </row>
    <row r="20" spans="1:12" ht="15.75" thickBot="1">
      <c r="A20" s="39">
        <v>232.1</v>
      </c>
      <c r="B20" s="584" t="s">
        <v>325</v>
      </c>
      <c r="C20" s="585"/>
      <c r="D20" s="585"/>
      <c r="E20" s="585"/>
      <c r="F20" s="585"/>
      <c r="G20" s="585"/>
      <c r="H20" s="585"/>
      <c r="I20" s="585"/>
      <c r="J20" s="586"/>
      <c r="K20" s="40" t="s">
        <v>5</v>
      </c>
      <c r="L20" s="41"/>
    </row>
    <row r="21" spans="1:12">
      <c r="A21" s="16"/>
      <c r="B21" s="5"/>
      <c r="C21" s="5"/>
      <c r="D21" s="5"/>
      <c r="E21" s="5"/>
      <c r="F21" s="5"/>
      <c r="G21" s="5"/>
      <c r="H21" s="5"/>
      <c r="I21" s="5"/>
      <c r="J21" s="5"/>
      <c r="K21" s="5"/>
      <c r="L21" s="17"/>
    </row>
    <row r="22" spans="1:12">
      <c r="A22" s="133" t="s">
        <v>24</v>
      </c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3"/>
    </row>
    <row r="23" spans="1:12" s="49" customFormat="1" ht="15.75" thickBot="1">
      <c r="A23" s="134"/>
      <c r="B23" s="45"/>
      <c r="C23" s="45"/>
      <c r="D23" s="45"/>
      <c r="E23" s="45"/>
      <c r="F23" s="45"/>
      <c r="G23" s="45"/>
      <c r="H23" s="46"/>
      <c r="I23" s="46"/>
      <c r="J23" s="45"/>
      <c r="K23" s="45"/>
      <c r="L23" s="47"/>
    </row>
    <row r="24" spans="1:12">
      <c r="A24" s="570" t="s">
        <v>20</v>
      </c>
      <c r="B24" s="587"/>
      <c r="C24" s="587"/>
      <c r="D24" s="587"/>
      <c r="E24" s="588"/>
      <c r="F24" s="589" t="s">
        <v>25</v>
      </c>
      <c r="G24" s="587"/>
      <c r="H24" s="590" t="s">
        <v>26</v>
      </c>
      <c r="I24" s="591"/>
      <c r="J24" s="50" t="s">
        <v>27</v>
      </c>
      <c r="K24" s="272" t="s">
        <v>28</v>
      </c>
      <c r="L24" s="51" t="s">
        <v>29</v>
      </c>
    </row>
    <row r="25" spans="1:12">
      <c r="A25" s="580" t="s">
        <v>121</v>
      </c>
      <c r="B25" s="581"/>
      <c r="C25" s="581"/>
      <c r="D25" s="581"/>
      <c r="E25" s="582"/>
      <c r="F25" s="592"/>
      <c r="G25" s="582"/>
      <c r="H25" s="592"/>
      <c r="I25" s="582"/>
      <c r="J25" s="52"/>
      <c r="K25" s="53"/>
      <c r="L25" s="54">
        <f>0.05*L53</f>
        <v>377.27605</v>
      </c>
    </row>
    <row r="26" spans="1:12">
      <c r="A26" s="593"/>
      <c r="B26" s="594"/>
      <c r="C26" s="594"/>
      <c r="D26" s="594"/>
      <c r="E26" s="595"/>
      <c r="F26" s="55"/>
      <c r="G26" s="56"/>
      <c r="H26" s="55"/>
      <c r="I26" s="56"/>
      <c r="J26" s="52"/>
      <c r="K26" s="53"/>
      <c r="L26" s="54"/>
    </row>
    <row r="27" spans="1:12" ht="15.75" thickBot="1">
      <c r="A27" s="574"/>
      <c r="B27" s="575"/>
      <c r="C27" s="575"/>
      <c r="D27" s="575"/>
      <c r="E27" s="583"/>
      <c r="F27" s="598"/>
      <c r="G27" s="583"/>
      <c r="H27" s="598"/>
      <c r="I27" s="583"/>
      <c r="J27" s="57"/>
      <c r="K27" s="58"/>
      <c r="L27" s="59"/>
    </row>
    <row r="28" spans="1:12" ht="15.75" thickBot="1">
      <c r="A28" s="567" t="s">
        <v>31</v>
      </c>
      <c r="B28" s="568"/>
      <c r="C28" s="568"/>
      <c r="D28" s="568"/>
      <c r="E28" s="568"/>
      <c r="F28" s="568"/>
      <c r="G28" s="568"/>
      <c r="H28" s="568"/>
      <c r="I28" s="568"/>
      <c r="J28" s="568"/>
      <c r="K28" s="569"/>
      <c r="L28" s="60">
        <f>SUM(L25:L27)</f>
        <v>377.27605</v>
      </c>
    </row>
    <row r="29" spans="1:12">
      <c r="A29" s="135"/>
      <c r="B29" s="5"/>
      <c r="C29" s="5"/>
      <c r="D29" s="5"/>
      <c r="E29" s="5"/>
      <c r="F29" s="5"/>
      <c r="G29" s="5"/>
      <c r="H29" s="5"/>
      <c r="I29" s="5"/>
      <c r="J29" s="5"/>
      <c r="K29" s="5"/>
      <c r="L29" s="17"/>
    </row>
    <row r="30" spans="1:12">
      <c r="A30" s="136" t="s">
        <v>32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21"/>
    </row>
    <row r="31" spans="1:12" ht="15.75" thickBot="1">
      <c r="A31" s="26"/>
      <c r="B31" s="11"/>
      <c r="C31" s="11"/>
      <c r="D31" s="11"/>
      <c r="E31" s="11"/>
      <c r="F31" s="11"/>
      <c r="G31" s="11"/>
      <c r="H31" s="11"/>
      <c r="I31" s="5"/>
      <c r="J31" s="5"/>
      <c r="K31" s="5"/>
      <c r="L31" s="17"/>
    </row>
    <row r="32" spans="1:12">
      <c r="A32" s="570" t="s">
        <v>20</v>
      </c>
      <c r="B32" s="571"/>
      <c r="C32" s="571"/>
      <c r="D32" s="571"/>
      <c r="E32" s="571"/>
      <c r="F32" s="571"/>
      <c r="G32" s="571"/>
      <c r="H32" s="579"/>
      <c r="I32" s="273" t="s">
        <v>21</v>
      </c>
      <c r="J32" s="50" t="s">
        <v>22</v>
      </c>
      <c r="K32" s="272" t="s">
        <v>33</v>
      </c>
      <c r="L32" s="51" t="s">
        <v>29</v>
      </c>
    </row>
    <row r="33" spans="1:12">
      <c r="A33" s="580" t="s">
        <v>326</v>
      </c>
      <c r="B33" s="581"/>
      <c r="C33" s="581"/>
      <c r="D33" s="581"/>
      <c r="E33" s="581"/>
      <c r="F33" s="581"/>
      <c r="G33" s="581"/>
      <c r="H33" s="582"/>
      <c r="I33" s="62" t="s">
        <v>5</v>
      </c>
      <c r="J33" s="63">
        <v>1.04</v>
      </c>
      <c r="K33" s="64">
        <f>+insumos!C32</f>
        <v>9500</v>
      </c>
      <c r="L33" s="54">
        <f>+J33*K33</f>
        <v>9880</v>
      </c>
    </row>
    <row r="34" spans="1:12">
      <c r="A34" s="580"/>
      <c r="B34" s="581"/>
      <c r="C34" s="581"/>
      <c r="D34" s="581"/>
      <c r="E34" s="581"/>
      <c r="F34" s="581"/>
      <c r="G34" s="581"/>
      <c r="H34" s="582"/>
      <c r="I34" s="65"/>
      <c r="J34" s="66"/>
      <c r="K34" s="67"/>
      <c r="L34" s="68"/>
    </row>
    <row r="35" spans="1:12">
      <c r="A35" s="580"/>
      <c r="B35" s="581"/>
      <c r="C35" s="581"/>
      <c r="D35" s="581"/>
      <c r="E35" s="581"/>
      <c r="F35" s="581"/>
      <c r="G35" s="581"/>
      <c r="H35" s="582"/>
      <c r="I35" s="65"/>
      <c r="J35" s="66"/>
      <c r="K35" s="67"/>
      <c r="L35" s="68"/>
    </row>
    <row r="36" spans="1:12">
      <c r="A36" s="580"/>
      <c r="B36" s="581"/>
      <c r="C36" s="581"/>
      <c r="D36" s="581"/>
      <c r="E36" s="581"/>
      <c r="F36" s="581"/>
      <c r="G36" s="581"/>
      <c r="H36" s="582"/>
      <c r="I36" s="65"/>
      <c r="J36" s="66"/>
      <c r="K36" s="67"/>
      <c r="L36" s="68"/>
    </row>
    <row r="37" spans="1:12">
      <c r="A37" s="580"/>
      <c r="B37" s="581"/>
      <c r="C37" s="581"/>
      <c r="D37" s="581"/>
      <c r="E37" s="581"/>
      <c r="F37" s="581"/>
      <c r="G37" s="581"/>
      <c r="H37" s="582"/>
      <c r="I37" s="65"/>
      <c r="J37" s="66"/>
      <c r="K37" s="67"/>
      <c r="L37" s="68"/>
    </row>
    <row r="38" spans="1:12" ht="15.75" thickBot="1">
      <c r="A38" s="574"/>
      <c r="B38" s="575"/>
      <c r="C38" s="575"/>
      <c r="D38" s="575"/>
      <c r="E38" s="575"/>
      <c r="F38" s="575"/>
      <c r="G38" s="575"/>
      <c r="H38" s="583"/>
      <c r="I38" s="69"/>
      <c r="J38" s="70"/>
      <c r="K38" s="67"/>
      <c r="L38" s="71"/>
    </row>
    <row r="39" spans="1:12" ht="15.75" thickBot="1">
      <c r="A39" s="567" t="s">
        <v>31</v>
      </c>
      <c r="B39" s="568"/>
      <c r="C39" s="568"/>
      <c r="D39" s="568"/>
      <c r="E39" s="568"/>
      <c r="F39" s="568"/>
      <c r="G39" s="568"/>
      <c r="H39" s="568"/>
      <c r="I39" s="568"/>
      <c r="J39" s="568"/>
      <c r="K39" s="569"/>
      <c r="L39" s="60">
        <f>SUM(L33:L38)</f>
        <v>9880</v>
      </c>
    </row>
    <row r="40" spans="1:12">
      <c r="A40" s="16"/>
      <c r="B40" s="5"/>
      <c r="C40" s="5"/>
      <c r="D40" s="5"/>
      <c r="E40" s="5"/>
      <c r="F40" s="5"/>
      <c r="G40" s="5"/>
      <c r="H40" s="5"/>
      <c r="I40" s="5"/>
      <c r="J40" s="5"/>
      <c r="K40" s="5"/>
      <c r="L40" s="17"/>
    </row>
    <row r="41" spans="1:12">
      <c r="A41" s="136" t="s">
        <v>34</v>
      </c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21"/>
    </row>
    <row r="42" spans="1:12" ht="15.75" thickBot="1">
      <c r="A42" s="16"/>
      <c r="B42" s="5"/>
      <c r="C42" s="5"/>
      <c r="D42" s="5"/>
      <c r="E42" s="5"/>
      <c r="F42" s="5"/>
      <c r="G42" s="5"/>
      <c r="H42" s="5"/>
      <c r="I42" s="5"/>
      <c r="J42" s="5"/>
      <c r="K42" s="5"/>
      <c r="L42" s="17"/>
    </row>
    <row r="43" spans="1:12">
      <c r="A43" s="570" t="s">
        <v>35</v>
      </c>
      <c r="B43" s="571"/>
      <c r="C43" s="571"/>
      <c r="D43" s="571"/>
      <c r="E43" s="571"/>
      <c r="F43" s="571"/>
      <c r="G43" s="571"/>
      <c r="H43" s="50" t="s">
        <v>36</v>
      </c>
      <c r="I43" s="272" t="s">
        <v>37</v>
      </c>
      <c r="J43" s="50" t="s">
        <v>38</v>
      </c>
      <c r="K43" s="272" t="s">
        <v>39</v>
      </c>
      <c r="L43" s="51" t="s">
        <v>29</v>
      </c>
    </row>
    <row r="44" spans="1:12">
      <c r="A44" s="580"/>
      <c r="B44" s="581"/>
      <c r="C44" s="581"/>
      <c r="D44" s="581"/>
      <c r="E44" s="581"/>
      <c r="F44" s="581"/>
      <c r="G44" s="581"/>
      <c r="H44" s="63"/>
      <c r="I44" s="72"/>
      <c r="J44" s="73"/>
      <c r="K44" s="64"/>
      <c r="L44" s="54"/>
    </row>
    <row r="45" spans="1:12" ht="15.75" thickBot="1">
      <c r="A45" s="574"/>
      <c r="B45" s="575"/>
      <c r="C45" s="575"/>
      <c r="D45" s="575"/>
      <c r="E45" s="575"/>
      <c r="F45" s="575"/>
      <c r="G45" s="575"/>
      <c r="H45" s="87"/>
      <c r="I45" s="11"/>
      <c r="J45" s="87"/>
      <c r="K45" s="68"/>
      <c r="L45" s="68"/>
    </row>
    <row r="46" spans="1:12" ht="15.75" thickBot="1">
      <c r="A46" s="567" t="s">
        <v>31</v>
      </c>
      <c r="B46" s="568"/>
      <c r="C46" s="568"/>
      <c r="D46" s="568"/>
      <c r="E46" s="568"/>
      <c r="F46" s="568"/>
      <c r="G46" s="568"/>
      <c r="H46" s="568"/>
      <c r="I46" s="568"/>
      <c r="J46" s="568"/>
      <c r="K46" s="569"/>
      <c r="L46" s="60">
        <f>SUM(L44:L45)</f>
        <v>0</v>
      </c>
    </row>
    <row r="47" spans="1:12">
      <c r="A47" s="16"/>
      <c r="B47" s="5"/>
      <c r="C47" s="5"/>
      <c r="D47" s="5"/>
      <c r="E47" s="5"/>
      <c r="F47" s="5"/>
      <c r="G47" s="5"/>
      <c r="H47" s="5"/>
      <c r="I47" s="5"/>
      <c r="J47" s="5"/>
      <c r="K47" s="5"/>
      <c r="L47" s="17"/>
    </row>
    <row r="48" spans="1:12">
      <c r="A48" s="136" t="s">
        <v>41</v>
      </c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21"/>
    </row>
    <row r="49" spans="1:12" ht="15.75" thickBot="1">
      <c r="A49" s="16"/>
      <c r="B49" s="5"/>
      <c r="C49" s="5"/>
      <c r="D49" s="5"/>
      <c r="E49" s="5"/>
      <c r="F49" s="5"/>
      <c r="G49" s="5"/>
      <c r="H49" s="5"/>
      <c r="I49" s="5"/>
      <c r="J49" s="5"/>
      <c r="K49" s="5"/>
      <c r="L49" s="17"/>
    </row>
    <row r="50" spans="1:12">
      <c r="A50" s="570" t="s">
        <v>42</v>
      </c>
      <c r="B50" s="571"/>
      <c r="C50" s="571"/>
      <c r="D50" s="571"/>
      <c r="E50" s="571"/>
      <c r="F50" s="571"/>
      <c r="G50" s="579"/>
      <c r="H50" s="50" t="s">
        <v>43</v>
      </c>
      <c r="I50" s="76" t="s">
        <v>44</v>
      </c>
      <c r="J50" s="77" t="s">
        <v>45</v>
      </c>
      <c r="K50" s="76" t="s">
        <v>28</v>
      </c>
      <c r="L50" s="78" t="s">
        <v>29</v>
      </c>
    </row>
    <row r="51" spans="1:12">
      <c r="A51" s="580" t="s">
        <v>209</v>
      </c>
      <c r="B51" s="581"/>
      <c r="C51" s="581"/>
      <c r="D51" s="581"/>
      <c r="E51" s="581"/>
      <c r="F51" s="581"/>
      <c r="G51" s="582"/>
      <c r="H51" s="52">
        <f>insumos!C50+insumos!C49*3</f>
        <v>203933</v>
      </c>
      <c r="I51" s="64">
        <f>+H51*0.85</f>
        <v>173343.05</v>
      </c>
      <c r="J51" s="52">
        <f>+H51+I51</f>
        <v>377276.05</v>
      </c>
      <c r="K51" s="72">
        <v>50</v>
      </c>
      <c r="L51" s="54">
        <f>+J51/K51</f>
        <v>7545.5209999999997</v>
      </c>
    </row>
    <row r="52" spans="1:12" ht="15.75" thickBot="1">
      <c r="A52" s="574"/>
      <c r="B52" s="575"/>
      <c r="C52" s="575"/>
      <c r="D52" s="575"/>
      <c r="E52" s="575"/>
      <c r="F52" s="575"/>
      <c r="G52" s="583"/>
      <c r="H52" s="87"/>
      <c r="I52" s="11"/>
      <c r="J52" s="87"/>
      <c r="K52" s="11"/>
      <c r="L52" s="88"/>
    </row>
    <row r="53" spans="1:12" ht="15.75" thickBot="1">
      <c r="A53" s="567" t="s">
        <v>31</v>
      </c>
      <c r="B53" s="568"/>
      <c r="C53" s="568"/>
      <c r="D53" s="568"/>
      <c r="E53" s="568"/>
      <c r="F53" s="568"/>
      <c r="G53" s="568"/>
      <c r="H53" s="568"/>
      <c r="I53" s="568"/>
      <c r="J53" s="568"/>
      <c r="K53" s="569"/>
      <c r="L53" s="60">
        <f>SUM(L51:L52)</f>
        <v>7545.5209999999997</v>
      </c>
    </row>
    <row r="54" spans="1:12" ht="15.75" thickBot="1">
      <c r="A54" s="16"/>
      <c r="B54" s="5"/>
      <c r="C54" s="5"/>
      <c r="D54" s="5"/>
      <c r="E54" s="5"/>
      <c r="F54" s="5"/>
      <c r="G54" s="5"/>
      <c r="H54" s="5"/>
      <c r="I54" s="5"/>
      <c r="J54" s="5"/>
      <c r="K54" s="5"/>
      <c r="L54" s="17"/>
    </row>
    <row r="55" spans="1:12" ht="15.75" thickBot="1">
      <c r="A55" s="576" t="s">
        <v>47</v>
      </c>
      <c r="B55" s="577"/>
      <c r="C55" s="577"/>
      <c r="D55" s="577"/>
      <c r="E55" s="577"/>
      <c r="F55" s="577"/>
      <c r="G55" s="577"/>
      <c r="H55" s="577"/>
      <c r="I55" s="577"/>
      <c r="J55" s="577"/>
      <c r="K55" s="578"/>
      <c r="L55" s="60">
        <f>ROUND(L28+L39+L46+L53,0)</f>
        <v>17803</v>
      </c>
    </row>
    <row r="56" spans="1:12">
      <c r="A56" s="16"/>
      <c r="B56" s="5"/>
      <c r="C56" s="5"/>
      <c r="D56" s="5"/>
      <c r="E56" s="5"/>
      <c r="F56" s="5"/>
      <c r="G56" s="5"/>
      <c r="H56" s="5"/>
      <c r="I56" s="5"/>
      <c r="J56" s="5"/>
      <c r="K56" s="5"/>
      <c r="L56" s="17"/>
    </row>
    <row r="57" spans="1:12">
      <c r="A57" s="16"/>
      <c r="B57" s="5"/>
      <c r="C57" s="5"/>
      <c r="D57" s="5"/>
      <c r="E57" s="5"/>
      <c r="F57" s="5"/>
      <c r="G57" s="5"/>
      <c r="H57" s="5"/>
      <c r="I57" s="5"/>
      <c r="J57" s="5"/>
      <c r="K57" s="5"/>
      <c r="L57" s="17"/>
    </row>
    <row r="58" spans="1:12">
      <c r="A58" s="16"/>
      <c r="B58" s="5"/>
      <c r="C58" s="5"/>
      <c r="D58" s="5"/>
      <c r="E58" s="5"/>
      <c r="F58" s="5"/>
      <c r="G58" s="5"/>
      <c r="H58" s="5"/>
      <c r="I58" s="5"/>
      <c r="J58" s="5"/>
      <c r="K58" s="5"/>
      <c r="L58" s="17"/>
    </row>
    <row r="59" spans="1:12">
      <c r="A59" s="16"/>
      <c r="B59" s="5"/>
      <c r="C59" s="5"/>
      <c r="D59" s="5"/>
      <c r="E59" s="5"/>
      <c r="F59" s="5"/>
      <c r="G59" s="5"/>
      <c r="H59" s="5"/>
      <c r="I59" s="5"/>
      <c r="J59" s="5"/>
      <c r="K59" s="5"/>
      <c r="L59" s="17"/>
    </row>
    <row r="60" spans="1:12">
      <c r="A60" s="16"/>
      <c r="B60" s="5"/>
      <c r="C60" s="5"/>
      <c r="D60" s="5"/>
      <c r="E60" s="5"/>
      <c r="F60" s="5"/>
      <c r="G60" s="5"/>
      <c r="H60" s="5"/>
      <c r="I60" s="5"/>
      <c r="J60" s="5"/>
      <c r="K60" s="5"/>
      <c r="L60" s="17"/>
    </row>
    <row r="61" spans="1:12">
      <c r="A61" s="16"/>
      <c r="B61" s="5"/>
      <c r="C61" s="5"/>
      <c r="D61" s="5"/>
      <c r="E61" s="5"/>
      <c r="F61" s="5"/>
      <c r="G61" s="5"/>
      <c r="H61" s="5"/>
      <c r="I61" s="5"/>
      <c r="J61" s="5"/>
      <c r="K61" s="5"/>
      <c r="L61" s="17"/>
    </row>
    <row r="62" spans="1:12">
      <c r="A62" s="16"/>
      <c r="B62" s="5"/>
      <c r="C62" s="5"/>
      <c r="D62" s="5"/>
      <c r="E62" s="5"/>
      <c r="F62" s="5"/>
      <c r="G62" s="5"/>
      <c r="H62" s="5"/>
      <c r="I62" s="5"/>
      <c r="J62" s="5"/>
      <c r="K62" s="5"/>
      <c r="L62" s="17"/>
    </row>
    <row r="63" spans="1:12">
      <c r="A63" s="16"/>
      <c r="B63" s="5"/>
      <c r="C63" s="5"/>
      <c r="D63" s="5"/>
      <c r="E63" s="5"/>
      <c r="F63" s="79" t="s">
        <v>48</v>
      </c>
      <c r="G63" s="5"/>
      <c r="H63" s="5"/>
      <c r="I63" s="5"/>
      <c r="J63" s="5"/>
      <c r="K63" s="5"/>
      <c r="L63" s="17"/>
    </row>
    <row r="64" spans="1:12">
      <c r="A64" s="16"/>
      <c r="B64" s="5"/>
      <c r="C64" s="5"/>
      <c r="D64" s="5"/>
      <c r="E64" s="5"/>
      <c r="F64" s="79" t="s">
        <v>49</v>
      </c>
      <c r="G64" s="554"/>
      <c r="H64" s="554"/>
      <c r="I64" s="554"/>
      <c r="J64" s="5"/>
      <c r="K64" s="5"/>
      <c r="L64" s="17"/>
    </row>
    <row r="65" spans="1:12">
      <c r="A65" s="555" t="s">
        <v>50</v>
      </c>
      <c r="B65" s="556"/>
      <c r="C65" s="556"/>
      <c r="D65" s="556"/>
      <c r="E65" s="556"/>
      <c r="F65" s="556"/>
      <c r="G65" s="556"/>
      <c r="H65" s="556"/>
      <c r="I65" s="556"/>
      <c r="J65" s="556"/>
      <c r="K65" s="556"/>
      <c r="L65" s="557"/>
    </row>
    <row r="66" spans="1:12">
      <c r="A66" s="16"/>
      <c r="B66" s="5"/>
      <c r="C66" s="5"/>
      <c r="D66" s="5"/>
      <c r="E66" s="5"/>
      <c r="F66" s="5" t="s">
        <v>51</v>
      </c>
      <c r="G66" s="5"/>
      <c r="H66" s="5"/>
      <c r="I66" s="5"/>
      <c r="J66" s="5"/>
      <c r="K66" s="5"/>
      <c r="L66" s="17"/>
    </row>
    <row r="67" spans="1:12">
      <c r="A67" s="136" t="s">
        <v>68</v>
      </c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21"/>
    </row>
    <row r="68" spans="1:12">
      <c r="A68" s="558"/>
      <c r="B68" s="559"/>
      <c r="C68" s="559"/>
      <c r="D68" s="559"/>
      <c r="E68" s="559"/>
      <c r="F68" s="559"/>
      <c r="G68" s="559"/>
      <c r="H68" s="559"/>
      <c r="I68" s="559"/>
      <c r="J68" s="559"/>
      <c r="K68" s="559"/>
      <c r="L68" s="560"/>
    </row>
    <row r="69" spans="1:12">
      <c r="A69" s="561"/>
      <c r="B69" s="562"/>
      <c r="C69" s="562"/>
      <c r="D69" s="562"/>
      <c r="E69" s="562"/>
      <c r="F69" s="562"/>
      <c r="G69" s="562"/>
      <c r="H69" s="562"/>
      <c r="I69" s="562"/>
      <c r="J69" s="562"/>
      <c r="K69" s="562"/>
      <c r="L69" s="563"/>
    </row>
    <row r="70" spans="1:12">
      <c r="A70" s="564"/>
      <c r="B70" s="565"/>
      <c r="C70" s="565"/>
      <c r="D70" s="565"/>
      <c r="E70" s="565"/>
      <c r="F70" s="565"/>
      <c r="G70" s="565"/>
      <c r="H70" s="565"/>
      <c r="I70" s="565"/>
      <c r="J70" s="565"/>
      <c r="K70" s="565"/>
      <c r="L70" s="566"/>
    </row>
    <row r="71" spans="1:12">
      <c r="A71" s="80"/>
      <c r="B71" s="81"/>
      <c r="C71" s="81"/>
      <c r="D71" s="81"/>
      <c r="E71" s="81"/>
      <c r="F71" s="81"/>
      <c r="G71" s="81"/>
      <c r="H71" s="81"/>
      <c r="I71" s="81"/>
      <c r="J71" s="81"/>
      <c r="K71" s="81"/>
      <c r="L71" s="82"/>
    </row>
    <row r="72" spans="1:12">
      <c r="A72" s="80" t="s">
        <v>53</v>
      </c>
      <c r="B72" s="137"/>
      <c r="C72" s="81"/>
      <c r="D72" s="81"/>
      <c r="E72" s="81"/>
      <c r="F72" s="81"/>
      <c r="G72" s="81"/>
      <c r="H72" s="81"/>
      <c r="I72" s="81"/>
      <c r="J72" s="81"/>
      <c r="K72" s="81"/>
      <c r="L72" s="82"/>
    </row>
    <row r="73" spans="1:12">
      <c r="A73" s="16" t="s">
        <v>54</v>
      </c>
      <c r="B73" s="5"/>
      <c r="C73" s="5"/>
      <c r="D73" s="5"/>
      <c r="E73" s="79"/>
      <c r="F73" s="5"/>
      <c r="G73" s="5"/>
      <c r="H73" s="5"/>
      <c r="I73" s="5"/>
      <c r="J73" s="5"/>
      <c r="K73" s="5"/>
      <c r="L73" s="17"/>
    </row>
    <row r="74" spans="1:12">
      <c r="A74" s="16"/>
      <c r="B74" s="5"/>
      <c r="C74" s="5"/>
      <c r="D74" s="5"/>
      <c r="E74" s="79"/>
      <c r="F74" s="139"/>
      <c r="G74" s="139"/>
      <c r="H74" s="139"/>
      <c r="I74" s="139"/>
      <c r="J74" s="5"/>
      <c r="K74" s="5"/>
      <c r="L74" s="17"/>
    </row>
    <row r="75" spans="1:12">
      <c r="A75" s="149"/>
      <c r="B75" s="139"/>
      <c r="C75" s="139"/>
      <c r="D75" s="139"/>
      <c r="E75" s="139"/>
      <c r="F75" s="139"/>
      <c r="G75" s="139"/>
      <c r="H75" s="139"/>
      <c r="I75" s="139"/>
      <c r="J75" s="139"/>
      <c r="K75" s="139"/>
      <c r="L75" s="140"/>
    </row>
    <row r="76" spans="1:12">
      <c r="A76" s="16" t="s">
        <v>55</v>
      </c>
      <c r="B76" s="83"/>
      <c r="C76" s="83"/>
      <c r="D76" s="84"/>
      <c r="E76" s="141"/>
      <c r="F76" s="141"/>
      <c r="G76" s="141"/>
      <c r="H76" s="141"/>
      <c r="I76" s="142"/>
      <c r="J76" s="142"/>
      <c r="K76" s="142"/>
      <c r="L76" s="143"/>
    </row>
    <row r="77" spans="1:12" ht="15.75" thickBot="1">
      <c r="A77" s="144"/>
      <c r="B77" s="145"/>
      <c r="C77" s="145"/>
      <c r="D77" s="11"/>
      <c r="E77" s="146"/>
      <c r="F77" s="146"/>
      <c r="G77" s="146"/>
      <c r="H77" s="146"/>
      <c r="I77" s="147"/>
      <c r="J77" s="147"/>
      <c r="K77" s="147"/>
      <c r="L77" s="148"/>
    </row>
  </sheetData>
  <mergeCells count="45">
    <mergeCell ref="B19:J19"/>
    <mergeCell ref="A2:A5"/>
    <mergeCell ref="D2:I2"/>
    <mergeCell ref="J2:L2"/>
    <mergeCell ref="D3:I3"/>
    <mergeCell ref="D4:I4"/>
    <mergeCell ref="D5:I5"/>
    <mergeCell ref="K5:L5"/>
    <mergeCell ref="C10:L10"/>
    <mergeCell ref="C11:L11"/>
    <mergeCell ref="C12:L12"/>
    <mergeCell ref="C13:L13"/>
    <mergeCell ref="C14:L14"/>
    <mergeCell ref="A32:H32"/>
    <mergeCell ref="B20:J20"/>
    <mergeCell ref="A24:E24"/>
    <mergeCell ref="F24:G24"/>
    <mergeCell ref="H24:I24"/>
    <mergeCell ref="A25:E25"/>
    <mergeCell ref="F25:G25"/>
    <mergeCell ref="H25:I25"/>
    <mergeCell ref="A26:E26"/>
    <mergeCell ref="A27:E27"/>
    <mergeCell ref="F27:G27"/>
    <mergeCell ref="H27:I27"/>
    <mergeCell ref="A28:K28"/>
    <mergeCell ref="A50:G50"/>
    <mergeCell ref="A33:H33"/>
    <mergeCell ref="A34:H34"/>
    <mergeCell ref="A35:H35"/>
    <mergeCell ref="A36:H36"/>
    <mergeCell ref="A37:H37"/>
    <mergeCell ref="A38:H38"/>
    <mergeCell ref="A39:K39"/>
    <mergeCell ref="A43:G43"/>
    <mergeCell ref="A44:G44"/>
    <mergeCell ref="A45:G45"/>
    <mergeCell ref="A46:K46"/>
    <mergeCell ref="A68:L70"/>
    <mergeCell ref="A51:G51"/>
    <mergeCell ref="A52:G52"/>
    <mergeCell ref="A53:K53"/>
    <mergeCell ref="A55:K55"/>
    <mergeCell ref="G64:I64"/>
    <mergeCell ref="A65:L65"/>
  </mergeCells>
  <pageMargins left="0.70866141732283472" right="0.70866141732283472" top="0.74803149606299213" bottom="0.74803149606299213" header="0.31496062992125984" footer="0.31496062992125984"/>
  <pageSetup paperSize="9" scale="5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  <pageSetUpPr fitToPage="1"/>
  </sheetPr>
  <dimension ref="A1:AZ77"/>
  <sheetViews>
    <sheetView topLeftCell="A31" zoomScale="80" zoomScaleNormal="80" workbookViewId="0">
      <selection activeCell="H57" sqref="H57"/>
    </sheetView>
  </sheetViews>
  <sheetFormatPr baseColWidth="10" defaultRowHeight="15"/>
  <cols>
    <col min="1" max="6" width="11.42578125" style="85"/>
    <col min="7" max="7" width="10.5703125" style="85" customWidth="1"/>
    <col min="8" max="8" width="12.85546875" style="85" customWidth="1"/>
    <col min="9" max="9" width="12.5703125" style="85" customWidth="1"/>
    <col min="10" max="10" width="13.28515625" style="85" customWidth="1"/>
    <col min="11" max="11" width="15.85546875" style="85" customWidth="1"/>
    <col min="12" max="12" width="13" style="85" customWidth="1"/>
    <col min="255" max="255" width="1.85546875" customWidth="1"/>
    <col min="263" max="263" width="11.85546875" bestFit="1" customWidth="1"/>
    <col min="264" max="264" width="12.5703125" customWidth="1"/>
    <col min="265" max="265" width="13.28515625" customWidth="1"/>
    <col min="266" max="266" width="15.85546875" customWidth="1"/>
    <col min="267" max="267" width="13" customWidth="1"/>
    <col min="268" max="268" width="0.140625" customWidth="1"/>
    <col min="511" max="511" width="1.85546875" customWidth="1"/>
    <col min="519" max="519" width="11.85546875" bestFit="1" customWidth="1"/>
    <col min="520" max="520" width="12.5703125" customWidth="1"/>
    <col min="521" max="521" width="13.28515625" customWidth="1"/>
    <col min="522" max="522" width="15.85546875" customWidth="1"/>
    <col min="523" max="523" width="13" customWidth="1"/>
    <col min="524" max="524" width="0.140625" customWidth="1"/>
    <col min="767" max="767" width="1.85546875" customWidth="1"/>
    <col min="775" max="775" width="11.85546875" bestFit="1" customWidth="1"/>
    <col min="776" max="776" width="12.5703125" customWidth="1"/>
    <col min="777" max="777" width="13.28515625" customWidth="1"/>
    <col min="778" max="778" width="15.85546875" customWidth="1"/>
    <col min="779" max="779" width="13" customWidth="1"/>
    <col min="780" max="780" width="0.140625" customWidth="1"/>
    <col min="1023" max="1023" width="1.85546875" customWidth="1"/>
    <col min="1031" max="1031" width="11.85546875" bestFit="1" customWidth="1"/>
    <col min="1032" max="1032" width="12.5703125" customWidth="1"/>
    <col min="1033" max="1033" width="13.28515625" customWidth="1"/>
    <col min="1034" max="1034" width="15.85546875" customWidth="1"/>
    <col min="1035" max="1035" width="13" customWidth="1"/>
    <col min="1036" max="1036" width="0.140625" customWidth="1"/>
    <col min="1279" max="1279" width="1.85546875" customWidth="1"/>
    <col min="1287" max="1287" width="11.85546875" bestFit="1" customWidth="1"/>
    <col min="1288" max="1288" width="12.5703125" customWidth="1"/>
    <col min="1289" max="1289" width="13.28515625" customWidth="1"/>
    <col min="1290" max="1290" width="15.85546875" customWidth="1"/>
    <col min="1291" max="1291" width="13" customWidth="1"/>
    <col min="1292" max="1292" width="0.140625" customWidth="1"/>
    <col min="1535" max="1535" width="1.85546875" customWidth="1"/>
    <col min="1543" max="1543" width="11.85546875" bestFit="1" customWidth="1"/>
    <col min="1544" max="1544" width="12.5703125" customWidth="1"/>
    <col min="1545" max="1545" width="13.28515625" customWidth="1"/>
    <col min="1546" max="1546" width="15.85546875" customWidth="1"/>
    <col min="1547" max="1547" width="13" customWidth="1"/>
    <col min="1548" max="1548" width="0.140625" customWidth="1"/>
    <col min="1791" max="1791" width="1.85546875" customWidth="1"/>
    <col min="1799" max="1799" width="11.85546875" bestFit="1" customWidth="1"/>
    <col min="1800" max="1800" width="12.5703125" customWidth="1"/>
    <col min="1801" max="1801" width="13.28515625" customWidth="1"/>
    <col min="1802" max="1802" width="15.85546875" customWidth="1"/>
    <col min="1803" max="1803" width="13" customWidth="1"/>
    <col min="1804" max="1804" width="0.140625" customWidth="1"/>
    <col min="2047" max="2047" width="1.85546875" customWidth="1"/>
    <col min="2055" max="2055" width="11.85546875" bestFit="1" customWidth="1"/>
    <col min="2056" max="2056" width="12.5703125" customWidth="1"/>
    <col min="2057" max="2057" width="13.28515625" customWidth="1"/>
    <col min="2058" max="2058" width="15.85546875" customWidth="1"/>
    <col min="2059" max="2059" width="13" customWidth="1"/>
    <col min="2060" max="2060" width="0.140625" customWidth="1"/>
    <col min="2303" max="2303" width="1.85546875" customWidth="1"/>
    <col min="2311" max="2311" width="11.85546875" bestFit="1" customWidth="1"/>
    <col min="2312" max="2312" width="12.5703125" customWidth="1"/>
    <col min="2313" max="2313" width="13.28515625" customWidth="1"/>
    <col min="2314" max="2314" width="15.85546875" customWidth="1"/>
    <col min="2315" max="2315" width="13" customWidth="1"/>
    <col min="2316" max="2316" width="0.140625" customWidth="1"/>
    <col min="2559" max="2559" width="1.85546875" customWidth="1"/>
    <col min="2567" max="2567" width="11.85546875" bestFit="1" customWidth="1"/>
    <col min="2568" max="2568" width="12.5703125" customWidth="1"/>
    <col min="2569" max="2569" width="13.28515625" customWidth="1"/>
    <col min="2570" max="2570" width="15.85546875" customWidth="1"/>
    <col min="2571" max="2571" width="13" customWidth="1"/>
    <col min="2572" max="2572" width="0.140625" customWidth="1"/>
    <col min="2815" max="2815" width="1.85546875" customWidth="1"/>
    <col min="2823" max="2823" width="11.85546875" bestFit="1" customWidth="1"/>
    <col min="2824" max="2824" width="12.5703125" customWidth="1"/>
    <col min="2825" max="2825" width="13.28515625" customWidth="1"/>
    <col min="2826" max="2826" width="15.85546875" customWidth="1"/>
    <col min="2827" max="2827" width="13" customWidth="1"/>
    <col min="2828" max="2828" width="0.140625" customWidth="1"/>
    <col min="3071" max="3071" width="1.85546875" customWidth="1"/>
    <col min="3079" max="3079" width="11.85546875" bestFit="1" customWidth="1"/>
    <col min="3080" max="3080" width="12.5703125" customWidth="1"/>
    <col min="3081" max="3081" width="13.28515625" customWidth="1"/>
    <col min="3082" max="3082" width="15.85546875" customWidth="1"/>
    <col min="3083" max="3083" width="13" customWidth="1"/>
    <col min="3084" max="3084" width="0.140625" customWidth="1"/>
    <col min="3327" max="3327" width="1.85546875" customWidth="1"/>
    <col min="3335" max="3335" width="11.85546875" bestFit="1" customWidth="1"/>
    <col min="3336" max="3336" width="12.5703125" customWidth="1"/>
    <col min="3337" max="3337" width="13.28515625" customWidth="1"/>
    <col min="3338" max="3338" width="15.85546875" customWidth="1"/>
    <col min="3339" max="3339" width="13" customWidth="1"/>
    <col min="3340" max="3340" width="0.140625" customWidth="1"/>
    <col min="3583" max="3583" width="1.85546875" customWidth="1"/>
    <col min="3591" max="3591" width="11.85546875" bestFit="1" customWidth="1"/>
    <col min="3592" max="3592" width="12.5703125" customWidth="1"/>
    <col min="3593" max="3593" width="13.28515625" customWidth="1"/>
    <col min="3594" max="3594" width="15.85546875" customWidth="1"/>
    <col min="3595" max="3595" width="13" customWidth="1"/>
    <col min="3596" max="3596" width="0.140625" customWidth="1"/>
    <col min="3839" max="3839" width="1.85546875" customWidth="1"/>
    <col min="3847" max="3847" width="11.85546875" bestFit="1" customWidth="1"/>
    <col min="3848" max="3848" width="12.5703125" customWidth="1"/>
    <col min="3849" max="3849" width="13.28515625" customWidth="1"/>
    <col min="3850" max="3850" width="15.85546875" customWidth="1"/>
    <col min="3851" max="3851" width="13" customWidth="1"/>
    <col min="3852" max="3852" width="0.140625" customWidth="1"/>
    <col min="4095" max="4095" width="1.85546875" customWidth="1"/>
    <col min="4103" max="4103" width="11.85546875" bestFit="1" customWidth="1"/>
    <col min="4104" max="4104" width="12.5703125" customWidth="1"/>
    <col min="4105" max="4105" width="13.28515625" customWidth="1"/>
    <col min="4106" max="4106" width="15.85546875" customWidth="1"/>
    <col min="4107" max="4107" width="13" customWidth="1"/>
    <col min="4108" max="4108" width="0.140625" customWidth="1"/>
    <col min="4351" max="4351" width="1.85546875" customWidth="1"/>
    <col min="4359" max="4359" width="11.85546875" bestFit="1" customWidth="1"/>
    <col min="4360" max="4360" width="12.5703125" customWidth="1"/>
    <col min="4361" max="4361" width="13.28515625" customWidth="1"/>
    <col min="4362" max="4362" width="15.85546875" customWidth="1"/>
    <col min="4363" max="4363" width="13" customWidth="1"/>
    <col min="4364" max="4364" width="0.140625" customWidth="1"/>
    <col min="4607" max="4607" width="1.85546875" customWidth="1"/>
    <col min="4615" max="4615" width="11.85546875" bestFit="1" customWidth="1"/>
    <col min="4616" max="4616" width="12.5703125" customWidth="1"/>
    <col min="4617" max="4617" width="13.28515625" customWidth="1"/>
    <col min="4618" max="4618" width="15.85546875" customWidth="1"/>
    <col min="4619" max="4619" width="13" customWidth="1"/>
    <col min="4620" max="4620" width="0.140625" customWidth="1"/>
    <col min="4863" max="4863" width="1.85546875" customWidth="1"/>
    <col min="4871" max="4871" width="11.85546875" bestFit="1" customWidth="1"/>
    <col min="4872" max="4872" width="12.5703125" customWidth="1"/>
    <col min="4873" max="4873" width="13.28515625" customWidth="1"/>
    <col min="4874" max="4874" width="15.85546875" customWidth="1"/>
    <col min="4875" max="4875" width="13" customWidth="1"/>
    <col min="4876" max="4876" width="0.140625" customWidth="1"/>
    <col min="5119" max="5119" width="1.85546875" customWidth="1"/>
    <col min="5127" max="5127" width="11.85546875" bestFit="1" customWidth="1"/>
    <col min="5128" max="5128" width="12.5703125" customWidth="1"/>
    <col min="5129" max="5129" width="13.28515625" customWidth="1"/>
    <col min="5130" max="5130" width="15.85546875" customWidth="1"/>
    <col min="5131" max="5131" width="13" customWidth="1"/>
    <col min="5132" max="5132" width="0.140625" customWidth="1"/>
    <col min="5375" max="5375" width="1.85546875" customWidth="1"/>
    <col min="5383" max="5383" width="11.85546875" bestFit="1" customWidth="1"/>
    <col min="5384" max="5384" width="12.5703125" customWidth="1"/>
    <col min="5385" max="5385" width="13.28515625" customWidth="1"/>
    <col min="5386" max="5386" width="15.85546875" customWidth="1"/>
    <col min="5387" max="5387" width="13" customWidth="1"/>
    <col min="5388" max="5388" width="0.140625" customWidth="1"/>
    <col min="5631" max="5631" width="1.85546875" customWidth="1"/>
    <col min="5639" max="5639" width="11.85546875" bestFit="1" customWidth="1"/>
    <col min="5640" max="5640" width="12.5703125" customWidth="1"/>
    <col min="5641" max="5641" width="13.28515625" customWidth="1"/>
    <col min="5642" max="5642" width="15.85546875" customWidth="1"/>
    <col min="5643" max="5643" width="13" customWidth="1"/>
    <col min="5644" max="5644" width="0.140625" customWidth="1"/>
    <col min="5887" max="5887" width="1.85546875" customWidth="1"/>
    <col min="5895" max="5895" width="11.85546875" bestFit="1" customWidth="1"/>
    <col min="5896" max="5896" width="12.5703125" customWidth="1"/>
    <col min="5897" max="5897" width="13.28515625" customWidth="1"/>
    <col min="5898" max="5898" width="15.85546875" customWidth="1"/>
    <col min="5899" max="5899" width="13" customWidth="1"/>
    <col min="5900" max="5900" width="0.140625" customWidth="1"/>
    <col min="6143" max="6143" width="1.85546875" customWidth="1"/>
    <col min="6151" max="6151" width="11.85546875" bestFit="1" customWidth="1"/>
    <col min="6152" max="6152" width="12.5703125" customWidth="1"/>
    <col min="6153" max="6153" width="13.28515625" customWidth="1"/>
    <col min="6154" max="6154" width="15.85546875" customWidth="1"/>
    <col min="6155" max="6155" width="13" customWidth="1"/>
    <col min="6156" max="6156" width="0.140625" customWidth="1"/>
    <col min="6399" max="6399" width="1.85546875" customWidth="1"/>
    <col min="6407" max="6407" width="11.85546875" bestFit="1" customWidth="1"/>
    <col min="6408" max="6408" width="12.5703125" customWidth="1"/>
    <col min="6409" max="6409" width="13.28515625" customWidth="1"/>
    <col min="6410" max="6410" width="15.85546875" customWidth="1"/>
    <col min="6411" max="6411" width="13" customWidth="1"/>
    <col min="6412" max="6412" width="0.140625" customWidth="1"/>
    <col min="6655" max="6655" width="1.85546875" customWidth="1"/>
    <col min="6663" max="6663" width="11.85546875" bestFit="1" customWidth="1"/>
    <col min="6664" max="6664" width="12.5703125" customWidth="1"/>
    <col min="6665" max="6665" width="13.28515625" customWidth="1"/>
    <col min="6666" max="6666" width="15.85546875" customWidth="1"/>
    <col min="6667" max="6667" width="13" customWidth="1"/>
    <col min="6668" max="6668" width="0.140625" customWidth="1"/>
    <col min="6911" max="6911" width="1.85546875" customWidth="1"/>
    <col min="6919" max="6919" width="11.85546875" bestFit="1" customWidth="1"/>
    <col min="6920" max="6920" width="12.5703125" customWidth="1"/>
    <col min="6921" max="6921" width="13.28515625" customWidth="1"/>
    <col min="6922" max="6922" width="15.85546875" customWidth="1"/>
    <col min="6923" max="6923" width="13" customWidth="1"/>
    <col min="6924" max="6924" width="0.140625" customWidth="1"/>
    <col min="7167" max="7167" width="1.85546875" customWidth="1"/>
    <col min="7175" max="7175" width="11.85546875" bestFit="1" customWidth="1"/>
    <col min="7176" max="7176" width="12.5703125" customWidth="1"/>
    <col min="7177" max="7177" width="13.28515625" customWidth="1"/>
    <col min="7178" max="7178" width="15.85546875" customWidth="1"/>
    <col min="7179" max="7179" width="13" customWidth="1"/>
    <col min="7180" max="7180" width="0.140625" customWidth="1"/>
    <col min="7423" max="7423" width="1.85546875" customWidth="1"/>
    <col min="7431" max="7431" width="11.85546875" bestFit="1" customWidth="1"/>
    <col min="7432" max="7432" width="12.5703125" customWidth="1"/>
    <col min="7433" max="7433" width="13.28515625" customWidth="1"/>
    <col min="7434" max="7434" width="15.85546875" customWidth="1"/>
    <col min="7435" max="7435" width="13" customWidth="1"/>
    <col min="7436" max="7436" width="0.140625" customWidth="1"/>
    <col min="7679" max="7679" width="1.85546875" customWidth="1"/>
    <col min="7687" max="7687" width="11.85546875" bestFit="1" customWidth="1"/>
    <col min="7688" max="7688" width="12.5703125" customWidth="1"/>
    <col min="7689" max="7689" width="13.28515625" customWidth="1"/>
    <col min="7690" max="7690" width="15.85546875" customWidth="1"/>
    <col min="7691" max="7691" width="13" customWidth="1"/>
    <col min="7692" max="7692" width="0.140625" customWidth="1"/>
    <col min="7935" max="7935" width="1.85546875" customWidth="1"/>
    <col min="7943" max="7943" width="11.85546875" bestFit="1" customWidth="1"/>
    <col min="7944" max="7944" width="12.5703125" customWidth="1"/>
    <col min="7945" max="7945" width="13.28515625" customWidth="1"/>
    <col min="7946" max="7946" width="15.85546875" customWidth="1"/>
    <col min="7947" max="7947" width="13" customWidth="1"/>
    <col min="7948" max="7948" width="0.140625" customWidth="1"/>
    <col min="8191" max="8191" width="1.85546875" customWidth="1"/>
    <col min="8199" max="8199" width="11.85546875" bestFit="1" customWidth="1"/>
    <col min="8200" max="8200" width="12.5703125" customWidth="1"/>
    <col min="8201" max="8201" width="13.28515625" customWidth="1"/>
    <col min="8202" max="8202" width="15.85546875" customWidth="1"/>
    <col min="8203" max="8203" width="13" customWidth="1"/>
    <col min="8204" max="8204" width="0.140625" customWidth="1"/>
    <col min="8447" max="8447" width="1.85546875" customWidth="1"/>
    <col min="8455" max="8455" width="11.85546875" bestFit="1" customWidth="1"/>
    <col min="8456" max="8456" width="12.5703125" customWidth="1"/>
    <col min="8457" max="8457" width="13.28515625" customWidth="1"/>
    <col min="8458" max="8458" width="15.85546875" customWidth="1"/>
    <col min="8459" max="8459" width="13" customWidth="1"/>
    <col min="8460" max="8460" width="0.140625" customWidth="1"/>
    <col min="8703" max="8703" width="1.85546875" customWidth="1"/>
    <col min="8711" max="8711" width="11.85546875" bestFit="1" customWidth="1"/>
    <col min="8712" max="8712" width="12.5703125" customWidth="1"/>
    <col min="8713" max="8713" width="13.28515625" customWidth="1"/>
    <col min="8714" max="8714" width="15.85546875" customWidth="1"/>
    <col min="8715" max="8715" width="13" customWidth="1"/>
    <col min="8716" max="8716" width="0.140625" customWidth="1"/>
    <col min="8959" max="8959" width="1.85546875" customWidth="1"/>
    <col min="8967" max="8967" width="11.85546875" bestFit="1" customWidth="1"/>
    <col min="8968" max="8968" width="12.5703125" customWidth="1"/>
    <col min="8969" max="8969" width="13.28515625" customWidth="1"/>
    <col min="8970" max="8970" width="15.85546875" customWidth="1"/>
    <col min="8971" max="8971" width="13" customWidth="1"/>
    <col min="8972" max="8972" width="0.140625" customWidth="1"/>
    <col min="9215" max="9215" width="1.85546875" customWidth="1"/>
    <col min="9223" max="9223" width="11.85546875" bestFit="1" customWidth="1"/>
    <col min="9224" max="9224" width="12.5703125" customWidth="1"/>
    <col min="9225" max="9225" width="13.28515625" customWidth="1"/>
    <col min="9226" max="9226" width="15.85546875" customWidth="1"/>
    <col min="9227" max="9227" width="13" customWidth="1"/>
    <col min="9228" max="9228" width="0.140625" customWidth="1"/>
    <col min="9471" max="9471" width="1.85546875" customWidth="1"/>
    <col min="9479" max="9479" width="11.85546875" bestFit="1" customWidth="1"/>
    <col min="9480" max="9480" width="12.5703125" customWidth="1"/>
    <col min="9481" max="9481" width="13.28515625" customWidth="1"/>
    <col min="9482" max="9482" width="15.85546875" customWidth="1"/>
    <col min="9483" max="9483" width="13" customWidth="1"/>
    <col min="9484" max="9484" width="0.140625" customWidth="1"/>
    <col min="9727" max="9727" width="1.85546875" customWidth="1"/>
    <col min="9735" max="9735" width="11.85546875" bestFit="1" customWidth="1"/>
    <col min="9736" max="9736" width="12.5703125" customWidth="1"/>
    <col min="9737" max="9737" width="13.28515625" customWidth="1"/>
    <col min="9738" max="9738" width="15.85546875" customWidth="1"/>
    <col min="9739" max="9739" width="13" customWidth="1"/>
    <col min="9740" max="9740" width="0.140625" customWidth="1"/>
    <col min="9983" max="9983" width="1.85546875" customWidth="1"/>
    <col min="9991" max="9991" width="11.85546875" bestFit="1" customWidth="1"/>
    <col min="9992" max="9992" width="12.5703125" customWidth="1"/>
    <col min="9993" max="9993" width="13.28515625" customWidth="1"/>
    <col min="9994" max="9994" width="15.85546875" customWidth="1"/>
    <col min="9995" max="9995" width="13" customWidth="1"/>
    <col min="9996" max="9996" width="0.140625" customWidth="1"/>
    <col min="10239" max="10239" width="1.85546875" customWidth="1"/>
    <col min="10247" max="10247" width="11.85546875" bestFit="1" customWidth="1"/>
    <col min="10248" max="10248" width="12.5703125" customWidth="1"/>
    <col min="10249" max="10249" width="13.28515625" customWidth="1"/>
    <col min="10250" max="10250" width="15.85546875" customWidth="1"/>
    <col min="10251" max="10251" width="13" customWidth="1"/>
    <col min="10252" max="10252" width="0.140625" customWidth="1"/>
    <col min="10495" max="10495" width="1.85546875" customWidth="1"/>
    <col min="10503" max="10503" width="11.85546875" bestFit="1" customWidth="1"/>
    <col min="10504" max="10504" width="12.5703125" customWidth="1"/>
    <col min="10505" max="10505" width="13.28515625" customWidth="1"/>
    <col min="10506" max="10506" width="15.85546875" customWidth="1"/>
    <col min="10507" max="10507" width="13" customWidth="1"/>
    <col min="10508" max="10508" width="0.140625" customWidth="1"/>
    <col min="10751" max="10751" width="1.85546875" customWidth="1"/>
    <col min="10759" max="10759" width="11.85546875" bestFit="1" customWidth="1"/>
    <col min="10760" max="10760" width="12.5703125" customWidth="1"/>
    <col min="10761" max="10761" width="13.28515625" customWidth="1"/>
    <col min="10762" max="10762" width="15.85546875" customWidth="1"/>
    <col min="10763" max="10763" width="13" customWidth="1"/>
    <col min="10764" max="10764" width="0.140625" customWidth="1"/>
    <col min="11007" max="11007" width="1.85546875" customWidth="1"/>
    <col min="11015" max="11015" width="11.85546875" bestFit="1" customWidth="1"/>
    <col min="11016" max="11016" width="12.5703125" customWidth="1"/>
    <col min="11017" max="11017" width="13.28515625" customWidth="1"/>
    <col min="11018" max="11018" width="15.85546875" customWidth="1"/>
    <col min="11019" max="11019" width="13" customWidth="1"/>
    <col min="11020" max="11020" width="0.140625" customWidth="1"/>
    <col min="11263" max="11263" width="1.85546875" customWidth="1"/>
    <col min="11271" max="11271" width="11.85546875" bestFit="1" customWidth="1"/>
    <col min="11272" max="11272" width="12.5703125" customWidth="1"/>
    <col min="11273" max="11273" width="13.28515625" customWidth="1"/>
    <col min="11274" max="11274" width="15.85546875" customWidth="1"/>
    <col min="11275" max="11275" width="13" customWidth="1"/>
    <col min="11276" max="11276" width="0.140625" customWidth="1"/>
    <col min="11519" max="11519" width="1.85546875" customWidth="1"/>
    <col min="11527" max="11527" width="11.85546875" bestFit="1" customWidth="1"/>
    <col min="11528" max="11528" width="12.5703125" customWidth="1"/>
    <col min="11529" max="11529" width="13.28515625" customWidth="1"/>
    <col min="11530" max="11530" width="15.85546875" customWidth="1"/>
    <col min="11531" max="11531" width="13" customWidth="1"/>
    <col min="11532" max="11532" width="0.140625" customWidth="1"/>
    <col min="11775" max="11775" width="1.85546875" customWidth="1"/>
    <col min="11783" max="11783" width="11.85546875" bestFit="1" customWidth="1"/>
    <col min="11784" max="11784" width="12.5703125" customWidth="1"/>
    <col min="11785" max="11785" width="13.28515625" customWidth="1"/>
    <col min="11786" max="11786" width="15.85546875" customWidth="1"/>
    <col min="11787" max="11787" width="13" customWidth="1"/>
    <col min="11788" max="11788" width="0.140625" customWidth="1"/>
    <col min="12031" max="12031" width="1.85546875" customWidth="1"/>
    <col min="12039" max="12039" width="11.85546875" bestFit="1" customWidth="1"/>
    <col min="12040" max="12040" width="12.5703125" customWidth="1"/>
    <col min="12041" max="12041" width="13.28515625" customWidth="1"/>
    <col min="12042" max="12042" width="15.85546875" customWidth="1"/>
    <col min="12043" max="12043" width="13" customWidth="1"/>
    <col min="12044" max="12044" width="0.140625" customWidth="1"/>
    <col min="12287" max="12287" width="1.85546875" customWidth="1"/>
    <col min="12295" max="12295" width="11.85546875" bestFit="1" customWidth="1"/>
    <col min="12296" max="12296" width="12.5703125" customWidth="1"/>
    <col min="12297" max="12297" width="13.28515625" customWidth="1"/>
    <col min="12298" max="12298" width="15.85546875" customWidth="1"/>
    <col min="12299" max="12299" width="13" customWidth="1"/>
    <col min="12300" max="12300" width="0.140625" customWidth="1"/>
    <col min="12543" max="12543" width="1.85546875" customWidth="1"/>
    <col min="12551" max="12551" width="11.85546875" bestFit="1" customWidth="1"/>
    <col min="12552" max="12552" width="12.5703125" customWidth="1"/>
    <col min="12553" max="12553" width="13.28515625" customWidth="1"/>
    <col min="12554" max="12554" width="15.85546875" customWidth="1"/>
    <col min="12555" max="12555" width="13" customWidth="1"/>
    <col min="12556" max="12556" width="0.140625" customWidth="1"/>
    <col min="12799" max="12799" width="1.85546875" customWidth="1"/>
    <col min="12807" max="12807" width="11.85546875" bestFit="1" customWidth="1"/>
    <col min="12808" max="12808" width="12.5703125" customWidth="1"/>
    <col min="12809" max="12809" width="13.28515625" customWidth="1"/>
    <col min="12810" max="12810" width="15.85546875" customWidth="1"/>
    <col min="12811" max="12811" width="13" customWidth="1"/>
    <col min="12812" max="12812" width="0.140625" customWidth="1"/>
    <col min="13055" max="13055" width="1.85546875" customWidth="1"/>
    <col min="13063" max="13063" width="11.85546875" bestFit="1" customWidth="1"/>
    <col min="13064" max="13064" width="12.5703125" customWidth="1"/>
    <col min="13065" max="13065" width="13.28515625" customWidth="1"/>
    <col min="13066" max="13066" width="15.85546875" customWidth="1"/>
    <col min="13067" max="13067" width="13" customWidth="1"/>
    <col min="13068" max="13068" width="0.140625" customWidth="1"/>
    <col min="13311" max="13311" width="1.85546875" customWidth="1"/>
    <col min="13319" max="13319" width="11.85546875" bestFit="1" customWidth="1"/>
    <col min="13320" max="13320" width="12.5703125" customWidth="1"/>
    <col min="13321" max="13321" width="13.28515625" customWidth="1"/>
    <col min="13322" max="13322" width="15.85546875" customWidth="1"/>
    <col min="13323" max="13323" width="13" customWidth="1"/>
    <col min="13324" max="13324" width="0.140625" customWidth="1"/>
    <col min="13567" max="13567" width="1.85546875" customWidth="1"/>
    <col min="13575" max="13575" width="11.85546875" bestFit="1" customWidth="1"/>
    <col min="13576" max="13576" width="12.5703125" customWidth="1"/>
    <col min="13577" max="13577" width="13.28515625" customWidth="1"/>
    <col min="13578" max="13578" width="15.85546875" customWidth="1"/>
    <col min="13579" max="13579" width="13" customWidth="1"/>
    <col min="13580" max="13580" width="0.140625" customWidth="1"/>
    <col min="13823" max="13823" width="1.85546875" customWidth="1"/>
    <col min="13831" max="13831" width="11.85546875" bestFit="1" customWidth="1"/>
    <col min="13832" max="13832" width="12.5703125" customWidth="1"/>
    <col min="13833" max="13833" width="13.28515625" customWidth="1"/>
    <col min="13834" max="13834" width="15.85546875" customWidth="1"/>
    <col min="13835" max="13835" width="13" customWidth="1"/>
    <col min="13836" max="13836" width="0.140625" customWidth="1"/>
    <col min="14079" max="14079" width="1.85546875" customWidth="1"/>
    <col min="14087" max="14087" width="11.85546875" bestFit="1" customWidth="1"/>
    <col min="14088" max="14088" width="12.5703125" customWidth="1"/>
    <col min="14089" max="14089" width="13.28515625" customWidth="1"/>
    <col min="14090" max="14090" width="15.85546875" customWidth="1"/>
    <col min="14091" max="14091" width="13" customWidth="1"/>
    <col min="14092" max="14092" width="0.140625" customWidth="1"/>
    <col min="14335" max="14335" width="1.85546875" customWidth="1"/>
    <col min="14343" max="14343" width="11.85546875" bestFit="1" customWidth="1"/>
    <col min="14344" max="14344" width="12.5703125" customWidth="1"/>
    <col min="14345" max="14345" width="13.28515625" customWidth="1"/>
    <col min="14346" max="14346" width="15.85546875" customWidth="1"/>
    <col min="14347" max="14347" width="13" customWidth="1"/>
    <col min="14348" max="14348" width="0.140625" customWidth="1"/>
    <col min="14591" max="14591" width="1.85546875" customWidth="1"/>
    <col min="14599" max="14599" width="11.85546875" bestFit="1" customWidth="1"/>
    <col min="14600" max="14600" width="12.5703125" customWidth="1"/>
    <col min="14601" max="14601" width="13.28515625" customWidth="1"/>
    <col min="14602" max="14602" width="15.85546875" customWidth="1"/>
    <col min="14603" max="14603" width="13" customWidth="1"/>
    <col min="14604" max="14604" width="0.140625" customWidth="1"/>
    <col min="14847" max="14847" width="1.85546875" customWidth="1"/>
    <col min="14855" max="14855" width="11.85546875" bestFit="1" customWidth="1"/>
    <col min="14856" max="14856" width="12.5703125" customWidth="1"/>
    <col min="14857" max="14857" width="13.28515625" customWidth="1"/>
    <col min="14858" max="14858" width="15.85546875" customWidth="1"/>
    <col min="14859" max="14859" width="13" customWidth="1"/>
    <col min="14860" max="14860" width="0.140625" customWidth="1"/>
    <col min="15103" max="15103" width="1.85546875" customWidth="1"/>
    <col min="15111" max="15111" width="11.85546875" bestFit="1" customWidth="1"/>
    <col min="15112" max="15112" width="12.5703125" customWidth="1"/>
    <col min="15113" max="15113" width="13.28515625" customWidth="1"/>
    <col min="15114" max="15114" width="15.85546875" customWidth="1"/>
    <col min="15115" max="15115" width="13" customWidth="1"/>
    <col min="15116" max="15116" width="0.140625" customWidth="1"/>
    <col min="15359" max="15359" width="1.85546875" customWidth="1"/>
    <col min="15367" max="15367" width="11.85546875" bestFit="1" customWidth="1"/>
    <col min="15368" max="15368" width="12.5703125" customWidth="1"/>
    <col min="15369" max="15369" width="13.28515625" customWidth="1"/>
    <col min="15370" max="15370" width="15.85546875" customWidth="1"/>
    <col min="15371" max="15371" width="13" customWidth="1"/>
    <col min="15372" max="15372" width="0.140625" customWidth="1"/>
    <col min="15615" max="15615" width="1.85546875" customWidth="1"/>
    <col min="15623" max="15623" width="11.85546875" bestFit="1" customWidth="1"/>
    <col min="15624" max="15624" width="12.5703125" customWidth="1"/>
    <col min="15625" max="15625" width="13.28515625" customWidth="1"/>
    <col min="15626" max="15626" width="15.85546875" customWidth="1"/>
    <col min="15627" max="15627" width="13" customWidth="1"/>
    <col min="15628" max="15628" width="0.140625" customWidth="1"/>
    <col min="15871" max="15871" width="1.85546875" customWidth="1"/>
    <col min="15879" max="15879" width="11.85546875" bestFit="1" customWidth="1"/>
    <col min="15880" max="15880" width="12.5703125" customWidth="1"/>
    <col min="15881" max="15881" width="13.28515625" customWidth="1"/>
    <col min="15882" max="15882" width="15.85546875" customWidth="1"/>
    <col min="15883" max="15883" width="13" customWidth="1"/>
    <col min="15884" max="15884" width="0.140625" customWidth="1"/>
    <col min="16127" max="16127" width="1.85546875" customWidth="1"/>
    <col min="16135" max="16135" width="11.85546875" bestFit="1" customWidth="1"/>
    <col min="16136" max="16136" width="12.5703125" customWidth="1"/>
    <col min="16137" max="16137" width="13.28515625" customWidth="1"/>
    <col min="16138" max="16138" width="15.85546875" customWidth="1"/>
    <col min="16139" max="16139" width="13" customWidth="1"/>
    <col min="16140" max="16140" width="0.140625" customWidth="1"/>
  </cols>
  <sheetData>
    <row r="1" spans="1:52">
      <c r="A1" s="1"/>
      <c r="B1" s="2"/>
      <c r="C1" s="3"/>
      <c r="D1" s="2"/>
      <c r="E1" s="2"/>
      <c r="F1" s="2"/>
      <c r="G1" s="2"/>
      <c r="H1" s="2"/>
      <c r="I1" s="3"/>
      <c r="J1" s="2"/>
      <c r="K1" s="2"/>
      <c r="L1" s="3"/>
    </row>
    <row r="2" spans="1:52" ht="15.75" thickBot="1">
      <c r="A2" s="600"/>
      <c r="B2" s="5"/>
      <c r="C2" s="6"/>
      <c r="D2" s="602"/>
      <c r="E2" s="602"/>
      <c r="F2" s="602"/>
      <c r="G2" s="602"/>
      <c r="H2" s="602"/>
      <c r="I2" s="603"/>
      <c r="J2" s="604" t="s">
        <v>6</v>
      </c>
      <c r="K2" s="604"/>
      <c r="L2" s="605"/>
    </row>
    <row r="3" spans="1:52" ht="16.5" customHeight="1">
      <c r="A3" s="600"/>
      <c r="B3" s="5"/>
      <c r="C3" s="6"/>
      <c r="D3" s="602" t="s">
        <v>7</v>
      </c>
      <c r="E3" s="602"/>
      <c r="F3" s="602"/>
      <c r="G3" s="602"/>
      <c r="H3" s="602"/>
      <c r="I3" s="603"/>
      <c r="J3" s="8" t="s">
        <v>8</v>
      </c>
      <c r="K3" s="2"/>
      <c r="L3" s="9"/>
    </row>
    <row r="4" spans="1:52" ht="15.75" thickBot="1">
      <c r="A4" s="600"/>
      <c r="B4" s="5"/>
      <c r="C4" s="10"/>
      <c r="D4" s="606" t="s">
        <v>9</v>
      </c>
      <c r="E4" s="606"/>
      <c r="F4" s="606"/>
      <c r="G4" s="606"/>
      <c r="H4" s="606"/>
      <c r="I4" s="607"/>
      <c r="J4" s="11"/>
      <c r="K4" s="11"/>
      <c r="L4" s="12"/>
    </row>
    <row r="5" spans="1:52" ht="15.75" thickBot="1">
      <c r="A5" s="601"/>
      <c r="B5" s="11"/>
      <c r="C5" s="13"/>
      <c r="D5" s="608" t="s">
        <v>56</v>
      </c>
      <c r="E5" s="608"/>
      <c r="F5" s="608"/>
      <c r="G5" s="608"/>
      <c r="H5" s="608"/>
      <c r="I5" s="609"/>
      <c r="J5" s="14" t="s">
        <v>10</v>
      </c>
      <c r="K5" s="610"/>
      <c r="L5" s="611"/>
    </row>
    <row r="6" spans="1:52">
      <c r="A6" s="16"/>
      <c r="B6" s="5"/>
      <c r="C6" s="5"/>
      <c r="D6" s="5"/>
      <c r="E6" s="5"/>
      <c r="F6" s="5"/>
      <c r="G6" s="5"/>
      <c r="H6" s="5"/>
      <c r="I6" s="5"/>
      <c r="J6" s="5"/>
      <c r="K6" s="5"/>
      <c r="L6" s="17"/>
    </row>
    <row r="7" spans="1:52">
      <c r="A7" s="128" t="s">
        <v>11</v>
      </c>
      <c r="B7" s="19"/>
      <c r="C7" s="20"/>
      <c r="D7" s="20"/>
      <c r="E7" s="20"/>
      <c r="F7" s="20"/>
      <c r="G7" s="20"/>
      <c r="H7" s="20"/>
      <c r="I7" s="20"/>
      <c r="J7" s="20"/>
      <c r="K7" s="20"/>
      <c r="L7" s="21"/>
    </row>
    <row r="8" spans="1:52">
      <c r="A8" s="16"/>
      <c r="B8" s="23"/>
      <c r="C8" s="23"/>
      <c r="D8" s="23"/>
      <c r="E8" s="23"/>
      <c r="F8" s="23"/>
      <c r="G8" s="23"/>
      <c r="H8" s="23"/>
      <c r="I8" s="23"/>
      <c r="J8" s="23"/>
      <c r="K8" s="23"/>
      <c r="L8" s="17"/>
    </row>
    <row r="9" spans="1:52">
      <c r="A9" s="129" t="s">
        <v>12</v>
      </c>
      <c r="B9" s="5"/>
      <c r="C9" s="24"/>
      <c r="D9" s="25" t="s">
        <v>13</v>
      </c>
      <c r="E9" s="23"/>
      <c r="F9" s="23"/>
      <c r="G9" s="23"/>
      <c r="H9" s="23"/>
      <c r="I9" s="23"/>
      <c r="J9" s="23"/>
      <c r="K9" s="23"/>
      <c r="L9" s="17"/>
    </row>
    <row r="10" spans="1:52">
      <c r="A10" s="129" t="s">
        <v>14</v>
      </c>
      <c r="B10" s="5"/>
      <c r="C10" s="612"/>
      <c r="D10" s="612"/>
      <c r="E10" s="612"/>
      <c r="F10" s="612"/>
      <c r="G10" s="612"/>
      <c r="H10" s="612"/>
      <c r="I10" s="612"/>
      <c r="J10" s="612"/>
      <c r="K10" s="612"/>
      <c r="L10" s="613"/>
    </row>
    <row r="11" spans="1:52">
      <c r="A11" s="130"/>
      <c r="B11" s="5"/>
      <c r="C11" s="612"/>
      <c r="D11" s="612"/>
      <c r="E11" s="612"/>
      <c r="F11" s="612"/>
      <c r="G11" s="612"/>
      <c r="H11" s="612"/>
      <c r="I11" s="612"/>
      <c r="J11" s="612"/>
      <c r="K11" s="612"/>
      <c r="L11" s="613"/>
    </row>
    <row r="12" spans="1:52">
      <c r="A12" s="129" t="s">
        <v>15</v>
      </c>
      <c r="B12" s="5"/>
      <c r="C12" s="614"/>
      <c r="D12" s="614"/>
      <c r="E12" s="614"/>
      <c r="F12" s="614"/>
      <c r="G12" s="614"/>
      <c r="H12" s="614"/>
      <c r="I12" s="614"/>
      <c r="J12" s="614"/>
      <c r="K12" s="614"/>
      <c r="L12" s="615"/>
    </row>
    <row r="13" spans="1:52">
      <c r="A13" s="129" t="s">
        <v>16</v>
      </c>
      <c r="B13" s="5"/>
      <c r="C13" s="614"/>
      <c r="D13" s="614"/>
      <c r="E13" s="614"/>
      <c r="F13" s="614"/>
      <c r="G13" s="614"/>
      <c r="H13" s="614"/>
      <c r="I13" s="614"/>
      <c r="J13" s="614"/>
      <c r="K13" s="614"/>
      <c r="L13" s="615"/>
    </row>
    <row r="14" spans="1:52">
      <c r="A14" s="129" t="s">
        <v>17</v>
      </c>
      <c r="B14" s="5"/>
      <c r="C14" s="614"/>
      <c r="D14" s="614"/>
      <c r="E14" s="614"/>
      <c r="F14" s="614"/>
      <c r="G14" s="614"/>
      <c r="H14" s="614"/>
      <c r="I14" s="614"/>
      <c r="J14" s="614"/>
      <c r="K14" s="614"/>
      <c r="L14" s="615"/>
    </row>
    <row r="15" spans="1:52" ht="15.75" thickBot="1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8"/>
    </row>
    <row r="16" spans="1:52" s="32" customFormat="1" ht="15.75" thickBot="1">
      <c r="A16" s="131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</row>
    <row r="17" spans="1:12">
      <c r="A17" s="132" t="s">
        <v>18</v>
      </c>
      <c r="B17" s="33"/>
      <c r="C17" s="34"/>
      <c r="D17" s="34"/>
      <c r="E17" s="34"/>
      <c r="F17" s="34"/>
      <c r="G17" s="34"/>
      <c r="H17" s="34"/>
      <c r="I17" s="34"/>
      <c r="J17" s="34"/>
      <c r="K17" s="34"/>
      <c r="L17" s="35"/>
    </row>
    <row r="18" spans="1:12" ht="15.75" thickBot="1">
      <c r="A18" s="16"/>
      <c r="B18" s="5"/>
      <c r="C18" s="5"/>
      <c r="D18" s="5"/>
      <c r="E18" s="5"/>
      <c r="F18" s="5"/>
      <c r="G18" s="5"/>
      <c r="H18" s="5"/>
      <c r="I18" s="5"/>
      <c r="J18" s="5"/>
      <c r="K18" s="5"/>
      <c r="L18" s="17"/>
    </row>
    <row r="19" spans="1:12">
      <c r="A19" s="37" t="s">
        <v>19</v>
      </c>
      <c r="B19" s="570" t="s">
        <v>20</v>
      </c>
      <c r="C19" s="571"/>
      <c r="D19" s="571"/>
      <c r="E19" s="571"/>
      <c r="F19" s="571"/>
      <c r="G19" s="571"/>
      <c r="H19" s="571"/>
      <c r="I19" s="571"/>
      <c r="J19" s="599"/>
      <c r="K19" s="38" t="s">
        <v>21</v>
      </c>
      <c r="L19" s="37" t="s">
        <v>22</v>
      </c>
    </row>
    <row r="20" spans="1:12" ht="15.75" thickBot="1">
      <c r="A20" s="39">
        <v>232.1</v>
      </c>
      <c r="B20" s="584" t="s">
        <v>324</v>
      </c>
      <c r="C20" s="585"/>
      <c r="D20" s="585"/>
      <c r="E20" s="585"/>
      <c r="F20" s="585"/>
      <c r="G20" s="585"/>
      <c r="H20" s="585"/>
      <c r="I20" s="585"/>
      <c r="J20" s="586"/>
      <c r="K20" s="40" t="s">
        <v>5</v>
      </c>
      <c r="L20" s="41"/>
    </row>
    <row r="21" spans="1:12">
      <c r="A21" s="16"/>
      <c r="B21" s="5"/>
      <c r="C21" s="5"/>
      <c r="D21" s="5"/>
      <c r="E21" s="5"/>
      <c r="F21" s="5"/>
      <c r="G21" s="5"/>
      <c r="H21" s="5"/>
      <c r="I21" s="5"/>
      <c r="J21" s="5"/>
      <c r="K21" s="5"/>
      <c r="L21" s="17"/>
    </row>
    <row r="22" spans="1:12">
      <c r="A22" s="133" t="s">
        <v>24</v>
      </c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3"/>
    </row>
    <row r="23" spans="1:12" s="49" customFormat="1" ht="15.75" thickBot="1">
      <c r="A23" s="134"/>
      <c r="B23" s="45"/>
      <c r="C23" s="45"/>
      <c r="D23" s="45"/>
      <c r="E23" s="45"/>
      <c r="F23" s="45"/>
      <c r="G23" s="45"/>
      <c r="H23" s="46"/>
      <c r="I23" s="46"/>
      <c r="J23" s="45"/>
      <c r="K23" s="45"/>
      <c r="L23" s="47"/>
    </row>
    <row r="24" spans="1:12">
      <c r="A24" s="570" t="s">
        <v>20</v>
      </c>
      <c r="B24" s="587"/>
      <c r="C24" s="587"/>
      <c r="D24" s="587"/>
      <c r="E24" s="588"/>
      <c r="F24" s="589" t="s">
        <v>25</v>
      </c>
      <c r="G24" s="587"/>
      <c r="H24" s="590" t="s">
        <v>26</v>
      </c>
      <c r="I24" s="591"/>
      <c r="J24" s="50" t="s">
        <v>27</v>
      </c>
      <c r="K24" s="38" t="s">
        <v>28</v>
      </c>
      <c r="L24" s="51" t="s">
        <v>29</v>
      </c>
    </row>
    <row r="25" spans="1:12">
      <c r="A25" s="580" t="s">
        <v>121</v>
      </c>
      <c r="B25" s="581"/>
      <c r="C25" s="581"/>
      <c r="D25" s="581"/>
      <c r="E25" s="582"/>
      <c r="F25" s="592"/>
      <c r="G25" s="582"/>
      <c r="H25" s="592"/>
      <c r="I25" s="582"/>
      <c r="J25" s="52"/>
      <c r="K25" s="53"/>
      <c r="L25" s="54">
        <f>0.05*L53</f>
        <v>471.59506249999998</v>
      </c>
    </row>
    <row r="26" spans="1:12">
      <c r="A26" s="593"/>
      <c r="B26" s="594"/>
      <c r="C26" s="594"/>
      <c r="D26" s="594"/>
      <c r="E26" s="595"/>
      <c r="F26" s="55"/>
      <c r="G26" s="56"/>
      <c r="H26" s="55"/>
      <c r="I26" s="56"/>
      <c r="J26" s="52"/>
      <c r="K26" s="53"/>
      <c r="L26" s="54"/>
    </row>
    <row r="27" spans="1:12" ht="15.75" thickBot="1">
      <c r="A27" s="574"/>
      <c r="B27" s="575"/>
      <c r="C27" s="575"/>
      <c r="D27" s="575"/>
      <c r="E27" s="583"/>
      <c r="F27" s="598"/>
      <c r="G27" s="583"/>
      <c r="H27" s="598"/>
      <c r="I27" s="583"/>
      <c r="J27" s="57"/>
      <c r="K27" s="58"/>
      <c r="L27" s="59"/>
    </row>
    <row r="28" spans="1:12" ht="15.75" thickBot="1">
      <c r="A28" s="567" t="s">
        <v>31</v>
      </c>
      <c r="B28" s="568"/>
      <c r="C28" s="568"/>
      <c r="D28" s="568"/>
      <c r="E28" s="568"/>
      <c r="F28" s="568"/>
      <c r="G28" s="568"/>
      <c r="H28" s="568"/>
      <c r="I28" s="568"/>
      <c r="J28" s="568"/>
      <c r="K28" s="569"/>
      <c r="L28" s="60">
        <f>SUM(L25:L27)</f>
        <v>471.59506249999998</v>
      </c>
    </row>
    <row r="29" spans="1:12">
      <c r="A29" s="135"/>
      <c r="B29" s="5"/>
      <c r="C29" s="5"/>
      <c r="D29" s="5"/>
      <c r="E29" s="5"/>
      <c r="F29" s="5"/>
      <c r="G29" s="5"/>
      <c r="H29" s="5"/>
      <c r="I29" s="5"/>
      <c r="J29" s="5"/>
      <c r="K29" s="5"/>
      <c r="L29" s="17"/>
    </row>
    <row r="30" spans="1:12">
      <c r="A30" s="136" t="s">
        <v>32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21"/>
    </row>
    <row r="31" spans="1:12" ht="15.75" thickBot="1">
      <c r="A31" s="26"/>
      <c r="B31" s="11"/>
      <c r="C31" s="11"/>
      <c r="D31" s="11"/>
      <c r="E31" s="11"/>
      <c r="F31" s="11"/>
      <c r="G31" s="11"/>
      <c r="H31" s="11"/>
      <c r="I31" s="5"/>
      <c r="J31" s="5"/>
      <c r="K31" s="5"/>
      <c r="L31" s="17"/>
    </row>
    <row r="32" spans="1:12">
      <c r="A32" s="570" t="s">
        <v>20</v>
      </c>
      <c r="B32" s="571"/>
      <c r="C32" s="571"/>
      <c r="D32" s="571"/>
      <c r="E32" s="571"/>
      <c r="F32" s="571"/>
      <c r="G32" s="571"/>
      <c r="H32" s="579"/>
      <c r="I32" s="61" t="s">
        <v>21</v>
      </c>
      <c r="J32" s="50" t="s">
        <v>22</v>
      </c>
      <c r="K32" s="38" t="s">
        <v>33</v>
      </c>
      <c r="L32" s="51" t="s">
        <v>29</v>
      </c>
    </row>
    <row r="33" spans="1:12">
      <c r="A33" s="580" t="s">
        <v>322</v>
      </c>
      <c r="B33" s="581"/>
      <c r="C33" s="581"/>
      <c r="D33" s="581"/>
      <c r="E33" s="581"/>
      <c r="F33" s="581"/>
      <c r="G33" s="581"/>
      <c r="H33" s="582"/>
      <c r="I33" s="62" t="s">
        <v>5</v>
      </c>
      <c r="J33" s="63">
        <v>1.1000000000000001</v>
      </c>
      <c r="K33" s="64">
        <f>+insumos!C33</f>
        <v>115000</v>
      </c>
      <c r="L33" s="54">
        <f>+J33*K33</f>
        <v>126500.00000000001</v>
      </c>
    </row>
    <row r="34" spans="1:12">
      <c r="A34" s="580"/>
      <c r="B34" s="581"/>
      <c r="C34" s="581"/>
      <c r="D34" s="581"/>
      <c r="E34" s="581"/>
      <c r="F34" s="581"/>
      <c r="G34" s="581"/>
      <c r="H34" s="582"/>
      <c r="I34" s="65"/>
      <c r="J34" s="66"/>
      <c r="K34" s="67"/>
      <c r="L34" s="68"/>
    </row>
    <row r="35" spans="1:12">
      <c r="A35" s="580"/>
      <c r="B35" s="581"/>
      <c r="C35" s="581"/>
      <c r="D35" s="581"/>
      <c r="E35" s="581"/>
      <c r="F35" s="581"/>
      <c r="G35" s="581"/>
      <c r="H35" s="582"/>
      <c r="I35" s="65"/>
      <c r="J35" s="66"/>
      <c r="K35" s="67"/>
      <c r="L35" s="68"/>
    </row>
    <row r="36" spans="1:12">
      <c r="A36" s="580"/>
      <c r="B36" s="581"/>
      <c r="C36" s="581"/>
      <c r="D36" s="581"/>
      <c r="E36" s="581"/>
      <c r="F36" s="581"/>
      <c r="G36" s="581"/>
      <c r="H36" s="582"/>
      <c r="I36" s="65"/>
      <c r="J36" s="66"/>
      <c r="K36" s="67"/>
      <c r="L36" s="68"/>
    </row>
    <row r="37" spans="1:12">
      <c r="A37" s="580"/>
      <c r="B37" s="581"/>
      <c r="C37" s="581"/>
      <c r="D37" s="581"/>
      <c r="E37" s="581"/>
      <c r="F37" s="581"/>
      <c r="G37" s="581"/>
      <c r="H37" s="582"/>
      <c r="I37" s="65"/>
      <c r="J37" s="66"/>
      <c r="K37" s="67"/>
      <c r="L37" s="68"/>
    </row>
    <row r="38" spans="1:12" ht="15.75" thickBot="1">
      <c r="A38" s="574"/>
      <c r="B38" s="575"/>
      <c r="C38" s="575"/>
      <c r="D38" s="575"/>
      <c r="E38" s="575"/>
      <c r="F38" s="575"/>
      <c r="G38" s="575"/>
      <c r="H38" s="583"/>
      <c r="I38" s="69"/>
      <c r="J38" s="70"/>
      <c r="K38" s="67"/>
      <c r="L38" s="71"/>
    </row>
    <row r="39" spans="1:12" ht="15.75" thickBot="1">
      <c r="A39" s="567" t="s">
        <v>31</v>
      </c>
      <c r="B39" s="568"/>
      <c r="C39" s="568"/>
      <c r="D39" s="568"/>
      <c r="E39" s="568"/>
      <c r="F39" s="568"/>
      <c r="G39" s="568"/>
      <c r="H39" s="568"/>
      <c r="I39" s="568"/>
      <c r="J39" s="568"/>
      <c r="K39" s="569"/>
      <c r="L39" s="60">
        <f>SUM(L33:L38)</f>
        <v>126500.00000000001</v>
      </c>
    </row>
    <row r="40" spans="1:12">
      <c r="A40" s="16"/>
      <c r="B40" s="5"/>
      <c r="C40" s="5"/>
      <c r="D40" s="5"/>
      <c r="E40" s="5"/>
      <c r="F40" s="5"/>
      <c r="G40" s="5"/>
      <c r="H40" s="5"/>
      <c r="I40" s="5"/>
      <c r="J40" s="5"/>
      <c r="K40" s="5"/>
      <c r="L40" s="17"/>
    </row>
    <row r="41" spans="1:12">
      <c r="A41" s="136" t="s">
        <v>34</v>
      </c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21"/>
    </row>
    <row r="42" spans="1:12" ht="15.75" thickBot="1">
      <c r="A42" s="16"/>
      <c r="B42" s="5"/>
      <c r="C42" s="5"/>
      <c r="D42" s="5"/>
      <c r="E42" s="5"/>
      <c r="F42" s="5"/>
      <c r="G42" s="5"/>
      <c r="H42" s="5"/>
      <c r="I42" s="5"/>
      <c r="J42" s="5"/>
      <c r="K42" s="5"/>
      <c r="L42" s="17"/>
    </row>
    <row r="43" spans="1:12">
      <c r="A43" s="570" t="s">
        <v>35</v>
      </c>
      <c r="B43" s="571"/>
      <c r="C43" s="571"/>
      <c r="D43" s="571"/>
      <c r="E43" s="571"/>
      <c r="F43" s="571"/>
      <c r="G43" s="571"/>
      <c r="H43" s="50" t="s">
        <v>36</v>
      </c>
      <c r="I43" s="38" t="s">
        <v>37</v>
      </c>
      <c r="J43" s="50" t="s">
        <v>38</v>
      </c>
      <c r="K43" s="38" t="s">
        <v>39</v>
      </c>
      <c r="L43" s="51" t="s">
        <v>29</v>
      </c>
    </row>
    <row r="44" spans="1:12">
      <c r="A44" s="580"/>
      <c r="B44" s="581"/>
      <c r="C44" s="581"/>
      <c r="D44" s="581"/>
      <c r="E44" s="581"/>
      <c r="F44" s="581"/>
      <c r="G44" s="581"/>
      <c r="H44" s="63"/>
      <c r="I44" s="72"/>
      <c r="J44" s="73"/>
      <c r="K44" s="64"/>
      <c r="L44" s="54"/>
    </row>
    <row r="45" spans="1:12" ht="15.75" thickBot="1">
      <c r="A45" s="574"/>
      <c r="B45" s="575"/>
      <c r="C45" s="575"/>
      <c r="D45" s="575"/>
      <c r="E45" s="575"/>
      <c r="F45" s="575"/>
      <c r="G45" s="575"/>
      <c r="H45" s="87"/>
      <c r="I45" s="11"/>
      <c r="J45" s="87"/>
      <c r="K45" s="68"/>
      <c r="L45" s="68"/>
    </row>
    <row r="46" spans="1:12" ht="15.75" thickBot="1">
      <c r="A46" s="567" t="s">
        <v>31</v>
      </c>
      <c r="B46" s="568"/>
      <c r="C46" s="568"/>
      <c r="D46" s="568"/>
      <c r="E46" s="568"/>
      <c r="F46" s="568"/>
      <c r="G46" s="568"/>
      <c r="H46" s="568"/>
      <c r="I46" s="568"/>
      <c r="J46" s="568"/>
      <c r="K46" s="569"/>
      <c r="L46" s="60">
        <f>SUM(L44:L45)</f>
        <v>0</v>
      </c>
    </row>
    <row r="47" spans="1:12">
      <c r="A47" s="16"/>
      <c r="B47" s="5"/>
      <c r="C47" s="5"/>
      <c r="D47" s="5"/>
      <c r="E47" s="5"/>
      <c r="F47" s="5"/>
      <c r="G47" s="5"/>
      <c r="H47" s="5"/>
      <c r="I47" s="5"/>
      <c r="J47" s="5"/>
      <c r="K47" s="5"/>
      <c r="L47" s="17"/>
    </row>
    <row r="48" spans="1:12">
      <c r="A48" s="136" t="s">
        <v>41</v>
      </c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21"/>
    </row>
    <row r="49" spans="1:12" ht="15.75" thickBot="1">
      <c r="A49" s="16"/>
      <c r="B49" s="5"/>
      <c r="C49" s="5"/>
      <c r="D49" s="5"/>
      <c r="E49" s="5"/>
      <c r="F49" s="5"/>
      <c r="G49" s="5"/>
      <c r="H49" s="5"/>
      <c r="I49" s="5"/>
      <c r="J49" s="5"/>
      <c r="K49" s="5"/>
      <c r="L49" s="17"/>
    </row>
    <row r="50" spans="1:12">
      <c r="A50" s="570" t="s">
        <v>42</v>
      </c>
      <c r="B50" s="571"/>
      <c r="C50" s="571"/>
      <c r="D50" s="571"/>
      <c r="E50" s="571"/>
      <c r="F50" s="571"/>
      <c r="G50" s="579"/>
      <c r="H50" s="50" t="s">
        <v>43</v>
      </c>
      <c r="I50" s="76" t="s">
        <v>44</v>
      </c>
      <c r="J50" s="77" t="s">
        <v>45</v>
      </c>
      <c r="K50" s="76" t="s">
        <v>28</v>
      </c>
      <c r="L50" s="78" t="s">
        <v>29</v>
      </c>
    </row>
    <row r="51" spans="1:12">
      <c r="A51" s="580" t="s">
        <v>209</v>
      </c>
      <c r="B51" s="581"/>
      <c r="C51" s="581"/>
      <c r="D51" s="581"/>
      <c r="E51" s="581"/>
      <c r="F51" s="581"/>
      <c r="G51" s="582"/>
      <c r="H51" s="52">
        <f>insumos!C50+insumos!C49*3</f>
        <v>203933</v>
      </c>
      <c r="I51" s="64">
        <f>+H51*0.85</f>
        <v>173343.05</v>
      </c>
      <c r="J51" s="52">
        <f>+H51+I51</f>
        <v>377276.05</v>
      </c>
      <c r="K51" s="72">
        <v>40</v>
      </c>
      <c r="L51" s="54">
        <f>+J51/K51</f>
        <v>9431.901249999999</v>
      </c>
    </row>
    <row r="52" spans="1:12" ht="15.75" thickBot="1">
      <c r="A52" s="574"/>
      <c r="B52" s="575"/>
      <c r="C52" s="575"/>
      <c r="D52" s="575"/>
      <c r="E52" s="575"/>
      <c r="F52" s="575"/>
      <c r="G52" s="583"/>
      <c r="H52" s="87"/>
      <c r="I52" s="11"/>
      <c r="J52" s="87"/>
      <c r="K52" s="11"/>
      <c r="L52" s="88"/>
    </row>
    <row r="53" spans="1:12" ht="15.75" thickBot="1">
      <c r="A53" s="567" t="s">
        <v>31</v>
      </c>
      <c r="B53" s="568"/>
      <c r="C53" s="568"/>
      <c r="D53" s="568"/>
      <c r="E53" s="568"/>
      <c r="F53" s="568"/>
      <c r="G53" s="568"/>
      <c r="H53" s="568"/>
      <c r="I53" s="568"/>
      <c r="J53" s="568"/>
      <c r="K53" s="569"/>
      <c r="L53" s="60">
        <f>SUM(L51:L52)</f>
        <v>9431.901249999999</v>
      </c>
    </row>
    <row r="54" spans="1:12" ht="15.75" thickBot="1">
      <c r="A54" s="16"/>
      <c r="B54" s="5"/>
      <c r="C54" s="5"/>
      <c r="D54" s="5"/>
      <c r="E54" s="5"/>
      <c r="F54" s="5"/>
      <c r="G54" s="5"/>
      <c r="H54" s="5"/>
      <c r="I54" s="5"/>
      <c r="J54" s="5"/>
      <c r="K54" s="5"/>
      <c r="L54" s="17"/>
    </row>
    <row r="55" spans="1:12" ht="15.75" thickBot="1">
      <c r="A55" s="576" t="s">
        <v>47</v>
      </c>
      <c r="B55" s="577"/>
      <c r="C55" s="577"/>
      <c r="D55" s="577"/>
      <c r="E55" s="577"/>
      <c r="F55" s="577"/>
      <c r="G55" s="577"/>
      <c r="H55" s="577"/>
      <c r="I55" s="577"/>
      <c r="J55" s="577"/>
      <c r="K55" s="578"/>
      <c r="L55" s="60">
        <f>ROUND(L28+L39+L46+L53,0)</f>
        <v>136403</v>
      </c>
    </row>
    <row r="56" spans="1:12">
      <c r="A56" s="16"/>
      <c r="B56" s="5"/>
      <c r="C56" s="5"/>
      <c r="D56" s="5"/>
      <c r="E56" s="5"/>
      <c r="F56" s="5"/>
      <c r="G56" s="5"/>
      <c r="H56" s="5"/>
      <c r="I56" s="5"/>
      <c r="J56" s="5"/>
      <c r="K56" s="5"/>
      <c r="L56" s="17"/>
    </row>
    <row r="57" spans="1:12">
      <c r="A57" s="16"/>
      <c r="B57" s="5"/>
      <c r="C57" s="5"/>
      <c r="D57" s="5"/>
      <c r="E57" s="5"/>
      <c r="F57" s="5"/>
      <c r="G57" s="5"/>
      <c r="H57" s="5"/>
      <c r="I57" s="5"/>
      <c r="J57" s="5"/>
      <c r="K57" s="5"/>
      <c r="L57" s="17"/>
    </row>
    <row r="58" spans="1:12">
      <c r="A58" s="16"/>
      <c r="B58" s="5"/>
      <c r="C58" s="5"/>
      <c r="D58" s="5"/>
      <c r="E58" s="5"/>
      <c r="F58" s="5"/>
      <c r="G58" s="5"/>
      <c r="H58" s="5"/>
      <c r="I58" s="5"/>
      <c r="J58" s="5"/>
      <c r="K58" s="5"/>
      <c r="L58" s="17"/>
    </row>
    <row r="59" spans="1:12">
      <c r="A59" s="16"/>
      <c r="B59" s="5"/>
      <c r="C59" s="5"/>
      <c r="D59" s="5"/>
      <c r="E59" s="5"/>
      <c r="F59" s="5"/>
      <c r="G59" s="5"/>
      <c r="H59" s="5"/>
      <c r="I59" s="5"/>
      <c r="J59" s="5"/>
      <c r="K59" s="5"/>
      <c r="L59" s="17"/>
    </row>
    <row r="60" spans="1:12">
      <c r="A60" s="16"/>
      <c r="B60" s="5"/>
      <c r="C60" s="5"/>
      <c r="D60" s="5"/>
      <c r="E60" s="5"/>
      <c r="F60" s="5"/>
      <c r="G60" s="5"/>
      <c r="H60" s="5"/>
      <c r="I60" s="5"/>
      <c r="J60" s="5"/>
      <c r="K60" s="5"/>
      <c r="L60" s="17"/>
    </row>
    <row r="61" spans="1:12">
      <c r="A61" s="16"/>
      <c r="B61" s="5"/>
      <c r="C61" s="5"/>
      <c r="D61" s="5"/>
      <c r="E61" s="5"/>
      <c r="F61" s="5"/>
      <c r="G61" s="5"/>
      <c r="H61" s="5"/>
      <c r="I61" s="5"/>
      <c r="J61" s="5"/>
      <c r="K61" s="5"/>
      <c r="L61" s="17"/>
    </row>
    <row r="62" spans="1:12">
      <c r="A62" s="16"/>
      <c r="B62" s="5"/>
      <c r="C62" s="5"/>
      <c r="D62" s="5"/>
      <c r="E62" s="5"/>
      <c r="F62" s="5"/>
      <c r="G62" s="5"/>
      <c r="H62" s="5"/>
      <c r="I62" s="5"/>
      <c r="J62" s="5"/>
      <c r="K62" s="5"/>
      <c r="L62" s="17"/>
    </row>
    <row r="63" spans="1:12">
      <c r="A63" s="16"/>
      <c r="B63" s="5"/>
      <c r="C63" s="5"/>
      <c r="D63" s="5"/>
      <c r="E63" s="5"/>
      <c r="F63" s="79" t="s">
        <v>48</v>
      </c>
      <c r="G63" s="5"/>
      <c r="H63" s="5"/>
      <c r="I63" s="5"/>
      <c r="J63" s="5"/>
      <c r="K63" s="5"/>
      <c r="L63" s="17"/>
    </row>
    <row r="64" spans="1:12">
      <c r="A64" s="16"/>
      <c r="B64" s="5"/>
      <c r="C64" s="5"/>
      <c r="D64" s="5"/>
      <c r="E64" s="5"/>
      <c r="F64" s="79" t="s">
        <v>49</v>
      </c>
      <c r="G64" s="554"/>
      <c r="H64" s="554"/>
      <c r="I64" s="554"/>
      <c r="J64" s="5"/>
      <c r="K64" s="5"/>
      <c r="L64" s="17"/>
    </row>
    <row r="65" spans="1:12">
      <c r="A65" s="555" t="s">
        <v>50</v>
      </c>
      <c r="B65" s="556"/>
      <c r="C65" s="556"/>
      <c r="D65" s="556"/>
      <c r="E65" s="556"/>
      <c r="F65" s="556"/>
      <c r="G65" s="556"/>
      <c r="H65" s="556"/>
      <c r="I65" s="556"/>
      <c r="J65" s="556"/>
      <c r="K65" s="556"/>
      <c r="L65" s="557"/>
    </row>
    <row r="66" spans="1:12">
      <c r="A66" s="16"/>
      <c r="B66" s="5"/>
      <c r="C66" s="5"/>
      <c r="D66" s="5"/>
      <c r="E66" s="5"/>
      <c r="F66" s="5" t="s">
        <v>51</v>
      </c>
      <c r="G66" s="5"/>
      <c r="H66" s="5"/>
      <c r="I66" s="5"/>
      <c r="J66" s="5"/>
      <c r="K66" s="5"/>
      <c r="L66" s="17"/>
    </row>
    <row r="67" spans="1:12">
      <c r="A67" s="136" t="s">
        <v>68</v>
      </c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21"/>
    </row>
    <row r="68" spans="1:12">
      <c r="A68" s="558"/>
      <c r="B68" s="559"/>
      <c r="C68" s="559"/>
      <c r="D68" s="559"/>
      <c r="E68" s="559"/>
      <c r="F68" s="559"/>
      <c r="G68" s="559"/>
      <c r="H68" s="559"/>
      <c r="I68" s="559"/>
      <c r="J68" s="559"/>
      <c r="K68" s="559"/>
      <c r="L68" s="560"/>
    </row>
    <row r="69" spans="1:12">
      <c r="A69" s="561"/>
      <c r="B69" s="562"/>
      <c r="C69" s="562"/>
      <c r="D69" s="562"/>
      <c r="E69" s="562"/>
      <c r="F69" s="562"/>
      <c r="G69" s="562"/>
      <c r="H69" s="562"/>
      <c r="I69" s="562"/>
      <c r="J69" s="562"/>
      <c r="K69" s="562"/>
      <c r="L69" s="563"/>
    </row>
    <row r="70" spans="1:12">
      <c r="A70" s="564"/>
      <c r="B70" s="565"/>
      <c r="C70" s="565"/>
      <c r="D70" s="565"/>
      <c r="E70" s="565"/>
      <c r="F70" s="565"/>
      <c r="G70" s="565"/>
      <c r="H70" s="565"/>
      <c r="I70" s="565"/>
      <c r="J70" s="565"/>
      <c r="K70" s="565"/>
      <c r="L70" s="566"/>
    </row>
    <row r="71" spans="1:12">
      <c r="A71" s="80"/>
      <c r="B71" s="81"/>
      <c r="C71" s="81"/>
      <c r="D71" s="81"/>
      <c r="E71" s="81"/>
      <c r="F71" s="81"/>
      <c r="G71" s="81"/>
      <c r="H71" s="81"/>
      <c r="I71" s="81"/>
      <c r="J71" s="81"/>
      <c r="K71" s="81"/>
      <c r="L71" s="82"/>
    </row>
    <row r="72" spans="1:12">
      <c r="A72" s="80" t="s">
        <v>53</v>
      </c>
      <c r="B72" s="137"/>
      <c r="C72" s="81"/>
      <c r="D72" s="81"/>
      <c r="E72" s="81"/>
      <c r="F72" s="81"/>
      <c r="G72" s="81"/>
      <c r="H72" s="81"/>
      <c r="I72" s="81"/>
      <c r="J72" s="81"/>
      <c r="K72" s="81"/>
      <c r="L72" s="82"/>
    </row>
    <row r="73" spans="1:12">
      <c r="A73" s="16" t="s">
        <v>54</v>
      </c>
      <c r="B73" s="5"/>
      <c r="C73" s="5"/>
      <c r="D73" s="5"/>
      <c r="E73" s="79"/>
      <c r="F73" s="5"/>
      <c r="G73" s="5"/>
      <c r="H73" s="5"/>
      <c r="I73" s="5"/>
      <c r="J73" s="5"/>
      <c r="K73" s="5"/>
      <c r="L73" s="17"/>
    </row>
    <row r="74" spans="1:12">
      <c r="A74" s="16"/>
      <c r="B74" s="5"/>
      <c r="C74" s="5"/>
      <c r="D74" s="5"/>
      <c r="E74" s="79"/>
      <c r="F74" s="139"/>
      <c r="G74" s="139"/>
      <c r="H74" s="139"/>
      <c r="I74" s="139"/>
      <c r="J74" s="5"/>
      <c r="K74" s="5"/>
      <c r="L74" s="17"/>
    </row>
    <row r="75" spans="1:12">
      <c r="A75" s="149"/>
      <c r="B75" s="139"/>
      <c r="C75" s="139"/>
      <c r="D75" s="139"/>
      <c r="E75" s="139"/>
      <c r="F75" s="139"/>
      <c r="G75" s="139"/>
      <c r="H75" s="139"/>
      <c r="I75" s="139"/>
      <c r="J75" s="139"/>
      <c r="K75" s="139"/>
      <c r="L75" s="140"/>
    </row>
    <row r="76" spans="1:12">
      <c r="A76" s="16" t="s">
        <v>55</v>
      </c>
      <c r="B76" s="83"/>
      <c r="C76" s="83"/>
      <c r="D76" s="84"/>
      <c r="E76" s="141"/>
      <c r="F76" s="141"/>
      <c r="G76" s="141"/>
      <c r="H76" s="141"/>
      <c r="I76" s="142"/>
      <c r="J76" s="142"/>
      <c r="K76" s="142"/>
      <c r="L76" s="143"/>
    </row>
    <row r="77" spans="1:12" ht="15.75" thickBot="1">
      <c r="A77" s="144"/>
      <c r="B77" s="145"/>
      <c r="C77" s="145"/>
      <c r="D77" s="11"/>
      <c r="E77" s="146"/>
      <c r="F77" s="146"/>
      <c r="G77" s="146"/>
      <c r="H77" s="146"/>
      <c r="I77" s="147"/>
      <c r="J77" s="147"/>
      <c r="K77" s="147"/>
      <c r="L77" s="148"/>
    </row>
  </sheetData>
  <mergeCells count="45">
    <mergeCell ref="B19:J19"/>
    <mergeCell ref="A2:A5"/>
    <mergeCell ref="D2:I2"/>
    <mergeCell ref="J2:L2"/>
    <mergeCell ref="D3:I3"/>
    <mergeCell ref="D4:I4"/>
    <mergeCell ref="D5:I5"/>
    <mergeCell ref="K5:L5"/>
    <mergeCell ref="C10:L10"/>
    <mergeCell ref="C11:L11"/>
    <mergeCell ref="C12:L12"/>
    <mergeCell ref="C13:L13"/>
    <mergeCell ref="C14:L14"/>
    <mergeCell ref="B20:J20"/>
    <mergeCell ref="A24:E24"/>
    <mergeCell ref="F24:G24"/>
    <mergeCell ref="H24:I24"/>
    <mergeCell ref="A25:E25"/>
    <mergeCell ref="F25:G25"/>
    <mergeCell ref="H25:I25"/>
    <mergeCell ref="A38:H38"/>
    <mergeCell ref="A26:E26"/>
    <mergeCell ref="A27:E27"/>
    <mergeCell ref="F27:G27"/>
    <mergeCell ref="H27:I27"/>
    <mergeCell ref="A28:K28"/>
    <mergeCell ref="A32:H32"/>
    <mergeCell ref="A33:H33"/>
    <mergeCell ref="A34:H34"/>
    <mergeCell ref="A35:H35"/>
    <mergeCell ref="A36:H36"/>
    <mergeCell ref="A37:H37"/>
    <mergeCell ref="A68:L70"/>
    <mergeCell ref="A65:L65"/>
    <mergeCell ref="A39:K39"/>
    <mergeCell ref="A43:G43"/>
    <mergeCell ref="A44:G44"/>
    <mergeCell ref="A45:G45"/>
    <mergeCell ref="A46:K46"/>
    <mergeCell ref="A50:G50"/>
    <mergeCell ref="A51:G51"/>
    <mergeCell ref="A52:G52"/>
    <mergeCell ref="A53:K53"/>
    <mergeCell ref="A55:K55"/>
    <mergeCell ref="G64:I64"/>
  </mergeCells>
  <pageMargins left="0.70866141732283472" right="0.70866141732283472" top="0.74803149606299213" bottom="0.74803149606299213" header="0.31496062992125984" footer="0.31496062992125984"/>
  <pageSetup paperSize="9" scale="5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  <pageSetUpPr fitToPage="1"/>
  </sheetPr>
  <dimension ref="A1:AZ77"/>
  <sheetViews>
    <sheetView topLeftCell="A22" zoomScale="86" zoomScaleNormal="86" workbookViewId="0">
      <selection activeCell="J52" sqref="J52"/>
    </sheetView>
  </sheetViews>
  <sheetFormatPr baseColWidth="10" defaultRowHeight="15"/>
  <cols>
    <col min="1" max="7" width="11.42578125" style="85"/>
    <col min="8" max="8" width="11.85546875" style="85" bestFit="1" customWidth="1"/>
    <col min="9" max="9" width="12.5703125" style="85" customWidth="1"/>
    <col min="10" max="10" width="13.28515625" style="85" customWidth="1"/>
    <col min="11" max="11" width="15.85546875" style="85" customWidth="1"/>
    <col min="12" max="12" width="13" style="85" customWidth="1"/>
    <col min="13" max="254" width="11.42578125" style="203"/>
    <col min="255" max="255" width="1.85546875" style="203" customWidth="1"/>
    <col min="256" max="262" width="11.42578125" style="203"/>
    <col min="263" max="263" width="11.85546875" style="203" bestFit="1" customWidth="1"/>
    <col min="264" max="264" width="12.5703125" style="203" customWidth="1"/>
    <col min="265" max="265" width="13.28515625" style="203" customWidth="1"/>
    <col min="266" max="266" width="15.85546875" style="203" customWidth="1"/>
    <col min="267" max="267" width="13" style="203" customWidth="1"/>
    <col min="268" max="268" width="0.140625" style="203" customWidth="1"/>
    <col min="269" max="510" width="11.42578125" style="203"/>
    <col min="511" max="511" width="1.85546875" style="203" customWidth="1"/>
    <col min="512" max="518" width="11.42578125" style="203"/>
    <col min="519" max="519" width="11.85546875" style="203" bestFit="1" customWidth="1"/>
    <col min="520" max="520" width="12.5703125" style="203" customWidth="1"/>
    <col min="521" max="521" width="13.28515625" style="203" customWidth="1"/>
    <col min="522" max="522" width="15.85546875" style="203" customWidth="1"/>
    <col min="523" max="523" width="13" style="203" customWidth="1"/>
    <col min="524" max="524" width="0.140625" style="203" customWidth="1"/>
    <col min="525" max="766" width="11.42578125" style="203"/>
    <col min="767" max="767" width="1.85546875" style="203" customWidth="1"/>
    <col min="768" max="774" width="11.42578125" style="203"/>
    <col min="775" max="775" width="11.85546875" style="203" bestFit="1" customWidth="1"/>
    <col min="776" max="776" width="12.5703125" style="203" customWidth="1"/>
    <col min="777" max="777" width="13.28515625" style="203" customWidth="1"/>
    <col min="778" max="778" width="15.85546875" style="203" customWidth="1"/>
    <col min="779" max="779" width="13" style="203" customWidth="1"/>
    <col min="780" max="780" width="0.140625" style="203" customWidth="1"/>
    <col min="781" max="1022" width="11.42578125" style="203"/>
    <col min="1023" max="1023" width="1.85546875" style="203" customWidth="1"/>
    <col min="1024" max="1030" width="11.42578125" style="203"/>
    <col min="1031" max="1031" width="11.85546875" style="203" bestFit="1" customWidth="1"/>
    <col min="1032" max="1032" width="12.5703125" style="203" customWidth="1"/>
    <col min="1033" max="1033" width="13.28515625" style="203" customWidth="1"/>
    <col min="1034" max="1034" width="15.85546875" style="203" customWidth="1"/>
    <col min="1035" max="1035" width="13" style="203" customWidth="1"/>
    <col min="1036" max="1036" width="0.140625" style="203" customWidth="1"/>
    <col min="1037" max="1278" width="11.42578125" style="203"/>
    <col min="1279" max="1279" width="1.85546875" style="203" customWidth="1"/>
    <col min="1280" max="1286" width="11.42578125" style="203"/>
    <col min="1287" max="1287" width="11.85546875" style="203" bestFit="1" customWidth="1"/>
    <col min="1288" max="1288" width="12.5703125" style="203" customWidth="1"/>
    <col min="1289" max="1289" width="13.28515625" style="203" customWidth="1"/>
    <col min="1290" max="1290" width="15.85546875" style="203" customWidth="1"/>
    <col min="1291" max="1291" width="13" style="203" customWidth="1"/>
    <col min="1292" max="1292" width="0.140625" style="203" customWidth="1"/>
    <col min="1293" max="1534" width="11.42578125" style="203"/>
    <col min="1535" max="1535" width="1.85546875" style="203" customWidth="1"/>
    <col min="1536" max="1542" width="11.42578125" style="203"/>
    <col min="1543" max="1543" width="11.85546875" style="203" bestFit="1" customWidth="1"/>
    <col min="1544" max="1544" width="12.5703125" style="203" customWidth="1"/>
    <col min="1545" max="1545" width="13.28515625" style="203" customWidth="1"/>
    <col min="1546" max="1546" width="15.85546875" style="203" customWidth="1"/>
    <col min="1547" max="1547" width="13" style="203" customWidth="1"/>
    <col min="1548" max="1548" width="0.140625" style="203" customWidth="1"/>
    <col min="1549" max="1790" width="11.42578125" style="203"/>
    <col min="1791" max="1791" width="1.85546875" style="203" customWidth="1"/>
    <col min="1792" max="1798" width="11.42578125" style="203"/>
    <col min="1799" max="1799" width="11.85546875" style="203" bestFit="1" customWidth="1"/>
    <col min="1800" max="1800" width="12.5703125" style="203" customWidth="1"/>
    <col min="1801" max="1801" width="13.28515625" style="203" customWidth="1"/>
    <col min="1802" max="1802" width="15.85546875" style="203" customWidth="1"/>
    <col min="1803" max="1803" width="13" style="203" customWidth="1"/>
    <col min="1804" max="1804" width="0.140625" style="203" customWidth="1"/>
    <col min="1805" max="2046" width="11.42578125" style="203"/>
    <col min="2047" max="2047" width="1.85546875" style="203" customWidth="1"/>
    <col min="2048" max="2054" width="11.42578125" style="203"/>
    <col min="2055" max="2055" width="11.85546875" style="203" bestFit="1" customWidth="1"/>
    <col min="2056" max="2056" width="12.5703125" style="203" customWidth="1"/>
    <col min="2057" max="2057" width="13.28515625" style="203" customWidth="1"/>
    <col min="2058" max="2058" width="15.85546875" style="203" customWidth="1"/>
    <col min="2059" max="2059" width="13" style="203" customWidth="1"/>
    <col min="2060" max="2060" width="0.140625" style="203" customWidth="1"/>
    <col min="2061" max="2302" width="11.42578125" style="203"/>
    <col min="2303" max="2303" width="1.85546875" style="203" customWidth="1"/>
    <col min="2304" max="2310" width="11.42578125" style="203"/>
    <col min="2311" max="2311" width="11.85546875" style="203" bestFit="1" customWidth="1"/>
    <col min="2312" max="2312" width="12.5703125" style="203" customWidth="1"/>
    <col min="2313" max="2313" width="13.28515625" style="203" customWidth="1"/>
    <col min="2314" max="2314" width="15.85546875" style="203" customWidth="1"/>
    <col min="2315" max="2315" width="13" style="203" customWidth="1"/>
    <col min="2316" max="2316" width="0.140625" style="203" customWidth="1"/>
    <col min="2317" max="2558" width="11.42578125" style="203"/>
    <col min="2559" max="2559" width="1.85546875" style="203" customWidth="1"/>
    <col min="2560" max="2566" width="11.42578125" style="203"/>
    <col min="2567" max="2567" width="11.85546875" style="203" bestFit="1" customWidth="1"/>
    <col min="2568" max="2568" width="12.5703125" style="203" customWidth="1"/>
    <col min="2569" max="2569" width="13.28515625" style="203" customWidth="1"/>
    <col min="2570" max="2570" width="15.85546875" style="203" customWidth="1"/>
    <col min="2571" max="2571" width="13" style="203" customWidth="1"/>
    <col min="2572" max="2572" width="0.140625" style="203" customWidth="1"/>
    <col min="2573" max="2814" width="11.42578125" style="203"/>
    <col min="2815" max="2815" width="1.85546875" style="203" customWidth="1"/>
    <col min="2816" max="2822" width="11.42578125" style="203"/>
    <col min="2823" max="2823" width="11.85546875" style="203" bestFit="1" customWidth="1"/>
    <col min="2824" max="2824" width="12.5703125" style="203" customWidth="1"/>
    <col min="2825" max="2825" width="13.28515625" style="203" customWidth="1"/>
    <col min="2826" max="2826" width="15.85546875" style="203" customWidth="1"/>
    <col min="2827" max="2827" width="13" style="203" customWidth="1"/>
    <col min="2828" max="2828" width="0.140625" style="203" customWidth="1"/>
    <col min="2829" max="3070" width="11.42578125" style="203"/>
    <col min="3071" max="3071" width="1.85546875" style="203" customWidth="1"/>
    <col min="3072" max="3078" width="11.42578125" style="203"/>
    <col min="3079" max="3079" width="11.85546875" style="203" bestFit="1" customWidth="1"/>
    <col min="3080" max="3080" width="12.5703125" style="203" customWidth="1"/>
    <col min="3081" max="3081" width="13.28515625" style="203" customWidth="1"/>
    <col min="3082" max="3082" width="15.85546875" style="203" customWidth="1"/>
    <col min="3083" max="3083" width="13" style="203" customWidth="1"/>
    <col min="3084" max="3084" width="0.140625" style="203" customWidth="1"/>
    <col min="3085" max="3326" width="11.42578125" style="203"/>
    <col min="3327" max="3327" width="1.85546875" style="203" customWidth="1"/>
    <col min="3328" max="3334" width="11.42578125" style="203"/>
    <col min="3335" max="3335" width="11.85546875" style="203" bestFit="1" customWidth="1"/>
    <col min="3336" max="3336" width="12.5703125" style="203" customWidth="1"/>
    <col min="3337" max="3337" width="13.28515625" style="203" customWidth="1"/>
    <col min="3338" max="3338" width="15.85546875" style="203" customWidth="1"/>
    <col min="3339" max="3339" width="13" style="203" customWidth="1"/>
    <col min="3340" max="3340" width="0.140625" style="203" customWidth="1"/>
    <col min="3341" max="3582" width="11.42578125" style="203"/>
    <col min="3583" max="3583" width="1.85546875" style="203" customWidth="1"/>
    <col min="3584" max="3590" width="11.42578125" style="203"/>
    <col min="3591" max="3591" width="11.85546875" style="203" bestFit="1" customWidth="1"/>
    <col min="3592" max="3592" width="12.5703125" style="203" customWidth="1"/>
    <col min="3593" max="3593" width="13.28515625" style="203" customWidth="1"/>
    <col min="3594" max="3594" width="15.85546875" style="203" customWidth="1"/>
    <col min="3595" max="3595" width="13" style="203" customWidth="1"/>
    <col min="3596" max="3596" width="0.140625" style="203" customWidth="1"/>
    <col min="3597" max="3838" width="11.42578125" style="203"/>
    <col min="3839" max="3839" width="1.85546875" style="203" customWidth="1"/>
    <col min="3840" max="3846" width="11.42578125" style="203"/>
    <col min="3847" max="3847" width="11.85546875" style="203" bestFit="1" customWidth="1"/>
    <col min="3848" max="3848" width="12.5703125" style="203" customWidth="1"/>
    <col min="3849" max="3849" width="13.28515625" style="203" customWidth="1"/>
    <col min="3850" max="3850" width="15.85546875" style="203" customWidth="1"/>
    <col min="3851" max="3851" width="13" style="203" customWidth="1"/>
    <col min="3852" max="3852" width="0.140625" style="203" customWidth="1"/>
    <col min="3853" max="4094" width="11.42578125" style="203"/>
    <col min="4095" max="4095" width="1.85546875" style="203" customWidth="1"/>
    <col min="4096" max="4102" width="11.42578125" style="203"/>
    <col min="4103" max="4103" width="11.85546875" style="203" bestFit="1" customWidth="1"/>
    <col min="4104" max="4104" width="12.5703125" style="203" customWidth="1"/>
    <col min="4105" max="4105" width="13.28515625" style="203" customWidth="1"/>
    <col min="4106" max="4106" width="15.85546875" style="203" customWidth="1"/>
    <col min="4107" max="4107" width="13" style="203" customWidth="1"/>
    <col min="4108" max="4108" width="0.140625" style="203" customWidth="1"/>
    <col min="4109" max="4350" width="11.42578125" style="203"/>
    <col min="4351" max="4351" width="1.85546875" style="203" customWidth="1"/>
    <col min="4352" max="4358" width="11.42578125" style="203"/>
    <col min="4359" max="4359" width="11.85546875" style="203" bestFit="1" customWidth="1"/>
    <col min="4360" max="4360" width="12.5703125" style="203" customWidth="1"/>
    <col min="4361" max="4361" width="13.28515625" style="203" customWidth="1"/>
    <col min="4362" max="4362" width="15.85546875" style="203" customWidth="1"/>
    <col min="4363" max="4363" width="13" style="203" customWidth="1"/>
    <col min="4364" max="4364" width="0.140625" style="203" customWidth="1"/>
    <col min="4365" max="4606" width="11.42578125" style="203"/>
    <col min="4607" max="4607" width="1.85546875" style="203" customWidth="1"/>
    <col min="4608" max="4614" width="11.42578125" style="203"/>
    <col min="4615" max="4615" width="11.85546875" style="203" bestFit="1" customWidth="1"/>
    <col min="4616" max="4616" width="12.5703125" style="203" customWidth="1"/>
    <col min="4617" max="4617" width="13.28515625" style="203" customWidth="1"/>
    <col min="4618" max="4618" width="15.85546875" style="203" customWidth="1"/>
    <col min="4619" max="4619" width="13" style="203" customWidth="1"/>
    <col min="4620" max="4620" width="0.140625" style="203" customWidth="1"/>
    <col min="4621" max="4862" width="11.42578125" style="203"/>
    <col min="4863" max="4863" width="1.85546875" style="203" customWidth="1"/>
    <col min="4864" max="4870" width="11.42578125" style="203"/>
    <col min="4871" max="4871" width="11.85546875" style="203" bestFit="1" customWidth="1"/>
    <col min="4872" max="4872" width="12.5703125" style="203" customWidth="1"/>
    <col min="4873" max="4873" width="13.28515625" style="203" customWidth="1"/>
    <col min="4874" max="4874" width="15.85546875" style="203" customWidth="1"/>
    <col min="4875" max="4875" width="13" style="203" customWidth="1"/>
    <col min="4876" max="4876" width="0.140625" style="203" customWidth="1"/>
    <col min="4877" max="5118" width="11.42578125" style="203"/>
    <col min="5119" max="5119" width="1.85546875" style="203" customWidth="1"/>
    <col min="5120" max="5126" width="11.42578125" style="203"/>
    <col min="5127" max="5127" width="11.85546875" style="203" bestFit="1" customWidth="1"/>
    <col min="5128" max="5128" width="12.5703125" style="203" customWidth="1"/>
    <col min="5129" max="5129" width="13.28515625" style="203" customWidth="1"/>
    <col min="5130" max="5130" width="15.85546875" style="203" customWidth="1"/>
    <col min="5131" max="5131" width="13" style="203" customWidth="1"/>
    <col min="5132" max="5132" width="0.140625" style="203" customWidth="1"/>
    <col min="5133" max="5374" width="11.42578125" style="203"/>
    <col min="5375" max="5375" width="1.85546875" style="203" customWidth="1"/>
    <col min="5376" max="5382" width="11.42578125" style="203"/>
    <col min="5383" max="5383" width="11.85546875" style="203" bestFit="1" customWidth="1"/>
    <col min="5384" max="5384" width="12.5703125" style="203" customWidth="1"/>
    <col min="5385" max="5385" width="13.28515625" style="203" customWidth="1"/>
    <col min="5386" max="5386" width="15.85546875" style="203" customWidth="1"/>
    <col min="5387" max="5387" width="13" style="203" customWidth="1"/>
    <col min="5388" max="5388" width="0.140625" style="203" customWidth="1"/>
    <col min="5389" max="5630" width="11.42578125" style="203"/>
    <col min="5631" max="5631" width="1.85546875" style="203" customWidth="1"/>
    <col min="5632" max="5638" width="11.42578125" style="203"/>
    <col min="5639" max="5639" width="11.85546875" style="203" bestFit="1" customWidth="1"/>
    <col min="5640" max="5640" width="12.5703125" style="203" customWidth="1"/>
    <col min="5641" max="5641" width="13.28515625" style="203" customWidth="1"/>
    <col min="5642" max="5642" width="15.85546875" style="203" customWidth="1"/>
    <col min="5643" max="5643" width="13" style="203" customWidth="1"/>
    <col min="5644" max="5644" width="0.140625" style="203" customWidth="1"/>
    <col min="5645" max="5886" width="11.42578125" style="203"/>
    <col min="5887" max="5887" width="1.85546875" style="203" customWidth="1"/>
    <col min="5888" max="5894" width="11.42578125" style="203"/>
    <col min="5895" max="5895" width="11.85546875" style="203" bestFit="1" customWidth="1"/>
    <col min="5896" max="5896" width="12.5703125" style="203" customWidth="1"/>
    <col min="5897" max="5897" width="13.28515625" style="203" customWidth="1"/>
    <col min="5898" max="5898" width="15.85546875" style="203" customWidth="1"/>
    <col min="5899" max="5899" width="13" style="203" customWidth="1"/>
    <col min="5900" max="5900" width="0.140625" style="203" customWidth="1"/>
    <col min="5901" max="6142" width="11.42578125" style="203"/>
    <col min="6143" max="6143" width="1.85546875" style="203" customWidth="1"/>
    <col min="6144" max="6150" width="11.42578125" style="203"/>
    <col min="6151" max="6151" width="11.85546875" style="203" bestFit="1" customWidth="1"/>
    <col min="6152" max="6152" width="12.5703125" style="203" customWidth="1"/>
    <col min="6153" max="6153" width="13.28515625" style="203" customWidth="1"/>
    <col min="6154" max="6154" width="15.85546875" style="203" customWidth="1"/>
    <col min="6155" max="6155" width="13" style="203" customWidth="1"/>
    <col min="6156" max="6156" width="0.140625" style="203" customWidth="1"/>
    <col min="6157" max="6398" width="11.42578125" style="203"/>
    <col min="6399" max="6399" width="1.85546875" style="203" customWidth="1"/>
    <col min="6400" max="6406" width="11.42578125" style="203"/>
    <col min="6407" max="6407" width="11.85546875" style="203" bestFit="1" customWidth="1"/>
    <col min="6408" max="6408" width="12.5703125" style="203" customWidth="1"/>
    <col min="6409" max="6409" width="13.28515625" style="203" customWidth="1"/>
    <col min="6410" max="6410" width="15.85546875" style="203" customWidth="1"/>
    <col min="6411" max="6411" width="13" style="203" customWidth="1"/>
    <col min="6412" max="6412" width="0.140625" style="203" customWidth="1"/>
    <col min="6413" max="6654" width="11.42578125" style="203"/>
    <col min="6655" max="6655" width="1.85546875" style="203" customWidth="1"/>
    <col min="6656" max="6662" width="11.42578125" style="203"/>
    <col min="6663" max="6663" width="11.85546875" style="203" bestFit="1" customWidth="1"/>
    <col min="6664" max="6664" width="12.5703125" style="203" customWidth="1"/>
    <col min="6665" max="6665" width="13.28515625" style="203" customWidth="1"/>
    <col min="6666" max="6666" width="15.85546875" style="203" customWidth="1"/>
    <col min="6667" max="6667" width="13" style="203" customWidth="1"/>
    <col min="6668" max="6668" width="0.140625" style="203" customWidth="1"/>
    <col min="6669" max="6910" width="11.42578125" style="203"/>
    <col min="6911" max="6911" width="1.85546875" style="203" customWidth="1"/>
    <col min="6912" max="6918" width="11.42578125" style="203"/>
    <col min="6919" max="6919" width="11.85546875" style="203" bestFit="1" customWidth="1"/>
    <col min="6920" max="6920" width="12.5703125" style="203" customWidth="1"/>
    <col min="6921" max="6921" width="13.28515625" style="203" customWidth="1"/>
    <col min="6922" max="6922" width="15.85546875" style="203" customWidth="1"/>
    <col min="6923" max="6923" width="13" style="203" customWidth="1"/>
    <col min="6924" max="6924" width="0.140625" style="203" customWidth="1"/>
    <col min="6925" max="7166" width="11.42578125" style="203"/>
    <col min="7167" max="7167" width="1.85546875" style="203" customWidth="1"/>
    <col min="7168" max="7174" width="11.42578125" style="203"/>
    <col min="7175" max="7175" width="11.85546875" style="203" bestFit="1" customWidth="1"/>
    <col min="7176" max="7176" width="12.5703125" style="203" customWidth="1"/>
    <col min="7177" max="7177" width="13.28515625" style="203" customWidth="1"/>
    <col min="7178" max="7178" width="15.85546875" style="203" customWidth="1"/>
    <col min="7179" max="7179" width="13" style="203" customWidth="1"/>
    <col min="7180" max="7180" width="0.140625" style="203" customWidth="1"/>
    <col min="7181" max="7422" width="11.42578125" style="203"/>
    <col min="7423" max="7423" width="1.85546875" style="203" customWidth="1"/>
    <col min="7424" max="7430" width="11.42578125" style="203"/>
    <col min="7431" max="7431" width="11.85546875" style="203" bestFit="1" customWidth="1"/>
    <col min="7432" max="7432" width="12.5703125" style="203" customWidth="1"/>
    <col min="7433" max="7433" width="13.28515625" style="203" customWidth="1"/>
    <col min="7434" max="7434" width="15.85546875" style="203" customWidth="1"/>
    <col min="7435" max="7435" width="13" style="203" customWidth="1"/>
    <col min="7436" max="7436" width="0.140625" style="203" customWidth="1"/>
    <col min="7437" max="7678" width="11.42578125" style="203"/>
    <col min="7679" max="7679" width="1.85546875" style="203" customWidth="1"/>
    <col min="7680" max="7686" width="11.42578125" style="203"/>
    <col min="7687" max="7687" width="11.85546875" style="203" bestFit="1" customWidth="1"/>
    <col min="7688" max="7688" width="12.5703125" style="203" customWidth="1"/>
    <col min="7689" max="7689" width="13.28515625" style="203" customWidth="1"/>
    <col min="7690" max="7690" width="15.85546875" style="203" customWidth="1"/>
    <col min="7691" max="7691" width="13" style="203" customWidth="1"/>
    <col min="7692" max="7692" width="0.140625" style="203" customWidth="1"/>
    <col min="7693" max="7934" width="11.42578125" style="203"/>
    <col min="7935" max="7935" width="1.85546875" style="203" customWidth="1"/>
    <col min="7936" max="7942" width="11.42578125" style="203"/>
    <col min="7943" max="7943" width="11.85546875" style="203" bestFit="1" customWidth="1"/>
    <col min="7944" max="7944" width="12.5703125" style="203" customWidth="1"/>
    <col min="7945" max="7945" width="13.28515625" style="203" customWidth="1"/>
    <col min="7946" max="7946" width="15.85546875" style="203" customWidth="1"/>
    <col min="7947" max="7947" width="13" style="203" customWidth="1"/>
    <col min="7948" max="7948" width="0.140625" style="203" customWidth="1"/>
    <col min="7949" max="8190" width="11.42578125" style="203"/>
    <col min="8191" max="8191" width="1.85546875" style="203" customWidth="1"/>
    <col min="8192" max="8198" width="11.42578125" style="203"/>
    <col min="8199" max="8199" width="11.85546875" style="203" bestFit="1" customWidth="1"/>
    <col min="8200" max="8200" width="12.5703125" style="203" customWidth="1"/>
    <col min="8201" max="8201" width="13.28515625" style="203" customWidth="1"/>
    <col min="8202" max="8202" width="15.85546875" style="203" customWidth="1"/>
    <col min="8203" max="8203" width="13" style="203" customWidth="1"/>
    <col min="8204" max="8204" width="0.140625" style="203" customWidth="1"/>
    <col min="8205" max="8446" width="11.42578125" style="203"/>
    <col min="8447" max="8447" width="1.85546875" style="203" customWidth="1"/>
    <col min="8448" max="8454" width="11.42578125" style="203"/>
    <col min="8455" max="8455" width="11.85546875" style="203" bestFit="1" customWidth="1"/>
    <col min="8456" max="8456" width="12.5703125" style="203" customWidth="1"/>
    <col min="8457" max="8457" width="13.28515625" style="203" customWidth="1"/>
    <col min="8458" max="8458" width="15.85546875" style="203" customWidth="1"/>
    <col min="8459" max="8459" width="13" style="203" customWidth="1"/>
    <col min="8460" max="8460" width="0.140625" style="203" customWidth="1"/>
    <col min="8461" max="8702" width="11.42578125" style="203"/>
    <col min="8703" max="8703" width="1.85546875" style="203" customWidth="1"/>
    <col min="8704" max="8710" width="11.42578125" style="203"/>
    <col min="8711" max="8711" width="11.85546875" style="203" bestFit="1" customWidth="1"/>
    <col min="8712" max="8712" width="12.5703125" style="203" customWidth="1"/>
    <col min="8713" max="8713" width="13.28515625" style="203" customWidth="1"/>
    <col min="8714" max="8714" width="15.85546875" style="203" customWidth="1"/>
    <col min="8715" max="8715" width="13" style="203" customWidth="1"/>
    <col min="8716" max="8716" width="0.140625" style="203" customWidth="1"/>
    <col min="8717" max="8958" width="11.42578125" style="203"/>
    <col min="8959" max="8959" width="1.85546875" style="203" customWidth="1"/>
    <col min="8960" max="8966" width="11.42578125" style="203"/>
    <col min="8967" max="8967" width="11.85546875" style="203" bestFit="1" customWidth="1"/>
    <col min="8968" max="8968" width="12.5703125" style="203" customWidth="1"/>
    <col min="8969" max="8969" width="13.28515625" style="203" customWidth="1"/>
    <col min="8970" max="8970" width="15.85546875" style="203" customWidth="1"/>
    <col min="8971" max="8971" width="13" style="203" customWidth="1"/>
    <col min="8972" max="8972" width="0.140625" style="203" customWidth="1"/>
    <col min="8973" max="9214" width="11.42578125" style="203"/>
    <col min="9215" max="9215" width="1.85546875" style="203" customWidth="1"/>
    <col min="9216" max="9222" width="11.42578125" style="203"/>
    <col min="9223" max="9223" width="11.85546875" style="203" bestFit="1" customWidth="1"/>
    <col min="9224" max="9224" width="12.5703125" style="203" customWidth="1"/>
    <col min="9225" max="9225" width="13.28515625" style="203" customWidth="1"/>
    <col min="9226" max="9226" width="15.85546875" style="203" customWidth="1"/>
    <col min="9227" max="9227" width="13" style="203" customWidth="1"/>
    <col min="9228" max="9228" width="0.140625" style="203" customWidth="1"/>
    <col min="9229" max="9470" width="11.42578125" style="203"/>
    <col min="9471" max="9471" width="1.85546875" style="203" customWidth="1"/>
    <col min="9472" max="9478" width="11.42578125" style="203"/>
    <col min="9479" max="9479" width="11.85546875" style="203" bestFit="1" customWidth="1"/>
    <col min="9480" max="9480" width="12.5703125" style="203" customWidth="1"/>
    <col min="9481" max="9481" width="13.28515625" style="203" customWidth="1"/>
    <col min="9482" max="9482" width="15.85546875" style="203" customWidth="1"/>
    <col min="9483" max="9483" width="13" style="203" customWidth="1"/>
    <col min="9484" max="9484" width="0.140625" style="203" customWidth="1"/>
    <col min="9485" max="9726" width="11.42578125" style="203"/>
    <col min="9727" max="9727" width="1.85546875" style="203" customWidth="1"/>
    <col min="9728" max="9734" width="11.42578125" style="203"/>
    <col min="9735" max="9735" width="11.85546875" style="203" bestFit="1" customWidth="1"/>
    <col min="9736" max="9736" width="12.5703125" style="203" customWidth="1"/>
    <col min="9737" max="9737" width="13.28515625" style="203" customWidth="1"/>
    <col min="9738" max="9738" width="15.85546875" style="203" customWidth="1"/>
    <col min="9739" max="9739" width="13" style="203" customWidth="1"/>
    <col min="9740" max="9740" width="0.140625" style="203" customWidth="1"/>
    <col min="9741" max="9982" width="11.42578125" style="203"/>
    <col min="9983" max="9983" width="1.85546875" style="203" customWidth="1"/>
    <col min="9984" max="9990" width="11.42578125" style="203"/>
    <col min="9991" max="9991" width="11.85546875" style="203" bestFit="1" customWidth="1"/>
    <col min="9992" max="9992" width="12.5703125" style="203" customWidth="1"/>
    <col min="9993" max="9993" width="13.28515625" style="203" customWidth="1"/>
    <col min="9994" max="9994" width="15.85546875" style="203" customWidth="1"/>
    <col min="9995" max="9995" width="13" style="203" customWidth="1"/>
    <col min="9996" max="9996" width="0.140625" style="203" customWidth="1"/>
    <col min="9997" max="10238" width="11.42578125" style="203"/>
    <col min="10239" max="10239" width="1.85546875" style="203" customWidth="1"/>
    <col min="10240" max="10246" width="11.42578125" style="203"/>
    <col min="10247" max="10247" width="11.85546875" style="203" bestFit="1" customWidth="1"/>
    <col min="10248" max="10248" width="12.5703125" style="203" customWidth="1"/>
    <col min="10249" max="10249" width="13.28515625" style="203" customWidth="1"/>
    <col min="10250" max="10250" width="15.85546875" style="203" customWidth="1"/>
    <col min="10251" max="10251" width="13" style="203" customWidth="1"/>
    <col min="10252" max="10252" width="0.140625" style="203" customWidth="1"/>
    <col min="10253" max="10494" width="11.42578125" style="203"/>
    <col min="10495" max="10495" width="1.85546875" style="203" customWidth="1"/>
    <col min="10496" max="10502" width="11.42578125" style="203"/>
    <col min="10503" max="10503" width="11.85546875" style="203" bestFit="1" customWidth="1"/>
    <col min="10504" max="10504" width="12.5703125" style="203" customWidth="1"/>
    <col min="10505" max="10505" width="13.28515625" style="203" customWidth="1"/>
    <col min="10506" max="10506" width="15.85546875" style="203" customWidth="1"/>
    <col min="10507" max="10507" width="13" style="203" customWidth="1"/>
    <col min="10508" max="10508" width="0.140625" style="203" customWidth="1"/>
    <col min="10509" max="10750" width="11.42578125" style="203"/>
    <col min="10751" max="10751" width="1.85546875" style="203" customWidth="1"/>
    <col min="10752" max="10758" width="11.42578125" style="203"/>
    <col min="10759" max="10759" width="11.85546875" style="203" bestFit="1" customWidth="1"/>
    <col min="10760" max="10760" width="12.5703125" style="203" customWidth="1"/>
    <col min="10761" max="10761" width="13.28515625" style="203" customWidth="1"/>
    <col min="10762" max="10762" width="15.85546875" style="203" customWidth="1"/>
    <col min="10763" max="10763" width="13" style="203" customWidth="1"/>
    <col min="10764" max="10764" width="0.140625" style="203" customWidth="1"/>
    <col min="10765" max="11006" width="11.42578125" style="203"/>
    <col min="11007" max="11007" width="1.85546875" style="203" customWidth="1"/>
    <col min="11008" max="11014" width="11.42578125" style="203"/>
    <col min="11015" max="11015" width="11.85546875" style="203" bestFit="1" customWidth="1"/>
    <col min="11016" max="11016" width="12.5703125" style="203" customWidth="1"/>
    <col min="11017" max="11017" width="13.28515625" style="203" customWidth="1"/>
    <col min="11018" max="11018" width="15.85546875" style="203" customWidth="1"/>
    <col min="11019" max="11019" width="13" style="203" customWidth="1"/>
    <col min="11020" max="11020" width="0.140625" style="203" customWidth="1"/>
    <col min="11021" max="11262" width="11.42578125" style="203"/>
    <col min="11263" max="11263" width="1.85546875" style="203" customWidth="1"/>
    <col min="11264" max="11270" width="11.42578125" style="203"/>
    <col min="11271" max="11271" width="11.85546875" style="203" bestFit="1" customWidth="1"/>
    <col min="11272" max="11272" width="12.5703125" style="203" customWidth="1"/>
    <col min="11273" max="11273" width="13.28515625" style="203" customWidth="1"/>
    <col min="11274" max="11274" width="15.85546875" style="203" customWidth="1"/>
    <col min="11275" max="11275" width="13" style="203" customWidth="1"/>
    <col min="11276" max="11276" width="0.140625" style="203" customWidth="1"/>
    <col min="11277" max="11518" width="11.42578125" style="203"/>
    <col min="11519" max="11519" width="1.85546875" style="203" customWidth="1"/>
    <col min="11520" max="11526" width="11.42578125" style="203"/>
    <col min="11527" max="11527" width="11.85546875" style="203" bestFit="1" customWidth="1"/>
    <col min="11528" max="11528" width="12.5703125" style="203" customWidth="1"/>
    <col min="11529" max="11529" width="13.28515625" style="203" customWidth="1"/>
    <col min="11530" max="11530" width="15.85546875" style="203" customWidth="1"/>
    <col min="11531" max="11531" width="13" style="203" customWidth="1"/>
    <col min="11532" max="11532" width="0.140625" style="203" customWidth="1"/>
    <col min="11533" max="11774" width="11.42578125" style="203"/>
    <col min="11775" max="11775" width="1.85546875" style="203" customWidth="1"/>
    <col min="11776" max="11782" width="11.42578125" style="203"/>
    <col min="11783" max="11783" width="11.85546875" style="203" bestFit="1" customWidth="1"/>
    <col min="11784" max="11784" width="12.5703125" style="203" customWidth="1"/>
    <col min="11785" max="11785" width="13.28515625" style="203" customWidth="1"/>
    <col min="11786" max="11786" width="15.85546875" style="203" customWidth="1"/>
    <col min="11787" max="11787" width="13" style="203" customWidth="1"/>
    <col min="11788" max="11788" width="0.140625" style="203" customWidth="1"/>
    <col min="11789" max="12030" width="11.42578125" style="203"/>
    <col min="12031" max="12031" width="1.85546875" style="203" customWidth="1"/>
    <col min="12032" max="12038" width="11.42578125" style="203"/>
    <col min="12039" max="12039" width="11.85546875" style="203" bestFit="1" customWidth="1"/>
    <col min="12040" max="12040" width="12.5703125" style="203" customWidth="1"/>
    <col min="12041" max="12041" width="13.28515625" style="203" customWidth="1"/>
    <col min="12042" max="12042" width="15.85546875" style="203" customWidth="1"/>
    <col min="12043" max="12043" width="13" style="203" customWidth="1"/>
    <col min="12044" max="12044" width="0.140625" style="203" customWidth="1"/>
    <col min="12045" max="12286" width="11.42578125" style="203"/>
    <col min="12287" max="12287" width="1.85546875" style="203" customWidth="1"/>
    <col min="12288" max="12294" width="11.42578125" style="203"/>
    <col min="12295" max="12295" width="11.85546875" style="203" bestFit="1" customWidth="1"/>
    <col min="12296" max="12296" width="12.5703125" style="203" customWidth="1"/>
    <col min="12297" max="12297" width="13.28515625" style="203" customWidth="1"/>
    <col min="12298" max="12298" width="15.85546875" style="203" customWidth="1"/>
    <col min="12299" max="12299" width="13" style="203" customWidth="1"/>
    <col min="12300" max="12300" width="0.140625" style="203" customWidth="1"/>
    <col min="12301" max="12542" width="11.42578125" style="203"/>
    <col min="12543" max="12543" width="1.85546875" style="203" customWidth="1"/>
    <col min="12544" max="12550" width="11.42578125" style="203"/>
    <col min="12551" max="12551" width="11.85546875" style="203" bestFit="1" customWidth="1"/>
    <col min="12552" max="12552" width="12.5703125" style="203" customWidth="1"/>
    <col min="12553" max="12553" width="13.28515625" style="203" customWidth="1"/>
    <col min="12554" max="12554" width="15.85546875" style="203" customWidth="1"/>
    <col min="12555" max="12555" width="13" style="203" customWidth="1"/>
    <col min="12556" max="12556" width="0.140625" style="203" customWidth="1"/>
    <col min="12557" max="12798" width="11.42578125" style="203"/>
    <col min="12799" max="12799" width="1.85546875" style="203" customWidth="1"/>
    <col min="12800" max="12806" width="11.42578125" style="203"/>
    <col min="12807" max="12807" width="11.85546875" style="203" bestFit="1" customWidth="1"/>
    <col min="12808" max="12808" width="12.5703125" style="203" customWidth="1"/>
    <col min="12809" max="12809" width="13.28515625" style="203" customWidth="1"/>
    <col min="12810" max="12810" width="15.85546875" style="203" customWidth="1"/>
    <col min="12811" max="12811" width="13" style="203" customWidth="1"/>
    <col min="12812" max="12812" width="0.140625" style="203" customWidth="1"/>
    <col min="12813" max="13054" width="11.42578125" style="203"/>
    <col min="13055" max="13055" width="1.85546875" style="203" customWidth="1"/>
    <col min="13056" max="13062" width="11.42578125" style="203"/>
    <col min="13063" max="13063" width="11.85546875" style="203" bestFit="1" customWidth="1"/>
    <col min="13064" max="13064" width="12.5703125" style="203" customWidth="1"/>
    <col min="13065" max="13065" width="13.28515625" style="203" customWidth="1"/>
    <col min="13066" max="13066" width="15.85546875" style="203" customWidth="1"/>
    <col min="13067" max="13067" width="13" style="203" customWidth="1"/>
    <col min="13068" max="13068" width="0.140625" style="203" customWidth="1"/>
    <col min="13069" max="13310" width="11.42578125" style="203"/>
    <col min="13311" max="13311" width="1.85546875" style="203" customWidth="1"/>
    <col min="13312" max="13318" width="11.42578125" style="203"/>
    <col min="13319" max="13319" width="11.85546875" style="203" bestFit="1" customWidth="1"/>
    <col min="13320" max="13320" width="12.5703125" style="203" customWidth="1"/>
    <col min="13321" max="13321" width="13.28515625" style="203" customWidth="1"/>
    <col min="13322" max="13322" width="15.85546875" style="203" customWidth="1"/>
    <col min="13323" max="13323" width="13" style="203" customWidth="1"/>
    <col min="13324" max="13324" width="0.140625" style="203" customWidth="1"/>
    <col min="13325" max="13566" width="11.42578125" style="203"/>
    <col min="13567" max="13567" width="1.85546875" style="203" customWidth="1"/>
    <col min="13568" max="13574" width="11.42578125" style="203"/>
    <col min="13575" max="13575" width="11.85546875" style="203" bestFit="1" customWidth="1"/>
    <col min="13576" max="13576" width="12.5703125" style="203" customWidth="1"/>
    <col min="13577" max="13577" width="13.28515625" style="203" customWidth="1"/>
    <col min="13578" max="13578" width="15.85546875" style="203" customWidth="1"/>
    <col min="13579" max="13579" width="13" style="203" customWidth="1"/>
    <col min="13580" max="13580" width="0.140625" style="203" customWidth="1"/>
    <col min="13581" max="13822" width="11.42578125" style="203"/>
    <col min="13823" max="13823" width="1.85546875" style="203" customWidth="1"/>
    <col min="13824" max="13830" width="11.42578125" style="203"/>
    <col min="13831" max="13831" width="11.85546875" style="203" bestFit="1" customWidth="1"/>
    <col min="13832" max="13832" width="12.5703125" style="203" customWidth="1"/>
    <col min="13833" max="13833" width="13.28515625" style="203" customWidth="1"/>
    <col min="13834" max="13834" width="15.85546875" style="203" customWidth="1"/>
    <col min="13835" max="13835" width="13" style="203" customWidth="1"/>
    <col min="13836" max="13836" width="0.140625" style="203" customWidth="1"/>
    <col min="13837" max="14078" width="11.42578125" style="203"/>
    <col min="14079" max="14079" width="1.85546875" style="203" customWidth="1"/>
    <col min="14080" max="14086" width="11.42578125" style="203"/>
    <col min="14087" max="14087" width="11.85546875" style="203" bestFit="1" customWidth="1"/>
    <col min="14088" max="14088" width="12.5703125" style="203" customWidth="1"/>
    <col min="14089" max="14089" width="13.28515625" style="203" customWidth="1"/>
    <col min="14090" max="14090" width="15.85546875" style="203" customWidth="1"/>
    <col min="14091" max="14091" width="13" style="203" customWidth="1"/>
    <col min="14092" max="14092" width="0.140625" style="203" customWidth="1"/>
    <col min="14093" max="14334" width="11.42578125" style="203"/>
    <col min="14335" max="14335" width="1.85546875" style="203" customWidth="1"/>
    <col min="14336" max="14342" width="11.42578125" style="203"/>
    <col min="14343" max="14343" width="11.85546875" style="203" bestFit="1" customWidth="1"/>
    <col min="14344" max="14344" width="12.5703125" style="203" customWidth="1"/>
    <col min="14345" max="14345" width="13.28515625" style="203" customWidth="1"/>
    <col min="14346" max="14346" width="15.85546875" style="203" customWidth="1"/>
    <col min="14347" max="14347" width="13" style="203" customWidth="1"/>
    <col min="14348" max="14348" width="0.140625" style="203" customWidth="1"/>
    <col min="14349" max="14590" width="11.42578125" style="203"/>
    <col min="14591" max="14591" width="1.85546875" style="203" customWidth="1"/>
    <col min="14592" max="14598" width="11.42578125" style="203"/>
    <col min="14599" max="14599" width="11.85546875" style="203" bestFit="1" customWidth="1"/>
    <col min="14600" max="14600" width="12.5703125" style="203" customWidth="1"/>
    <col min="14601" max="14601" width="13.28515625" style="203" customWidth="1"/>
    <col min="14602" max="14602" width="15.85546875" style="203" customWidth="1"/>
    <col min="14603" max="14603" width="13" style="203" customWidth="1"/>
    <col min="14604" max="14604" width="0.140625" style="203" customWidth="1"/>
    <col min="14605" max="14846" width="11.42578125" style="203"/>
    <col min="14847" max="14847" width="1.85546875" style="203" customWidth="1"/>
    <col min="14848" max="14854" width="11.42578125" style="203"/>
    <col min="14855" max="14855" width="11.85546875" style="203" bestFit="1" customWidth="1"/>
    <col min="14856" max="14856" width="12.5703125" style="203" customWidth="1"/>
    <col min="14857" max="14857" width="13.28515625" style="203" customWidth="1"/>
    <col min="14858" max="14858" width="15.85546875" style="203" customWidth="1"/>
    <col min="14859" max="14859" width="13" style="203" customWidth="1"/>
    <col min="14860" max="14860" width="0.140625" style="203" customWidth="1"/>
    <col min="14861" max="15102" width="11.42578125" style="203"/>
    <col min="15103" max="15103" width="1.85546875" style="203" customWidth="1"/>
    <col min="15104" max="15110" width="11.42578125" style="203"/>
    <col min="15111" max="15111" width="11.85546875" style="203" bestFit="1" customWidth="1"/>
    <col min="15112" max="15112" width="12.5703125" style="203" customWidth="1"/>
    <col min="15113" max="15113" width="13.28515625" style="203" customWidth="1"/>
    <col min="15114" max="15114" width="15.85546875" style="203" customWidth="1"/>
    <col min="15115" max="15115" width="13" style="203" customWidth="1"/>
    <col min="15116" max="15116" width="0.140625" style="203" customWidth="1"/>
    <col min="15117" max="15358" width="11.42578125" style="203"/>
    <col min="15359" max="15359" width="1.85546875" style="203" customWidth="1"/>
    <col min="15360" max="15366" width="11.42578125" style="203"/>
    <col min="15367" max="15367" width="11.85546875" style="203" bestFit="1" customWidth="1"/>
    <col min="15368" max="15368" width="12.5703125" style="203" customWidth="1"/>
    <col min="15369" max="15369" width="13.28515625" style="203" customWidth="1"/>
    <col min="15370" max="15370" width="15.85546875" style="203" customWidth="1"/>
    <col min="15371" max="15371" width="13" style="203" customWidth="1"/>
    <col min="15372" max="15372" width="0.140625" style="203" customWidth="1"/>
    <col min="15373" max="15614" width="11.42578125" style="203"/>
    <col min="15615" max="15615" width="1.85546875" style="203" customWidth="1"/>
    <col min="15616" max="15622" width="11.42578125" style="203"/>
    <col min="15623" max="15623" width="11.85546875" style="203" bestFit="1" customWidth="1"/>
    <col min="15624" max="15624" width="12.5703125" style="203" customWidth="1"/>
    <col min="15625" max="15625" width="13.28515625" style="203" customWidth="1"/>
    <col min="15626" max="15626" width="15.85546875" style="203" customWidth="1"/>
    <col min="15627" max="15627" width="13" style="203" customWidth="1"/>
    <col min="15628" max="15628" width="0.140625" style="203" customWidth="1"/>
    <col min="15629" max="15870" width="11.42578125" style="203"/>
    <col min="15871" max="15871" width="1.85546875" style="203" customWidth="1"/>
    <col min="15872" max="15878" width="11.42578125" style="203"/>
    <col min="15879" max="15879" width="11.85546875" style="203" bestFit="1" customWidth="1"/>
    <col min="15880" max="15880" width="12.5703125" style="203" customWidth="1"/>
    <col min="15881" max="15881" width="13.28515625" style="203" customWidth="1"/>
    <col min="15882" max="15882" width="15.85546875" style="203" customWidth="1"/>
    <col min="15883" max="15883" width="13" style="203" customWidth="1"/>
    <col min="15884" max="15884" width="0.140625" style="203" customWidth="1"/>
    <col min="15885" max="16126" width="11.42578125" style="203"/>
    <col min="16127" max="16127" width="1.85546875" style="203" customWidth="1"/>
    <col min="16128" max="16134" width="11.42578125" style="203"/>
    <col min="16135" max="16135" width="11.85546875" style="203" bestFit="1" customWidth="1"/>
    <col min="16136" max="16136" width="12.5703125" style="203" customWidth="1"/>
    <col min="16137" max="16137" width="13.28515625" style="203" customWidth="1"/>
    <col min="16138" max="16138" width="15.85546875" style="203" customWidth="1"/>
    <col min="16139" max="16139" width="13" style="203" customWidth="1"/>
    <col min="16140" max="16140" width="0.140625" style="203" customWidth="1"/>
    <col min="16141" max="16384" width="11.42578125" style="203"/>
  </cols>
  <sheetData>
    <row r="1" spans="1:52" ht="4.5" customHeight="1">
      <c r="A1" s="1"/>
      <c r="B1" s="2"/>
      <c r="C1" s="3"/>
      <c r="D1" s="2"/>
      <c r="E1" s="2"/>
      <c r="F1" s="2"/>
      <c r="G1" s="2"/>
      <c r="H1" s="2"/>
      <c r="I1" s="3"/>
      <c r="J1" s="2"/>
      <c r="K1" s="2"/>
      <c r="L1" s="3"/>
    </row>
    <row r="2" spans="1:52" ht="13.5" customHeight="1" thickBot="1">
      <c r="A2" s="600"/>
      <c r="B2" s="5"/>
      <c r="C2" s="6"/>
      <c r="D2" s="602"/>
      <c r="E2" s="602"/>
      <c r="F2" s="602"/>
      <c r="G2" s="602"/>
      <c r="H2" s="602"/>
      <c r="I2" s="603"/>
      <c r="J2" s="604" t="s">
        <v>6</v>
      </c>
      <c r="K2" s="604"/>
      <c r="L2" s="605"/>
    </row>
    <row r="3" spans="1:52">
      <c r="A3" s="600"/>
      <c r="B3" s="5"/>
      <c r="C3" s="6"/>
      <c r="D3" s="602" t="s">
        <v>7</v>
      </c>
      <c r="E3" s="602"/>
      <c r="F3" s="602"/>
      <c r="G3" s="602"/>
      <c r="H3" s="602"/>
      <c r="I3" s="603"/>
      <c r="J3" s="8" t="s">
        <v>8</v>
      </c>
      <c r="K3" s="2"/>
      <c r="L3" s="9"/>
    </row>
    <row r="4" spans="1:52" ht="15.75" thickBot="1">
      <c r="A4" s="600"/>
      <c r="B4" s="5"/>
      <c r="C4" s="10"/>
      <c r="D4" s="606" t="s">
        <v>9</v>
      </c>
      <c r="E4" s="606"/>
      <c r="F4" s="606"/>
      <c r="G4" s="606"/>
      <c r="H4" s="606"/>
      <c r="I4" s="607"/>
      <c r="J4" s="11"/>
      <c r="K4" s="11"/>
      <c r="L4" s="12"/>
    </row>
    <row r="5" spans="1:52" ht="15.75" thickBot="1">
      <c r="A5" s="601"/>
      <c r="B5" s="11"/>
      <c r="C5" s="13"/>
      <c r="D5" s="608" t="s">
        <v>56</v>
      </c>
      <c r="E5" s="608"/>
      <c r="F5" s="608"/>
      <c r="G5" s="608"/>
      <c r="H5" s="608"/>
      <c r="I5" s="609"/>
      <c r="J5" s="14" t="s">
        <v>10</v>
      </c>
      <c r="K5" s="610"/>
      <c r="L5" s="611"/>
    </row>
    <row r="6" spans="1:52">
      <c r="A6" s="16"/>
      <c r="B6" s="5"/>
      <c r="C6" s="5"/>
      <c r="D6" s="5"/>
      <c r="E6" s="5"/>
      <c r="F6" s="5"/>
      <c r="G6" s="5"/>
      <c r="H6" s="5"/>
      <c r="I6" s="5"/>
      <c r="J6" s="5"/>
      <c r="K6" s="5"/>
      <c r="L6" s="17"/>
    </row>
    <row r="7" spans="1:52">
      <c r="A7" s="128" t="s">
        <v>11</v>
      </c>
      <c r="B7" s="19"/>
      <c r="C7" s="20"/>
      <c r="D7" s="20"/>
      <c r="E7" s="20"/>
      <c r="F7" s="20"/>
      <c r="G7" s="20"/>
      <c r="H7" s="20"/>
      <c r="I7" s="20"/>
      <c r="J7" s="20"/>
      <c r="K7" s="20"/>
      <c r="L7" s="21"/>
    </row>
    <row r="8" spans="1:52" ht="5.25" customHeight="1">
      <c r="A8" s="16"/>
      <c r="B8" s="23"/>
      <c r="C8" s="23"/>
      <c r="D8" s="23"/>
      <c r="E8" s="23"/>
      <c r="F8" s="23"/>
      <c r="G8" s="23"/>
      <c r="H8" s="23"/>
      <c r="I8" s="23"/>
      <c r="J8" s="23"/>
      <c r="K8" s="23"/>
      <c r="L8" s="17"/>
    </row>
    <row r="9" spans="1:52">
      <c r="A9" s="129" t="s">
        <v>12</v>
      </c>
      <c r="B9" s="5"/>
      <c r="C9" s="24"/>
      <c r="D9" s="25" t="s">
        <v>13</v>
      </c>
      <c r="E9" s="23"/>
      <c r="F9" s="23"/>
      <c r="G9" s="23"/>
      <c r="H9" s="23"/>
      <c r="I9" s="23"/>
      <c r="J9" s="23"/>
      <c r="K9" s="23"/>
      <c r="L9" s="17"/>
    </row>
    <row r="10" spans="1:52">
      <c r="A10" s="129" t="s">
        <v>14</v>
      </c>
      <c r="B10" s="5"/>
      <c r="C10" s="612"/>
      <c r="D10" s="612"/>
      <c r="E10" s="612"/>
      <c r="F10" s="612"/>
      <c r="G10" s="612"/>
      <c r="H10" s="612"/>
      <c r="I10" s="612"/>
      <c r="J10" s="612"/>
      <c r="K10" s="612"/>
      <c r="L10" s="613"/>
    </row>
    <row r="11" spans="1:52">
      <c r="A11" s="130"/>
      <c r="B11" s="5"/>
      <c r="C11" s="612"/>
      <c r="D11" s="612"/>
      <c r="E11" s="612"/>
      <c r="F11" s="612"/>
      <c r="G11" s="612"/>
      <c r="H11" s="612"/>
      <c r="I11" s="612"/>
      <c r="J11" s="612"/>
      <c r="K11" s="612"/>
      <c r="L11" s="613"/>
    </row>
    <row r="12" spans="1:52">
      <c r="A12" s="129" t="s">
        <v>15</v>
      </c>
      <c r="B12" s="5"/>
      <c r="C12" s="614"/>
      <c r="D12" s="614"/>
      <c r="E12" s="614"/>
      <c r="F12" s="614"/>
      <c r="G12" s="614"/>
      <c r="H12" s="614"/>
      <c r="I12" s="614"/>
      <c r="J12" s="614"/>
      <c r="K12" s="614"/>
      <c r="L12" s="615"/>
    </row>
    <row r="13" spans="1:52">
      <c r="A13" s="129" t="s">
        <v>16</v>
      </c>
      <c r="B13" s="5"/>
      <c r="C13" s="614"/>
      <c r="D13" s="614"/>
      <c r="E13" s="614"/>
      <c r="F13" s="614"/>
      <c r="G13" s="614"/>
      <c r="H13" s="614"/>
      <c r="I13" s="614"/>
      <c r="J13" s="614"/>
      <c r="K13" s="614"/>
      <c r="L13" s="615"/>
    </row>
    <row r="14" spans="1:52">
      <c r="A14" s="129" t="s">
        <v>17</v>
      </c>
      <c r="B14" s="5"/>
      <c r="C14" s="614"/>
      <c r="D14" s="614"/>
      <c r="E14" s="614"/>
      <c r="F14" s="614"/>
      <c r="G14" s="614"/>
      <c r="H14" s="614"/>
      <c r="I14" s="614"/>
      <c r="J14" s="614"/>
      <c r="K14" s="614"/>
      <c r="L14" s="615"/>
    </row>
    <row r="15" spans="1:52" ht="4.5" customHeight="1" thickBot="1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8"/>
    </row>
    <row r="16" spans="1:52" s="32" customFormat="1" ht="2.25" customHeight="1" thickBot="1">
      <c r="A16" s="131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  <c r="M16" s="204"/>
      <c r="N16" s="204"/>
      <c r="O16" s="204"/>
      <c r="P16" s="204"/>
      <c r="Q16" s="204"/>
      <c r="R16" s="204"/>
      <c r="S16" s="204"/>
      <c r="T16" s="204"/>
      <c r="U16" s="204"/>
      <c r="V16" s="204"/>
      <c r="W16" s="204"/>
      <c r="X16" s="204"/>
      <c r="Y16" s="204"/>
      <c r="Z16" s="204"/>
      <c r="AA16" s="204"/>
      <c r="AB16" s="204"/>
      <c r="AC16" s="204"/>
      <c r="AD16" s="204"/>
      <c r="AE16" s="204"/>
      <c r="AF16" s="204"/>
      <c r="AG16" s="204"/>
      <c r="AH16" s="204"/>
      <c r="AI16" s="204"/>
      <c r="AJ16" s="204"/>
      <c r="AK16" s="204"/>
      <c r="AL16" s="204"/>
      <c r="AM16" s="204"/>
      <c r="AN16" s="204"/>
      <c r="AO16" s="204"/>
      <c r="AP16" s="204"/>
      <c r="AQ16" s="204"/>
      <c r="AR16" s="204"/>
      <c r="AS16" s="204"/>
      <c r="AT16" s="204"/>
      <c r="AU16" s="204"/>
      <c r="AV16" s="204"/>
      <c r="AW16" s="204"/>
      <c r="AX16" s="204"/>
      <c r="AY16" s="204"/>
      <c r="AZ16" s="204"/>
    </row>
    <row r="17" spans="1:12">
      <c r="A17" s="132" t="s">
        <v>18</v>
      </c>
      <c r="B17" s="33"/>
      <c r="C17" s="34"/>
      <c r="D17" s="34"/>
      <c r="E17" s="34"/>
      <c r="F17" s="34"/>
      <c r="G17" s="34"/>
      <c r="H17" s="34"/>
      <c r="I17" s="34"/>
      <c r="J17" s="34"/>
      <c r="K17" s="34"/>
      <c r="L17" s="35"/>
    </row>
    <row r="18" spans="1:12" ht="4.5" customHeight="1" thickBot="1">
      <c r="A18" s="16"/>
      <c r="B18" s="5"/>
      <c r="C18" s="5"/>
      <c r="D18" s="5"/>
      <c r="E18" s="5"/>
      <c r="F18" s="5"/>
      <c r="G18" s="5"/>
      <c r="H18" s="5"/>
      <c r="I18" s="5"/>
      <c r="J18" s="5"/>
      <c r="K18" s="5"/>
      <c r="L18" s="17"/>
    </row>
    <row r="19" spans="1:12">
      <c r="A19" s="37" t="s">
        <v>19</v>
      </c>
      <c r="B19" s="570" t="s">
        <v>20</v>
      </c>
      <c r="C19" s="571"/>
      <c r="D19" s="571"/>
      <c r="E19" s="571"/>
      <c r="F19" s="571"/>
      <c r="G19" s="571"/>
      <c r="H19" s="571"/>
      <c r="I19" s="571"/>
      <c r="J19" s="599"/>
      <c r="K19" s="249" t="s">
        <v>21</v>
      </c>
      <c r="L19" s="37" t="s">
        <v>22</v>
      </c>
    </row>
    <row r="20" spans="1:12" ht="15.75" thickBot="1">
      <c r="A20" s="39">
        <v>663.1</v>
      </c>
      <c r="B20" s="584" t="s">
        <v>306</v>
      </c>
      <c r="C20" s="585"/>
      <c r="D20" s="585"/>
      <c r="E20" s="585"/>
      <c r="F20" s="585"/>
      <c r="G20" s="585"/>
      <c r="H20" s="585"/>
      <c r="I20" s="585"/>
      <c r="J20" s="586"/>
      <c r="K20" s="40" t="s">
        <v>1</v>
      </c>
      <c r="L20" s="41"/>
    </row>
    <row r="21" spans="1:12">
      <c r="A21" s="16"/>
      <c r="B21" s="5"/>
      <c r="C21" s="5"/>
      <c r="D21" s="5"/>
      <c r="E21" s="5"/>
      <c r="F21" s="5"/>
      <c r="G21" s="5"/>
      <c r="H21" s="5"/>
      <c r="I21" s="5"/>
      <c r="J21" s="5"/>
      <c r="K21" s="5"/>
      <c r="L21" s="17"/>
    </row>
    <row r="22" spans="1:12">
      <c r="A22" s="133" t="s">
        <v>24</v>
      </c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3"/>
    </row>
    <row r="23" spans="1:12" s="49" customFormat="1" ht="3.75" customHeight="1" thickBot="1">
      <c r="A23" s="134"/>
      <c r="B23" s="45"/>
      <c r="C23" s="45"/>
      <c r="D23" s="45"/>
      <c r="E23" s="45"/>
      <c r="F23" s="45"/>
      <c r="G23" s="45"/>
      <c r="H23" s="46"/>
      <c r="I23" s="46"/>
      <c r="J23" s="45"/>
      <c r="K23" s="45"/>
      <c r="L23" s="47"/>
    </row>
    <row r="24" spans="1:12">
      <c r="A24" s="570" t="s">
        <v>20</v>
      </c>
      <c r="B24" s="587"/>
      <c r="C24" s="587"/>
      <c r="D24" s="587"/>
      <c r="E24" s="588"/>
      <c r="F24" s="589" t="s">
        <v>25</v>
      </c>
      <c r="G24" s="587"/>
      <c r="H24" s="590" t="s">
        <v>26</v>
      </c>
      <c r="I24" s="591"/>
      <c r="J24" s="50" t="s">
        <v>27</v>
      </c>
      <c r="K24" s="249" t="s">
        <v>28</v>
      </c>
      <c r="L24" s="51" t="s">
        <v>29</v>
      </c>
    </row>
    <row r="25" spans="1:12">
      <c r="A25" s="580" t="s">
        <v>58</v>
      </c>
      <c r="B25" s="581"/>
      <c r="C25" s="581"/>
      <c r="D25" s="581"/>
      <c r="E25" s="582"/>
      <c r="F25" s="592"/>
      <c r="G25" s="582"/>
      <c r="H25" s="592"/>
      <c r="I25" s="582"/>
      <c r="J25" s="52"/>
      <c r="K25" s="53"/>
      <c r="L25" s="54">
        <f>0.1*L53</f>
        <v>7545.5209999999997</v>
      </c>
    </row>
    <row r="26" spans="1:12">
      <c r="A26" s="593"/>
      <c r="B26" s="594"/>
      <c r="C26" s="594"/>
      <c r="D26" s="594"/>
      <c r="E26" s="595"/>
      <c r="F26" s="55"/>
      <c r="G26" s="56"/>
      <c r="H26" s="55"/>
      <c r="I26" s="56"/>
      <c r="J26" s="52"/>
      <c r="K26" s="53"/>
      <c r="L26" s="54"/>
    </row>
    <row r="27" spans="1:12" ht="15.75" thickBot="1">
      <c r="A27" s="574"/>
      <c r="B27" s="575"/>
      <c r="C27" s="575"/>
      <c r="D27" s="575"/>
      <c r="E27" s="583"/>
      <c r="F27" s="598"/>
      <c r="G27" s="583"/>
      <c r="H27" s="598"/>
      <c r="I27" s="583"/>
      <c r="J27" s="57"/>
      <c r="K27" s="58"/>
      <c r="L27" s="59"/>
    </row>
    <row r="28" spans="1:12" ht="15.75" thickBot="1">
      <c r="A28" s="567" t="s">
        <v>31</v>
      </c>
      <c r="B28" s="568"/>
      <c r="C28" s="568"/>
      <c r="D28" s="568"/>
      <c r="E28" s="568"/>
      <c r="F28" s="568"/>
      <c r="G28" s="568"/>
      <c r="H28" s="568"/>
      <c r="I28" s="568"/>
      <c r="J28" s="568"/>
      <c r="K28" s="569"/>
      <c r="L28" s="60">
        <f>SUM(L25:L27)</f>
        <v>7545.5209999999997</v>
      </c>
    </row>
    <row r="29" spans="1:12">
      <c r="A29" s="135"/>
      <c r="B29" s="5"/>
      <c r="C29" s="5"/>
      <c r="D29" s="5"/>
      <c r="E29" s="5"/>
      <c r="F29" s="5"/>
      <c r="G29" s="5"/>
      <c r="H29" s="5"/>
      <c r="I29" s="5"/>
      <c r="J29" s="5"/>
      <c r="K29" s="5"/>
      <c r="L29" s="17"/>
    </row>
    <row r="30" spans="1:12">
      <c r="A30" s="136" t="s">
        <v>32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21"/>
    </row>
    <row r="31" spans="1:12" ht="3.75" customHeight="1" thickBot="1">
      <c r="A31" s="26"/>
      <c r="B31" s="11"/>
      <c r="C31" s="11"/>
      <c r="D31" s="11"/>
      <c r="E31" s="11"/>
      <c r="F31" s="11"/>
      <c r="G31" s="11"/>
      <c r="H31" s="11"/>
      <c r="I31" s="5"/>
      <c r="J31" s="5"/>
      <c r="K31" s="5"/>
      <c r="L31" s="17"/>
    </row>
    <row r="32" spans="1:12">
      <c r="A32" s="570" t="s">
        <v>20</v>
      </c>
      <c r="B32" s="571"/>
      <c r="C32" s="571"/>
      <c r="D32" s="571"/>
      <c r="E32" s="571"/>
      <c r="F32" s="571"/>
      <c r="G32" s="571"/>
      <c r="H32" s="579"/>
      <c r="I32" s="250" t="s">
        <v>21</v>
      </c>
      <c r="J32" s="50" t="s">
        <v>22</v>
      </c>
      <c r="K32" s="249" t="s">
        <v>33</v>
      </c>
      <c r="L32" s="51" t="s">
        <v>29</v>
      </c>
    </row>
    <row r="33" spans="1:12">
      <c r="A33" s="580" t="s">
        <v>305</v>
      </c>
      <c r="B33" s="581"/>
      <c r="C33" s="581"/>
      <c r="D33" s="581"/>
      <c r="E33" s="581"/>
      <c r="F33" s="581"/>
      <c r="G33" s="581"/>
      <c r="H33" s="582"/>
      <c r="I33" s="62" t="s">
        <v>1</v>
      </c>
      <c r="J33" s="63">
        <v>1</v>
      </c>
      <c r="K33" s="64">
        <f>+insumos!C29</f>
        <v>1380000</v>
      </c>
      <c r="L33" s="54">
        <f>+J33*K33</f>
        <v>1380000</v>
      </c>
    </row>
    <row r="34" spans="1:12">
      <c r="A34" s="44" t="s">
        <v>141</v>
      </c>
      <c r="B34" s="45"/>
      <c r="C34" s="45"/>
      <c r="D34" s="45"/>
      <c r="E34" s="45"/>
      <c r="F34" s="45"/>
      <c r="G34" s="45"/>
      <c r="H34" s="45"/>
      <c r="I34" s="119" t="s">
        <v>0</v>
      </c>
      <c r="J34" s="120">
        <v>0.3</v>
      </c>
      <c r="K34" s="121">
        <f>+insumos!C9</f>
        <v>60000</v>
      </c>
      <c r="L34" s="122">
        <f>+J34*K34</f>
        <v>18000</v>
      </c>
    </row>
    <row r="35" spans="1:12">
      <c r="A35" s="580"/>
      <c r="B35" s="581"/>
      <c r="C35" s="581"/>
      <c r="D35" s="581"/>
      <c r="E35" s="581"/>
      <c r="F35" s="581"/>
      <c r="G35" s="581"/>
      <c r="H35" s="582"/>
      <c r="I35" s="65"/>
      <c r="J35" s="66"/>
      <c r="K35" s="67"/>
      <c r="L35" s="68"/>
    </row>
    <row r="36" spans="1:12">
      <c r="A36" s="580"/>
      <c r="B36" s="581"/>
      <c r="C36" s="581"/>
      <c r="D36" s="581"/>
      <c r="E36" s="581"/>
      <c r="F36" s="581"/>
      <c r="G36" s="581"/>
      <c r="H36" s="582"/>
      <c r="I36" s="65"/>
      <c r="J36" s="66"/>
      <c r="K36" s="67"/>
      <c r="L36" s="68"/>
    </row>
    <row r="37" spans="1:12">
      <c r="A37" s="580"/>
      <c r="B37" s="581"/>
      <c r="C37" s="581"/>
      <c r="D37" s="581"/>
      <c r="E37" s="581"/>
      <c r="F37" s="581"/>
      <c r="G37" s="581"/>
      <c r="H37" s="582"/>
      <c r="I37" s="65"/>
      <c r="J37" s="66"/>
      <c r="K37" s="67"/>
      <c r="L37" s="68"/>
    </row>
    <row r="38" spans="1:12" ht="15.75" thickBot="1">
      <c r="A38" s="574"/>
      <c r="B38" s="575"/>
      <c r="C38" s="575"/>
      <c r="D38" s="575"/>
      <c r="E38" s="575"/>
      <c r="F38" s="575"/>
      <c r="G38" s="575"/>
      <c r="H38" s="583"/>
      <c r="I38" s="123"/>
      <c r="J38" s="70"/>
      <c r="K38" s="124"/>
      <c r="L38" s="71"/>
    </row>
    <row r="39" spans="1:12" ht="15.75" thickBot="1">
      <c r="A39" s="567" t="s">
        <v>31</v>
      </c>
      <c r="B39" s="568"/>
      <c r="C39" s="568"/>
      <c r="D39" s="568"/>
      <c r="E39" s="568"/>
      <c r="F39" s="568"/>
      <c r="G39" s="568"/>
      <c r="H39" s="568"/>
      <c r="I39" s="568"/>
      <c r="J39" s="568"/>
      <c r="K39" s="569"/>
      <c r="L39" s="60">
        <f>SUM(L33:L38)</f>
        <v>1398000</v>
      </c>
    </row>
    <row r="40" spans="1:12">
      <c r="A40" s="16"/>
      <c r="B40" s="5"/>
      <c r="C40" s="5"/>
      <c r="D40" s="5"/>
      <c r="E40" s="5"/>
      <c r="F40" s="5"/>
      <c r="G40" s="5"/>
      <c r="H40" s="5"/>
      <c r="I40" s="5"/>
      <c r="J40" s="5"/>
      <c r="K40" s="5"/>
      <c r="L40" s="17"/>
    </row>
    <row r="41" spans="1:12">
      <c r="A41" s="136" t="s">
        <v>34</v>
      </c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21"/>
    </row>
    <row r="42" spans="1:12" ht="3.75" customHeight="1" thickBot="1">
      <c r="A42" s="16"/>
      <c r="B42" s="5"/>
      <c r="C42" s="5"/>
      <c r="D42" s="5"/>
      <c r="E42" s="5"/>
      <c r="F42" s="5"/>
      <c r="G42" s="5"/>
      <c r="H42" s="5"/>
      <c r="I42" s="5"/>
      <c r="J42" s="5"/>
      <c r="K42" s="5"/>
      <c r="L42" s="17"/>
    </row>
    <row r="43" spans="1:12">
      <c r="A43" s="570" t="s">
        <v>35</v>
      </c>
      <c r="B43" s="571"/>
      <c r="C43" s="571"/>
      <c r="D43" s="571"/>
      <c r="E43" s="571"/>
      <c r="F43" s="571"/>
      <c r="G43" s="571"/>
      <c r="H43" s="50" t="s">
        <v>36</v>
      </c>
      <c r="I43" s="249" t="s">
        <v>37</v>
      </c>
      <c r="J43" s="50" t="s">
        <v>38</v>
      </c>
      <c r="K43" s="249" t="s">
        <v>39</v>
      </c>
      <c r="L43" s="51" t="s">
        <v>29</v>
      </c>
    </row>
    <row r="44" spans="1:12">
      <c r="A44" s="580" t="s">
        <v>141</v>
      </c>
      <c r="B44" s="581"/>
      <c r="C44" s="581"/>
      <c r="D44" s="581"/>
      <c r="E44" s="581"/>
      <c r="F44" s="581"/>
      <c r="G44" s="581"/>
      <c r="H44" s="63">
        <f>+J34</f>
        <v>0.3</v>
      </c>
      <c r="I44" s="72">
        <f>+insumos!B75</f>
        <v>20</v>
      </c>
      <c r="J44" s="86">
        <f>+I44*H44</f>
        <v>6</v>
      </c>
      <c r="K44" s="68">
        <f>+TRANSPORTE!L55</f>
        <v>1600</v>
      </c>
      <c r="L44" s="68">
        <f>+K44*J44</f>
        <v>9600</v>
      </c>
    </row>
    <row r="45" spans="1:12" ht="15.75" thickBot="1">
      <c r="A45" s="574"/>
      <c r="B45" s="575"/>
      <c r="C45" s="575"/>
      <c r="D45" s="575"/>
      <c r="E45" s="575"/>
      <c r="F45" s="575"/>
      <c r="G45" s="575"/>
      <c r="H45" s="87"/>
      <c r="I45" s="11"/>
      <c r="J45" s="87"/>
      <c r="K45" s="68"/>
      <c r="L45" s="68"/>
    </row>
    <row r="46" spans="1:12" ht="15.75" thickBot="1">
      <c r="A46" s="567" t="s">
        <v>31</v>
      </c>
      <c r="B46" s="568"/>
      <c r="C46" s="568"/>
      <c r="D46" s="568"/>
      <c r="E46" s="568"/>
      <c r="F46" s="568"/>
      <c r="G46" s="568"/>
      <c r="H46" s="568"/>
      <c r="I46" s="568"/>
      <c r="J46" s="568"/>
      <c r="K46" s="569"/>
      <c r="L46" s="60">
        <f>SUM(L44:L45)</f>
        <v>9600</v>
      </c>
    </row>
    <row r="47" spans="1:12">
      <c r="A47" s="16"/>
      <c r="B47" s="5"/>
      <c r="C47" s="5"/>
      <c r="D47" s="5"/>
      <c r="E47" s="5"/>
      <c r="F47" s="5"/>
      <c r="G47" s="5"/>
      <c r="H47" s="5"/>
      <c r="I47" s="5"/>
      <c r="J47" s="5"/>
      <c r="K47" s="5"/>
      <c r="L47" s="17"/>
    </row>
    <row r="48" spans="1:12">
      <c r="A48" s="136" t="s">
        <v>41</v>
      </c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21"/>
    </row>
    <row r="49" spans="1:12" ht="3.75" customHeight="1" thickBot="1">
      <c r="A49" s="16"/>
      <c r="B49" s="5"/>
      <c r="C49" s="5"/>
      <c r="D49" s="5"/>
      <c r="E49" s="5"/>
      <c r="F49" s="5"/>
      <c r="G49" s="5"/>
      <c r="H49" s="5"/>
      <c r="I49" s="5"/>
      <c r="J49" s="5"/>
      <c r="K49" s="5"/>
      <c r="L49" s="17"/>
    </row>
    <row r="50" spans="1:12">
      <c r="A50" s="570" t="s">
        <v>42</v>
      </c>
      <c r="B50" s="571"/>
      <c r="C50" s="571"/>
      <c r="D50" s="571"/>
      <c r="E50" s="571"/>
      <c r="F50" s="571"/>
      <c r="G50" s="571"/>
      <c r="H50" s="50" t="s">
        <v>43</v>
      </c>
      <c r="I50" s="76" t="s">
        <v>44</v>
      </c>
      <c r="J50" s="77" t="s">
        <v>45</v>
      </c>
      <c r="K50" s="76" t="s">
        <v>28</v>
      </c>
      <c r="L50" s="78" t="s">
        <v>29</v>
      </c>
    </row>
    <row r="51" spans="1:12">
      <c r="A51" s="580" t="s">
        <v>61</v>
      </c>
      <c r="B51" s="581"/>
      <c r="C51" s="581"/>
      <c r="D51" s="581"/>
      <c r="E51" s="581"/>
      <c r="F51" s="581"/>
      <c r="G51" s="581"/>
      <c r="H51" s="52">
        <f>insumos!C50+3*insumos!C49</f>
        <v>203933</v>
      </c>
      <c r="I51" s="64">
        <f>+H51*0.85</f>
        <v>173343.05</v>
      </c>
      <c r="J51" s="52">
        <f>+H51+I51</f>
        <v>377276.05</v>
      </c>
      <c r="K51" s="72">
        <v>5</v>
      </c>
      <c r="L51" s="54">
        <f>+J51/K51</f>
        <v>75455.209999999992</v>
      </c>
    </row>
    <row r="52" spans="1:12" ht="15.75" thickBot="1">
      <c r="A52" s="574"/>
      <c r="B52" s="575"/>
      <c r="C52" s="575"/>
      <c r="D52" s="575"/>
      <c r="E52" s="575"/>
      <c r="F52" s="575"/>
      <c r="G52" s="575"/>
      <c r="H52" s="87"/>
      <c r="I52" s="11"/>
      <c r="J52" s="87"/>
      <c r="K52" s="11"/>
      <c r="L52" s="88"/>
    </row>
    <row r="53" spans="1:12" ht="15.75" thickBot="1">
      <c r="A53" s="567" t="s">
        <v>31</v>
      </c>
      <c r="B53" s="568"/>
      <c r="C53" s="568"/>
      <c r="D53" s="568"/>
      <c r="E53" s="568"/>
      <c r="F53" s="568"/>
      <c r="G53" s="568"/>
      <c r="H53" s="568"/>
      <c r="I53" s="568"/>
      <c r="J53" s="568"/>
      <c r="K53" s="569"/>
      <c r="L53" s="60">
        <f>SUM(L51:L52)</f>
        <v>75455.209999999992</v>
      </c>
    </row>
    <row r="54" spans="1:12" ht="8.25" customHeight="1" thickBot="1">
      <c r="A54" s="16"/>
      <c r="B54" s="5"/>
      <c r="C54" s="5"/>
      <c r="D54" s="5"/>
      <c r="E54" s="5"/>
      <c r="F54" s="5"/>
      <c r="G54" s="5"/>
      <c r="H54" s="5"/>
      <c r="I54" s="5"/>
      <c r="J54" s="5"/>
      <c r="K54" s="5"/>
      <c r="L54" s="17"/>
    </row>
    <row r="55" spans="1:12" ht="15.75" thickBot="1">
      <c r="A55" s="576" t="s">
        <v>47</v>
      </c>
      <c r="B55" s="577"/>
      <c r="C55" s="577"/>
      <c r="D55" s="577"/>
      <c r="E55" s="577"/>
      <c r="F55" s="577"/>
      <c r="G55" s="577"/>
      <c r="H55" s="577"/>
      <c r="I55" s="577"/>
      <c r="J55" s="577"/>
      <c r="K55" s="578"/>
      <c r="L55" s="60">
        <f>ROUND(L28+L39+L46+L53,0)</f>
        <v>1490601</v>
      </c>
    </row>
    <row r="56" spans="1:12" ht="3" customHeight="1">
      <c r="A56" s="16"/>
      <c r="B56" s="5"/>
      <c r="C56" s="5"/>
      <c r="D56" s="5"/>
      <c r="E56" s="5"/>
      <c r="F56" s="5"/>
      <c r="G56" s="5"/>
      <c r="H56" s="5"/>
      <c r="I56" s="5"/>
      <c r="J56" s="5"/>
      <c r="K56" s="5"/>
      <c r="L56" s="17"/>
    </row>
    <row r="57" spans="1:12" ht="3" customHeight="1">
      <c r="A57" s="16"/>
      <c r="B57" s="5"/>
      <c r="C57" s="5"/>
      <c r="D57" s="5"/>
      <c r="E57" s="5"/>
      <c r="F57" s="5"/>
      <c r="G57" s="5"/>
      <c r="H57" s="5"/>
      <c r="I57" s="5"/>
      <c r="J57" s="5"/>
      <c r="K57" s="5"/>
      <c r="L57" s="17"/>
    </row>
    <row r="58" spans="1:12" ht="9.75" customHeight="1">
      <c r="A58" s="16"/>
      <c r="B58" s="5"/>
      <c r="C58" s="5"/>
      <c r="D58" s="5"/>
      <c r="E58" s="5"/>
      <c r="F58" s="5"/>
      <c r="G58" s="5"/>
      <c r="H58" s="5"/>
      <c r="I58" s="5"/>
      <c r="J58" s="5"/>
      <c r="K58" s="5"/>
      <c r="L58" s="17"/>
    </row>
    <row r="59" spans="1:12" ht="9.75" customHeight="1">
      <c r="A59" s="16"/>
      <c r="B59" s="5"/>
      <c r="C59" s="5"/>
      <c r="D59" s="5"/>
      <c r="E59" s="5"/>
      <c r="F59" s="5"/>
      <c r="G59" s="5"/>
      <c r="H59" s="5"/>
      <c r="I59" s="5"/>
      <c r="J59" s="5"/>
      <c r="K59" s="5"/>
      <c r="L59" s="17"/>
    </row>
    <row r="60" spans="1:12" ht="9.75" customHeight="1">
      <c r="A60" s="16"/>
      <c r="B60" s="5"/>
      <c r="C60" s="5"/>
      <c r="D60" s="5"/>
      <c r="E60" s="5"/>
      <c r="F60" s="5"/>
      <c r="G60" s="5"/>
      <c r="H60" s="5"/>
      <c r="I60" s="5"/>
      <c r="J60" s="5"/>
      <c r="K60" s="5"/>
      <c r="L60" s="17"/>
    </row>
    <row r="61" spans="1:12" ht="9.75" customHeight="1">
      <c r="A61" s="16"/>
      <c r="B61" s="5"/>
      <c r="C61" s="5"/>
      <c r="D61" s="5"/>
      <c r="E61" s="5"/>
      <c r="F61" s="5"/>
      <c r="G61" s="5"/>
      <c r="H61" s="5"/>
      <c r="I61" s="5"/>
      <c r="J61" s="5"/>
      <c r="K61" s="5"/>
      <c r="L61" s="17"/>
    </row>
    <row r="62" spans="1:12" ht="9.75" customHeight="1">
      <c r="A62" s="16"/>
      <c r="B62" s="5"/>
      <c r="C62" s="5"/>
      <c r="D62" s="5"/>
      <c r="E62" s="5"/>
      <c r="F62" s="5"/>
      <c r="G62" s="5"/>
      <c r="H62" s="5"/>
      <c r="I62" s="5"/>
      <c r="J62" s="5"/>
      <c r="K62" s="5"/>
      <c r="L62" s="17"/>
    </row>
    <row r="63" spans="1:12" ht="9.75" customHeight="1">
      <c r="A63" s="16"/>
      <c r="B63" s="5"/>
      <c r="C63" s="5"/>
      <c r="D63" s="5"/>
      <c r="E63" s="5"/>
      <c r="F63" s="79" t="s">
        <v>48</v>
      </c>
      <c r="G63" s="5"/>
      <c r="H63" s="5"/>
      <c r="I63" s="5"/>
      <c r="J63" s="5"/>
      <c r="K63" s="5"/>
      <c r="L63" s="17"/>
    </row>
    <row r="64" spans="1:12">
      <c r="A64" s="16"/>
      <c r="B64" s="5"/>
      <c r="C64" s="5"/>
      <c r="D64" s="5"/>
      <c r="E64" s="5"/>
      <c r="F64" s="79" t="s">
        <v>49</v>
      </c>
      <c r="G64" s="554"/>
      <c r="H64" s="554"/>
      <c r="I64" s="554"/>
      <c r="J64" s="5"/>
      <c r="K64" s="5"/>
      <c r="L64" s="17"/>
    </row>
    <row r="65" spans="1:12">
      <c r="A65" s="555" t="s">
        <v>50</v>
      </c>
      <c r="B65" s="556"/>
      <c r="C65" s="556"/>
      <c r="D65" s="556"/>
      <c r="E65" s="556"/>
      <c r="F65" s="556"/>
      <c r="G65" s="556"/>
      <c r="H65" s="556"/>
      <c r="I65" s="556"/>
      <c r="J65" s="556"/>
      <c r="K65" s="556"/>
      <c r="L65" s="557"/>
    </row>
    <row r="66" spans="1:12" ht="3" customHeight="1">
      <c r="A66" s="16"/>
      <c r="B66" s="5"/>
      <c r="C66" s="5"/>
      <c r="D66" s="5"/>
      <c r="E66" s="5"/>
      <c r="F66" s="5" t="s">
        <v>51</v>
      </c>
      <c r="G66" s="5"/>
      <c r="H66" s="5"/>
      <c r="I66" s="5"/>
      <c r="J66" s="5"/>
      <c r="K66" s="5"/>
      <c r="L66" s="17"/>
    </row>
    <row r="67" spans="1:12">
      <c r="A67" s="136" t="s">
        <v>68</v>
      </c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21"/>
    </row>
    <row r="68" spans="1:12">
      <c r="A68" s="558"/>
      <c r="B68" s="559"/>
      <c r="C68" s="559"/>
      <c r="D68" s="559"/>
      <c r="E68" s="559"/>
      <c r="F68" s="559"/>
      <c r="G68" s="559"/>
      <c r="H68" s="559"/>
      <c r="I68" s="559"/>
      <c r="J68" s="559"/>
      <c r="K68" s="559"/>
      <c r="L68" s="560"/>
    </row>
    <row r="69" spans="1:12">
      <c r="A69" s="561"/>
      <c r="B69" s="562"/>
      <c r="C69" s="562"/>
      <c r="D69" s="562"/>
      <c r="E69" s="562"/>
      <c r="F69" s="562"/>
      <c r="G69" s="562"/>
      <c r="H69" s="562"/>
      <c r="I69" s="562"/>
      <c r="J69" s="562"/>
      <c r="K69" s="562"/>
      <c r="L69" s="563"/>
    </row>
    <row r="70" spans="1:12">
      <c r="A70" s="564"/>
      <c r="B70" s="565"/>
      <c r="C70" s="565"/>
      <c r="D70" s="565"/>
      <c r="E70" s="565"/>
      <c r="F70" s="565"/>
      <c r="G70" s="565"/>
      <c r="H70" s="565"/>
      <c r="I70" s="565"/>
      <c r="J70" s="565"/>
      <c r="K70" s="565"/>
      <c r="L70" s="566"/>
    </row>
    <row r="71" spans="1:12">
      <c r="A71" s="80"/>
      <c r="B71" s="81"/>
      <c r="C71" s="81"/>
      <c r="D71" s="81"/>
      <c r="E71" s="81"/>
      <c r="F71" s="81"/>
      <c r="G71" s="81"/>
      <c r="H71" s="81"/>
      <c r="I71" s="81"/>
      <c r="J71" s="81"/>
      <c r="K71" s="81"/>
      <c r="L71" s="82"/>
    </row>
    <row r="72" spans="1:12">
      <c r="A72" s="80" t="s">
        <v>53</v>
      </c>
      <c r="B72" s="137"/>
      <c r="C72" s="81"/>
      <c r="D72" s="81"/>
      <c r="E72" s="81"/>
      <c r="F72" s="81"/>
      <c r="G72" s="81"/>
      <c r="H72" s="81"/>
      <c r="I72" s="81"/>
      <c r="J72" s="81"/>
      <c r="K72" s="81"/>
      <c r="L72" s="82"/>
    </row>
    <row r="73" spans="1:12">
      <c r="A73" s="16" t="s">
        <v>54</v>
      </c>
      <c r="B73" s="5"/>
      <c r="C73" s="5"/>
      <c r="D73" s="5"/>
      <c r="E73" s="79"/>
      <c r="F73" s="5"/>
      <c r="G73" s="5"/>
      <c r="H73" s="5"/>
      <c r="I73" s="5"/>
      <c r="J73" s="5"/>
      <c r="K73" s="5"/>
      <c r="L73" s="17"/>
    </row>
    <row r="74" spans="1:12">
      <c r="A74" s="16"/>
      <c r="B74" s="5"/>
      <c r="C74" s="5"/>
      <c r="D74" s="5"/>
      <c r="E74" s="79"/>
      <c r="F74" s="139"/>
      <c r="G74" s="139"/>
      <c r="H74" s="139"/>
      <c r="I74" s="139"/>
      <c r="J74" s="5"/>
      <c r="K74" s="5"/>
      <c r="L74" s="17"/>
    </row>
    <row r="75" spans="1:12">
      <c r="A75" s="149"/>
      <c r="B75" s="139"/>
      <c r="C75" s="139"/>
      <c r="D75" s="139"/>
      <c r="E75" s="139"/>
      <c r="F75" s="139"/>
      <c r="G75" s="139"/>
      <c r="H75" s="139"/>
      <c r="I75" s="139"/>
      <c r="J75" s="139"/>
      <c r="K75" s="139"/>
      <c r="L75" s="140"/>
    </row>
    <row r="76" spans="1:12">
      <c r="A76" s="16" t="s">
        <v>55</v>
      </c>
      <c r="B76" s="83"/>
      <c r="C76" s="83"/>
      <c r="D76" s="84"/>
      <c r="E76" s="141"/>
      <c r="F76" s="141"/>
      <c r="G76" s="141"/>
      <c r="H76" s="141"/>
      <c r="I76" s="142"/>
      <c r="J76" s="142"/>
      <c r="K76" s="142"/>
      <c r="L76" s="143"/>
    </row>
    <row r="77" spans="1:12" ht="9" customHeight="1" thickBot="1">
      <c r="A77" s="144"/>
      <c r="B77" s="145"/>
      <c r="C77" s="145"/>
      <c r="D77" s="11"/>
      <c r="E77" s="146"/>
      <c r="F77" s="146"/>
      <c r="G77" s="146"/>
      <c r="H77" s="146"/>
      <c r="I77" s="147"/>
      <c r="J77" s="147"/>
      <c r="K77" s="147"/>
      <c r="L77" s="148"/>
    </row>
  </sheetData>
  <mergeCells count="44">
    <mergeCell ref="A68:L70"/>
    <mergeCell ref="A43:G43"/>
    <mergeCell ref="A44:G44"/>
    <mergeCell ref="A45:G45"/>
    <mergeCell ref="A46:K46"/>
    <mergeCell ref="A50:G50"/>
    <mergeCell ref="A51:G51"/>
    <mergeCell ref="A52:G52"/>
    <mergeCell ref="A53:K53"/>
    <mergeCell ref="A55:K55"/>
    <mergeCell ref="G64:I64"/>
    <mergeCell ref="A65:L65"/>
    <mergeCell ref="A39:K39"/>
    <mergeCell ref="A26:E26"/>
    <mergeCell ref="A27:E27"/>
    <mergeCell ref="F27:G27"/>
    <mergeCell ref="H27:I27"/>
    <mergeCell ref="A28:K28"/>
    <mergeCell ref="A32:H32"/>
    <mergeCell ref="A33:H33"/>
    <mergeCell ref="A35:H35"/>
    <mergeCell ref="A36:H36"/>
    <mergeCell ref="A37:H37"/>
    <mergeCell ref="A38:H38"/>
    <mergeCell ref="B20:J20"/>
    <mergeCell ref="A24:E24"/>
    <mergeCell ref="F24:G24"/>
    <mergeCell ref="H24:I24"/>
    <mergeCell ref="A25:E25"/>
    <mergeCell ref="F25:G25"/>
    <mergeCell ref="H25:I25"/>
    <mergeCell ref="B19:J19"/>
    <mergeCell ref="A2:A5"/>
    <mergeCell ref="D2:I2"/>
    <mergeCell ref="J2:L2"/>
    <mergeCell ref="D3:I3"/>
    <mergeCell ref="D4:I4"/>
    <mergeCell ref="D5:I5"/>
    <mergeCell ref="K5:L5"/>
    <mergeCell ref="C10:L10"/>
    <mergeCell ref="C11:L11"/>
    <mergeCell ref="C12:L12"/>
    <mergeCell ref="C13:L13"/>
    <mergeCell ref="C14:L14"/>
  </mergeCells>
  <pageMargins left="0.70866141732283472" right="0.70866141732283472" top="0.74803149606299213" bottom="0.74803149606299213" header="0.31496062992125984" footer="0.31496062992125984"/>
  <pageSetup paperSize="9" scale="59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  <pageSetUpPr fitToPage="1"/>
  </sheetPr>
  <dimension ref="A1:AZ77"/>
  <sheetViews>
    <sheetView topLeftCell="A13" zoomScale="86" zoomScaleNormal="86" workbookViewId="0">
      <selection activeCell="A20" sqref="A20"/>
    </sheetView>
  </sheetViews>
  <sheetFormatPr baseColWidth="10" defaultRowHeight="15"/>
  <cols>
    <col min="1" max="7" width="11.42578125" style="85"/>
    <col min="8" max="8" width="11.85546875" style="85" bestFit="1" customWidth="1"/>
    <col min="9" max="9" width="12.5703125" style="85" customWidth="1"/>
    <col min="10" max="10" width="13.28515625" style="85" customWidth="1"/>
    <col min="11" max="11" width="15.85546875" style="85" customWidth="1"/>
    <col min="12" max="12" width="13" style="85" customWidth="1"/>
    <col min="13" max="254" width="11.42578125" style="203"/>
    <col min="255" max="255" width="1.85546875" style="203" customWidth="1"/>
    <col min="256" max="262" width="11.42578125" style="203"/>
    <col min="263" max="263" width="11.85546875" style="203" bestFit="1" customWidth="1"/>
    <col min="264" max="264" width="12.5703125" style="203" customWidth="1"/>
    <col min="265" max="265" width="13.28515625" style="203" customWidth="1"/>
    <col min="266" max="266" width="15.85546875" style="203" customWidth="1"/>
    <col min="267" max="267" width="13" style="203" customWidth="1"/>
    <col min="268" max="268" width="0.140625" style="203" customWidth="1"/>
    <col min="269" max="510" width="11.42578125" style="203"/>
    <col min="511" max="511" width="1.85546875" style="203" customWidth="1"/>
    <col min="512" max="518" width="11.42578125" style="203"/>
    <col min="519" max="519" width="11.85546875" style="203" bestFit="1" customWidth="1"/>
    <col min="520" max="520" width="12.5703125" style="203" customWidth="1"/>
    <col min="521" max="521" width="13.28515625" style="203" customWidth="1"/>
    <col min="522" max="522" width="15.85546875" style="203" customWidth="1"/>
    <col min="523" max="523" width="13" style="203" customWidth="1"/>
    <col min="524" max="524" width="0.140625" style="203" customWidth="1"/>
    <col min="525" max="766" width="11.42578125" style="203"/>
    <col min="767" max="767" width="1.85546875" style="203" customWidth="1"/>
    <col min="768" max="774" width="11.42578125" style="203"/>
    <col min="775" max="775" width="11.85546875" style="203" bestFit="1" customWidth="1"/>
    <col min="776" max="776" width="12.5703125" style="203" customWidth="1"/>
    <col min="777" max="777" width="13.28515625" style="203" customWidth="1"/>
    <col min="778" max="778" width="15.85546875" style="203" customWidth="1"/>
    <col min="779" max="779" width="13" style="203" customWidth="1"/>
    <col min="780" max="780" width="0.140625" style="203" customWidth="1"/>
    <col min="781" max="1022" width="11.42578125" style="203"/>
    <col min="1023" max="1023" width="1.85546875" style="203" customWidth="1"/>
    <col min="1024" max="1030" width="11.42578125" style="203"/>
    <col min="1031" max="1031" width="11.85546875" style="203" bestFit="1" customWidth="1"/>
    <col min="1032" max="1032" width="12.5703125" style="203" customWidth="1"/>
    <col min="1033" max="1033" width="13.28515625" style="203" customWidth="1"/>
    <col min="1034" max="1034" width="15.85546875" style="203" customWidth="1"/>
    <col min="1035" max="1035" width="13" style="203" customWidth="1"/>
    <col min="1036" max="1036" width="0.140625" style="203" customWidth="1"/>
    <col min="1037" max="1278" width="11.42578125" style="203"/>
    <col min="1279" max="1279" width="1.85546875" style="203" customWidth="1"/>
    <col min="1280" max="1286" width="11.42578125" style="203"/>
    <col min="1287" max="1287" width="11.85546875" style="203" bestFit="1" customWidth="1"/>
    <col min="1288" max="1288" width="12.5703125" style="203" customWidth="1"/>
    <col min="1289" max="1289" width="13.28515625" style="203" customWidth="1"/>
    <col min="1290" max="1290" width="15.85546875" style="203" customWidth="1"/>
    <col min="1291" max="1291" width="13" style="203" customWidth="1"/>
    <col min="1292" max="1292" width="0.140625" style="203" customWidth="1"/>
    <col min="1293" max="1534" width="11.42578125" style="203"/>
    <col min="1535" max="1535" width="1.85546875" style="203" customWidth="1"/>
    <col min="1536" max="1542" width="11.42578125" style="203"/>
    <col min="1543" max="1543" width="11.85546875" style="203" bestFit="1" customWidth="1"/>
    <col min="1544" max="1544" width="12.5703125" style="203" customWidth="1"/>
    <col min="1545" max="1545" width="13.28515625" style="203" customWidth="1"/>
    <col min="1546" max="1546" width="15.85546875" style="203" customWidth="1"/>
    <col min="1547" max="1547" width="13" style="203" customWidth="1"/>
    <col min="1548" max="1548" width="0.140625" style="203" customWidth="1"/>
    <col min="1549" max="1790" width="11.42578125" style="203"/>
    <col min="1791" max="1791" width="1.85546875" style="203" customWidth="1"/>
    <col min="1792" max="1798" width="11.42578125" style="203"/>
    <col min="1799" max="1799" width="11.85546875" style="203" bestFit="1" customWidth="1"/>
    <col min="1800" max="1800" width="12.5703125" style="203" customWidth="1"/>
    <col min="1801" max="1801" width="13.28515625" style="203" customWidth="1"/>
    <col min="1802" max="1802" width="15.85546875" style="203" customWidth="1"/>
    <col min="1803" max="1803" width="13" style="203" customWidth="1"/>
    <col min="1804" max="1804" width="0.140625" style="203" customWidth="1"/>
    <col min="1805" max="2046" width="11.42578125" style="203"/>
    <col min="2047" max="2047" width="1.85546875" style="203" customWidth="1"/>
    <col min="2048" max="2054" width="11.42578125" style="203"/>
    <col min="2055" max="2055" width="11.85546875" style="203" bestFit="1" customWidth="1"/>
    <col min="2056" max="2056" width="12.5703125" style="203" customWidth="1"/>
    <col min="2057" max="2057" width="13.28515625" style="203" customWidth="1"/>
    <col min="2058" max="2058" width="15.85546875" style="203" customWidth="1"/>
    <col min="2059" max="2059" width="13" style="203" customWidth="1"/>
    <col min="2060" max="2060" width="0.140625" style="203" customWidth="1"/>
    <col min="2061" max="2302" width="11.42578125" style="203"/>
    <col min="2303" max="2303" width="1.85546875" style="203" customWidth="1"/>
    <col min="2304" max="2310" width="11.42578125" style="203"/>
    <col min="2311" max="2311" width="11.85546875" style="203" bestFit="1" customWidth="1"/>
    <col min="2312" max="2312" width="12.5703125" style="203" customWidth="1"/>
    <col min="2313" max="2313" width="13.28515625" style="203" customWidth="1"/>
    <col min="2314" max="2314" width="15.85546875" style="203" customWidth="1"/>
    <col min="2315" max="2315" width="13" style="203" customWidth="1"/>
    <col min="2316" max="2316" width="0.140625" style="203" customWidth="1"/>
    <col min="2317" max="2558" width="11.42578125" style="203"/>
    <col min="2559" max="2559" width="1.85546875" style="203" customWidth="1"/>
    <col min="2560" max="2566" width="11.42578125" style="203"/>
    <col min="2567" max="2567" width="11.85546875" style="203" bestFit="1" customWidth="1"/>
    <col min="2568" max="2568" width="12.5703125" style="203" customWidth="1"/>
    <col min="2569" max="2569" width="13.28515625" style="203" customWidth="1"/>
    <col min="2570" max="2570" width="15.85546875" style="203" customWidth="1"/>
    <col min="2571" max="2571" width="13" style="203" customWidth="1"/>
    <col min="2572" max="2572" width="0.140625" style="203" customWidth="1"/>
    <col min="2573" max="2814" width="11.42578125" style="203"/>
    <col min="2815" max="2815" width="1.85546875" style="203" customWidth="1"/>
    <col min="2816" max="2822" width="11.42578125" style="203"/>
    <col min="2823" max="2823" width="11.85546875" style="203" bestFit="1" customWidth="1"/>
    <col min="2824" max="2824" width="12.5703125" style="203" customWidth="1"/>
    <col min="2825" max="2825" width="13.28515625" style="203" customWidth="1"/>
    <col min="2826" max="2826" width="15.85546875" style="203" customWidth="1"/>
    <col min="2827" max="2827" width="13" style="203" customWidth="1"/>
    <col min="2828" max="2828" width="0.140625" style="203" customWidth="1"/>
    <col min="2829" max="3070" width="11.42578125" style="203"/>
    <col min="3071" max="3071" width="1.85546875" style="203" customWidth="1"/>
    <col min="3072" max="3078" width="11.42578125" style="203"/>
    <col min="3079" max="3079" width="11.85546875" style="203" bestFit="1" customWidth="1"/>
    <col min="3080" max="3080" width="12.5703125" style="203" customWidth="1"/>
    <col min="3081" max="3081" width="13.28515625" style="203" customWidth="1"/>
    <col min="3082" max="3082" width="15.85546875" style="203" customWidth="1"/>
    <col min="3083" max="3083" width="13" style="203" customWidth="1"/>
    <col min="3084" max="3084" width="0.140625" style="203" customWidth="1"/>
    <col min="3085" max="3326" width="11.42578125" style="203"/>
    <col min="3327" max="3327" width="1.85546875" style="203" customWidth="1"/>
    <col min="3328" max="3334" width="11.42578125" style="203"/>
    <col min="3335" max="3335" width="11.85546875" style="203" bestFit="1" customWidth="1"/>
    <col min="3336" max="3336" width="12.5703125" style="203" customWidth="1"/>
    <col min="3337" max="3337" width="13.28515625" style="203" customWidth="1"/>
    <col min="3338" max="3338" width="15.85546875" style="203" customWidth="1"/>
    <col min="3339" max="3339" width="13" style="203" customWidth="1"/>
    <col min="3340" max="3340" width="0.140625" style="203" customWidth="1"/>
    <col min="3341" max="3582" width="11.42578125" style="203"/>
    <col min="3583" max="3583" width="1.85546875" style="203" customWidth="1"/>
    <col min="3584" max="3590" width="11.42578125" style="203"/>
    <col min="3591" max="3591" width="11.85546875" style="203" bestFit="1" customWidth="1"/>
    <col min="3592" max="3592" width="12.5703125" style="203" customWidth="1"/>
    <col min="3593" max="3593" width="13.28515625" style="203" customWidth="1"/>
    <col min="3594" max="3594" width="15.85546875" style="203" customWidth="1"/>
    <col min="3595" max="3595" width="13" style="203" customWidth="1"/>
    <col min="3596" max="3596" width="0.140625" style="203" customWidth="1"/>
    <col min="3597" max="3838" width="11.42578125" style="203"/>
    <col min="3839" max="3839" width="1.85546875" style="203" customWidth="1"/>
    <col min="3840" max="3846" width="11.42578125" style="203"/>
    <col min="3847" max="3847" width="11.85546875" style="203" bestFit="1" customWidth="1"/>
    <col min="3848" max="3848" width="12.5703125" style="203" customWidth="1"/>
    <col min="3849" max="3849" width="13.28515625" style="203" customWidth="1"/>
    <col min="3850" max="3850" width="15.85546875" style="203" customWidth="1"/>
    <col min="3851" max="3851" width="13" style="203" customWidth="1"/>
    <col min="3852" max="3852" width="0.140625" style="203" customWidth="1"/>
    <col min="3853" max="4094" width="11.42578125" style="203"/>
    <col min="4095" max="4095" width="1.85546875" style="203" customWidth="1"/>
    <col min="4096" max="4102" width="11.42578125" style="203"/>
    <col min="4103" max="4103" width="11.85546875" style="203" bestFit="1" customWidth="1"/>
    <col min="4104" max="4104" width="12.5703125" style="203" customWidth="1"/>
    <col min="4105" max="4105" width="13.28515625" style="203" customWidth="1"/>
    <col min="4106" max="4106" width="15.85546875" style="203" customWidth="1"/>
    <col min="4107" max="4107" width="13" style="203" customWidth="1"/>
    <col min="4108" max="4108" width="0.140625" style="203" customWidth="1"/>
    <col min="4109" max="4350" width="11.42578125" style="203"/>
    <col min="4351" max="4351" width="1.85546875" style="203" customWidth="1"/>
    <col min="4352" max="4358" width="11.42578125" style="203"/>
    <col min="4359" max="4359" width="11.85546875" style="203" bestFit="1" customWidth="1"/>
    <col min="4360" max="4360" width="12.5703125" style="203" customWidth="1"/>
    <col min="4361" max="4361" width="13.28515625" style="203" customWidth="1"/>
    <col min="4362" max="4362" width="15.85546875" style="203" customWidth="1"/>
    <col min="4363" max="4363" width="13" style="203" customWidth="1"/>
    <col min="4364" max="4364" width="0.140625" style="203" customWidth="1"/>
    <col min="4365" max="4606" width="11.42578125" style="203"/>
    <col min="4607" max="4607" width="1.85546875" style="203" customWidth="1"/>
    <col min="4608" max="4614" width="11.42578125" style="203"/>
    <col min="4615" max="4615" width="11.85546875" style="203" bestFit="1" customWidth="1"/>
    <col min="4616" max="4616" width="12.5703125" style="203" customWidth="1"/>
    <col min="4617" max="4617" width="13.28515625" style="203" customWidth="1"/>
    <col min="4618" max="4618" width="15.85546875" style="203" customWidth="1"/>
    <col min="4619" max="4619" width="13" style="203" customWidth="1"/>
    <col min="4620" max="4620" width="0.140625" style="203" customWidth="1"/>
    <col min="4621" max="4862" width="11.42578125" style="203"/>
    <col min="4863" max="4863" width="1.85546875" style="203" customWidth="1"/>
    <col min="4864" max="4870" width="11.42578125" style="203"/>
    <col min="4871" max="4871" width="11.85546875" style="203" bestFit="1" customWidth="1"/>
    <col min="4872" max="4872" width="12.5703125" style="203" customWidth="1"/>
    <col min="4873" max="4873" width="13.28515625" style="203" customWidth="1"/>
    <col min="4874" max="4874" width="15.85546875" style="203" customWidth="1"/>
    <col min="4875" max="4875" width="13" style="203" customWidth="1"/>
    <col min="4876" max="4876" width="0.140625" style="203" customWidth="1"/>
    <col min="4877" max="5118" width="11.42578125" style="203"/>
    <col min="5119" max="5119" width="1.85546875" style="203" customWidth="1"/>
    <col min="5120" max="5126" width="11.42578125" style="203"/>
    <col min="5127" max="5127" width="11.85546875" style="203" bestFit="1" customWidth="1"/>
    <col min="5128" max="5128" width="12.5703125" style="203" customWidth="1"/>
    <col min="5129" max="5129" width="13.28515625" style="203" customWidth="1"/>
    <col min="5130" max="5130" width="15.85546875" style="203" customWidth="1"/>
    <col min="5131" max="5131" width="13" style="203" customWidth="1"/>
    <col min="5132" max="5132" width="0.140625" style="203" customWidth="1"/>
    <col min="5133" max="5374" width="11.42578125" style="203"/>
    <col min="5375" max="5375" width="1.85546875" style="203" customWidth="1"/>
    <col min="5376" max="5382" width="11.42578125" style="203"/>
    <col min="5383" max="5383" width="11.85546875" style="203" bestFit="1" customWidth="1"/>
    <col min="5384" max="5384" width="12.5703125" style="203" customWidth="1"/>
    <col min="5385" max="5385" width="13.28515625" style="203" customWidth="1"/>
    <col min="5386" max="5386" width="15.85546875" style="203" customWidth="1"/>
    <col min="5387" max="5387" width="13" style="203" customWidth="1"/>
    <col min="5388" max="5388" width="0.140625" style="203" customWidth="1"/>
    <col min="5389" max="5630" width="11.42578125" style="203"/>
    <col min="5631" max="5631" width="1.85546875" style="203" customWidth="1"/>
    <col min="5632" max="5638" width="11.42578125" style="203"/>
    <col min="5639" max="5639" width="11.85546875" style="203" bestFit="1" customWidth="1"/>
    <col min="5640" max="5640" width="12.5703125" style="203" customWidth="1"/>
    <col min="5641" max="5641" width="13.28515625" style="203" customWidth="1"/>
    <col min="5642" max="5642" width="15.85546875" style="203" customWidth="1"/>
    <col min="5643" max="5643" width="13" style="203" customWidth="1"/>
    <col min="5644" max="5644" width="0.140625" style="203" customWidth="1"/>
    <col min="5645" max="5886" width="11.42578125" style="203"/>
    <col min="5887" max="5887" width="1.85546875" style="203" customWidth="1"/>
    <col min="5888" max="5894" width="11.42578125" style="203"/>
    <col min="5895" max="5895" width="11.85546875" style="203" bestFit="1" customWidth="1"/>
    <col min="5896" max="5896" width="12.5703125" style="203" customWidth="1"/>
    <col min="5897" max="5897" width="13.28515625" style="203" customWidth="1"/>
    <col min="5898" max="5898" width="15.85546875" style="203" customWidth="1"/>
    <col min="5899" max="5899" width="13" style="203" customWidth="1"/>
    <col min="5900" max="5900" width="0.140625" style="203" customWidth="1"/>
    <col min="5901" max="6142" width="11.42578125" style="203"/>
    <col min="6143" max="6143" width="1.85546875" style="203" customWidth="1"/>
    <col min="6144" max="6150" width="11.42578125" style="203"/>
    <col min="6151" max="6151" width="11.85546875" style="203" bestFit="1" customWidth="1"/>
    <col min="6152" max="6152" width="12.5703125" style="203" customWidth="1"/>
    <col min="6153" max="6153" width="13.28515625" style="203" customWidth="1"/>
    <col min="6154" max="6154" width="15.85546875" style="203" customWidth="1"/>
    <col min="6155" max="6155" width="13" style="203" customWidth="1"/>
    <col min="6156" max="6156" width="0.140625" style="203" customWidth="1"/>
    <col min="6157" max="6398" width="11.42578125" style="203"/>
    <col min="6399" max="6399" width="1.85546875" style="203" customWidth="1"/>
    <col min="6400" max="6406" width="11.42578125" style="203"/>
    <col min="6407" max="6407" width="11.85546875" style="203" bestFit="1" customWidth="1"/>
    <col min="6408" max="6408" width="12.5703125" style="203" customWidth="1"/>
    <col min="6409" max="6409" width="13.28515625" style="203" customWidth="1"/>
    <col min="6410" max="6410" width="15.85546875" style="203" customWidth="1"/>
    <col min="6411" max="6411" width="13" style="203" customWidth="1"/>
    <col min="6412" max="6412" width="0.140625" style="203" customWidth="1"/>
    <col min="6413" max="6654" width="11.42578125" style="203"/>
    <col min="6655" max="6655" width="1.85546875" style="203" customWidth="1"/>
    <col min="6656" max="6662" width="11.42578125" style="203"/>
    <col min="6663" max="6663" width="11.85546875" style="203" bestFit="1" customWidth="1"/>
    <col min="6664" max="6664" width="12.5703125" style="203" customWidth="1"/>
    <col min="6665" max="6665" width="13.28515625" style="203" customWidth="1"/>
    <col min="6666" max="6666" width="15.85546875" style="203" customWidth="1"/>
    <col min="6667" max="6667" width="13" style="203" customWidth="1"/>
    <col min="6668" max="6668" width="0.140625" style="203" customWidth="1"/>
    <col min="6669" max="6910" width="11.42578125" style="203"/>
    <col min="6911" max="6911" width="1.85546875" style="203" customWidth="1"/>
    <col min="6912" max="6918" width="11.42578125" style="203"/>
    <col min="6919" max="6919" width="11.85546875" style="203" bestFit="1" customWidth="1"/>
    <col min="6920" max="6920" width="12.5703125" style="203" customWidth="1"/>
    <col min="6921" max="6921" width="13.28515625" style="203" customWidth="1"/>
    <col min="6922" max="6922" width="15.85546875" style="203" customWidth="1"/>
    <col min="6923" max="6923" width="13" style="203" customWidth="1"/>
    <col min="6924" max="6924" width="0.140625" style="203" customWidth="1"/>
    <col min="6925" max="7166" width="11.42578125" style="203"/>
    <col min="7167" max="7167" width="1.85546875" style="203" customWidth="1"/>
    <col min="7168" max="7174" width="11.42578125" style="203"/>
    <col min="7175" max="7175" width="11.85546875" style="203" bestFit="1" customWidth="1"/>
    <col min="7176" max="7176" width="12.5703125" style="203" customWidth="1"/>
    <col min="7177" max="7177" width="13.28515625" style="203" customWidth="1"/>
    <col min="7178" max="7178" width="15.85546875" style="203" customWidth="1"/>
    <col min="7179" max="7179" width="13" style="203" customWidth="1"/>
    <col min="7180" max="7180" width="0.140625" style="203" customWidth="1"/>
    <col min="7181" max="7422" width="11.42578125" style="203"/>
    <col min="7423" max="7423" width="1.85546875" style="203" customWidth="1"/>
    <col min="7424" max="7430" width="11.42578125" style="203"/>
    <col min="7431" max="7431" width="11.85546875" style="203" bestFit="1" customWidth="1"/>
    <col min="7432" max="7432" width="12.5703125" style="203" customWidth="1"/>
    <col min="7433" max="7433" width="13.28515625" style="203" customWidth="1"/>
    <col min="7434" max="7434" width="15.85546875" style="203" customWidth="1"/>
    <col min="7435" max="7435" width="13" style="203" customWidth="1"/>
    <col min="7436" max="7436" width="0.140625" style="203" customWidth="1"/>
    <col min="7437" max="7678" width="11.42578125" style="203"/>
    <col min="7679" max="7679" width="1.85546875" style="203" customWidth="1"/>
    <col min="7680" max="7686" width="11.42578125" style="203"/>
    <col min="7687" max="7687" width="11.85546875" style="203" bestFit="1" customWidth="1"/>
    <col min="7688" max="7688" width="12.5703125" style="203" customWidth="1"/>
    <col min="7689" max="7689" width="13.28515625" style="203" customWidth="1"/>
    <col min="7690" max="7690" width="15.85546875" style="203" customWidth="1"/>
    <col min="7691" max="7691" width="13" style="203" customWidth="1"/>
    <col min="7692" max="7692" width="0.140625" style="203" customWidth="1"/>
    <col min="7693" max="7934" width="11.42578125" style="203"/>
    <col min="7935" max="7935" width="1.85546875" style="203" customWidth="1"/>
    <col min="7936" max="7942" width="11.42578125" style="203"/>
    <col min="7943" max="7943" width="11.85546875" style="203" bestFit="1" customWidth="1"/>
    <col min="7944" max="7944" width="12.5703125" style="203" customWidth="1"/>
    <col min="7945" max="7945" width="13.28515625" style="203" customWidth="1"/>
    <col min="7946" max="7946" width="15.85546875" style="203" customWidth="1"/>
    <col min="7947" max="7947" width="13" style="203" customWidth="1"/>
    <col min="7948" max="7948" width="0.140625" style="203" customWidth="1"/>
    <col min="7949" max="8190" width="11.42578125" style="203"/>
    <col min="8191" max="8191" width="1.85546875" style="203" customWidth="1"/>
    <col min="8192" max="8198" width="11.42578125" style="203"/>
    <col min="8199" max="8199" width="11.85546875" style="203" bestFit="1" customWidth="1"/>
    <col min="8200" max="8200" width="12.5703125" style="203" customWidth="1"/>
    <col min="8201" max="8201" width="13.28515625" style="203" customWidth="1"/>
    <col min="8202" max="8202" width="15.85546875" style="203" customWidth="1"/>
    <col min="8203" max="8203" width="13" style="203" customWidth="1"/>
    <col min="8204" max="8204" width="0.140625" style="203" customWidth="1"/>
    <col min="8205" max="8446" width="11.42578125" style="203"/>
    <col min="8447" max="8447" width="1.85546875" style="203" customWidth="1"/>
    <col min="8448" max="8454" width="11.42578125" style="203"/>
    <col min="8455" max="8455" width="11.85546875" style="203" bestFit="1" customWidth="1"/>
    <col min="8456" max="8456" width="12.5703125" style="203" customWidth="1"/>
    <col min="8457" max="8457" width="13.28515625" style="203" customWidth="1"/>
    <col min="8458" max="8458" width="15.85546875" style="203" customWidth="1"/>
    <col min="8459" max="8459" width="13" style="203" customWidth="1"/>
    <col min="8460" max="8460" width="0.140625" style="203" customWidth="1"/>
    <col min="8461" max="8702" width="11.42578125" style="203"/>
    <col min="8703" max="8703" width="1.85546875" style="203" customWidth="1"/>
    <col min="8704" max="8710" width="11.42578125" style="203"/>
    <col min="8711" max="8711" width="11.85546875" style="203" bestFit="1" customWidth="1"/>
    <col min="8712" max="8712" width="12.5703125" style="203" customWidth="1"/>
    <col min="8713" max="8713" width="13.28515625" style="203" customWidth="1"/>
    <col min="8714" max="8714" width="15.85546875" style="203" customWidth="1"/>
    <col min="8715" max="8715" width="13" style="203" customWidth="1"/>
    <col min="8716" max="8716" width="0.140625" style="203" customWidth="1"/>
    <col min="8717" max="8958" width="11.42578125" style="203"/>
    <col min="8959" max="8959" width="1.85546875" style="203" customWidth="1"/>
    <col min="8960" max="8966" width="11.42578125" style="203"/>
    <col min="8967" max="8967" width="11.85546875" style="203" bestFit="1" customWidth="1"/>
    <col min="8968" max="8968" width="12.5703125" style="203" customWidth="1"/>
    <col min="8969" max="8969" width="13.28515625" style="203" customWidth="1"/>
    <col min="8970" max="8970" width="15.85546875" style="203" customWidth="1"/>
    <col min="8971" max="8971" width="13" style="203" customWidth="1"/>
    <col min="8972" max="8972" width="0.140625" style="203" customWidth="1"/>
    <col min="8973" max="9214" width="11.42578125" style="203"/>
    <col min="9215" max="9215" width="1.85546875" style="203" customWidth="1"/>
    <col min="9216" max="9222" width="11.42578125" style="203"/>
    <col min="9223" max="9223" width="11.85546875" style="203" bestFit="1" customWidth="1"/>
    <col min="9224" max="9224" width="12.5703125" style="203" customWidth="1"/>
    <col min="9225" max="9225" width="13.28515625" style="203" customWidth="1"/>
    <col min="9226" max="9226" width="15.85546875" style="203" customWidth="1"/>
    <col min="9227" max="9227" width="13" style="203" customWidth="1"/>
    <col min="9228" max="9228" width="0.140625" style="203" customWidth="1"/>
    <col min="9229" max="9470" width="11.42578125" style="203"/>
    <col min="9471" max="9471" width="1.85546875" style="203" customWidth="1"/>
    <col min="9472" max="9478" width="11.42578125" style="203"/>
    <col min="9479" max="9479" width="11.85546875" style="203" bestFit="1" customWidth="1"/>
    <col min="9480" max="9480" width="12.5703125" style="203" customWidth="1"/>
    <col min="9481" max="9481" width="13.28515625" style="203" customWidth="1"/>
    <col min="9482" max="9482" width="15.85546875" style="203" customWidth="1"/>
    <col min="9483" max="9483" width="13" style="203" customWidth="1"/>
    <col min="9484" max="9484" width="0.140625" style="203" customWidth="1"/>
    <col min="9485" max="9726" width="11.42578125" style="203"/>
    <col min="9727" max="9727" width="1.85546875" style="203" customWidth="1"/>
    <col min="9728" max="9734" width="11.42578125" style="203"/>
    <col min="9735" max="9735" width="11.85546875" style="203" bestFit="1" customWidth="1"/>
    <col min="9736" max="9736" width="12.5703125" style="203" customWidth="1"/>
    <col min="9737" max="9737" width="13.28515625" style="203" customWidth="1"/>
    <col min="9738" max="9738" width="15.85546875" style="203" customWidth="1"/>
    <col min="9739" max="9739" width="13" style="203" customWidth="1"/>
    <col min="9740" max="9740" width="0.140625" style="203" customWidth="1"/>
    <col min="9741" max="9982" width="11.42578125" style="203"/>
    <col min="9983" max="9983" width="1.85546875" style="203" customWidth="1"/>
    <col min="9984" max="9990" width="11.42578125" style="203"/>
    <col min="9991" max="9991" width="11.85546875" style="203" bestFit="1" customWidth="1"/>
    <col min="9992" max="9992" width="12.5703125" style="203" customWidth="1"/>
    <col min="9993" max="9993" width="13.28515625" style="203" customWidth="1"/>
    <col min="9994" max="9994" width="15.85546875" style="203" customWidth="1"/>
    <col min="9995" max="9995" width="13" style="203" customWidth="1"/>
    <col min="9996" max="9996" width="0.140625" style="203" customWidth="1"/>
    <col min="9997" max="10238" width="11.42578125" style="203"/>
    <col min="10239" max="10239" width="1.85546875" style="203" customWidth="1"/>
    <col min="10240" max="10246" width="11.42578125" style="203"/>
    <col min="10247" max="10247" width="11.85546875" style="203" bestFit="1" customWidth="1"/>
    <col min="10248" max="10248" width="12.5703125" style="203" customWidth="1"/>
    <col min="10249" max="10249" width="13.28515625" style="203" customWidth="1"/>
    <col min="10250" max="10250" width="15.85546875" style="203" customWidth="1"/>
    <col min="10251" max="10251" width="13" style="203" customWidth="1"/>
    <col min="10252" max="10252" width="0.140625" style="203" customWidth="1"/>
    <col min="10253" max="10494" width="11.42578125" style="203"/>
    <col min="10495" max="10495" width="1.85546875" style="203" customWidth="1"/>
    <col min="10496" max="10502" width="11.42578125" style="203"/>
    <col min="10503" max="10503" width="11.85546875" style="203" bestFit="1" customWidth="1"/>
    <col min="10504" max="10504" width="12.5703125" style="203" customWidth="1"/>
    <col min="10505" max="10505" width="13.28515625" style="203" customWidth="1"/>
    <col min="10506" max="10506" width="15.85546875" style="203" customWidth="1"/>
    <col min="10507" max="10507" width="13" style="203" customWidth="1"/>
    <col min="10508" max="10508" width="0.140625" style="203" customWidth="1"/>
    <col min="10509" max="10750" width="11.42578125" style="203"/>
    <col min="10751" max="10751" width="1.85546875" style="203" customWidth="1"/>
    <col min="10752" max="10758" width="11.42578125" style="203"/>
    <col min="10759" max="10759" width="11.85546875" style="203" bestFit="1" customWidth="1"/>
    <col min="10760" max="10760" width="12.5703125" style="203" customWidth="1"/>
    <col min="10761" max="10761" width="13.28515625" style="203" customWidth="1"/>
    <col min="10762" max="10762" width="15.85546875" style="203" customWidth="1"/>
    <col min="10763" max="10763" width="13" style="203" customWidth="1"/>
    <col min="10764" max="10764" width="0.140625" style="203" customWidth="1"/>
    <col min="10765" max="11006" width="11.42578125" style="203"/>
    <col min="11007" max="11007" width="1.85546875" style="203" customWidth="1"/>
    <col min="11008" max="11014" width="11.42578125" style="203"/>
    <col min="11015" max="11015" width="11.85546875" style="203" bestFit="1" customWidth="1"/>
    <col min="11016" max="11016" width="12.5703125" style="203" customWidth="1"/>
    <col min="11017" max="11017" width="13.28515625" style="203" customWidth="1"/>
    <col min="11018" max="11018" width="15.85546875" style="203" customWidth="1"/>
    <col min="11019" max="11019" width="13" style="203" customWidth="1"/>
    <col min="11020" max="11020" width="0.140625" style="203" customWidth="1"/>
    <col min="11021" max="11262" width="11.42578125" style="203"/>
    <col min="11263" max="11263" width="1.85546875" style="203" customWidth="1"/>
    <col min="11264" max="11270" width="11.42578125" style="203"/>
    <col min="11271" max="11271" width="11.85546875" style="203" bestFit="1" customWidth="1"/>
    <col min="11272" max="11272" width="12.5703125" style="203" customWidth="1"/>
    <col min="11273" max="11273" width="13.28515625" style="203" customWidth="1"/>
    <col min="11274" max="11274" width="15.85546875" style="203" customWidth="1"/>
    <col min="11275" max="11275" width="13" style="203" customWidth="1"/>
    <col min="11276" max="11276" width="0.140625" style="203" customWidth="1"/>
    <col min="11277" max="11518" width="11.42578125" style="203"/>
    <col min="11519" max="11519" width="1.85546875" style="203" customWidth="1"/>
    <col min="11520" max="11526" width="11.42578125" style="203"/>
    <col min="11527" max="11527" width="11.85546875" style="203" bestFit="1" customWidth="1"/>
    <col min="11528" max="11528" width="12.5703125" style="203" customWidth="1"/>
    <col min="11529" max="11529" width="13.28515625" style="203" customWidth="1"/>
    <col min="11530" max="11530" width="15.85546875" style="203" customWidth="1"/>
    <col min="11531" max="11531" width="13" style="203" customWidth="1"/>
    <col min="11532" max="11532" width="0.140625" style="203" customWidth="1"/>
    <col min="11533" max="11774" width="11.42578125" style="203"/>
    <col min="11775" max="11775" width="1.85546875" style="203" customWidth="1"/>
    <col min="11776" max="11782" width="11.42578125" style="203"/>
    <col min="11783" max="11783" width="11.85546875" style="203" bestFit="1" customWidth="1"/>
    <col min="11784" max="11784" width="12.5703125" style="203" customWidth="1"/>
    <col min="11785" max="11785" width="13.28515625" style="203" customWidth="1"/>
    <col min="11786" max="11786" width="15.85546875" style="203" customWidth="1"/>
    <col min="11787" max="11787" width="13" style="203" customWidth="1"/>
    <col min="11788" max="11788" width="0.140625" style="203" customWidth="1"/>
    <col min="11789" max="12030" width="11.42578125" style="203"/>
    <col min="12031" max="12031" width="1.85546875" style="203" customWidth="1"/>
    <col min="12032" max="12038" width="11.42578125" style="203"/>
    <col min="12039" max="12039" width="11.85546875" style="203" bestFit="1" customWidth="1"/>
    <col min="12040" max="12040" width="12.5703125" style="203" customWidth="1"/>
    <col min="12041" max="12041" width="13.28515625" style="203" customWidth="1"/>
    <col min="12042" max="12042" width="15.85546875" style="203" customWidth="1"/>
    <col min="12043" max="12043" width="13" style="203" customWidth="1"/>
    <col min="12044" max="12044" width="0.140625" style="203" customWidth="1"/>
    <col min="12045" max="12286" width="11.42578125" style="203"/>
    <col min="12287" max="12287" width="1.85546875" style="203" customWidth="1"/>
    <col min="12288" max="12294" width="11.42578125" style="203"/>
    <col min="12295" max="12295" width="11.85546875" style="203" bestFit="1" customWidth="1"/>
    <col min="12296" max="12296" width="12.5703125" style="203" customWidth="1"/>
    <col min="12297" max="12297" width="13.28515625" style="203" customWidth="1"/>
    <col min="12298" max="12298" width="15.85546875" style="203" customWidth="1"/>
    <col min="12299" max="12299" width="13" style="203" customWidth="1"/>
    <col min="12300" max="12300" width="0.140625" style="203" customWidth="1"/>
    <col min="12301" max="12542" width="11.42578125" style="203"/>
    <col min="12543" max="12543" width="1.85546875" style="203" customWidth="1"/>
    <col min="12544" max="12550" width="11.42578125" style="203"/>
    <col min="12551" max="12551" width="11.85546875" style="203" bestFit="1" customWidth="1"/>
    <col min="12552" max="12552" width="12.5703125" style="203" customWidth="1"/>
    <col min="12553" max="12553" width="13.28515625" style="203" customWidth="1"/>
    <col min="12554" max="12554" width="15.85546875" style="203" customWidth="1"/>
    <col min="12555" max="12555" width="13" style="203" customWidth="1"/>
    <col min="12556" max="12556" width="0.140625" style="203" customWidth="1"/>
    <col min="12557" max="12798" width="11.42578125" style="203"/>
    <col min="12799" max="12799" width="1.85546875" style="203" customWidth="1"/>
    <col min="12800" max="12806" width="11.42578125" style="203"/>
    <col min="12807" max="12807" width="11.85546875" style="203" bestFit="1" customWidth="1"/>
    <col min="12808" max="12808" width="12.5703125" style="203" customWidth="1"/>
    <col min="12809" max="12809" width="13.28515625" style="203" customWidth="1"/>
    <col min="12810" max="12810" width="15.85546875" style="203" customWidth="1"/>
    <col min="12811" max="12811" width="13" style="203" customWidth="1"/>
    <col min="12812" max="12812" width="0.140625" style="203" customWidth="1"/>
    <col min="12813" max="13054" width="11.42578125" style="203"/>
    <col min="13055" max="13055" width="1.85546875" style="203" customWidth="1"/>
    <col min="13056" max="13062" width="11.42578125" style="203"/>
    <col min="13063" max="13063" width="11.85546875" style="203" bestFit="1" customWidth="1"/>
    <col min="13064" max="13064" width="12.5703125" style="203" customWidth="1"/>
    <col min="13065" max="13065" width="13.28515625" style="203" customWidth="1"/>
    <col min="13066" max="13066" width="15.85546875" style="203" customWidth="1"/>
    <col min="13067" max="13067" width="13" style="203" customWidth="1"/>
    <col min="13068" max="13068" width="0.140625" style="203" customWidth="1"/>
    <col min="13069" max="13310" width="11.42578125" style="203"/>
    <col min="13311" max="13311" width="1.85546875" style="203" customWidth="1"/>
    <col min="13312" max="13318" width="11.42578125" style="203"/>
    <col min="13319" max="13319" width="11.85546875" style="203" bestFit="1" customWidth="1"/>
    <col min="13320" max="13320" width="12.5703125" style="203" customWidth="1"/>
    <col min="13321" max="13321" width="13.28515625" style="203" customWidth="1"/>
    <col min="13322" max="13322" width="15.85546875" style="203" customWidth="1"/>
    <col min="13323" max="13323" width="13" style="203" customWidth="1"/>
    <col min="13324" max="13324" width="0.140625" style="203" customWidth="1"/>
    <col min="13325" max="13566" width="11.42578125" style="203"/>
    <col min="13567" max="13567" width="1.85546875" style="203" customWidth="1"/>
    <col min="13568" max="13574" width="11.42578125" style="203"/>
    <col min="13575" max="13575" width="11.85546875" style="203" bestFit="1" customWidth="1"/>
    <col min="13576" max="13576" width="12.5703125" style="203" customWidth="1"/>
    <col min="13577" max="13577" width="13.28515625" style="203" customWidth="1"/>
    <col min="13578" max="13578" width="15.85546875" style="203" customWidth="1"/>
    <col min="13579" max="13579" width="13" style="203" customWidth="1"/>
    <col min="13580" max="13580" width="0.140625" style="203" customWidth="1"/>
    <col min="13581" max="13822" width="11.42578125" style="203"/>
    <col min="13823" max="13823" width="1.85546875" style="203" customWidth="1"/>
    <col min="13824" max="13830" width="11.42578125" style="203"/>
    <col min="13831" max="13831" width="11.85546875" style="203" bestFit="1" customWidth="1"/>
    <col min="13832" max="13832" width="12.5703125" style="203" customWidth="1"/>
    <col min="13833" max="13833" width="13.28515625" style="203" customWidth="1"/>
    <col min="13834" max="13834" width="15.85546875" style="203" customWidth="1"/>
    <col min="13835" max="13835" width="13" style="203" customWidth="1"/>
    <col min="13836" max="13836" width="0.140625" style="203" customWidth="1"/>
    <col min="13837" max="14078" width="11.42578125" style="203"/>
    <col min="14079" max="14079" width="1.85546875" style="203" customWidth="1"/>
    <col min="14080" max="14086" width="11.42578125" style="203"/>
    <col min="14087" max="14087" width="11.85546875" style="203" bestFit="1" customWidth="1"/>
    <col min="14088" max="14088" width="12.5703125" style="203" customWidth="1"/>
    <col min="14089" max="14089" width="13.28515625" style="203" customWidth="1"/>
    <col min="14090" max="14090" width="15.85546875" style="203" customWidth="1"/>
    <col min="14091" max="14091" width="13" style="203" customWidth="1"/>
    <col min="14092" max="14092" width="0.140625" style="203" customWidth="1"/>
    <col min="14093" max="14334" width="11.42578125" style="203"/>
    <col min="14335" max="14335" width="1.85546875" style="203" customWidth="1"/>
    <col min="14336" max="14342" width="11.42578125" style="203"/>
    <col min="14343" max="14343" width="11.85546875" style="203" bestFit="1" customWidth="1"/>
    <col min="14344" max="14344" width="12.5703125" style="203" customWidth="1"/>
    <col min="14345" max="14345" width="13.28515625" style="203" customWidth="1"/>
    <col min="14346" max="14346" width="15.85546875" style="203" customWidth="1"/>
    <col min="14347" max="14347" width="13" style="203" customWidth="1"/>
    <col min="14348" max="14348" width="0.140625" style="203" customWidth="1"/>
    <col min="14349" max="14590" width="11.42578125" style="203"/>
    <col min="14591" max="14591" width="1.85546875" style="203" customWidth="1"/>
    <col min="14592" max="14598" width="11.42578125" style="203"/>
    <col min="14599" max="14599" width="11.85546875" style="203" bestFit="1" customWidth="1"/>
    <col min="14600" max="14600" width="12.5703125" style="203" customWidth="1"/>
    <col min="14601" max="14601" width="13.28515625" style="203" customWidth="1"/>
    <col min="14602" max="14602" width="15.85546875" style="203" customWidth="1"/>
    <col min="14603" max="14603" width="13" style="203" customWidth="1"/>
    <col min="14604" max="14604" width="0.140625" style="203" customWidth="1"/>
    <col min="14605" max="14846" width="11.42578125" style="203"/>
    <col min="14847" max="14847" width="1.85546875" style="203" customWidth="1"/>
    <col min="14848" max="14854" width="11.42578125" style="203"/>
    <col min="14855" max="14855" width="11.85546875" style="203" bestFit="1" customWidth="1"/>
    <col min="14856" max="14856" width="12.5703125" style="203" customWidth="1"/>
    <col min="14857" max="14857" width="13.28515625" style="203" customWidth="1"/>
    <col min="14858" max="14858" width="15.85546875" style="203" customWidth="1"/>
    <col min="14859" max="14859" width="13" style="203" customWidth="1"/>
    <col min="14860" max="14860" width="0.140625" style="203" customWidth="1"/>
    <col min="14861" max="15102" width="11.42578125" style="203"/>
    <col min="15103" max="15103" width="1.85546875" style="203" customWidth="1"/>
    <col min="15104" max="15110" width="11.42578125" style="203"/>
    <col min="15111" max="15111" width="11.85546875" style="203" bestFit="1" customWidth="1"/>
    <col min="15112" max="15112" width="12.5703125" style="203" customWidth="1"/>
    <col min="15113" max="15113" width="13.28515625" style="203" customWidth="1"/>
    <col min="15114" max="15114" width="15.85546875" style="203" customWidth="1"/>
    <col min="15115" max="15115" width="13" style="203" customWidth="1"/>
    <col min="15116" max="15116" width="0.140625" style="203" customWidth="1"/>
    <col min="15117" max="15358" width="11.42578125" style="203"/>
    <col min="15359" max="15359" width="1.85546875" style="203" customWidth="1"/>
    <col min="15360" max="15366" width="11.42578125" style="203"/>
    <col min="15367" max="15367" width="11.85546875" style="203" bestFit="1" customWidth="1"/>
    <col min="15368" max="15368" width="12.5703125" style="203" customWidth="1"/>
    <col min="15369" max="15369" width="13.28515625" style="203" customWidth="1"/>
    <col min="15370" max="15370" width="15.85546875" style="203" customWidth="1"/>
    <col min="15371" max="15371" width="13" style="203" customWidth="1"/>
    <col min="15372" max="15372" width="0.140625" style="203" customWidth="1"/>
    <col min="15373" max="15614" width="11.42578125" style="203"/>
    <col min="15615" max="15615" width="1.85546875" style="203" customWidth="1"/>
    <col min="15616" max="15622" width="11.42578125" style="203"/>
    <col min="15623" max="15623" width="11.85546875" style="203" bestFit="1" customWidth="1"/>
    <col min="15624" max="15624" width="12.5703125" style="203" customWidth="1"/>
    <col min="15625" max="15625" width="13.28515625" style="203" customWidth="1"/>
    <col min="15626" max="15626" width="15.85546875" style="203" customWidth="1"/>
    <col min="15627" max="15627" width="13" style="203" customWidth="1"/>
    <col min="15628" max="15628" width="0.140625" style="203" customWidth="1"/>
    <col min="15629" max="15870" width="11.42578125" style="203"/>
    <col min="15871" max="15871" width="1.85546875" style="203" customWidth="1"/>
    <col min="15872" max="15878" width="11.42578125" style="203"/>
    <col min="15879" max="15879" width="11.85546875" style="203" bestFit="1" customWidth="1"/>
    <col min="15880" max="15880" width="12.5703125" style="203" customWidth="1"/>
    <col min="15881" max="15881" width="13.28515625" style="203" customWidth="1"/>
    <col min="15882" max="15882" width="15.85546875" style="203" customWidth="1"/>
    <col min="15883" max="15883" width="13" style="203" customWidth="1"/>
    <col min="15884" max="15884" width="0.140625" style="203" customWidth="1"/>
    <col min="15885" max="16126" width="11.42578125" style="203"/>
    <col min="16127" max="16127" width="1.85546875" style="203" customWidth="1"/>
    <col min="16128" max="16134" width="11.42578125" style="203"/>
    <col min="16135" max="16135" width="11.85546875" style="203" bestFit="1" customWidth="1"/>
    <col min="16136" max="16136" width="12.5703125" style="203" customWidth="1"/>
    <col min="16137" max="16137" width="13.28515625" style="203" customWidth="1"/>
    <col min="16138" max="16138" width="15.85546875" style="203" customWidth="1"/>
    <col min="16139" max="16139" width="13" style="203" customWidth="1"/>
    <col min="16140" max="16140" width="0.140625" style="203" customWidth="1"/>
    <col min="16141" max="16384" width="11.42578125" style="203"/>
  </cols>
  <sheetData>
    <row r="1" spans="1:52" ht="4.5" customHeight="1">
      <c r="A1" s="1"/>
      <c r="B1" s="2"/>
      <c r="C1" s="3"/>
      <c r="D1" s="2"/>
      <c r="E1" s="2"/>
      <c r="F1" s="2"/>
      <c r="G1" s="2"/>
      <c r="H1" s="2"/>
      <c r="I1" s="3"/>
      <c r="J1" s="2"/>
      <c r="K1" s="2"/>
      <c r="L1" s="3"/>
    </row>
    <row r="2" spans="1:52" ht="13.5" customHeight="1" thickBot="1">
      <c r="A2" s="600"/>
      <c r="B2" s="5"/>
      <c r="C2" s="6"/>
      <c r="D2" s="602"/>
      <c r="E2" s="602"/>
      <c r="F2" s="602"/>
      <c r="G2" s="602"/>
      <c r="H2" s="602"/>
      <c r="I2" s="603"/>
      <c r="J2" s="604" t="s">
        <v>6</v>
      </c>
      <c r="K2" s="604"/>
      <c r="L2" s="605"/>
    </row>
    <row r="3" spans="1:52">
      <c r="A3" s="600"/>
      <c r="B3" s="5"/>
      <c r="C3" s="6"/>
      <c r="D3" s="602" t="s">
        <v>7</v>
      </c>
      <c r="E3" s="602"/>
      <c r="F3" s="602"/>
      <c r="G3" s="602"/>
      <c r="H3" s="602"/>
      <c r="I3" s="603"/>
      <c r="J3" s="8" t="s">
        <v>8</v>
      </c>
      <c r="K3" s="2"/>
      <c r="L3" s="9"/>
    </row>
    <row r="4" spans="1:52" ht="15.75" thickBot="1">
      <c r="A4" s="600"/>
      <c r="B4" s="5"/>
      <c r="C4" s="10"/>
      <c r="D4" s="606" t="s">
        <v>9</v>
      </c>
      <c r="E4" s="606"/>
      <c r="F4" s="606"/>
      <c r="G4" s="606"/>
      <c r="H4" s="606"/>
      <c r="I4" s="607"/>
      <c r="J4" s="11"/>
      <c r="K4" s="11"/>
      <c r="L4" s="12"/>
    </row>
    <row r="5" spans="1:52" ht="15.75" thickBot="1">
      <c r="A5" s="601"/>
      <c r="B5" s="11"/>
      <c r="C5" s="13"/>
      <c r="D5" s="608" t="s">
        <v>56</v>
      </c>
      <c r="E5" s="608"/>
      <c r="F5" s="608"/>
      <c r="G5" s="608"/>
      <c r="H5" s="608"/>
      <c r="I5" s="609"/>
      <c r="J5" s="14" t="s">
        <v>10</v>
      </c>
      <c r="K5" s="610"/>
      <c r="L5" s="611"/>
    </row>
    <row r="6" spans="1:52">
      <c r="A6" s="16"/>
      <c r="B6" s="5"/>
      <c r="C6" s="5"/>
      <c r="D6" s="5"/>
      <c r="E6" s="5"/>
      <c r="F6" s="5"/>
      <c r="G6" s="5"/>
      <c r="H6" s="5"/>
      <c r="I6" s="5"/>
      <c r="J6" s="5"/>
      <c r="K6" s="5"/>
      <c r="L6" s="17"/>
    </row>
    <row r="7" spans="1:52">
      <c r="A7" s="128" t="s">
        <v>11</v>
      </c>
      <c r="B7" s="19"/>
      <c r="C7" s="20"/>
      <c r="D7" s="20"/>
      <c r="E7" s="20"/>
      <c r="F7" s="20"/>
      <c r="G7" s="20"/>
      <c r="H7" s="20"/>
      <c r="I7" s="20"/>
      <c r="J7" s="20"/>
      <c r="K7" s="20"/>
      <c r="L7" s="21"/>
    </row>
    <row r="8" spans="1:52" ht="5.25" customHeight="1">
      <c r="A8" s="16"/>
      <c r="B8" s="23"/>
      <c r="C8" s="23"/>
      <c r="D8" s="23"/>
      <c r="E8" s="23"/>
      <c r="F8" s="23"/>
      <c r="G8" s="23"/>
      <c r="H8" s="23"/>
      <c r="I8" s="23"/>
      <c r="J8" s="23"/>
      <c r="K8" s="23"/>
      <c r="L8" s="17"/>
    </row>
    <row r="9" spans="1:52">
      <c r="A9" s="129" t="s">
        <v>12</v>
      </c>
      <c r="B9" s="5"/>
      <c r="C9" s="24"/>
      <c r="D9" s="25" t="s">
        <v>13</v>
      </c>
      <c r="E9" s="23"/>
      <c r="F9" s="23"/>
      <c r="G9" s="23"/>
      <c r="H9" s="23"/>
      <c r="I9" s="23"/>
      <c r="J9" s="23"/>
      <c r="K9" s="23"/>
      <c r="L9" s="17"/>
    </row>
    <row r="10" spans="1:52">
      <c r="A10" s="129" t="s">
        <v>14</v>
      </c>
      <c r="B10" s="5"/>
      <c r="C10" s="612"/>
      <c r="D10" s="612"/>
      <c r="E10" s="612"/>
      <c r="F10" s="612"/>
      <c r="G10" s="612"/>
      <c r="H10" s="612"/>
      <c r="I10" s="612"/>
      <c r="J10" s="612"/>
      <c r="K10" s="612"/>
      <c r="L10" s="613"/>
    </row>
    <row r="11" spans="1:52">
      <c r="A11" s="130"/>
      <c r="B11" s="5"/>
      <c r="C11" s="612"/>
      <c r="D11" s="612"/>
      <c r="E11" s="612"/>
      <c r="F11" s="612"/>
      <c r="G11" s="612"/>
      <c r="H11" s="612"/>
      <c r="I11" s="612"/>
      <c r="J11" s="612"/>
      <c r="K11" s="612"/>
      <c r="L11" s="613"/>
    </row>
    <row r="12" spans="1:52">
      <c r="A12" s="129" t="s">
        <v>15</v>
      </c>
      <c r="B12" s="5"/>
      <c r="C12" s="614"/>
      <c r="D12" s="614"/>
      <c r="E12" s="614"/>
      <c r="F12" s="614"/>
      <c r="G12" s="614"/>
      <c r="H12" s="614"/>
      <c r="I12" s="614"/>
      <c r="J12" s="614"/>
      <c r="K12" s="614"/>
      <c r="L12" s="615"/>
    </row>
    <row r="13" spans="1:52">
      <c r="A13" s="129" t="s">
        <v>16</v>
      </c>
      <c r="B13" s="5"/>
      <c r="C13" s="614"/>
      <c r="D13" s="614"/>
      <c r="E13" s="614"/>
      <c r="F13" s="614"/>
      <c r="G13" s="614"/>
      <c r="H13" s="614"/>
      <c r="I13" s="614"/>
      <c r="J13" s="614"/>
      <c r="K13" s="614"/>
      <c r="L13" s="615"/>
    </row>
    <row r="14" spans="1:52">
      <c r="A14" s="129" t="s">
        <v>17</v>
      </c>
      <c r="B14" s="5"/>
      <c r="C14" s="614"/>
      <c r="D14" s="614"/>
      <c r="E14" s="614"/>
      <c r="F14" s="614"/>
      <c r="G14" s="614"/>
      <c r="H14" s="614"/>
      <c r="I14" s="614"/>
      <c r="J14" s="614"/>
      <c r="K14" s="614"/>
      <c r="L14" s="615"/>
    </row>
    <row r="15" spans="1:52" ht="4.5" customHeight="1" thickBot="1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8"/>
    </row>
    <row r="16" spans="1:52" s="32" customFormat="1" ht="2.25" customHeight="1" thickBot="1">
      <c r="A16" s="131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  <c r="M16" s="204"/>
      <c r="N16" s="204"/>
      <c r="O16" s="204"/>
      <c r="P16" s="204"/>
      <c r="Q16" s="204"/>
      <c r="R16" s="204"/>
      <c r="S16" s="204"/>
      <c r="T16" s="204"/>
      <c r="U16" s="204"/>
      <c r="V16" s="204"/>
      <c r="W16" s="204"/>
      <c r="X16" s="204"/>
      <c r="Y16" s="204"/>
      <c r="Z16" s="204"/>
      <c r="AA16" s="204"/>
      <c r="AB16" s="204"/>
      <c r="AC16" s="204"/>
      <c r="AD16" s="204"/>
      <c r="AE16" s="204"/>
      <c r="AF16" s="204"/>
      <c r="AG16" s="204"/>
      <c r="AH16" s="204"/>
      <c r="AI16" s="204"/>
      <c r="AJ16" s="204"/>
      <c r="AK16" s="204"/>
      <c r="AL16" s="204"/>
      <c r="AM16" s="204"/>
      <c r="AN16" s="204"/>
      <c r="AO16" s="204"/>
      <c r="AP16" s="204"/>
      <c r="AQ16" s="204"/>
      <c r="AR16" s="204"/>
      <c r="AS16" s="204"/>
      <c r="AT16" s="204"/>
      <c r="AU16" s="204"/>
      <c r="AV16" s="204"/>
      <c r="AW16" s="204"/>
      <c r="AX16" s="204"/>
      <c r="AY16" s="204"/>
      <c r="AZ16" s="204"/>
    </row>
    <row r="17" spans="1:12">
      <c r="A17" s="132" t="s">
        <v>18</v>
      </c>
      <c r="B17" s="33"/>
      <c r="C17" s="34"/>
      <c r="D17" s="34"/>
      <c r="E17" s="34"/>
      <c r="F17" s="34"/>
      <c r="G17" s="34"/>
      <c r="H17" s="34"/>
      <c r="I17" s="34"/>
      <c r="J17" s="34"/>
      <c r="K17" s="34"/>
      <c r="L17" s="35"/>
    </row>
    <row r="18" spans="1:12" ht="4.5" customHeight="1" thickBot="1">
      <c r="A18" s="16"/>
      <c r="B18" s="5"/>
      <c r="C18" s="5"/>
      <c r="D18" s="5"/>
      <c r="E18" s="5"/>
      <c r="F18" s="5"/>
      <c r="G18" s="5"/>
      <c r="H18" s="5"/>
      <c r="I18" s="5"/>
      <c r="J18" s="5"/>
      <c r="K18" s="5"/>
      <c r="L18" s="17"/>
    </row>
    <row r="19" spans="1:12">
      <c r="A19" s="37" t="s">
        <v>19</v>
      </c>
      <c r="B19" s="570" t="s">
        <v>20</v>
      </c>
      <c r="C19" s="571"/>
      <c r="D19" s="571"/>
      <c r="E19" s="571"/>
      <c r="F19" s="571"/>
      <c r="G19" s="571"/>
      <c r="H19" s="571"/>
      <c r="I19" s="571"/>
      <c r="J19" s="599"/>
      <c r="K19" s="249" t="s">
        <v>21</v>
      </c>
      <c r="L19" s="37" t="s">
        <v>22</v>
      </c>
    </row>
    <row r="20" spans="1:12" ht="15.75" thickBot="1">
      <c r="A20" s="39">
        <v>663.1</v>
      </c>
      <c r="B20" s="584" t="s">
        <v>307</v>
      </c>
      <c r="C20" s="585"/>
      <c r="D20" s="585"/>
      <c r="E20" s="585"/>
      <c r="F20" s="585"/>
      <c r="G20" s="585"/>
      <c r="H20" s="585"/>
      <c r="I20" s="585"/>
      <c r="J20" s="586"/>
      <c r="K20" s="40" t="s">
        <v>1</v>
      </c>
      <c r="L20" s="41"/>
    </row>
    <row r="21" spans="1:12">
      <c r="A21" s="16"/>
      <c r="B21" s="5"/>
      <c r="C21" s="5"/>
      <c r="D21" s="5"/>
      <c r="E21" s="5"/>
      <c r="F21" s="5"/>
      <c r="G21" s="5"/>
      <c r="H21" s="5"/>
      <c r="I21" s="5"/>
      <c r="J21" s="5"/>
      <c r="K21" s="5"/>
      <c r="L21" s="17"/>
    </row>
    <row r="22" spans="1:12">
      <c r="A22" s="133" t="s">
        <v>24</v>
      </c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3"/>
    </row>
    <row r="23" spans="1:12" s="49" customFormat="1" ht="3.75" customHeight="1" thickBot="1">
      <c r="A23" s="134"/>
      <c r="B23" s="45"/>
      <c r="C23" s="45"/>
      <c r="D23" s="45"/>
      <c r="E23" s="45"/>
      <c r="F23" s="45"/>
      <c r="G23" s="45"/>
      <c r="H23" s="46"/>
      <c r="I23" s="46"/>
      <c r="J23" s="45"/>
      <c r="K23" s="45"/>
      <c r="L23" s="47"/>
    </row>
    <row r="24" spans="1:12">
      <c r="A24" s="570" t="s">
        <v>20</v>
      </c>
      <c r="B24" s="587"/>
      <c r="C24" s="587"/>
      <c r="D24" s="587"/>
      <c r="E24" s="588"/>
      <c r="F24" s="589" t="s">
        <v>25</v>
      </c>
      <c r="G24" s="587"/>
      <c r="H24" s="590" t="s">
        <v>26</v>
      </c>
      <c r="I24" s="591"/>
      <c r="J24" s="50" t="s">
        <v>27</v>
      </c>
      <c r="K24" s="249" t="s">
        <v>28</v>
      </c>
      <c r="L24" s="51" t="s">
        <v>29</v>
      </c>
    </row>
    <row r="25" spans="1:12">
      <c r="A25" s="580" t="s">
        <v>58</v>
      </c>
      <c r="B25" s="581"/>
      <c r="C25" s="581"/>
      <c r="D25" s="581"/>
      <c r="E25" s="582"/>
      <c r="F25" s="592"/>
      <c r="G25" s="582"/>
      <c r="H25" s="592"/>
      <c r="I25" s="582"/>
      <c r="J25" s="52"/>
      <c r="K25" s="53"/>
      <c r="L25" s="54">
        <f>0.1*L53</f>
        <v>3772.7604999999999</v>
      </c>
    </row>
    <row r="26" spans="1:12">
      <c r="A26" s="593"/>
      <c r="B26" s="594"/>
      <c r="C26" s="594"/>
      <c r="D26" s="594"/>
      <c r="E26" s="595"/>
      <c r="F26" s="55"/>
      <c r="G26" s="56"/>
      <c r="H26" s="55"/>
      <c r="I26" s="56"/>
      <c r="J26" s="52"/>
      <c r="K26" s="53"/>
      <c r="L26" s="54"/>
    </row>
    <row r="27" spans="1:12" ht="15.75" thickBot="1">
      <c r="A27" s="574"/>
      <c r="B27" s="575"/>
      <c r="C27" s="575"/>
      <c r="D27" s="575"/>
      <c r="E27" s="583"/>
      <c r="F27" s="598"/>
      <c r="G27" s="583"/>
      <c r="H27" s="598"/>
      <c r="I27" s="583"/>
      <c r="J27" s="57"/>
      <c r="K27" s="58"/>
      <c r="L27" s="59"/>
    </row>
    <row r="28" spans="1:12" ht="15.75" thickBot="1">
      <c r="A28" s="567" t="s">
        <v>31</v>
      </c>
      <c r="B28" s="568"/>
      <c r="C28" s="568"/>
      <c r="D28" s="568"/>
      <c r="E28" s="568"/>
      <c r="F28" s="568"/>
      <c r="G28" s="568"/>
      <c r="H28" s="568"/>
      <c r="I28" s="568"/>
      <c r="J28" s="568"/>
      <c r="K28" s="569"/>
      <c r="L28" s="60">
        <f>SUM(L25:L27)</f>
        <v>3772.7604999999999</v>
      </c>
    </row>
    <row r="29" spans="1:12">
      <c r="A29" s="135"/>
      <c r="B29" s="5"/>
      <c r="C29" s="5"/>
      <c r="D29" s="5"/>
      <c r="E29" s="5"/>
      <c r="F29" s="5"/>
      <c r="G29" s="5"/>
      <c r="H29" s="5"/>
      <c r="I29" s="5"/>
      <c r="J29" s="5"/>
      <c r="K29" s="5"/>
      <c r="L29" s="17"/>
    </row>
    <row r="30" spans="1:12">
      <c r="A30" s="136" t="s">
        <v>32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21"/>
    </row>
    <row r="31" spans="1:12" ht="3.75" customHeight="1" thickBot="1">
      <c r="A31" s="26"/>
      <c r="B31" s="11"/>
      <c r="C31" s="11"/>
      <c r="D31" s="11"/>
      <c r="E31" s="11"/>
      <c r="F31" s="11"/>
      <c r="G31" s="11"/>
      <c r="H31" s="11"/>
      <c r="I31" s="5"/>
      <c r="J31" s="5"/>
      <c r="K31" s="5"/>
      <c r="L31" s="17"/>
    </row>
    <row r="32" spans="1:12">
      <c r="A32" s="570" t="s">
        <v>20</v>
      </c>
      <c r="B32" s="571"/>
      <c r="C32" s="571"/>
      <c r="D32" s="571"/>
      <c r="E32" s="571"/>
      <c r="F32" s="571"/>
      <c r="G32" s="571"/>
      <c r="H32" s="579"/>
      <c r="I32" s="250" t="s">
        <v>21</v>
      </c>
      <c r="J32" s="50" t="s">
        <v>22</v>
      </c>
      <c r="K32" s="249" t="s">
        <v>33</v>
      </c>
      <c r="L32" s="51" t="s">
        <v>29</v>
      </c>
    </row>
    <row r="33" spans="1:12">
      <c r="A33" s="580" t="s">
        <v>59</v>
      </c>
      <c r="B33" s="581"/>
      <c r="C33" s="581"/>
      <c r="D33" s="581"/>
      <c r="E33" s="581"/>
      <c r="F33" s="581"/>
      <c r="G33" s="581"/>
      <c r="H33" s="582"/>
      <c r="I33" s="62" t="s">
        <v>1</v>
      </c>
      <c r="J33" s="63">
        <v>1</v>
      </c>
      <c r="K33" s="64" t="e">
        <f>+insumos!#REF!</f>
        <v>#REF!</v>
      </c>
      <c r="L33" s="54" t="e">
        <f>+J33*K33</f>
        <v>#REF!</v>
      </c>
    </row>
    <row r="34" spans="1:12">
      <c r="A34" s="44" t="s">
        <v>141</v>
      </c>
      <c r="B34" s="45"/>
      <c r="C34" s="45"/>
      <c r="D34" s="45"/>
      <c r="E34" s="45"/>
      <c r="F34" s="45"/>
      <c r="G34" s="45"/>
      <c r="H34" s="45"/>
      <c r="I34" s="119" t="s">
        <v>0</v>
      </c>
      <c r="J34" s="120">
        <v>0.3</v>
      </c>
      <c r="K34" s="121">
        <f>+insumos!C9</f>
        <v>60000</v>
      </c>
      <c r="L34" s="122">
        <f>+J34*K34</f>
        <v>18000</v>
      </c>
    </row>
    <row r="35" spans="1:12">
      <c r="A35" s="580"/>
      <c r="B35" s="581"/>
      <c r="C35" s="581"/>
      <c r="D35" s="581"/>
      <c r="E35" s="581"/>
      <c r="F35" s="581"/>
      <c r="G35" s="581"/>
      <c r="H35" s="582"/>
      <c r="I35" s="65"/>
      <c r="J35" s="66"/>
      <c r="K35" s="67"/>
      <c r="L35" s="68"/>
    </row>
    <row r="36" spans="1:12">
      <c r="A36" s="580"/>
      <c r="B36" s="581"/>
      <c r="C36" s="581"/>
      <c r="D36" s="581"/>
      <c r="E36" s="581"/>
      <c r="F36" s="581"/>
      <c r="G36" s="581"/>
      <c r="H36" s="582"/>
      <c r="I36" s="65"/>
      <c r="J36" s="66"/>
      <c r="K36" s="67"/>
      <c r="L36" s="68"/>
    </row>
    <row r="37" spans="1:12">
      <c r="A37" s="580"/>
      <c r="B37" s="581"/>
      <c r="C37" s="581"/>
      <c r="D37" s="581"/>
      <c r="E37" s="581"/>
      <c r="F37" s="581"/>
      <c r="G37" s="581"/>
      <c r="H37" s="582"/>
      <c r="I37" s="65"/>
      <c r="J37" s="66"/>
      <c r="K37" s="67"/>
      <c r="L37" s="68"/>
    </row>
    <row r="38" spans="1:12" ht="15.75" thickBot="1">
      <c r="A38" s="574"/>
      <c r="B38" s="575"/>
      <c r="C38" s="575"/>
      <c r="D38" s="575"/>
      <c r="E38" s="575"/>
      <c r="F38" s="575"/>
      <c r="G38" s="575"/>
      <c r="H38" s="583"/>
      <c r="I38" s="123"/>
      <c r="J38" s="70"/>
      <c r="K38" s="124"/>
      <c r="L38" s="71"/>
    </row>
    <row r="39" spans="1:12" ht="15.75" thickBot="1">
      <c r="A39" s="567" t="s">
        <v>31</v>
      </c>
      <c r="B39" s="568"/>
      <c r="C39" s="568"/>
      <c r="D39" s="568"/>
      <c r="E39" s="568"/>
      <c r="F39" s="568"/>
      <c r="G39" s="568"/>
      <c r="H39" s="568"/>
      <c r="I39" s="568"/>
      <c r="J39" s="568"/>
      <c r="K39" s="569"/>
      <c r="L39" s="60" t="e">
        <f>SUM(L33:L38)</f>
        <v>#REF!</v>
      </c>
    </row>
    <row r="40" spans="1:12">
      <c r="A40" s="16"/>
      <c r="B40" s="5"/>
      <c r="C40" s="5"/>
      <c r="D40" s="5"/>
      <c r="E40" s="5"/>
      <c r="F40" s="5"/>
      <c r="G40" s="5"/>
      <c r="H40" s="5"/>
      <c r="I40" s="5"/>
      <c r="J40" s="5"/>
      <c r="K40" s="5"/>
      <c r="L40" s="17"/>
    </row>
    <row r="41" spans="1:12">
      <c r="A41" s="136" t="s">
        <v>34</v>
      </c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21"/>
    </row>
    <row r="42" spans="1:12" ht="3.75" customHeight="1" thickBot="1">
      <c r="A42" s="16"/>
      <c r="B42" s="5"/>
      <c r="C42" s="5"/>
      <c r="D42" s="5"/>
      <c r="E42" s="5"/>
      <c r="F42" s="5"/>
      <c r="G42" s="5"/>
      <c r="H42" s="5"/>
      <c r="I42" s="5"/>
      <c r="J42" s="5"/>
      <c r="K42" s="5"/>
      <c r="L42" s="17"/>
    </row>
    <row r="43" spans="1:12">
      <c r="A43" s="570" t="s">
        <v>35</v>
      </c>
      <c r="B43" s="571"/>
      <c r="C43" s="571"/>
      <c r="D43" s="571"/>
      <c r="E43" s="571"/>
      <c r="F43" s="571"/>
      <c r="G43" s="571"/>
      <c r="H43" s="50" t="s">
        <v>36</v>
      </c>
      <c r="I43" s="249" t="s">
        <v>37</v>
      </c>
      <c r="J43" s="50" t="s">
        <v>38</v>
      </c>
      <c r="K43" s="249" t="s">
        <v>39</v>
      </c>
      <c r="L43" s="51" t="s">
        <v>29</v>
      </c>
    </row>
    <row r="44" spans="1:12">
      <c r="A44" s="580" t="s">
        <v>141</v>
      </c>
      <c r="B44" s="581"/>
      <c r="C44" s="581"/>
      <c r="D44" s="581"/>
      <c r="E44" s="581"/>
      <c r="F44" s="581"/>
      <c r="G44" s="581"/>
      <c r="H44" s="63">
        <f>+J34</f>
        <v>0.3</v>
      </c>
      <c r="I44" s="72">
        <f>+insumos!B75</f>
        <v>20</v>
      </c>
      <c r="J44" s="86">
        <f>+I44*H44</f>
        <v>6</v>
      </c>
      <c r="K44" s="68">
        <f>+TRANSPORTE!L55</f>
        <v>1600</v>
      </c>
      <c r="L44" s="68">
        <f>+K44*J44</f>
        <v>9600</v>
      </c>
    </row>
    <row r="45" spans="1:12" ht="15.75" thickBot="1">
      <c r="A45" s="574"/>
      <c r="B45" s="575"/>
      <c r="C45" s="575"/>
      <c r="D45" s="575"/>
      <c r="E45" s="575"/>
      <c r="F45" s="575"/>
      <c r="G45" s="575"/>
      <c r="H45" s="87"/>
      <c r="I45" s="11"/>
      <c r="J45" s="87"/>
      <c r="K45" s="68"/>
      <c r="L45" s="68"/>
    </row>
    <row r="46" spans="1:12" ht="15.75" thickBot="1">
      <c r="A46" s="567" t="s">
        <v>31</v>
      </c>
      <c r="B46" s="568"/>
      <c r="C46" s="568"/>
      <c r="D46" s="568"/>
      <c r="E46" s="568"/>
      <c r="F46" s="568"/>
      <c r="G46" s="568"/>
      <c r="H46" s="568"/>
      <c r="I46" s="568"/>
      <c r="J46" s="568"/>
      <c r="K46" s="569"/>
      <c r="L46" s="60">
        <f>SUM(L44:L45)</f>
        <v>9600</v>
      </c>
    </row>
    <row r="47" spans="1:12">
      <c r="A47" s="16"/>
      <c r="B47" s="5"/>
      <c r="C47" s="5"/>
      <c r="D47" s="5"/>
      <c r="E47" s="5"/>
      <c r="F47" s="5"/>
      <c r="G47" s="5"/>
      <c r="H47" s="5"/>
      <c r="I47" s="5"/>
      <c r="J47" s="5"/>
      <c r="K47" s="5"/>
      <c r="L47" s="17"/>
    </row>
    <row r="48" spans="1:12">
      <c r="A48" s="136" t="s">
        <v>41</v>
      </c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21"/>
    </row>
    <row r="49" spans="1:12" ht="3.75" customHeight="1" thickBot="1">
      <c r="A49" s="16"/>
      <c r="B49" s="5"/>
      <c r="C49" s="5"/>
      <c r="D49" s="5"/>
      <c r="E49" s="5"/>
      <c r="F49" s="5"/>
      <c r="G49" s="5"/>
      <c r="H49" s="5"/>
      <c r="I49" s="5"/>
      <c r="J49" s="5"/>
      <c r="K49" s="5"/>
      <c r="L49" s="17"/>
    </row>
    <row r="50" spans="1:12">
      <c r="A50" s="570" t="s">
        <v>42</v>
      </c>
      <c r="B50" s="571"/>
      <c r="C50" s="571"/>
      <c r="D50" s="571"/>
      <c r="E50" s="571"/>
      <c r="F50" s="571"/>
      <c r="G50" s="571"/>
      <c r="H50" s="50" t="s">
        <v>43</v>
      </c>
      <c r="I50" s="76" t="s">
        <v>44</v>
      </c>
      <c r="J50" s="77" t="s">
        <v>45</v>
      </c>
      <c r="K50" s="76" t="s">
        <v>28</v>
      </c>
      <c r="L50" s="78" t="s">
        <v>29</v>
      </c>
    </row>
    <row r="51" spans="1:12">
      <c r="A51" s="580" t="s">
        <v>61</v>
      </c>
      <c r="B51" s="581"/>
      <c r="C51" s="581"/>
      <c r="D51" s="581"/>
      <c r="E51" s="581"/>
      <c r="F51" s="581"/>
      <c r="G51" s="581"/>
      <c r="H51" s="52">
        <f>insumos!C50+3*insumos!C49</f>
        <v>203933</v>
      </c>
      <c r="I51" s="64">
        <f>+H51*0.85</f>
        <v>173343.05</v>
      </c>
      <c r="J51" s="52">
        <f>+H51+I51</f>
        <v>377276.05</v>
      </c>
      <c r="K51" s="72">
        <v>10</v>
      </c>
      <c r="L51" s="54">
        <f>+J51/K51</f>
        <v>37727.604999999996</v>
      </c>
    </row>
    <row r="52" spans="1:12" ht="15.75" thickBot="1">
      <c r="A52" s="574"/>
      <c r="B52" s="575"/>
      <c r="C52" s="575"/>
      <c r="D52" s="575"/>
      <c r="E52" s="575"/>
      <c r="F52" s="575"/>
      <c r="G52" s="575"/>
      <c r="H52" s="87"/>
      <c r="I52" s="11"/>
      <c r="J52" s="87"/>
      <c r="K52" s="11"/>
      <c r="L52" s="88"/>
    </row>
    <row r="53" spans="1:12" ht="15.75" thickBot="1">
      <c r="A53" s="567" t="s">
        <v>31</v>
      </c>
      <c r="B53" s="568"/>
      <c r="C53" s="568"/>
      <c r="D53" s="568"/>
      <c r="E53" s="568"/>
      <c r="F53" s="568"/>
      <c r="G53" s="568"/>
      <c r="H53" s="568"/>
      <c r="I53" s="568"/>
      <c r="J53" s="568"/>
      <c r="K53" s="569"/>
      <c r="L53" s="60">
        <f>SUM(L51:L52)</f>
        <v>37727.604999999996</v>
      </c>
    </row>
    <row r="54" spans="1:12" ht="8.25" customHeight="1" thickBot="1">
      <c r="A54" s="16"/>
      <c r="B54" s="5"/>
      <c r="C54" s="5"/>
      <c r="D54" s="5"/>
      <c r="E54" s="5"/>
      <c r="F54" s="5"/>
      <c r="G54" s="5"/>
      <c r="H54" s="5"/>
      <c r="I54" s="5"/>
      <c r="J54" s="5"/>
      <c r="K54" s="5"/>
      <c r="L54" s="17"/>
    </row>
    <row r="55" spans="1:12" ht="15.75" thickBot="1">
      <c r="A55" s="576" t="s">
        <v>47</v>
      </c>
      <c r="B55" s="577"/>
      <c r="C55" s="577"/>
      <c r="D55" s="577"/>
      <c r="E55" s="577"/>
      <c r="F55" s="577"/>
      <c r="G55" s="577"/>
      <c r="H55" s="577"/>
      <c r="I55" s="577"/>
      <c r="J55" s="577"/>
      <c r="K55" s="578"/>
      <c r="L55" s="60" t="e">
        <f>ROUND(L28+L39+L46+L53,0)</f>
        <v>#REF!</v>
      </c>
    </row>
    <row r="56" spans="1:12" ht="3" customHeight="1">
      <c r="A56" s="16"/>
      <c r="B56" s="5"/>
      <c r="C56" s="5"/>
      <c r="D56" s="5"/>
      <c r="E56" s="5"/>
      <c r="F56" s="5"/>
      <c r="G56" s="5"/>
      <c r="H56" s="5"/>
      <c r="I56" s="5"/>
      <c r="J56" s="5"/>
      <c r="K56" s="5"/>
      <c r="L56" s="17"/>
    </row>
    <row r="57" spans="1:12" ht="3" customHeight="1">
      <c r="A57" s="16"/>
      <c r="B57" s="5"/>
      <c r="C57" s="5"/>
      <c r="D57" s="5"/>
      <c r="E57" s="5"/>
      <c r="F57" s="5"/>
      <c r="G57" s="5"/>
      <c r="H57" s="5"/>
      <c r="I57" s="5"/>
      <c r="J57" s="5"/>
      <c r="K57" s="5"/>
      <c r="L57" s="17"/>
    </row>
    <row r="58" spans="1:12" ht="9.75" customHeight="1">
      <c r="A58" s="16"/>
      <c r="B58" s="5"/>
      <c r="C58" s="5"/>
      <c r="D58" s="5"/>
      <c r="E58" s="5"/>
      <c r="F58" s="5"/>
      <c r="G58" s="5"/>
      <c r="H58" s="5"/>
      <c r="I58" s="5"/>
      <c r="J58" s="5"/>
      <c r="K58" s="5"/>
      <c r="L58" s="17"/>
    </row>
    <row r="59" spans="1:12" ht="9.75" customHeight="1">
      <c r="A59" s="16"/>
      <c r="B59" s="5"/>
      <c r="C59" s="5"/>
      <c r="D59" s="5"/>
      <c r="E59" s="5"/>
      <c r="F59" s="5"/>
      <c r="G59" s="5"/>
      <c r="H59" s="5"/>
      <c r="I59" s="5"/>
      <c r="J59" s="5"/>
      <c r="K59" s="5"/>
      <c r="L59" s="17"/>
    </row>
    <row r="60" spans="1:12" ht="9.75" customHeight="1">
      <c r="A60" s="16"/>
      <c r="B60" s="5"/>
      <c r="C60" s="5"/>
      <c r="D60" s="5"/>
      <c r="E60" s="5"/>
      <c r="F60" s="5"/>
      <c r="G60" s="5"/>
      <c r="H60" s="5"/>
      <c r="I60" s="5"/>
      <c r="J60" s="5"/>
      <c r="K60" s="5"/>
      <c r="L60" s="17"/>
    </row>
    <row r="61" spans="1:12" ht="9.75" customHeight="1">
      <c r="A61" s="16"/>
      <c r="B61" s="5"/>
      <c r="C61" s="5"/>
      <c r="D61" s="5"/>
      <c r="E61" s="5"/>
      <c r="F61" s="5"/>
      <c r="G61" s="5"/>
      <c r="H61" s="5"/>
      <c r="I61" s="5"/>
      <c r="J61" s="5"/>
      <c r="K61" s="5"/>
      <c r="L61" s="17"/>
    </row>
    <row r="62" spans="1:12" ht="9.75" customHeight="1">
      <c r="A62" s="16"/>
      <c r="B62" s="5"/>
      <c r="C62" s="5"/>
      <c r="D62" s="5"/>
      <c r="E62" s="5"/>
      <c r="F62" s="5"/>
      <c r="G62" s="5"/>
      <c r="H62" s="5"/>
      <c r="I62" s="5"/>
      <c r="J62" s="5"/>
      <c r="K62" s="5"/>
      <c r="L62" s="17"/>
    </row>
    <row r="63" spans="1:12" ht="9.75" customHeight="1">
      <c r="A63" s="16"/>
      <c r="B63" s="5"/>
      <c r="C63" s="5"/>
      <c r="D63" s="5"/>
      <c r="E63" s="5"/>
      <c r="F63" s="79" t="s">
        <v>48</v>
      </c>
      <c r="G63" s="5"/>
      <c r="H63" s="5"/>
      <c r="I63" s="5"/>
      <c r="J63" s="5"/>
      <c r="K63" s="5"/>
      <c r="L63" s="17"/>
    </row>
    <row r="64" spans="1:12">
      <c r="A64" s="16"/>
      <c r="B64" s="5"/>
      <c r="C64" s="5"/>
      <c r="D64" s="5"/>
      <c r="E64" s="5"/>
      <c r="F64" s="79" t="s">
        <v>49</v>
      </c>
      <c r="G64" s="554"/>
      <c r="H64" s="554"/>
      <c r="I64" s="554"/>
      <c r="J64" s="5"/>
      <c r="K64" s="5"/>
      <c r="L64" s="17"/>
    </row>
    <row r="65" spans="1:12">
      <c r="A65" s="555" t="s">
        <v>50</v>
      </c>
      <c r="B65" s="556"/>
      <c r="C65" s="556"/>
      <c r="D65" s="556"/>
      <c r="E65" s="556"/>
      <c r="F65" s="556"/>
      <c r="G65" s="556"/>
      <c r="H65" s="556"/>
      <c r="I65" s="556"/>
      <c r="J65" s="556"/>
      <c r="K65" s="556"/>
      <c r="L65" s="557"/>
    </row>
    <row r="66" spans="1:12" ht="3" customHeight="1">
      <c r="A66" s="16"/>
      <c r="B66" s="5"/>
      <c r="C66" s="5"/>
      <c r="D66" s="5"/>
      <c r="E66" s="5"/>
      <c r="F66" s="5" t="s">
        <v>51</v>
      </c>
      <c r="G66" s="5"/>
      <c r="H66" s="5"/>
      <c r="I66" s="5"/>
      <c r="J66" s="5"/>
      <c r="K66" s="5"/>
      <c r="L66" s="17"/>
    </row>
    <row r="67" spans="1:12">
      <c r="A67" s="136" t="s">
        <v>68</v>
      </c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21"/>
    </row>
    <row r="68" spans="1:12">
      <c r="A68" s="558"/>
      <c r="B68" s="559"/>
      <c r="C68" s="559"/>
      <c r="D68" s="559"/>
      <c r="E68" s="559"/>
      <c r="F68" s="559"/>
      <c r="G68" s="559"/>
      <c r="H68" s="559"/>
      <c r="I68" s="559"/>
      <c r="J68" s="559"/>
      <c r="K68" s="559"/>
      <c r="L68" s="560"/>
    </row>
    <row r="69" spans="1:12">
      <c r="A69" s="561"/>
      <c r="B69" s="562"/>
      <c r="C69" s="562"/>
      <c r="D69" s="562"/>
      <c r="E69" s="562"/>
      <c r="F69" s="562"/>
      <c r="G69" s="562"/>
      <c r="H69" s="562"/>
      <c r="I69" s="562"/>
      <c r="J69" s="562"/>
      <c r="K69" s="562"/>
      <c r="L69" s="563"/>
    </row>
    <row r="70" spans="1:12">
      <c r="A70" s="564"/>
      <c r="B70" s="565"/>
      <c r="C70" s="565"/>
      <c r="D70" s="565"/>
      <c r="E70" s="565"/>
      <c r="F70" s="565"/>
      <c r="G70" s="565"/>
      <c r="H70" s="565"/>
      <c r="I70" s="565"/>
      <c r="J70" s="565"/>
      <c r="K70" s="565"/>
      <c r="L70" s="566"/>
    </row>
    <row r="71" spans="1:12">
      <c r="A71" s="80"/>
      <c r="B71" s="81"/>
      <c r="C71" s="81"/>
      <c r="D71" s="81"/>
      <c r="E71" s="81"/>
      <c r="F71" s="81"/>
      <c r="G71" s="81"/>
      <c r="H71" s="81"/>
      <c r="I71" s="81"/>
      <c r="J71" s="81"/>
      <c r="K71" s="81"/>
      <c r="L71" s="82"/>
    </row>
    <row r="72" spans="1:12">
      <c r="A72" s="80" t="s">
        <v>53</v>
      </c>
      <c r="B72" s="137"/>
      <c r="C72" s="81"/>
      <c r="D72" s="81"/>
      <c r="E72" s="81"/>
      <c r="F72" s="81"/>
      <c r="G72" s="81"/>
      <c r="H72" s="81"/>
      <c r="I72" s="81"/>
      <c r="J72" s="81"/>
      <c r="K72" s="81"/>
      <c r="L72" s="82"/>
    </row>
    <row r="73" spans="1:12">
      <c r="A73" s="16" t="s">
        <v>54</v>
      </c>
      <c r="B73" s="5"/>
      <c r="C73" s="5"/>
      <c r="D73" s="5"/>
      <c r="E73" s="79"/>
      <c r="F73" s="5"/>
      <c r="G73" s="5"/>
      <c r="H73" s="5"/>
      <c r="I73" s="5"/>
      <c r="J73" s="5"/>
      <c r="K73" s="5"/>
      <c r="L73" s="17"/>
    </row>
    <row r="74" spans="1:12">
      <c r="A74" s="16"/>
      <c r="B74" s="5"/>
      <c r="C74" s="5"/>
      <c r="D74" s="5"/>
      <c r="E74" s="79"/>
      <c r="F74" s="139"/>
      <c r="G74" s="139"/>
      <c r="H74" s="139"/>
      <c r="I74" s="139"/>
      <c r="J74" s="5"/>
      <c r="K74" s="5"/>
      <c r="L74" s="17"/>
    </row>
    <row r="75" spans="1:12">
      <c r="A75" s="149"/>
      <c r="B75" s="139"/>
      <c r="C75" s="139"/>
      <c r="D75" s="139"/>
      <c r="E75" s="139"/>
      <c r="F75" s="139"/>
      <c r="G75" s="139"/>
      <c r="H75" s="139"/>
      <c r="I75" s="139"/>
      <c r="J75" s="139"/>
      <c r="K75" s="139"/>
      <c r="L75" s="140"/>
    </row>
    <row r="76" spans="1:12">
      <c r="A76" s="16" t="s">
        <v>55</v>
      </c>
      <c r="B76" s="83"/>
      <c r="C76" s="83"/>
      <c r="D76" s="84"/>
      <c r="E76" s="141"/>
      <c r="F76" s="141"/>
      <c r="G76" s="141"/>
      <c r="H76" s="141"/>
      <c r="I76" s="142"/>
      <c r="J76" s="142"/>
      <c r="K76" s="142"/>
      <c r="L76" s="143"/>
    </row>
    <row r="77" spans="1:12" ht="9" customHeight="1" thickBot="1">
      <c r="A77" s="144"/>
      <c r="B77" s="145"/>
      <c r="C77" s="145"/>
      <c r="D77" s="11"/>
      <c r="E77" s="146"/>
      <c r="F77" s="146"/>
      <c r="G77" s="146"/>
      <c r="H77" s="146"/>
      <c r="I77" s="147"/>
      <c r="J77" s="147"/>
      <c r="K77" s="147"/>
      <c r="L77" s="148"/>
    </row>
  </sheetData>
  <mergeCells count="44">
    <mergeCell ref="A68:L70"/>
    <mergeCell ref="A43:G43"/>
    <mergeCell ref="A44:G44"/>
    <mergeCell ref="A45:G45"/>
    <mergeCell ref="A46:K46"/>
    <mergeCell ref="A50:G50"/>
    <mergeCell ref="A51:G51"/>
    <mergeCell ref="A52:G52"/>
    <mergeCell ref="A53:K53"/>
    <mergeCell ref="A55:K55"/>
    <mergeCell ref="G64:I64"/>
    <mergeCell ref="A65:L65"/>
    <mergeCell ref="A39:K39"/>
    <mergeCell ref="A26:E26"/>
    <mergeCell ref="A27:E27"/>
    <mergeCell ref="F27:G27"/>
    <mergeCell ref="H27:I27"/>
    <mergeCell ref="A28:K28"/>
    <mergeCell ref="A32:H32"/>
    <mergeCell ref="A33:H33"/>
    <mergeCell ref="A35:H35"/>
    <mergeCell ref="A36:H36"/>
    <mergeCell ref="A37:H37"/>
    <mergeCell ref="A38:H38"/>
    <mergeCell ref="B20:J20"/>
    <mergeCell ref="A24:E24"/>
    <mergeCell ref="F24:G24"/>
    <mergeCell ref="H24:I24"/>
    <mergeCell ref="A25:E25"/>
    <mergeCell ref="F25:G25"/>
    <mergeCell ref="H25:I25"/>
    <mergeCell ref="B19:J19"/>
    <mergeCell ref="A2:A5"/>
    <mergeCell ref="D2:I2"/>
    <mergeCell ref="J2:L2"/>
    <mergeCell ref="D3:I3"/>
    <mergeCell ref="D4:I4"/>
    <mergeCell ref="D5:I5"/>
    <mergeCell ref="K5:L5"/>
    <mergeCell ref="C10:L10"/>
    <mergeCell ref="C11:L11"/>
    <mergeCell ref="C12:L12"/>
    <mergeCell ref="C13:L13"/>
    <mergeCell ref="C14:L14"/>
  </mergeCells>
  <pageMargins left="0.70866141732283472" right="0.70866141732283472" top="0.74803149606299213" bottom="0.74803149606299213" header="0.31496062992125984" footer="0.31496062992125984"/>
  <pageSetup paperSize="9" scale="59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  <pageSetUpPr fitToPage="1"/>
  </sheetPr>
  <dimension ref="A1:M76"/>
  <sheetViews>
    <sheetView topLeftCell="A31" zoomScale="80" zoomScaleNormal="80" workbookViewId="0">
      <selection activeCell="L32" sqref="L32:L36"/>
    </sheetView>
  </sheetViews>
  <sheetFormatPr baseColWidth="10" defaultRowHeight="15"/>
  <cols>
    <col min="1" max="7" width="11.42578125" style="85"/>
    <col min="8" max="8" width="12.28515625" style="85" customWidth="1"/>
    <col min="9" max="9" width="12.5703125" style="85" customWidth="1"/>
    <col min="10" max="10" width="13.28515625" style="85" customWidth="1"/>
    <col min="11" max="11" width="15.85546875" style="85" customWidth="1"/>
    <col min="12" max="12" width="12.28515625" style="85" customWidth="1"/>
    <col min="13" max="254" width="11.42578125" style="203"/>
    <col min="255" max="255" width="1.85546875" style="203" customWidth="1"/>
    <col min="256" max="263" width="11.42578125" style="203"/>
    <col min="264" max="264" width="12.5703125" style="203" customWidth="1"/>
    <col min="265" max="265" width="13.28515625" style="203" customWidth="1"/>
    <col min="266" max="266" width="15.85546875" style="203" customWidth="1"/>
    <col min="267" max="267" width="13" style="203" customWidth="1"/>
    <col min="268" max="268" width="0.140625" style="203" customWidth="1"/>
    <col min="269" max="510" width="11.42578125" style="203"/>
    <col min="511" max="511" width="1.85546875" style="203" customWidth="1"/>
    <col min="512" max="519" width="11.42578125" style="203"/>
    <col min="520" max="520" width="12.5703125" style="203" customWidth="1"/>
    <col min="521" max="521" width="13.28515625" style="203" customWidth="1"/>
    <col min="522" max="522" width="15.85546875" style="203" customWidth="1"/>
    <col min="523" max="523" width="13" style="203" customWidth="1"/>
    <col min="524" max="524" width="0.140625" style="203" customWidth="1"/>
    <col min="525" max="766" width="11.42578125" style="203"/>
    <col min="767" max="767" width="1.85546875" style="203" customWidth="1"/>
    <col min="768" max="775" width="11.42578125" style="203"/>
    <col min="776" max="776" width="12.5703125" style="203" customWidth="1"/>
    <col min="777" max="777" width="13.28515625" style="203" customWidth="1"/>
    <col min="778" max="778" width="15.85546875" style="203" customWidth="1"/>
    <col min="779" max="779" width="13" style="203" customWidth="1"/>
    <col min="780" max="780" width="0.140625" style="203" customWidth="1"/>
    <col min="781" max="1022" width="11.42578125" style="203"/>
    <col min="1023" max="1023" width="1.85546875" style="203" customWidth="1"/>
    <col min="1024" max="1031" width="11.42578125" style="203"/>
    <col min="1032" max="1032" width="12.5703125" style="203" customWidth="1"/>
    <col min="1033" max="1033" width="13.28515625" style="203" customWidth="1"/>
    <col min="1034" max="1034" width="15.85546875" style="203" customWidth="1"/>
    <col min="1035" max="1035" width="13" style="203" customWidth="1"/>
    <col min="1036" max="1036" width="0.140625" style="203" customWidth="1"/>
    <col min="1037" max="1278" width="11.42578125" style="203"/>
    <col min="1279" max="1279" width="1.85546875" style="203" customWidth="1"/>
    <col min="1280" max="1287" width="11.42578125" style="203"/>
    <col min="1288" max="1288" width="12.5703125" style="203" customWidth="1"/>
    <col min="1289" max="1289" width="13.28515625" style="203" customWidth="1"/>
    <col min="1290" max="1290" width="15.85546875" style="203" customWidth="1"/>
    <col min="1291" max="1291" width="13" style="203" customWidth="1"/>
    <col min="1292" max="1292" width="0.140625" style="203" customWidth="1"/>
    <col min="1293" max="1534" width="11.42578125" style="203"/>
    <col min="1535" max="1535" width="1.85546875" style="203" customWidth="1"/>
    <col min="1536" max="1543" width="11.42578125" style="203"/>
    <col min="1544" max="1544" width="12.5703125" style="203" customWidth="1"/>
    <col min="1545" max="1545" width="13.28515625" style="203" customWidth="1"/>
    <col min="1546" max="1546" width="15.85546875" style="203" customWidth="1"/>
    <col min="1547" max="1547" width="13" style="203" customWidth="1"/>
    <col min="1548" max="1548" width="0.140625" style="203" customWidth="1"/>
    <col min="1549" max="1790" width="11.42578125" style="203"/>
    <col min="1791" max="1791" width="1.85546875" style="203" customWidth="1"/>
    <col min="1792" max="1799" width="11.42578125" style="203"/>
    <col min="1800" max="1800" width="12.5703125" style="203" customWidth="1"/>
    <col min="1801" max="1801" width="13.28515625" style="203" customWidth="1"/>
    <col min="1802" max="1802" width="15.85546875" style="203" customWidth="1"/>
    <col min="1803" max="1803" width="13" style="203" customWidth="1"/>
    <col min="1804" max="1804" width="0.140625" style="203" customWidth="1"/>
    <col min="1805" max="2046" width="11.42578125" style="203"/>
    <col min="2047" max="2047" width="1.85546875" style="203" customWidth="1"/>
    <col min="2048" max="2055" width="11.42578125" style="203"/>
    <col min="2056" max="2056" width="12.5703125" style="203" customWidth="1"/>
    <col min="2057" max="2057" width="13.28515625" style="203" customWidth="1"/>
    <col min="2058" max="2058" width="15.85546875" style="203" customWidth="1"/>
    <col min="2059" max="2059" width="13" style="203" customWidth="1"/>
    <col min="2060" max="2060" width="0.140625" style="203" customWidth="1"/>
    <col min="2061" max="2302" width="11.42578125" style="203"/>
    <col min="2303" max="2303" width="1.85546875" style="203" customWidth="1"/>
    <col min="2304" max="2311" width="11.42578125" style="203"/>
    <col min="2312" max="2312" width="12.5703125" style="203" customWidth="1"/>
    <col min="2313" max="2313" width="13.28515625" style="203" customWidth="1"/>
    <col min="2314" max="2314" width="15.85546875" style="203" customWidth="1"/>
    <col min="2315" max="2315" width="13" style="203" customWidth="1"/>
    <col min="2316" max="2316" width="0.140625" style="203" customWidth="1"/>
    <col min="2317" max="2558" width="11.42578125" style="203"/>
    <col min="2559" max="2559" width="1.85546875" style="203" customWidth="1"/>
    <col min="2560" max="2567" width="11.42578125" style="203"/>
    <col min="2568" max="2568" width="12.5703125" style="203" customWidth="1"/>
    <col min="2569" max="2569" width="13.28515625" style="203" customWidth="1"/>
    <col min="2570" max="2570" width="15.85546875" style="203" customWidth="1"/>
    <col min="2571" max="2571" width="13" style="203" customWidth="1"/>
    <col min="2572" max="2572" width="0.140625" style="203" customWidth="1"/>
    <col min="2573" max="2814" width="11.42578125" style="203"/>
    <col min="2815" max="2815" width="1.85546875" style="203" customWidth="1"/>
    <col min="2816" max="2823" width="11.42578125" style="203"/>
    <col min="2824" max="2824" width="12.5703125" style="203" customWidth="1"/>
    <col min="2825" max="2825" width="13.28515625" style="203" customWidth="1"/>
    <col min="2826" max="2826" width="15.85546875" style="203" customWidth="1"/>
    <col min="2827" max="2827" width="13" style="203" customWidth="1"/>
    <col min="2828" max="2828" width="0.140625" style="203" customWidth="1"/>
    <col min="2829" max="3070" width="11.42578125" style="203"/>
    <col min="3071" max="3071" width="1.85546875" style="203" customWidth="1"/>
    <col min="3072" max="3079" width="11.42578125" style="203"/>
    <col min="3080" max="3080" width="12.5703125" style="203" customWidth="1"/>
    <col min="3081" max="3081" width="13.28515625" style="203" customWidth="1"/>
    <col min="3082" max="3082" width="15.85546875" style="203" customWidth="1"/>
    <col min="3083" max="3083" width="13" style="203" customWidth="1"/>
    <col min="3084" max="3084" width="0.140625" style="203" customWidth="1"/>
    <col min="3085" max="3326" width="11.42578125" style="203"/>
    <col min="3327" max="3327" width="1.85546875" style="203" customWidth="1"/>
    <col min="3328" max="3335" width="11.42578125" style="203"/>
    <col min="3336" max="3336" width="12.5703125" style="203" customWidth="1"/>
    <col min="3337" max="3337" width="13.28515625" style="203" customWidth="1"/>
    <col min="3338" max="3338" width="15.85546875" style="203" customWidth="1"/>
    <col min="3339" max="3339" width="13" style="203" customWidth="1"/>
    <col min="3340" max="3340" width="0.140625" style="203" customWidth="1"/>
    <col min="3341" max="3582" width="11.42578125" style="203"/>
    <col min="3583" max="3583" width="1.85546875" style="203" customWidth="1"/>
    <col min="3584" max="3591" width="11.42578125" style="203"/>
    <col min="3592" max="3592" width="12.5703125" style="203" customWidth="1"/>
    <col min="3593" max="3593" width="13.28515625" style="203" customWidth="1"/>
    <col min="3594" max="3594" width="15.85546875" style="203" customWidth="1"/>
    <col min="3595" max="3595" width="13" style="203" customWidth="1"/>
    <col min="3596" max="3596" width="0.140625" style="203" customWidth="1"/>
    <col min="3597" max="3838" width="11.42578125" style="203"/>
    <col min="3839" max="3839" width="1.85546875" style="203" customWidth="1"/>
    <col min="3840" max="3847" width="11.42578125" style="203"/>
    <col min="3848" max="3848" width="12.5703125" style="203" customWidth="1"/>
    <col min="3849" max="3849" width="13.28515625" style="203" customWidth="1"/>
    <col min="3850" max="3850" width="15.85546875" style="203" customWidth="1"/>
    <col min="3851" max="3851" width="13" style="203" customWidth="1"/>
    <col min="3852" max="3852" width="0.140625" style="203" customWidth="1"/>
    <col min="3853" max="4094" width="11.42578125" style="203"/>
    <col min="4095" max="4095" width="1.85546875" style="203" customWidth="1"/>
    <col min="4096" max="4103" width="11.42578125" style="203"/>
    <col min="4104" max="4104" width="12.5703125" style="203" customWidth="1"/>
    <col min="4105" max="4105" width="13.28515625" style="203" customWidth="1"/>
    <col min="4106" max="4106" width="15.85546875" style="203" customWidth="1"/>
    <col min="4107" max="4107" width="13" style="203" customWidth="1"/>
    <col min="4108" max="4108" width="0.140625" style="203" customWidth="1"/>
    <col min="4109" max="4350" width="11.42578125" style="203"/>
    <col min="4351" max="4351" width="1.85546875" style="203" customWidth="1"/>
    <col min="4352" max="4359" width="11.42578125" style="203"/>
    <col min="4360" max="4360" width="12.5703125" style="203" customWidth="1"/>
    <col min="4361" max="4361" width="13.28515625" style="203" customWidth="1"/>
    <col min="4362" max="4362" width="15.85546875" style="203" customWidth="1"/>
    <col min="4363" max="4363" width="13" style="203" customWidth="1"/>
    <col min="4364" max="4364" width="0.140625" style="203" customWidth="1"/>
    <col min="4365" max="4606" width="11.42578125" style="203"/>
    <col min="4607" max="4607" width="1.85546875" style="203" customWidth="1"/>
    <col min="4608" max="4615" width="11.42578125" style="203"/>
    <col min="4616" max="4616" width="12.5703125" style="203" customWidth="1"/>
    <col min="4617" max="4617" width="13.28515625" style="203" customWidth="1"/>
    <col min="4618" max="4618" width="15.85546875" style="203" customWidth="1"/>
    <col min="4619" max="4619" width="13" style="203" customWidth="1"/>
    <col min="4620" max="4620" width="0.140625" style="203" customWidth="1"/>
    <col min="4621" max="4862" width="11.42578125" style="203"/>
    <col min="4863" max="4863" width="1.85546875" style="203" customWidth="1"/>
    <col min="4864" max="4871" width="11.42578125" style="203"/>
    <col min="4872" max="4872" width="12.5703125" style="203" customWidth="1"/>
    <col min="4873" max="4873" width="13.28515625" style="203" customWidth="1"/>
    <col min="4874" max="4874" width="15.85546875" style="203" customWidth="1"/>
    <col min="4875" max="4875" width="13" style="203" customWidth="1"/>
    <col min="4876" max="4876" width="0.140625" style="203" customWidth="1"/>
    <col min="4877" max="5118" width="11.42578125" style="203"/>
    <col min="5119" max="5119" width="1.85546875" style="203" customWidth="1"/>
    <col min="5120" max="5127" width="11.42578125" style="203"/>
    <col min="5128" max="5128" width="12.5703125" style="203" customWidth="1"/>
    <col min="5129" max="5129" width="13.28515625" style="203" customWidth="1"/>
    <col min="5130" max="5130" width="15.85546875" style="203" customWidth="1"/>
    <col min="5131" max="5131" width="13" style="203" customWidth="1"/>
    <col min="5132" max="5132" width="0.140625" style="203" customWidth="1"/>
    <col min="5133" max="5374" width="11.42578125" style="203"/>
    <col min="5375" max="5375" width="1.85546875" style="203" customWidth="1"/>
    <col min="5376" max="5383" width="11.42578125" style="203"/>
    <col min="5384" max="5384" width="12.5703125" style="203" customWidth="1"/>
    <col min="5385" max="5385" width="13.28515625" style="203" customWidth="1"/>
    <col min="5386" max="5386" width="15.85546875" style="203" customWidth="1"/>
    <col min="5387" max="5387" width="13" style="203" customWidth="1"/>
    <col min="5388" max="5388" width="0.140625" style="203" customWidth="1"/>
    <col min="5389" max="5630" width="11.42578125" style="203"/>
    <col min="5631" max="5631" width="1.85546875" style="203" customWidth="1"/>
    <col min="5632" max="5639" width="11.42578125" style="203"/>
    <col min="5640" max="5640" width="12.5703125" style="203" customWidth="1"/>
    <col min="5641" max="5641" width="13.28515625" style="203" customWidth="1"/>
    <col min="5642" max="5642" width="15.85546875" style="203" customWidth="1"/>
    <col min="5643" max="5643" width="13" style="203" customWidth="1"/>
    <col min="5644" max="5644" width="0.140625" style="203" customWidth="1"/>
    <col min="5645" max="5886" width="11.42578125" style="203"/>
    <col min="5887" max="5887" width="1.85546875" style="203" customWidth="1"/>
    <col min="5888" max="5895" width="11.42578125" style="203"/>
    <col min="5896" max="5896" width="12.5703125" style="203" customWidth="1"/>
    <col min="5897" max="5897" width="13.28515625" style="203" customWidth="1"/>
    <col min="5898" max="5898" width="15.85546875" style="203" customWidth="1"/>
    <col min="5899" max="5899" width="13" style="203" customWidth="1"/>
    <col min="5900" max="5900" width="0.140625" style="203" customWidth="1"/>
    <col min="5901" max="6142" width="11.42578125" style="203"/>
    <col min="6143" max="6143" width="1.85546875" style="203" customWidth="1"/>
    <col min="6144" max="6151" width="11.42578125" style="203"/>
    <col min="6152" max="6152" width="12.5703125" style="203" customWidth="1"/>
    <col min="6153" max="6153" width="13.28515625" style="203" customWidth="1"/>
    <col min="6154" max="6154" width="15.85546875" style="203" customWidth="1"/>
    <col min="6155" max="6155" width="13" style="203" customWidth="1"/>
    <col min="6156" max="6156" width="0.140625" style="203" customWidth="1"/>
    <col min="6157" max="6398" width="11.42578125" style="203"/>
    <col min="6399" max="6399" width="1.85546875" style="203" customWidth="1"/>
    <col min="6400" max="6407" width="11.42578125" style="203"/>
    <col min="6408" max="6408" width="12.5703125" style="203" customWidth="1"/>
    <col min="6409" max="6409" width="13.28515625" style="203" customWidth="1"/>
    <col min="6410" max="6410" width="15.85546875" style="203" customWidth="1"/>
    <col min="6411" max="6411" width="13" style="203" customWidth="1"/>
    <col min="6412" max="6412" width="0.140625" style="203" customWidth="1"/>
    <col min="6413" max="6654" width="11.42578125" style="203"/>
    <col min="6655" max="6655" width="1.85546875" style="203" customWidth="1"/>
    <col min="6656" max="6663" width="11.42578125" style="203"/>
    <col min="6664" max="6664" width="12.5703125" style="203" customWidth="1"/>
    <col min="6665" max="6665" width="13.28515625" style="203" customWidth="1"/>
    <col min="6666" max="6666" width="15.85546875" style="203" customWidth="1"/>
    <col min="6667" max="6667" width="13" style="203" customWidth="1"/>
    <col min="6668" max="6668" width="0.140625" style="203" customWidth="1"/>
    <col min="6669" max="6910" width="11.42578125" style="203"/>
    <col min="6911" max="6911" width="1.85546875" style="203" customWidth="1"/>
    <col min="6912" max="6919" width="11.42578125" style="203"/>
    <col min="6920" max="6920" width="12.5703125" style="203" customWidth="1"/>
    <col min="6921" max="6921" width="13.28515625" style="203" customWidth="1"/>
    <col min="6922" max="6922" width="15.85546875" style="203" customWidth="1"/>
    <col min="6923" max="6923" width="13" style="203" customWidth="1"/>
    <col min="6924" max="6924" width="0.140625" style="203" customWidth="1"/>
    <col min="6925" max="7166" width="11.42578125" style="203"/>
    <col min="7167" max="7167" width="1.85546875" style="203" customWidth="1"/>
    <col min="7168" max="7175" width="11.42578125" style="203"/>
    <col min="7176" max="7176" width="12.5703125" style="203" customWidth="1"/>
    <col min="7177" max="7177" width="13.28515625" style="203" customWidth="1"/>
    <col min="7178" max="7178" width="15.85546875" style="203" customWidth="1"/>
    <col min="7179" max="7179" width="13" style="203" customWidth="1"/>
    <col min="7180" max="7180" width="0.140625" style="203" customWidth="1"/>
    <col min="7181" max="7422" width="11.42578125" style="203"/>
    <col min="7423" max="7423" width="1.85546875" style="203" customWidth="1"/>
    <col min="7424" max="7431" width="11.42578125" style="203"/>
    <col min="7432" max="7432" width="12.5703125" style="203" customWidth="1"/>
    <col min="7433" max="7433" width="13.28515625" style="203" customWidth="1"/>
    <col min="7434" max="7434" width="15.85546875" style="203" customWidth="1"/>
    <col min="7435" max="7435" width="13" style="203" customWidth="1"/>
    <col min="7436" max="7436" width="0.140625" style="203" customWidth="1"/>
    <col min="7437" max="7678" width="11.42578125" style="203"/>
    <col min="7679" max="7679" width="1.85546875" style="203" customWidth="1"/>
    <col min="7680" max="7687" width="11.42578125" style="203"/>
    <col min="7688" max="7688" width="12.5703125" style="203" customWidth="1"/>
    <col min="7689" max="7689" width="13.28515625" style="203" customWidth="1"/>
    <col min="7690" max="7690" width="15.85546875" style="203" customWidth="1"/>
    <col min="7691" max="7691" width="13" style="203" customWidth="1"/>
    <col min="7692" max="7692" width="0.140625" style="203" customWidth="1"/>
    <col min="7693" max="7934" width="11.42578125" style="203"/>
    <col min="7935" max="7935" width="1.85546875" style="203" customWidth="1"/>
    <col min="7936" max="7943" width="11.42578125" style="203"/>
    <col min="7944" max="7944" width="12.5703125" style="203" customWidth="1"/>
    <col min="7945" max="7945" width="13.28515625" style="203" customWidth="1"/>
    <col min="7946" max="7946" width="15.85546875" style="203" customWidth="1"/>
    <col min="7947" max="7947" width="13" style="203" customWidth="1"/>
    <col min="7948" max="7948" width="0.140625" style="203" customWidth="1"/>
    <col min="7949" max="8190" width="11.42578125" style="203"/>
    <col min="8191" max="8191" width="1.85546875" style="203" customWidth="1"/>
    <col min="8192" max="8199" width="11.42578125" style="203"/>
    <col min="8200" max="8200" width="12.5703125" style="203" customWidth="1"/>
    <col min="8201" max="8201" width="13.28515625" style="203" customWidth="1"/>
    <col min="8202" max="8202" width="15.85546875" style="203" customWidth="1"/>
    <col min="8203" max="8203" width="13" style="203" customWidth="1"/>
    <col min="8204" max="8204" width="0.140625" style="203" customWidth="1"/>
    <col min="8205" max="8446" width="11.42578125" style="203"/>
    <col min="8447" max="8447" width="1.85546875" style="203" customWidth="1"/>
    <col min="8448" max="8455" width="11.42578125" style="203"/>
    <col min="8456" max="8456" width="12.5703125" style="203" customWidth="1"/>
    <col min="8457" max="8457" width="13.28515625" style="203" customWidth="1"/>
    <col min="8458" max="8458" width="15.85546875" style="203" customWidth="1"/>
    <col min="8459" max="8459" width="13" style="203" customWidth="1"/>
    <col min="8460" max="8460" width="0.140625" style="203" customWidth="1"/>
    <col min="8461" max="8702" width="11.42578125" style="203"/>
    <col min="8703" max="8703" width="1.85546875" style="203" customWidth="1"/>
    <col min="8704" max="8711" width="11.42578125" style="203"/>
    <col min="8712" max="8712" width="12.5703125" style="203" customWidth="1"/>
    <col min="8713" max="8713" width="13.28515625" style="203" customWidth="1"/>
    <col min="8714" max="8714" width="15.85546875" style="203" customWidth="1"/>
    <col min="8715" max="8715" width="13" style="203" customWidth="1"/>
    <col min="8716" max="8716" width="0.140625" style="203" customWidth="1"/>
    <col min="8717" max="8958" width="11.42578125" style="203"/>
    <col min="8959" max="8959" width="1.85546875" style="203" customWidth="1"/>
    <col min="8960" max="8967" width="11.42578125" style="203"/>
    <col min="8968" max="8968" width="12.5703125" style="203" customWidth="1"/>
    <col min="8969" max="8969" width="13.28515625" style="203" customWidth="1"/>
    <col min="8970" max="8970" width="15.85546875" style="203" customWidth="1"/>
    <col min="8971" max="8971" width="13" style="203" customWidth="1"/>
    <col min="8972" max="8972" width="0.140625" style="203" customWidth="1"/>
    <col min="8973" max="9214" width="11.42578125" style="203"/>
    <col min="9215" max="9215" width="1.85546875" style="203" customWidth="1"/>
    <col min="9216" max="9223" width="11.42578125" style="203"/>
    <col min="9224" max="9224" width="12.5703125" style="203" customWidth="1"/>
    <col min="9225" max="9225" width="13.28515625" style="203" customWidth="1"/>
    <col min="9226" max="9226" width="15.85546875" style="203" customWidth="1"/>
    <col min="9227" max="9227" width="13" style="203" customWidth="1"/>
    <col min="9228" max="9228" width="0.140625" style="203" customWidth="1"/>
    <col min="9229" max="9470" width="11.42578125" style="203"/>
    <col min="9471" max="9471" width="1.85546875" style="203" customWidth="1"/>
    <col min="9472" max="9479" width="11.42578125" style="203"/>
    <col min="9480" max="9480" width="12.5703125" style="203" customWidth="1"/>
    <col min="9481" max="9481" width="13.28515625" style="203" customWidth="1"/>
    <col min="9482" max="9482" width="15.85546875" style="203" customWidth="1"/>
    <col min="9483" max="9483" width="13" style="203" customWidth="1"/>
    <col min="9484" max="9484" width="0.140625" style="203" customWidth="1"/>
    <col min="9485" max="9726" width="11.42578125" style="203"/>
    <col min="9727" max="9727" width="1.85546875" style="203" customWidth="1"/>
    <col min="9728" max="9735" width="11.42578125" style="203"/>
    <col min="9736" max="9736" width="12.5703125" style="203" customWidth="1"/>
    <col min="9737" max="9737" width="13.28515625" style="203" customWidth="1"/>
    <col min="9738" max="9738" width="15.85546875" style="203" customWidth="1"/>
    <col min="9739" max="9739" width="13" style="203" customWidth="1"/>
    <col min="9740" max="9740" width="0.140625" style="203" customWidth="1"/>
    <col min="9741" max="9982" width="11.42578125" style="203"/>
    <col min="9983" max="9983" width="1.85546875" style="203" customWidth="1"/>
    <col min="9984" max="9991" width="11.42578125" style="203"/>
    <col min="9992" max="9992" width="12.5703125" style="203" customWidth="1"/>
    <col min="9993" max="9993" width="13.28515625" style="203" customWidth="1"/>
    <col min="9994" max="9994" width="15.85546875" style="203" customWidth="1"/>
    <col min="9995" max="9995" width="13" style="203" customWidth="1"/>
    <col min="9996" max="9996" width="0.140625" style="203" customWidth="1"/>
    <col min="9997" max="10238" width="11.42578125" style="203"/>
    <col min="10239" max="10239" width="1.85546875" style="203" customWidth="1"/>
    <col min="10240" max="10247" width="11.42578125" style="203"/>
    <col min="10248" max="10248" width="12.5703125" style="203" customWidth="1"/>
    <col min="10249" max="10249" width="13.28515625" style="203" customWidth="1"/>
    <col min="10250" max="10250" width="15.85546875" style="203" customWidth="1"/>
    <col min="10251" max="10251" width="13" style="203" customWidth="1"/>
    <col min="10252" max="10252" width="0.140625" style="203" customWidth="1"/>
    <col min="10253" max="10494" width="11.42578125" style="203"/>
    <col min="10495" max="10495" width="1.85546875" style="203" customWidth="1"/>
    <col min="10496" max="10503" width="11.42578125" style="203"/>
    <col min="10504" max="10504" width="12.5703125" style="203" customWidth="1"/>
    <col min="10505" max="10505" width="13.28515625" style="203" customWidth="1"/>
    <col min="10506" max="10506" width="15.85546875" style="203" customWidth="1"/>
    <col min="10507" max="10507" width="13" style="203" customWidth="1"/>
    <col min="10508" max="10508" width="0.140625" style="203" customWidth="1"/>
    <col min="10509" max="10750" width="11.42578125" style="203"/>
    <col min="10751" max="10751" width="1.85546875" style="203" customWidth="1"/>
    <col min="10752" max="10759" width="11.42578125" style="203"/>
    <col min="10760" max="10760" width="12.5703125" style="203" customWidth="1"/>
    <col min="10761" max="10761" width="13.28515625" style="203" customWidth="1"/>
    <col min="10762" max="10762" width="15.85546875" style="203" customWidth="1"/>
    <col min="10763" max="10763" width="13" style="203" customWidth="1"/>
    <col min="10764" max="10764" width="0.140625" style="203" customWidth="1"/>
    <col min="10765" max="11006" width="11.42578125" style="203"/>
    <col min="11007" max="11007" width="1.85546875" style="203" customWidth="1"/>
    <col min="11008" max="11015" width="11.42578125" style="203"/>
    <col min="11016" max="11016" width="12.5703125" style="203" customWidth="1"/>
    <col min="11017" max="11017" width="13.28515625" style="203" customWidth="1"/>
    <col min="11018" max="11018" width="15.85546875" style="203" customWidth="1"/>
    <col min="11019" max="11019" width="13" style="203" customWidth="1"/>
    <col min="11020" max="11020" width="0.140625" style="203" customWidth="1"/>
    <col min="11021" max="11262" width="11.42578125" style="203"/>
    <col min="11263" max="11263" width="1.85546875" style="203" customWidth="1"/>
    <col min="11264" max="11271" width="11.42578125" style="203"/>
    <col min="11272" max="11272" width="12.5703125" style="203" customWidth="1"/>
    <col min="11273" max="11273" width="13.28515625" style="203" customWidth="1"/>
    <col min="11274" max="11274" width="15.85546875" style="203" customWidth="1"/>
    <col min="11275" max="11275" width="13" style="203" customWidth="1"/>
    <col min="11276" max="11276" width="0.140625" style="203" customWidth="1"/>
    <col min="11277" max="11518" width="11.42578125" style="203"/>
    <col min="11519" max="11519" width="1.85546875" style="203" customWidth="1"/>
    <col min="11520" max="11527" width="11.42578125" style="203"/>
    <col min="11528" max="11528" width="12.5703125" style="203" customWidth="1"/>
    <col min="11529" max="11529" width="13.28515625" style="203" customWidth="1"/>
    <col min="11530" max="11530" width="15.85546875" style="203" customWidth="1"/>
    <col min="11531" max="11531" width="13" style="203" customWidth="1"/>
    <col min="11532" max="11532" width="0.140625" style="203" customWidth="1"/>
    <col min="11533" max="11774" width="11.42578125" style="203"/>
    <col min="11775" max="11775" width="1.85546875" style="203" customWidth="1"/>
    <col min="11776" max="11783" width="11.42578125" style="203"/>
    <col min="11784" max="11784" width="12.5703125" style="203" customWidth="1"/>
    <col min="11785" max="11785" width="13.28515625" style="203" customWidth="1"/>
    <col min="11786" max="11786" width="15.85546875" style="203" customWidth="1"/>
    <col min="11787" max="11787" width="13" style="203" customWidth="1"/>
    <col min="11788" max="11788" width="0.140625" style="203" customWidth="1"/>
    <col min="11789" max="12030" width="11.42578125" style="203"/>
    <col min="12031" max="12031" width="1.85546875" style="203" customWidth="1"/>
    <col min="12032" max="12039" width="11.42578125" style="203"/>
    <col min="12040" max="12040" width="12.5703125" style="203" customWidth="1"/>
    <col min="12041" max="12041" width="13.28515625" style="203" customWidth="1"/>
    <col min="12042" max="12042" width="15.85546875" style="203" customWidth="1"/>
    <col min="12043" max="12043" width="13" style="203" customWidth="1"/>
    <col min="12044" max="12044" width="0.140625" style="203" customWidth="1"/>
    <col min="12045" max="12286" width="11.42578125" style="203"/>
    <col min="12287" max="12287" width="1.85546875" style="203" customWidth="1"/>
    <col min="12288" max="12295" width="11.42578125" style="203"/>
    <col min="12296" max="12296" width="12.5703125" style="203" customWidth="1"/>
    <col min="12297" max="12297" width="13.28515625" style="203" customWidth="1"/>
    <col min="12298" max="12298" width="15.85546875" style="203" customWidth="1"/>
    <col min="12299" max="12299" width="13" style="203" customWidth="1"/>
    <col min="12300" max="12300" width="0.140625" style="203" customWidth="1"/>
    <col min="12301" max="12542" width="11.42578125" style="203"/>
    <col min="12543" max="12543" width="1.85546875" style="203" customWidth="1"/>
    <col min="12544" max="12551" width="11.42578125" style="203"/>
    <col min="12552" max="12552" width="12.5703125" style="203" customWidth="1"/>
    <col min="12553" max="12553" width="13.28515625" style="203" customWidth="1"/>
    <col min="12554" max="12554" width="15.85546875" style="203" customWidth="1"/>
    <col min="12555" max="12555" width="13" style="203" customWidth="1"/>
    <col min="12556" max="12556" width="0.140625" style="203" customWidth="1"/>
    <col min="12557" max="12798" width="11.42578125" style="203"/>
    <col min="12799" max="12799" width="1.85546875" style="203" customWidth="1"/>
    <col min="12800" max="12807" width="11.42578125" style="203"/>
    <col min="12808" max="12808" width="12.5703125" style="203" customWidth="1"/>
    <col min="12809" max="12809" width="13.28515625" style="203" customWidth="1"/>
    <col min="12810" max="12810" width="15.85546875" style="203" customWidth="1"/>
    <col min="12811" max="12811" width="13" style="203" customWidth="1"/>
    <col min="12812" max="12812" width="0.140625" style="203" customWidth="1"/>
    <col min="12813" max="13054" width="11.42578125" style="203"/>
    <col min="13055" max="13055" width="1.85546875" style="203" customWidth="1"/>
    <col min="13056" max="13063" width="11.42578125" style="203"/>
    <col min="13064" max="13064" width="12.5703125" style="203" customWidth="1"/>
    <col min="13065" max="13065" width="13.28515625" style="203" customWidth="1"/>
    <col min="13066" max="13066" width="15.85546875" style="203" customWidth="1"/>
    <col min="13067" max="13067" width="13" style="203" customWidth="1"/>
    <col min="13068" max="13068" width="0.140625" style="203" customWidth="1"/>
    <col min="13069" max="13310" width="11.42578125" style="203"/>
    <col min="13311" max="13311" width="1.85546875" style="203" customWidth="1"/>
    <col min="13312" max="13319" width="11.42578125" style="203"/>
    <col min="13320" max="13320" width="12.5703125" style="203" customWidth="1"/>
    <col min="13321" max="13321" width="13.28515625" style="203" customWidth="1"/>
    <col min="13322" max="13322" width="15.85546875" style="203" customWidth="1"/>
    <col min="13323" max="13323" width="13" style="203" customWidth="1"/>
    <col min="13324" max="13324" width="0.140625" style="203" customWidth="1"/>
    <col min="13325" max="13566" width="11.42578125" style="203"/>
    <col min="13567" max="13567" width="1.85546875" style="203" customWidth="1"/>
    <col min="13568" max="13575" width="11.42578125" style="203"/>
    <col min="13576" max="13576" width="12.5703125" style="203" customWidth="1"/>
    <col min="13577" max="13577" width="13.28515625" style="203" customWidth="1"/>
    <col min="13578" max="13578" width="15.85546875" style="203" customWidth="1"/>
    <col min="13579" max="13579" width="13" style="203" customWidth="1"/>
    <col min="13580" max="13580" width="0.140625" style="203" customWidth="1"/>
    <col min="13581" max="13822" width="11.42578125" style="203"/>
    <col min="13823" max="13823" width="1.85546875" style="203" customWidth="1"/>
    <col min="13824" max="13831" width="11.42578125" style="203"/>
    <col min="13832" max="13832" width="12.5703125" style="203" customWidth="1"/>
    <col min="13833" max="13833" width="13.28515625" style="203" customWidth="1"/>
    <col min="13834" max="13834" width="15.85546875" style="203" customWidth="1"/>
    <col min="13835" max="13835" width="13" style="203" customWidth="1"/>
    <col min="13836" max="13836" width="0.140625" style="203" customWidth="1"/>
    <col min="13837" max="14078" width="11.42578125" style="203"/>
    <col min="14079" max="14079" width="1.85546875" style="203" customWidth="1"/>
    <col min="14080" max="14087" width="11.42578125" style="203"/>
    <col min="14088" max="14088" width="12.5703125" style="203" customWidth="1"/>
    <col min="14089" max="14089" width="13.28515625" style="203" customWidth="1"/>
    <col min="14090" max="14090" width="15.85546875" style="203" customWidth="1"/>
    <col min="14091" max="14091" width="13" style="203" customWidth="1"/>
    <col min="14092" max="14092" width="0.140625" style="203" customWidth="1"/>
    <col min="14093" max="14334" width="11.42578125" style="203"/>
    <col min="14335" max="14335" width="1.85546875" style="203" customWidth="1"/>
    <col min="14336" max="14343" width="11.42578125" style="203"/>
    <col min="14344" max="14344" width="12.5703125" style="203" customWidth="1"/>
    <col min="14345" max="14345" width="13.28515625" style="203" customWidth="1"/>
    <col min="14346" max="14346" width="15.85546875" style="203" customWidth="1"/>
    <col min="14347" max="14347" width="13" style="203" customWidth="1"/>
    <col min="14348" max="14348" width="0.140625" style="203" customWidth="1"/>
    <col min="14349" max="14590" width="11.42578125" style="203"/>
    <col min="14591" max="14591" width="1.85546875" style="203" customWidth="1"/>
    <col min="14592" max="14599" width="11.42578125" style="203"/>
    <col min="14600" max="14600" width="12.5703125" style="203" customWidth="1"/>
    <col min="14601" max="14601" width="13.28515625" style="203" customWidth="1"/>
    <col min="14602" max="14602" width="15.85546875" style="203" customWidth="1"/>
    <col min="14603" max="14603" width="13" style="203" customWidth="1"/>
    <col min="14604" max="14604" width="0.140625" style="203" customWidth="1"/>
    <col min="14605" max="14846" width="11.42578125" style="203"/>
    <col min="14847" max="14847" width="1.85546875" style="203" customWidth="1"/>
    <col min="14848" max="14855" width="11.42578125" style="203"/>
    <col min="14856" max="14856" width="12.5703125" style="203" customWidth="1"/>
    <col min="14857" max="14857" width="13.28515625" style="203" customWidth="1"/>
    <col min="14858" max="14858" width="15.85546875" style="203" customWidth="1"/>
    <col min="14859" max="14859" width="13" style="203" customWidth="1"/>
    <col min="14860" max="14860" width="0.140625" style="203" customWidth="1"/>
    <col min="14861" max="15102" width="11.42578125" style="203"/>
    <col min="15103" max="15103" width="1.85546875" style="203" customWidth="1"/>
    <col min="15104" max="15111" width="11.42578125" style="203"/>
    <col min="15112" max="15112" width="12.5703125" style="203" customWidth="1"/>
    <col min="15113" max="15113" width="13.28515625" style="203" customWidth="1"/>
    <col min="15114" max="15114" width="15.85546875" style="203" customWidth="1"/>
    <col min="15115" max="15115" width="13" style="203" customWidth="1"/>
    <col min="15116" max="15116" width="0.140625" style="203" customWidth="1"/>
    <col min="15117" max="15358" width="11.42578125" style="203"/>
    <col min="15359" max="15359" width="1.85546875" style="203" customWidth="1"/>
    <col min="15360" max="15367" width="11.42578125" style="203"/>
    <col min="15368" max="15368" width="12.5703125" style="203" customWidth="1"/>
    <col min="15369" max="15369" width="13.28515625" style="203" customWidth="1"/>
    <col min="15370" max="15370" width="15.85546875" style="203" customWidth="1"/>
    <col min="15371" max="15371" width="13" style="203" customWidth="1"/>
    <col min="15372" max="15372" width="0.140625" style="203" customWidth="1"/>
    <col min="15373" max="15614" width="11.42578125" style="203"/>
    <col min="15615" max="15615" width="1.85546875" style="203" customWidth="1"/>
    <col min="15616" max="15623" width="11.42578125" style="203"/>
    <col min="15624" max="15624" width="12.5703125" style="203" customWidth="1"/>
    <col min="15625" max="15625" width="13.28515625" style="203" customWidth="1"/>
    <col min="15626" max="15626" width="15.85546875" style="203" customWidth="1"/>
    <col min="15627" max="15627" width="13" style="203" customWidth="1"/>
    <col min="15628" max="15628" width="0.140625" style="203" customWidth="1"/>
    <col min="15629" max="15870" width="11.42578125" style="203"/>
    <col min="15871" max="15871" width="1.85546875" style="203" customWidth="1"/>
    <col min="15872" max="15879" width="11.42578125" style="203"/>
    <col min="15880" max="15880" width="12.5703125" style="203" customWidth="1"/>
    <col min="15881" max="15881" width="13.28515625" style="203" customWidth="1"/>
    <col min="15882" max="15882" width="15.85546875" style="203" customWidth="1"/>
    <col min="15883" max="15883" width="13" style="203" customWidth="1"/>
    <col min="15884" max="15884" width="0.140625" style="203" customWidth="1"/>
    <col min="15885" max="16126" width="11.42578125" style="203"/>
    <col min="16127" max="16127" width="1.85546875" style="203" customWidth="1"/>
    <col min="16128" max="16135" width="11.42578125" style="203"/>
    <col min="16136" max="16136" width="12.5703125" style="203" customWidth="1"/>
    <col min="16137" max="16137" width="13.28515625" style="203" customWidth="1"/>
    <col min="16138" max="16138" width="15.85546875" style="203" customWidth="1"/>
    <col min="16139" max="16139" width="13" style="203" customWidth="1"/>
    <col min="16140" max="16140" width="0.140625" style="203" customWidth="1"/>
    <col min="16141" max="16384" width="11.42578125" style="203"/>
  </cols>
  <sheetData>
    <row r="1" spans="1:12" ht="4.5" customHeight="1">
      <c r="A1" s="1"/>
      <c r="B1" s="2"/>
      <c r="C1" s="3"/>
      <c r="D1" s="2"/>
      <c r="E1" s="2"/>
      <c r="F1" s="2"/>
      <c r="G1" s="2"/>
      <c r="H1" s="2"/>
      <c r="I1" s="3"/>
      <c r="J1" s="2"/>
      <c r="K1" s="2"/>
      <c r="L1" s="3"/>
    </row>
    <row r="2" spans="1:12" ht="13.5" customHeight="1" thickBot="1">
      <c r="A2" s="600"/>
      <c r="B2" s="5"/>
      <c r="C2" s="6"/>
      <c r="D2" s="602"/>
      <c r="E2" s="602"/>
      <c r="F2" s="602"/>
      <c r="G2" s="602"/>
      <c r="H2" s="602"/>
      <c r="I2" s="603"/>
      <c r="J2" s="604" t="s">
        <v>6</v>
      </c>
      <c r="K2" s="604"/>
      <c r="L2" s="605"/>
    </row>
    <row r="3" spans="1:12">
      <c r="A3" s="600"/>
      <c r="B3" s="5"/>
      <c r="C3" s="6"/>
      <c r="D3" s="602" t="s">
        <v>7</v>
      </c>
      <c r="E3" s="602"/>
      <c r="F3" s="602"/>
      <c r="G3" s="602"/>
      <c r="H3" s="602"/>
      <c r="I3" s="603"/>
      <c r="J3" s="8" t="s">
        <v>8</v>
      </c>
      <c r="K3" s="2"/>
      <c r="L3" s="9"/>
    </row>
    <row r="4" spans="1:12" ht="15.75" thickBot="1">
      <c r="A4" s="600"/>
      <c r="B4" s="5"/>
      <c r="C4" s="10"/>
      <c r="D4" s="606" t="s">
        <v>9</v>
      </c>
      <c r="E4" s="606"/>
      <c r="F4" s="606"/>
      <c r="G4" s="606"/>
      <c r="H4" s="606"/>
      <c r="I4" s="607"/>
      <c r="J4" s="11"/>
      <c r="K4" s="11"/>
      <c r="L4" s="12"/>
    </row>
    <row r="5" spans="1:12" ht="15.75" thickBot="1">
      <c r="A5" s="601"/>
      <c r="B5" s="11"/>
      <c r="C5" s="13"/>
      <c r="D5" s="608" t="s">
        <v>56</v>
      </c>
      <c r="E5" s="608"/>
      <c r="F5" s="608"/>
      <c r="G5" s="608"/>
      <c r="H5" s="608"/>
      <c r="I5" s="609"/>
      <c r="J5" s="14" t="s">
        <v>10</v>
      </c>
      <c r="K5" s="610"/>
      <c r="L5" s="611"/>
    </row>
    <row r="6" spans="1:12">
      <c r="A6" s="16"/>
      <c r="B6" s="5"/>
      <c r="C6" s="5"/>
      <c r="D6" s="5"/>
      <c r="E6" s="5"/>
      <c r="F6" s="5"/>
      <c r="G6" s="5"/>
      <c r="H6" s="5"/>
      <c r="I6" s="5"/>
      <c r="J6" s="5"/>
      <c r="K6" s="5"/>
      <c r="L6" s="17"/>
    </row>
    <row r="7" spans="1:12">
      <c r="A7" s="128" t="s">
        <v>11</v>
      </c>
      <c r="B7" s="19"/>
      <c r="C7" s="20"/>
      <c r="D7" s="20"/>
      <c r="E7" s="20"/>
      <c r="F7" s="20"/>
      <c r="G7" s="20"/>
      <c r="H7" s="20"/>
      <c r="I7" s="20"/>
      <c r="J7" s="20"/>
      <c r="K7" s="20"/>
      <c r="L7" s="21"/>
    </row>
    <row r="8" spans="1:12" ht="5.25" customHeight="1">
      <c r="A8" s="16"/>
      <c r="B8" s="23"/>
      <c r="C8" s="23"/>
      <c r="D8" s="23"/>
      <c r="E8" s="23"/>
      <c r="F8" s="23"/>
      <c r="G8" s="23"/>
      <c r="H8" s="23"/>
      <c r="I8" s="23"/>
      <c r="J8" s="23"/>
      <c r="K8" s="23"/>
      <c r="L8" s="17"/>
    </row>
    <row r="9" spans="1:12">
      <c r="A9" s="129" t="s">
        <v>12</v>
      </c>
      <c r="B9" s="5"/>
      <c r="C9" s="24"/>
      <c r="D9" s="25" t="s">
        <v>13</v>
      </c>
      <c r="E9" s="23"/>
      <c r="F9" s="23"/>
      <c r="G9" s="23"/>
      <c r="H9" s="23"/>
      <c r="I9" s="23"/>
      <c r="J9" s="23"/>
      <c r="K9" s="23"/>
      <c r="L9" s="17"/>
    </row>
    <row r="10" spans="1:12">
      <c r="A10" s="129" t="s">
        <v>14</v>
      </c>
      <c r="B10" s="5"/>
      <c r="C10" s="612"/>
      <c r="D10" s="612"/>
      <c r="E10" s="612"/>
      <c r="F10" s="612"/>
      <c r="G10" s="612"/>
      <c r="H10" s="612"/>
      <c r="I10" s="612"/>
      <c r="J10" s="612"/>
      <c r="K10" s="612"/>
      <c r="L10" s="613"/>
    </row>
    <row r="11" spans="1:12">
      <c r="A11" s="130"/>
      <c r="B11" s="5"/>
      <c r="C11" s="612"/>
      <c r="D11" s="612"/>
      <c r="E11" s="612"/>
      <c r="F11" s="612"/>
      <c r="G11" s="612"/>
      <c r="H11" s="612"/>
      <c r="I11" s="612"/>
      <c r="J11" s="612"/>
      <c r="K11" s="612"/>
      <c r="L11" s="613"/>
    </row>
    <row r="12" spans="1:12">
      <c r="A12" s="129" t="s">
        <v>15</v>
      </c>
      <c r="B12" s="5"/>
      <c r="C12" s="614"/>
      <c r="D12" s="614"/>
      <c r="E12" s="614"/>
      <c r="F12" s="614"/>
      <c r="G12" s="614"/>
      <c r="H12" s="614"/>
      <c r="I12" s="614"/>
      <c r="J12" s="614"/>
      <c r="K12" s="614"/>
      <c r="L12" s="615"/>
    </row>
    <row r="13" spans="1:12">
      <c r="A13" s="129" t="s">
        <v>16</v>
      </c>
      <c r="B13" s="5"/>
      <c r="C13" s="614"/>
      <c r="D13" s="614"/>
      <c r="E13" s="614"/>
      <c r="F13" s="614"/>
      <c r="G13" s="614"/>
      <c r="H13" s="614"/>
      <c r="I13" s="614"/>
      <c r="J13" s="614"/>
      <c r="K13" s="614"/>
      <c r="L13" s="615"/>
    </row>
    <row r="14" spans="1:12">
      <c r="A14" s="129" t="s">
        <v>17</v>
      </c>
      <c r="B14" s="5"/>
      <c r="C14" s="614"/>
      <c r="D14" s="614"/>
      <c r="E14" s="614"/>
      <c r="F14" s="614"/>
      <c r="G14" s="614"/>
      <c r="H14" s="614"/>
      <c r="I14" s="614"/>
      <c r="J14" s="614"/>
      <c r="K14" s="614"/>
      <c r="L14" s="615"/>
    </row>
    <row r="15" spans="1:12" ht="4.5" customHeight="1" thickBot="1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8"/>
    </row>
    <row r="16" spans="1:12">
      <c r="A16" s="132" t="s">
        <v>18</v>
      </c>
      <c r="B16" s="33"/>
      <c r="C16" s="34"/>
      <c r="D16" s="34"/>
      <c r="E16" s="34"/>
      <c r="F16" s="34"/>
      <c r="G16" s="34"/>
      <c r="H16" s="34"/>
      <c r="I16" s="34"/>
      <c r="J16" s="34"/>
      <c r="K16" s="34"/>
      <c r="L16" s="35"/>
    </row>
    <row r="17" spans="1:13" ht="4.5" customHeight="1" thickBot="1">
      <c r="A17" s="16"/>
      <c r="B17" s="5"/>
      <c r="C17" s="5"/>
      <c r="D17" s="5"/>
      <c r="E17" s="5"/>
      <c r="F17" s="5"/>
      <c r="G17" s="5"/>
      <c r="H17" s="5"/>
      <c r="I17" s="5"/>
      <c r="J17" s="5"/>
      <c r="K17" s="5"/>
      <c r="L17" s="17"/>
    </row>
    <row r="18" spans="1:13">
      <c r="A18" s="37" t="s">
        <v>19</v>
      </c>
      <c r="B18" s="570" t="s">
        <v>20</v>
      </c>
      <c r="C18" s="571"/>
      <c r="D18" s="571"/>
      <c r="E18" s="571"/>
      <c r="F18" s="571"/>
      <c r="G18" s="571"/>
      <c r="H18" s="571"/>
      <c r="I18" s="571"/>
      <c r="J18" s="599"/>
      <c r="K18" s="201" t="s">
        <v>21</v>
      </c>
      <c r="L18" s="37" t="s">
        <v>22</v>
      </c>
      <c r="M18" s="204"/>
    </row>
    <row r="19" spans="1:13" ht="26.25" customHeight="1" thickBot="1">
      <c r="A19" s="41">
        <v>681.2</v>
      </c>
      <c r="B19" s="620" t="s">
        <v>207</v>
      </c>
      <c r="C19" s="585"/>
      <c r="D19" s="585"/>
      <c r="E19" s="585"/>
      <c r="F19" s="585"/>
      <c r="G19" s="585"/>
      <c r="H19" s="585"/>
      <c r="I19" s="585"/>
      <c r="J19" s="586"/>
      <c r="K19" s="40" t="s">
        <v>0</v>
      </c>
      <c r="L19" s="41"/>
      <c r="M19" s="204"/>
    </row>
    <row r="20" spans="1:13">
      <c r="A20" s="16"/>
      <c r="B20" s="5"/>
      <c r="C20" s="5"/>
      <c r="D20" s="5"/>
      <c r="E20" s="5"/>
      <c r="F20" s="5"/>
      <c r="G20" s="5"/>
      <c r="H20" s="5"/>
      <c r="I20" s="5"/>
      <c r="J20" s="5"/>
      <c r="K20" s="5"/>
      <c r="L20" s="17"/>
    </row>
    <row r="21" spans="1:13">
      <c r="A21" s="133" t="s">
        <v>24</v>
      </c>
      <c r="B21" s="42"/>
      <c r="C21" s="42"/>
      <c r="D21" s="42"/>
      <c r="E21" s="42"/>
      <c r="F21" s="42"/>
      <c r="G21" s="42"/>
      <c r="H21" s="42"/>
      <c r="I21" s="42"/>
      <c r="J21" s="42"/>
      <c r="K21" s="42"/>
      <c r="L21" s="43"/>
    </row>
    <row r="22" spans="1:13" s="49" customFormat="1" ht="3.75" customHeight="1" thickBot="1">
      <c r="A22" s="134"/>
      <c r="B22" s="45"/>
      <c r="C22" s="45"/>
      <c r="D22" s="45"/>
      <c r="E22" s="45"/>
      <c r="F22" s="45"/>
      <c r="G22" s="45"/>
      <c r="H22" s="46"/>
      <c r="I22" s="46"/>
      <c r="J22" s="45"/>
      <c r="K22" s="45"/>
      <c r="L22" s="47"/>
    </row>
    <row r="23" spans="1:13">
      <c r="A23" s="570" t="s">
        <v>20</v>
      </c>
      <c r="B23" s="587"/>
      <c r="C23" s="587"/>
      <c r="D23" s="587"/>
      <c r="E23" s="588"/>
      <c r="F23" s="589" t="s">
        <v>25</v>
      </c>
      <c r="G23" s="587"/>
      <c r="H23" s="590" t="s">
        <v>26</v>
      </c>
      <c r="I23" s="591"/>
      <c r="J23" s="50" t="s">
        <v>27</v>
      </c>
      <c r="K23" s="201" t="s">
        <v>28</v>
      </c>
      <c r="L23" s="51" t="s">
        <v>29</v>
      </c>
    </row>
    <row r="24" spans="1:13">
      <c r="A24" s="580" t="s">
        <v>58</v>
      </c>
      <c r="B24" s="581"/>
      <c r="C24" s="581"/>
      <c r="D24" s="581"/>
      <c r="E24" s="581"/>
      <c r="F24" s="592"/>
      <c r="G24" s="582"/>
      <c r="H24" s="592"/>
      <c r="I24" s="582"/>
      <c r="J24" s="52"/>
      <c r="K24" s="53"/>
      <c r="L24" s="54">
        <f>+L52*0.1</f>
        <v>7619.0400000000009</v>
      </c>
    </row>
    <row r="25" spans="1:13">
      <c r="A25" s="593"/>
      <c r="B25" s="594"/>
      <c r="C25" s="594"/>
      <c r="D25" s="594"/>
      <c r="E25" s="595"/>
      <c r="F25" s="55"/>
      <c r="G25" s="56"/>
      <c r="H25" s="55"/>
      <c r="I25" s="56"/>
      <c r="J25" s="52"/>
      <c r="K25" s="53"/>
      <c r="L25" s="54"/>
    </row>
    <row r="26" spans="1:13" ht="15.75" thickBot="1">
      <c r="A26" s="574"/>
      <c r="B26" s="575"/>
      <c r="C26" s="575"/>
      <c r="D26" s="575"/>
      <c r="E26" s="583"/>
      <c r="F26" s="598"/>
      <c r="G26" s="583"/>
      <c r="H26" s="598"/>
      <c r="I26" s="583"/>
      <c r="J26" s="57"/>
      <c r="K26" s="58"/>
      <c r="L26" s="59"/>
    </row>
    <row r="27" spans="1:13" ht="15.75" thickBot="1">
      <c r="A27" s="567" t="s">
        <v>31</v>
      </c>
      <c r="B27" s="568"/>
      <c r="C27" s="568"/>
      <c r="D27" s="568"/>
      <c r="E27" s="568"/>
      <c r="F27" s="568"/>
      <c r="G27" s="568"/>
      <c r="H27" s="568"/>
      <c r="I27" s="568"/>
      <c r="J27" s="568"/>
      <c r="K27" s="569"/>
      <c r="L27" s="60">
        <f>SUM(L24:L26)</f>
        <v>7619.0400000000009</v>
      </c>
    </row>
    <row r="28" spans="1:13">
      <c r="A28" s="135"/>
      <c r="B28" s="5"/>
      <c r="C28" s="5"/>
      <c r="D28" s="5"/>
      <c r="E28" s="5"/>
      <c r="F28" s="5"/>
      <c r="G28" s="5"/>
      <c r="H28" s="5"/>
      <c r="I28" s="5"/>
      <c r="J28" s="5"/>
      <c r="K28" s="5"/>
      <c r="L28" s="17"/>
    </row>
    <row r="29" spans="1:13">
      <c r="A29" s="136" t="s">
        <v>32</v>
      </c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21"/>
    </row>
    <row r="30" spans="1:13" ht="3.75" customHeight="1" thickBot="1">
      <c r="A30" s="26"/>
      <c r="B30" s="11"/>
      <c r="C30" s="11"/>
      <c r="D30" s="11"/>
      <c r="E30" s="11"/>
      <c r="F30" s="11"/>
      <c r="G30" s="11"/>
      <c r="H30" s="11"/>
      <c r="I30" s="5"/>
      <c r="J30" s="5"/>
      <c r="K30" s="5"/>
      <c r="L30" s="17"/>
    </row>
    <row r="31" spans="1:13">
      <c r="A31" s="570" t="s">
        <v>20</v>
      </c>
      <c r="B31" s="571"/>
      <c r="C31" s="571"/>
      <c r="D31" s="571"/>
      <c r="E31" s="571"/>
      <c r="F31" s="571"/>
      <c r="G31" s="571"/>
      <c r="H31" s="579"/>
      <c r="I31" s="202" t="s">
        <v>21</v>
      </c>
      <c r="J31" s="50" t="s">
        <v>22</v>
      </c>
      <c r="K31" s="201" t="s">
        <v>33</v>
      </c>
      <c r="L31" s="51" t="s">
        <v>29</v>
      </c>
    </row>
    <row r="32" spans="1:13">
      <c r="A32" s="580" t="s">
        <v>105</v>
      </c>
      <c r="B32" s="581"/>
      <c r="C32" s="581"/>
      <c r="D32" s="581"/>
      <c r="E32" s="581"/>
      <c r="F32" s="581"/>
      <c r="G32" s="581"/>
      <c r="H32" s="582"/>
      <c r="I32" s="198" t="s">
        <v>92</v>
      </c>
      <c r="J32" s="138">
        <v>2</v>
      </c>
      <c r="K32" s="127">
        <f>+insumos!C19</f>
        <v>8000</v>
      </c>
      <c r="L32" s="54">
        <f>+J32*K32</f>
        <v>16000</v>
      </c>
    </row>
    <row r="33" spans="1:12">
      <c r="A33" s="580" t="s">
        <v>106</v>
      </c>
      <c r="B33" s="581"/>
      <c r="C33" s="581"/>
      <c r="D33" s="581"/>
      <c r="E33" s="581"/>
      <c r="F33" s="581"/>
      <c r="G33" s="581"/>
      <c r="H33" s="582"/>
      <c r="I33" s="198" t="s">
        <v>107</v>
      </c>
      <c r="J33" s="138">
        <v>0.5</v>
      </c>
      <c r="K33" s="121">
        <f>+insumos!C41</f>
        <v>88000</v>
      </c>
      <c r="L33" s="54">
        <f>+J33*K33</f>
        <v>44000</v>
      </c>
    </row>
    <row r="34" spans="1:12">
      <c r="A34" s="580" t="s">
        <v>79</v>
      </c>
      <c r="B34" s="581"/>
      <c r="C34" s="581"/>
      <c r="D34" s="581"/>
      <c r="E34" s="581"/>
      <c r="F34" s="581"/>
      <c r="G34" s="581"/>
      <c r="H34" s="582"/>
      <c r="I34" s="198" t="s">
        <v>5</v>
      </c>
      <c r="J34" s="138">
        <v>2</v>
      </c>
      <c r="K34" s="121">
        <f>+insumos!C42</f>
        <v>16000</v>
      </c>
      <c r="L34" s="54">
        <f>+J34*K34</f>
        <v>32000</v>
      </c>
    </row>
    <row r="35" spans="1:12">
      <c r="A35" s="580" t="s">
        <v>208</v>
      </c>
      <c r="B35" s="581"/>
      <c r="C35" s="581"/>
      <c r="D35" s="581"/>
      <c r="E35" s="581"/>
      <c r="F35" s="581"/>
      <c r="G35" s="581"/>
      <c r="H35" s="582"/>
      <c r="I35" s="65" t="s">
        <v>107</v>
      </c>
      <c r="J35" s="66">
        <v>20</v>
      </c>
      <c r="K35" s="67">
        <v>500</v>
      </c>
      <c r="L35" s="54">
        <f>+J35*K35</f>
        <v>10000</v>
      </c>
    </row>
    <row r="36" spans="1:12">
      <c r="A36" s="580" t="s">
        <v>217</v>
      </c>
      <c r="B36" s="581"/>
      <c r="C36" s="581"/>
      <c r="D36" s="581"/>
      <c r="E36" s="581"/>
      <c r="F36" s="581"/>
      <c r="G36" s="581"/>
      <c r="H36" s="582"/>
      <c r="I36" s="65" t="s">
        <v>74</v>
      </c>
      <c r="J36" s="66">
        <v>2.5</v>
      </c>
      <c r="K36" s="67">
        <f>+insumos!C13</f>
        <v>40000</v>
      </c>
      <c r="L36" s="68">
        <f>+J36*K36</f>
        <v>100000</v>
      </c>
    </row>
    <row r="37" spans="1:12" ht="15.75" thickBot="1">
      <c r="A37" s="574"/>
      <c r="B37" s="575"/>
      <c r="C37" s="575"/>
      <c r="D37" s="575"/>
      <c r="E37" s="575"/>
      <c r="F37" s="575"/>
      <c r="G37" s="575"/>
      <c r="H37" s="583"/>
      <c r="I37" s="69"/>
      <c r="J37" s="70"/>
      <c r="K37" s="67"/>
      <c r="L37" s="71"/>
    </row>
    <row r="38" spans="1:12" ht="15.75" thickBot="1">
      <c r="A38" s="567" t="s">
        <v>31</v>
      </c>
      <c r="B38" s="568"/>
      <c r="C38" s="568"/>
      <c r="D38" s="568"/>
      <c r="E38" s="568"/>
      <c r="F38" s="568"/>
      <c r="G38" s="568"/>
      <c r="H38" s="568"/>
      <c r="I38" s="568"/>
      <c r="J38" s="568"/>
      <c r="K38" s="569"/>
      <c r="L38" s="60">
        <f>SUM(L32:L37)</f>
        <v>202000</v>
      </c>
    </row>
    <row r="39" spans="1:12">
      <c r="A39" s="16"/>
      <c r="B39" s="5"/>
      <c r="C39" s="5"/>
      <c r="D39" s="5"/>
      <c r="E39" s="5"/>
      <c r="F39" s="5"/>
      <c r="G39" s="5"/>
      <c r="H39" s="5"/>
      <c r="I39" s="5"/>
      <c r="J39" s="5"/>
      <c r="K39" s="5"/>
      <c r="L39" s="17"/>
    </row>
    <row r="40" spans="1:12">
      <c r="A40" s="136" t="s">
        <v>34</v>
      </c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21"/>
    </row>
    <row r="41" spans="1:12" ht="3.75" customHeight="1" thickBot="1">
      <c r="A41" s="16"/>
      <c r="B41" s="5"/>
      <c r="C41" s="5"/>
      <c r="D41" s="5"/>
      <c r="E41" s="5"/>
      <c r="F41" s="5"/>
      <c r="G41" s="5"/>
      <c r="H41" s="5"/>
      <c r="I41" s="5"/>
      <c r="J41" s="5"/>
      <c r="K41" s="5"/>
      <c r="L41" s="17"/>
    </row>
    <row r="42" spans="1:12">
      <c r="A42" s="570" t="s">
        <v>35</v>
      </c>
      <c r="B42" s="571"/>
      <c r="C42" s="571"/>
      <c r="D42" s="571"/>
      <c r="E42" s="571"/>
      <c r="F42" s="571"/>
      <c r="G42" s="571"/>
      <c r="H42" s="50" t="s">
        <v>36</v>
      </c>
      <c r="I42" s="201" t="s">
        <v>37</v>
      </c>
      <c r="J42" s="50" t="s">
        <v>38</v>
      </c>
      <c r="K42" s="201" t="s">
        <v>39</v>
      </c>
      <c r="L42" s="51" t="s">
        <v>29</v>
      </c>
    </row>
    <row r="43" spans="1:12">
      <c r="A43" s="580"/>
      <c r="B43" s="581"/>
      <c r="C43" s="581"/>
      <c r="D43" s="581"/>
      <c r="E43" s="581"/>
      <c r="F43" s="581"/>
      <c r="G43" s="581"/>
      <c r="H43" s="63"/>
      <c r="I43" s="72"/>
      <c r="J43" s="73"/>
      <c r="K43" s="64"/>
      <c r="L43" s="54"/>
    </row>
    <row r="44" spans="1:12" ht="15.75" thickBot="1">
      <c r="A44" s="574"/>
      <c r="B44" s="575"/>
      <c r="C44" s="575"/>
      <c r="D44" s="575"/>
      <c r="E44" s="575"/>
      <c r="F44" s="575"/>
      <c r="G44" s="575"/>
      <c r="H44" s="74"/>
      <c r="I44" s="11"/>
      <c r="J44" s="75"/>
      <c r="K44" s="11"/>
      <c r="L44" s="88"/>
    </row>
    <row r="45" spans="1:12" ht="15.75" thickBot="1">
      <c r="A45" s="567" t="s">
        <v>31</v>
      </c>
      <c r="B45" s="568"/>
      <c r="C45" s="568"/>
      <c r="D45" s="568"/>
      <c r="E45" s="568"/>
      <c r="F45" s="568"/>
      <c r="G45" s="568"/>
      <c r="H45" s="568"/>
      <c r="I45" s="568"/>
      <c r="J45" s="568"/>
      <c r="K45" s="569"/>
      <c r="L45" s="60">
        <f>SUM(L43:L44)</f>
        <v>0</v>
      </c>
    </row>
    <row r="46" spans="1:12">
      <c r="A46" s="16"/>
      <c r="B46" s="5"/>
      <c r="C46" s="5"/>
      <c r="D46" s="5"/>
      <c r="E46" s="5"/>
      <c r="F46" s="5"/>
      <c r="G46" s="5"/>
      <c r="H46" s="5"/>
      <c r="I46" s="5"/>
      <c r="J46" s="5"/>
      <c r="K46" s="5"/>
      <c r="L46" s="17"/>
    </row>
    <row r="47" spans="1:12">
      <c r="A47" s="136" t="s">
        <v>41</v>
      </c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21"/>
    </row>
    <row r="48" spans="1:12" ht="3.75" customHeight="1" thickBot="1">
      <c r="A48" s="16"/>
      <c r="B48" s="5"/>
      <c r="C48" s="5"/>
      <c r="D48" s="5"/>
      <c r="E48" s="5"/>
      <c r="F48" s="5"/>
      <c r="G48" s="5"/>
      <c r="H48" s="5"/>
      <c r="I48" s="5"/>
      <c r="J48" s="5"/>
      <c r="K48" s="5"/>
      <c r="L48" s="17"/>
    </row>
    <row r="49" spans="1:12">
      <c r="A49" s="570" t="s">
        <v>42</v>
      </c>
      <c r="B49" s="571"/>
      <c r="C49" s="571"/>
      <c r="D49" s="571"/>
      <c r="E49" s="571"/>
      <c r="F49" s="571"/>
      <c r="G49" s="571"/>
      <c r="H49" s="50" t="s">
        <v>43</v>
      </c>
      <c r="I49" s="76" t="s">
        <v>44</v>
      </c>
      <c r="J49" s="77" t="s">
        <v>45</v>
      </c>
      <c r="K49" s="76" t="s">
        <v>28</v>
      </c>
      <c r="L49" s="78" t="s">
        <v>29</v>
      </c>
    </row>
    <row r="50" spans="1:12">
      <c r="A50" s="580" t="s">
        <v>98</v>
      </c>
      <c r="B50" s="581"/>
      <c r="C50" s="581"/>
      <c r="D50" s="581"/>
      <c r="E50" s="581"/>
      <c r="F50" s="581"/>
      <c r="G50" s="581"/>
      <c r="H50" s="52">
        <f>+insumos!C50+4*insumos!C49</f>
        <v>247104</v>
      </c>
      <c r="I50" s="64">
        <f>+H50*0.85</f>
        <v>210038.39999999999</v>
      </c>
      <c r="J50" s="52">
        <f>+H50+I50</f>
        <v>457142.4</v>
      </c>
      <c r="K50" s="72">
        <v>6</v>
      </c>
      <c r="L50" s="54">
        <f>+J50/K50</f>
        <v>76190.400000000009</v>
      </c>
    </row>
    <row r="51" spans="1:12" ht="15.75" thickBot="1">
      <c r="A51" s="574"/>
      <c r="B51" s="575"/>
      <c r="C51" s="575"/>
      <c r="D51" s="575"/>
      <c r="E51" s="575"/>
      <c r="F51" s="575"/>
      <c r="G51" s="575"/>
      <c r="H51" s="87"/>
      <c r="I51" s="11"/>
      <c r="J51" s="87"/>
      <c r="K51" s="11"/>
      <c r="L51" s="88"/>
    </row>
    <row r="52" spans="1:12" ht="15.75" thickBot="1">
      <c r="A52" s="567" t="s">
        <v>31</v>
      </c>
      <c r="B52" s="568"/>
      <c r="C52" s="568"/>
      <c r="D52" s="568"/>
      <c r="E52" s="568"/>
      <c r="F52" s="568"/>
      <c r="G52" s="568"/>
      <c r="H52" s="568"/>
      <c r="I52" s="568"/>
      <c r="J52" s="568"/>
      <c r="K52" s="569"/>
      <c r="L52" s="60">
        <f>SUM(L50:L51)</f>
        <v>76190.400000000009</v>
      </c>
    </row>
    <row r="53" spans="1:12" ht="8.25" customHeight="1" thickBot="1">
      <c r="A53" s="16"/>
      <c r="B53" s="5"/>
      <c r="C53" s="5"/>
      <c r="D53" s="5"/>
      <c r="E53" s="5"/>
      <c r="F53" s="5"/>
      <c r="G53" s="5"/>
      <c r="H53" s="5"/>
      <c r="I53" s="5"/>
      <c r="J53" s="5"/>
      <c r="K53" s="5"/>
      <c r="L53" s="17"/>
    </row>
    <row r="54" spans="1:12" ht="15.75" thickBot="1">
      <c r="A54" s="576" t="s">
        <v>47</v>
      </c>
      <c r="B54" s="577"/>
      <c r="C54" s="577"/>
      <c r="D54" s="577"/>
      <c r="E54" s="577"/>
      <c r="F54" s="577"/>
      <c r="G54" s="577"/>
      <c r="H54" s="577"/>
      <c r="I54" s="577"/>
      <c r="J54" s="577"/>
      <c r="K54" s="578"/>
      <c r="L54" s="60">
        <f>ROUND(L27+L38+L45+L52,0)</f>
        <v>285809</v>
      </c>
    </row>
    <row r="55" spans="1:12" ht="3" customHeight="1">
      <c r="A55" s="16"/>
      <c r="B55" s="5"/>
      <c r="C55" s="5"/>
      <c r="D55" s="5"/>
      <c r="E55" s="5"/>
      <c r="F55" s="5"/>
      <c r="G55" s="5"/>
      <c r="H55" s="5"/>
      <c r="I55" s="5"/>
      <c r="J55" s="5"/>
      <c r="K55" s="5"/>
      <c r="L55" s="17"/>
    </row>
    <row r="56" spans="1:12" ht="3" customHeight="1">
      <c r="A56" s="16"/>
      <c r="B56" s="5"/>
      <c r="C56" s="5"/>
      <c r="D56" s="5"/>
      <c r="E56" s="5"/>
      <c r="F56" s="5"/>
      <c r="G56" s="5"/>
      <c r="H56" s="5"/>
      <c r="I56" s="5"/>
      <c r="J56" s="5"/>
      <c r="K56" s="5"/>
      <c r="L56" s="17"/>
    </row>
    <row r="57" spans="1:12" ht="9.75" customHeight="1">
      <c r="A57" s="16"/>
      <c r="B57" s="5"/>
      <c r="C57" s="5"/>
      <c r="D57" s="5"/>
      <c r="E57" s="5"/>
      <c r="F57" s="5"/>
      <c r="G57" s="5"/>
      <c r="H57" s="5"/>
      <c r="I57" s="5"/>
      <c r="J57" s="5"/>
      <c r="K57" s="5"/>
      <c r="L57" s="17"/>
    </row>
    <row r="58" spans="1:12" ht="9.75" customHeight="1">
      <c r="A58" s="16"/>
      <c r="B58" s="5"/>
      <c r="C58" s="5"/>
      <c r="D58" s="5"/>
      <c r="E58" s="5"/>
      <c r="F58" s="5"/>
      <c r="G58" s="5"/>
      <c r="H58" s="5"/>
      <c r="I58" s="5"/>
      <c r="J58" s="5"/>
      <c r="K58" s="5"/>
      <c r="L58" s="17"/>
    </row>
    <row r="59" spans="1:12" ht="9.75" customHeight="1">
      <c r="A59" s="16"/>
      <c r="B59" s="5"/>
      <c r="C59" s="5"/>
      <c r="D59" s="5"/>
      <c r="E59" s="5"/>
      <c r="F59" s="5"/>
      <c r="G59" s="5"/>
      <c r="H59" s="5"/>
      <c r="I59" s="5"/>
      <c r="J59" s="5"/>
      <c r="K59" s="5"/>
      <c r="L59" s="17"/>
    </row>
    <row r="60" spans="1:12" ht="9.75" customHeight="1">
      <c r="A60" s="16"/>
      <c r="B60" s="5"/>
      <c r="C60" s="5"/>
      <c r="D60" s="5"/>
      <c r="E60" s="5"/>
      <c r="F60" s="5"/>
      <c r="G60" s="5"/>
      <c r="H60" s="5"/>
      <c r="I60" s="5"/>
      <c r="J60" s="5"/>
      <c r="K60" s="5"/>
      <c r="L60" s="17"/>
    </row>
    <row r="61" spans="1:12" ht="9.75" customHeight="1">
      <c r="A61" s="16"/>
      <c r="B61" s="5"/>
      <c r="C61" s="5"/>
      <c r="D61" s="5"/>
      <c r="E61" s="5"/>
      <c r="F61" s="5"/>
      <c r="G61" s="5"/>
      <c r="H61" s="5"/>
      <c r="I61" s="5"/>
      <c r="J61" s="5"/>
      <c r="K61" s="5"/>
      <c r="L61" s="17"/>
    </row>
    <row r="62" spans="1:12" ht="9.75" customHeight="1">
      <c r="A62" s="16"/>
      <c r="B62" s="5"/>
      <c r="C62" s="5"/>
      <c r="D62" s="5"/>
      <c r="E62" s="5"/>
      <c r="F62" s="79" t="s">
        <v>48</v>
      </c>
      <c r="G62" s="5"/>
      <c r="H62" s="5"/>
      <c r="I62" s="5"/>
      <c r="J62" s="5"/>
      <c r="K62" s="5"/>
      <c r="L62" s="17"/>
    </row>
    <row r="63" spans="1:12">
      <c r="A63" s="16"/>
      <c r="B63" s="5"/>
      <c r="C63" s="5"/>
      <c r="D63" s="5"/>
      <c r="E63" s="5"/>
      <c r="F63" s="79" t="s">
        <v>49</v>
      </c>
      <c r="G63" s="554"/>
      <c r="H63" s="554"/>
      <c r="I63" s="554"/>
      <c r="J63" s="5"/>
      <c r="K63" s="5"/>
      <c r="L63" s="17"/>
    </row>
    <row r="64" spans="1:12">
      <c r="A64" s="555" t="s">
        <v>50</v>
      </c>
      <c r="B64" s="556"/>
      <c r="C64" s="556"/>
      <c r="D64" s="556"/>
      <c r="E64" s="556"/>
      <c r="F64" s="556"/>
      <c r="G64" s="556"/>
      <c r="H64" s="556"/>
      <c r="I64" s="556"/>
      <c r="J64" s="556"/>
      <c r="K64" s="556"/>
      <c r="L64" s="557"/>
    </row>
    <row r="65" spans="1:12" ht="3" customHeight="1">
      <c r="A65" s="16"/>
      <c r="B65" s="5"/>
      <c r="C65" s="5"/>
      <c r="D65" s="5"/>
      <c r="E65" s="5"/>
      <c r="F65" s="5" t="s">
        <v>51</v>
      </c>
      <c r="G65" s="5"/>
      <c r="H65" s="5"/>
      <c r="I65" s="5"/>
      <c r="J65" s="5"/>
      <c r="K65" s="5"/>
      <c r="L65" s="17"/>
    </row>
    <row r="66" spans="1:12">
      <c r="A66" s="136" t="s">
        <v>68</v>
      </c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21"/>
    </row>
    <row r="67" spans="1:12">
      <c r="A67" s="558"/>
      <c r="B67" s="559"/>
      <c r="C67" s="559"/>
      <c r="D67" s="559"/>
      <c r="E67" s="559"/>
      <c r="F67" s="559"/>
      <c r="G67" s="559"/>
      <c r="H67" s="559"/>
      <c r="I67" s="559"/>
      <c r="J67" s="559"/>
      <c r="K67" s="559"/>
      <c r="L67" s="560"/>
    </row>
    <row r="68" spans="1:12">
      <c r="A68" s="561"/>
      <c r="B68" s="562"/>
      <c r="C68" s="562"/>
      <c r="D68" s="562"/>
      <c r="E68" s="562"/>
      <c r="F68" s="562"/>
      <c r="G68" s="562"/>
      <c r="H68" s="562"/>
      <c r="I68" s="562"/>
      <c r="J68" s="562"/>
      <c r="K68" s="562"/>
      <c r="L68" s="563"/>
    </row>
    <row r="69" spans="1:12">
      <c r="A69" s="564"/>
      <c r="B69" s="565"/>
      <c r="C69" s="565"/>
      <c r="D69" s="565"/>
      <c r="E69" s="565"/>
      <c r="F69" s="565"/>
      <c r="G69" s="565"/>
      <c r="H69" s="565"/>
      <c r="I69" s="565"/>
      <c r="J69" s="565"/>
      <c r="K69" s="565"/>
      <c r="L69" s="566"/>
    </row>
    <row r="70" spans="1:12">
      <c r="A70" s="80"/>
      <c r="B70" s="81"/>
      <c r="C70" s="81"/>
      <c r="D70" s="81"/>
      <c r="E70" s="81"/>
      <c r="F70" s="81"/>
      <c r="G70" s="81"/>
      <c r="H70" s="81"/>
      <c r="I70" s="81"/>
      <c r="J70" s="81"/>
      <c r="K70" s="81"/>
      <c r="L70" s="82"/>
    </row>
    <row r="71" spans="1:12">
      <c r="A71" s="80" t="s">
        <v>53</v>
      </c>
      <c r="B71" s="137"/>
      <c r="C71" s="81"/>
      <c r="D71" s="81"/>
      <c r="E71" s="81"/>
      <c r="F71" s="81"/>
      <c r="G71" s="81"/>
      <c r="H71" s="81"/>
      <c r="I71" s="81"/>
      <c r="J71" s="81"/>
      <c r="K71" s="81"/>
      <c r="L71" s="82"/>
    </row>
    <row r="72" spans="1:12">
      <c r="A72" s="16" t="s">
        <v>54</v>
      </c>
      <c r="B72" s="5"/>
      <c r="C72" s="5"/>
      <c r="D72" s="5"/>
      <c r="E72" s="79"/>
      <c r="F72" s="5"/>
      <c r="G72" s="5"/>
      <c r="H72" s="5"/>
      <c r="I72" s="5"/>
      <c r="J72" s="5"/>
      <c r="K72" s="5"/>
      <c r="L72" s="17"/>
    </row>
    <row r="73" spans="1:12">
      <c r="A73" s="16"/>
      <c r="B73" s="5"/>
      <c r="C73" s="5"/>
      <c r="D73" s="5"/>
      <c r="E73" s="79"/>
      <c r="F73" s="139"/>
      <c r="G73" s="139"/>
      <c r="H73" s="139"/>
      <c r="I73" s="139"/>
      <c r="J73" s="5"/>
      <c r="K73" s="5"/>
      <c r="L73" s="17"/>
    </row>
    <row r="74" spans="1:12">
      <c r="A74" s="149"/>
      <c r="B74" s="139"/>
      <c r="C74" s="139"/>
      <c r="D74" s="139"/>
      <c r="E74" s="139"/>
      <c r="F74" s="139"/>
      <c r="G74" s="139"/>
      <c r="H74" s="139"/>
      <c r="I74" s="139"/>
      <c r="J74" s="139"/>
      <c r="K74" s="139"/>
      <c r="L74" s="140"/>
    </row>
    <row r="75" spans="1:12">
      <c r="A75" s="16" t="s">
        <v>55</v>
      </c>
      <c r="B75" s="83"/>
      <c r="C75" s="83"/>
      <c r="D75" s="84"/>
      <c r="E75" s="141"/>
      <c r="F75" s="141"/>
      <c r="G75" s="141"/>
      <c r="H75" s="141"/>
      <c r="I75" s="142"/>
      <c r="J75" s="142"/>
      <c r="K75" s="142"/>
      <c r="L75" s="143"/>
    </row>
    <row r="76" spans="1:12" ht="9" customHeight="1" thickBot="1">
      <c r="A76" s="144"/>
      <c r="B76" s="145"/>
      <c r="C76" s="145"/>
      <c r="D76" s="11"/>
      <c r="E76" s="146"/>
      <c r="F76" s="146"/>
      <c r="G76" s="146"/>
      <c r="H76" s="146"/>
      <c r="I76" s="147"/>
      <c r="J76" s="147"/>
      <c r="K76" s="147"/>
      <c r="L76" s="148"/>
    </row>
  </sheetData>
  <mergeCells count="45">
    <mergeCell ref="B18:J18"/>
    <mergeCell ref="A2:A5"/>
    <mergeCell ref="D2:I2"/>
    <mergeCell ref="J2:L2"/>
    <mergeCell ref="D3:I3"/>
    <mergeCell ref="D4:I4"/>
    <mergeCell ref="D5:I5"/>
    <mergeCell ref="K5:L5"/>
    <mergeCell ref="C10:L10"/>
    <mergeCell ref="C11:L11"/>
    <mergeCell ref="C12:L12"/>
    <mergeCell ref="C13:L13"/>
    <mergeCell ref="C14:L14"/>
    <mergeCell ref="A31:H31"/>
    <mergeCell ref="B19:J19"/>
    <mergeCell ref="A23:E23"/>
    <mergeCell ref="F23:G23"/>
    <mergeCell ref="H23:I23"/>
    <mergeCell ref="A24:E24"/>
    <mergeCell ref="F24:G24"/>
    <mergeCell ref="H24:I24"/>
    <mergeCell ref="A25:E25"/>
    <mergeCell ref="A26:E26"/>
    <mergeCell ref="F26:G26"/>
    <mergeCell ref="H26:I26"/>
    <mergeCell ref="A27:K27"/>
    <mergeCell ref="A45:K45"/>
    <mergeCell ref="A32:H32"/>
    <mergeCell ref="A33:H33"/>
    <mergeCell ref="A34:H34"/>
    <mergeCell ref="A35:H35"/>
    <mergeCell ref="A36:H36"/>
    <mergeCell ref="A37:H37"/>
    <mergeCell ref="A38:K38"/>
    <mergeCell ref="A42:G42"/>
    <mergeCell ref="A43:G43"/>
    <mergeCell ref="A44:G44"/>
    <mergeCell ref="A64:L64"/>
    <mergeCell ref="A67:L69"/>
    <mergeCell ref="A49:G49"/>
    <mergeCell ref="A50:G50"/>
    <mergeCell ref="A51:G51"/>
    <mergeCell ref="A52:K52"/>
    <mergeCell ref="A54:K54"/>
    <mergeCell ref="G63:I63"/>
  </mergeCells>
  <pageMargins left="0.70866141732283472" right="0.70866141732283472" top="0.74803149606299213" bottom="0.74803149606299213" header="0.31496062992125984" footer="0.31496062992125984"/>
  <pageSetup paperSize="9" scale="59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L77"/>
  <sheetViews>
    <sheetView topLeftCell="A43" workbookViewId="0">
      <selection activeCell="L55" sqref="L55"/>
    </sheetView>
  </sheetViews>
  <sheetFormatPr baseColWidth="10" defaultRowHeight="15"/>
  <cols>
    <col min="11" max="11" width="11.7109375" bestFit="1" customWidth="1"/>
  </cols>
  <sheetData>
    <row r="1" spans="1:12">
      <c r="A1" s="1"/>
      <c r="B1" s="2"/>
      <c r="C1" s="3"/>
      <c r="D1" s="2"/>
      <c r="E1" s="2"/>
      <c r="F1" s="2"/>
      <c r="G1" s="2"/>
      <c r="H1" s="2"/>
      <c r="I1" s="3"/>
      <c r="J1" s="2"/>
      <c r="K1" s="2"/>
      <c r="L1" s="3"/>
    </row>
    <row r="2" spans="1:12" ht="15.75" thickBot="1">
      <c r="A2" s="600"/>
      <c r="B2" s="5"/>
      <c r="C2" s="6"/>
      <c r="D2" s="602"/>
      <c r="E2" s="602"/>
      <c r="F2" s="602"/>
      <c r="G2" s="602"/>
      <c r="H2" s="602"/>
      <c r="I2" s="603"/>
      <c r="J2" s="604" t="s">
        <v>6</v>
      </c>
      <c r="K2" s="604"/>
      <c r="L2" s="605"/>
    </row>
    <row r="3" spans="1:12">
      <c r="A3" s="600"/>
      <c r="B3" s="5"/>
      <c r="C3" s="6"/>
      <c r="D3" s="602" t="s">
        <v>7</v>
      </c>
      <c r="E3" s="602"/>
      <c r="F3" s="602"/>
      <c r="G3" s="602"/>
      <c r="H3" s="602"/>
      <c r="I3" s="603"/>
      <c r="J3" s="8" t="s">
        <v>8</v>
      </c>
      <c r="K3" s="2"/>
      <c r="L3" s="9"/>
    </row>
    <row r="4" spans="1:12" ht="15.75" thickBot="1">
      <c r="A4" s="600"/>
      <c r="B4" s="5"/>
      <c r="C4" s="10"/>
      <c r="D4" s="606" t="s">
        <v>9</v>
      </c>
      <c r="E4" s="606"/>
      <c r="F4" s="606"/>
      <c r="G4" s="606"/>
      <c r="H4" s="606"/>
      <c r="I4" s="607"/>
      <c r="J4" s="11"/>
      <c r="K4" s="11"/>
      <c r="L4" s="12"/>
    </row>
    <row r="5" spans="1:12" ht="15.75" thickBot="1">
      <c r="A5" s="601"/>
      <c r="B5" s="11"/>
      <c r="C5" s="13"/>
      <c r="D5" s="608" t="s">
        <v>56</v>
      </c>
      <c r="E5" s="608"/>
      <c r="F5" s="608"/>
      <c r="G5" s="608"/>
      <c r="H5" s="608"/>
      <c r="I5" s="609"/>
      <c r="J5" s="14" t="s">
        <v>10</v>
      </c>
      <c r="K5" s="610"/>
      <c r="L5" s="611"/>
    </row>
    <row r="6" spans="1:12">
      <c r="A6" s="16"/>
      <c r="B6" s="5"/>
      <c r="C6" s="5"/>
      <c r="D6" s="5"/>
      <c r="E6" s="5"/>
      <c r="F6" s="5"/>
      <c r="G6" s="5"/>
      <c r="H6" s="5"/>
      <c r="I6" s="5"/>
      <c r="J6" s="5"/>
      <c r="K6" s="5"/>
      <c r="L6" s="17"/>
    </row>
    <row r="7" spans="1:12">
      <c r="A7" s="128" t="s">
        <v>11</v>
      </c>
      <c r="B7" s="19"/>
      <c r="C7" s="20"/>
      <c r="D7" s="20"/>
      <c r="E7" s="20"/>
      <c r="F7" s="20"/>
      <c r="G7" s="20"/>
      <c r="H7" s="20"/>
      <c r="I7" s="20"/>
      <c r="J7" s="20"/>
      <c r="K7" s="20"/>
      <c r="L7" s="21"/>
    </row>
    <row r="8" spans="1:12">
      <c r="A8" s="16"/>
      <c r="B8" s="23"/>
      <c r="C8" s="23"/>
      <c r="D8" s="23"/>
      <c r="E8" s="23"/>
      <c r="F8" s="23"/>
      <c r="G8" s="23"/>
      <c r="H8" s="23"/>
      <c r="I8" s="23"/>
      <c r="J8" s="23"/>
      <c r="K8" s="23"/>
      <c r="L8" s="17"/>
    </row>
    <row r="9" spans="1:12">
      <c r="A9" s="129" t="s">
        <v>12</v>
      </c>
      <c r="B9" s="5"/>
      <c r="C9" s="24"/>
      <c r="D9" s="25" t="s">
        <v>13</v>
      </c>
      <c r="E9" s="23"/>
      <c r="F9" s="23"/>
      <c r="G9" s="23"/>
      <c r="H9" s="23"/>
      <c r="I9" s="23"/>
      <c r="J9" s="23"/>
      <c r="K9" s="23"/>
      <c r="L9" s="17"/>
    </row>
    <row r="10" spans="1:12">
      <c r="A10" s="129" t="s">
        <v>14</v>
      </c>
      <c r="B10" s="5"/>
      <c r="C10" s="612"/>
      <c r="D10" s="612"/>
      <c r="E10" s="612"/>
      <c r="F10" s="612"/>
      <c r="G10" s="612"/>
      <c r="H10" s="612"/>
      <c r="I10" s="612"/>
      <c r="J10" s="612"/>
      <c r="K10" s="612"/>
      <c r="L10" s="613"/>
    </row>
    <row r="11" spans="1:12">
      <c r="A11" s="130"/>
      <c r="B11" s="5"/>
      <c r="C11" s="612"/>
      <c r="D11" s="612"/>
      <c r="E11" s="612"/>
      <c r="F11" s="612"/>
      <c r="G11" s="612"/>
      <c r="H11" s="612"/>
      <c r="I11" s="612"/>
      <c r="J11" s="612"/>
      <c r="K11" s="612"/>
      <c r="L11" s="613"/>
    </row>
    <row r="12" spans="1:12">
      <c r="A12" s="129" t="s">
        <v>15</v>
      </c>
      <c r="B12" s="5"/>
      <c r="C12" s="614"/>
      <c r="D12" s="614"/>
      <c r="E12" s="614"/>
      <c r="F12" s="614"/>
      <c r="G12" s="614"/>
      <c r="H12" s="614"/>
      <c r="I12" s="614"/>
      <c r="J12" s="614"/>
      <c r="K12" s="614"/>
      <c r="L12" s="615"/>
    </row>
    <row r="13" spans="1:12">
      <c r="A13" s="129" t="s">
        <v>16</v>
      </c>
      <c r="B13" s="5"/>
      <c r="C13" s="614"/>
      <c r="D13" s="614"/>
      <c r="E13" s="614"/>
      <c r="F13" s="614"/>
      <c r="G13" s="614"/>
      <c r="H13" s="614"/>
      <c r="I13" s="614"/>
      <c r="J13" s="614"/>
      <c r="K13" s="614"/>
      <c r="L13" s="615"/>
    </row>
    <row r="14" spans="1:12">
      <c r="A14" s="129" t="s">
        <v>17</v>
      </c>
      <c r="B14" s="5"/>
      <c r="C14" s="614"/>
      <c r="D14" s="614"/>
      <c r="E14" s="614"/>
      <c r="F14" s="614"/>
      <c r="G14" s="614"/>
      <c r="H14" s="614"/>
      <c r="I14" s="614"/>
      <c r="J14" s="614"/>
      <c r="K14" s="614"/>
      <c r="L14" s="615"/>
    </row>
    <row r="15" spans="1:12" ht="15.75" thickBot="1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8"/>
    </row>
    <row r="16" spans="1:12" ht="15.75" thickBot="1">
      <c r="A16" s="131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132" t="s">
        <v>18</v>
      </c>
      <c r="B17" s="33"/>
      <c r="C17" s="34"/>
      <c r="D17" s="34"/>
      <c r="E17" s="34"/>
      <c r="F17" s="34"/>
      <c r="G17" s="34"/>
      <c r="H17" s="34"/>
      <c r="I17" s="34"/>
      <c r="J17" s="34"/>
      <c r="K17" s="34"/>
      <c r="L17" s="35"/>
    </row>
    <row r="18" spans="1:12" ht="15.75" thickBot="1">
      <c r="A18" s="16"/>
      <c r="B18" s="5"/>
      <c r="C18" s="5"/>
      <c r="D18" s="5"/>
      <c r="E18" s="5"/>
      <c r="F18" s="5"/>
      <c r="G18" s="5"/>
      <c r="H18" s="5"/>
      <c r="I18" s="5"/>
      <c r="J18" s="5"/>
      <c r="K18" s="5"/>
      <c r="L18" s="17"/>
    </row>
    <row r="19" spans="1:12">
      <c r="A19" s="37" t="s">
        <v>19</v>
      </c>
      <c r="B19" s="570" t="s">
        <v>20</v>
      </c>
      <c r="C19" s="571"/>
      <c r="D19" s="571"/>
      <c r="E19" s="571"/>
      <c r="F19" s="571"/>
      <c r="G19" s="571"/>
      <c r="H19" s="571"/>
      <c r="I19" s="571"/>
      <c r="J19" s="599"/>
      <c r="K19" s="210" t="s">
        <v>21</v>
      </c>
      <c r="L19" s="37" t="s">
        <v>22</v>
      </c>
    </row>
    <row r="20" spans="1:12" ht="15.75" thickBot="1">
      <c r="A20" s="39">
        <v>663.1</v>
      </c>
      <c r="B20" s="584" t="s">
        <v>236</v>
      </c>
      <c r="C20" s="585"/>
      <c r="D20" s="585"/>
      <c r="E20" s="585"/>
      <c r="F20" s="585"/>
      <c r="G20" s="585"/>
      <c r="H20" s="585"/>
      <c r="I20" s="585"/>
      <c r="J20" s="586"/>
      <c r="K20" s="40" t="s">
        <v>1</v>
      </c>
      <c r="L20" s="41"/>
    </row>
    <row r="21" spans="1:12">
      <c r="A21" s="16"/>
      <c r="B21" s="5"/>
      <c r="C21" s="5"/>
      <c r="D21" s="5"/>
      <c r="E21" s="5"/>
      <c r="F21" s="5"/>
      <c r="G21" s="5"/>
      <c r="H21" s="5"/>
      <c r="I21" s="5"/>
      <c r="J21" s="5"/>
      <c r="K21" s="5"/>
      <c r="L21" s="17"/>
    </row>
    <row r="22" spans="1:12">
      <c r="A22" s="133" t="s">
        <v>24</v>
      </c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3"/>
    </row>
    <row r="23" spans="1:12" ht="15.75" thickBot="1">
      <c r="A23" s="134"/>
      <c r="B23" s="45"/>
      <c r="C23" s="45"/>
      <c r="D23" s="45"/>
      <c r="E23" s="45"/>
      <c r="F23" s="45"/>
      <c r="G23" s="45"/>
      <c r="H23" s="46"/>
      <c r="I23" s="46"/>
      <c r="J23" s="45"/>
      <c r="K23" s="45"/>
      <c r="L23" s="47"/>
    </row>
    <row r="24" spans="1:12">
      <c r="A24" s="570" t="s">
        <v>20</v>
      </c>
      <c r="B24" s="587"/>
      <c r="C24" s="587"/>
      <c r="D24" s="587"/>
      <c r="E24" s="588"/>
      <c r="F24" s="589" t="s">
        <v>25</v>
      </c>
      <c r="G24" s="587"/>
      <c r="H24" s="590" t="s">
        <v>26</v>
      </c>
      <c r="I24" s="591"/>
      <c r="J24" s="50" t="s">
        <v>27</v>
      </c>
      <c r="K24" s="210" t="s">
        <v>28</v>
      </c>
      <c r="L24" s="51" t="s">
        <v>29</v>
      </c>
    </row>
    <row r="25" spans="1:12">
      <c r="A25" s="580" t="s">
        <v>133</v>
      </c>
      <c r="B25" s="581"/>
      <c r="C25" s="581"/>
      <c r="D25" s="581"/>
      <c r="E25" s="582"/>
      <c r="F25" s="592"/>
      <c r="G25" s="582"/>
      <c r="H25" s="592"/>
      <c r="I25" s="582"/>
      <c r="J25" s="52"/>
      <c r="K25" s="53"/>
      <c r="L25" s="54">
        <f>+L53*10%</f>
        <v>1982.7313333333336</v>
      </c>
    </row>
    <row r="26" spans="1:12">
      <c r="A26" s="593"/>
      <c r="B26" s="594"/>
      <c r="C26" s="594"/>
      <c r="D26" s="594"/>
      <c r="E26" s="595"/>
      <c r="F26" s="55"/>
      <c r="G26" s="56"/>
      <c r="H26" s="55"/>
      <c r="I26" s="56"/>
      <c r="J26" s="52"/>
      <c r="K26" s="53"/>
      <c r="L26" s="54"/>
    </row>
    <row r="27" spans="1:12" ht="15.75" thickBot="1">
      <c r="A27" s="574"/>
      <c r="B27" s="575"/>
      <c r="C27" s="575"/>
      <c r="D27" s="575"/>
      <c r="E27" s="583"/>
      <c r="F27" s="598"/>
      <c r="G27" s="583"/>
      <c r="H27" s="598"/>
      <c r="I27" s="583"/>
      <c r="J27" s="57"/>
      <c r="K27" s="58"/>
      <c r="L27" s="96"/>
    </row>
    <row r="28" spans="1:12" ht="15.75" thickBot="1">
      <c r="A28" s="567" t="s">
        <v>31</v>
      </c>
      <c r="B28" s="568"/>
      <c r="C28" s="568"/>
      <c r="D28" s="568"/>
      <c r="E28" s="568"/>
      <c r="F28" s="568"/>
      <c r="G28" s="568"/>
      <c r="H28" s="568"/>
      <c r="I28" s="568"/>
      <c r="J28" s="568"/>
      <c r="K28" s="569"/>
      <c r="L28" s="60">
        <f>SUM(L25:L27)</f>
        <v>1982.7313333333336</v>
      </c>
    </row>
    <row r="29" spans="1:12">
      <c r="A29" s="135"/>
      <c r="B29" s="5"/>
      <c r="C29" s="5"/>
      <c r="D29" s="5"/>
      <c r="E29" s="5"/>
      <c r="F29" s="5"/>
      <c r="G29" s="5"/>
      <c r="H29" s="5"/>
      <c r="I29" s="5"/>
      <c r="J29" s="5"/>
      <c r="K29" s="5"/>
      <c r="L29" s="17"/>
    </row>
    <row r="30" spans="1:12">
      <c r="A30" s="136" t="s">
        <v>32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21"/>
    </row>
    <row r="31" spans="1:12" ht="15.75" thickBot="1">
      <c r="A31" s="26"/>
      <c r="B31" s="11"/>
      <c r="C31" s="11"/>
      <c r="D31" s="11"/>
      <c r="E31" s="11"/>
      <c r="F31" s="11"/>
      <c r="G31" s="11"/>
      <c r="H31" s="11"/>
      <c r="I31" s="5"/>
      <c r="J31" s="5"/>
      <c r="K31" s="5"/>
      <c r="L31" s="17"/>
    </row>
    <row r="32" spans="1:12">
      <c r="A32" s="570" t="s">
        <v>20</v>
      </c>
      <c r="B32" s="571"/>
      <c r="C32" s="571"/>
      <c r="D32" s="571"/>
      <c r="E32" s="571"/>
      <c r="F32" s="571"/>
      <c r="G32" s="571"/>
      <c r="H32" s="579"/>
      <c r="I32" s="211" t="s">
        <v>21</v>
      </c>
      <c r="J32" s="50" t="s">
        <v>22</v>
      </c>
      <c r="K32" s="210" t="s">
        <v>33</v>
      </c>
      <c r="L32" s="51" t="s">
        <v>29</v>
      </c>
    </row>
    <row r="33" spans="1:12">
      <c r="A33" s="572" t="s">
        <v>237</v>
      </c>
      <c r="B33" s="573"/>
      <c r="C33" s="573"/>
      <c r="D33" s="573"/>
      <c r="E33" s="573"/>
      <c r="F33" s="573"/>
      <c r="G33" s="573"/>
      <c r="H33" s="619"/>
      <c r="I33" s="62" t="s">
        <v>1</v>
      </c>
      <c r="J33" s="63">
        <v>1.05</v>
      </c>
      <c r="K33" s="64">
        <f>+insumos!C26</f>
        <v>197000</v>
      </c>
      <c r="L33" s="54">
        <f>+K33*J33</f>
        <v>206850</v>
      </c>
    </row>
    <row r="34" spans="1:12">
      <c r="A34" s="580"/>
      <c r="B34" s="581"/>
      <c r="C34" s="581"/>
      <c r="D34" s="581"/>
      <c r="E34" s="581"/>
      <c r="F34" s="581"/>
      <c r="G34" s="581"/>
      <c r="H34" s="582"/>
      <c r="I34" s="65"/>
      <c r="J34" s="66"/>
      <c r="K34" s="67"/>
      <c r="L34" s="54"/>
    </row>
    <row r="35" spans="1:12">
      <c r="A35" s="580"/>
      <c r="B35" s="581"/>
      <c r="C35" s="581"/>
      <c r="D35" s="581"/>
      <c r="E35" s="581"/>
      <c r="F35" s="581"/>
      <c r="G35" s="581"/>
      <c r="H35" s="582"/>
      <c r="I35" s="65"/>
      <c r="J35" s="66"/>
      <c r="K35" s="67"/>
      <c r="L35" s="54"/>
    </row>
    <row r="36" spans="1:12">
      <c r="A36" s="580"/>
      <c r="B36" s="581"/>
      <c r="C36" s="581"/>
      <c r="D36" s="581"/>
      <c r="E36" s="581"/>
      <c r="F36" s="581"/>
      <c r="G36" s="581"/>
      <c r="H36" s="582"/>
      <c r="I36" s="65"/>
      <c r="J36" s="66"/>
      <c r="K36" s="67"/>
      <c r="L36" s="68"/>
    </row>
    <row r="37" spans="1:12">
      <c r="A37" s="580"/>
      <c r="B37" s="581"/>
      <c r="C37" s="581"/>
      <c r="D37" s="581"/>
      <c r="E37" s="581"/>
      <c r="F37" s="581"/>
      <c r="G37" s="581"/>
      <c r="H37" s="582"/>
      <c r="I37" s="65"/>
      <c r="J37" s="66"/>
      <c r="K37" s="67"/>
      <c r="L37" s="68"/>
    </row>
    <row r="38" spans="1:12" ht="15.75" thickBot="1">
      <c r="A38" s="574"/>
      <c r="B38" s="575"/>
      <c r="C38" s="575"/>
      <c r="D38" s="575"/>
      <c r="E38" s="575"/>
      <c r="F38" s="575"/>
      <c r="G38" s="575"/>
      <c r="H38" s="583"/>
      <c r="I38" s="69"/>
      <c r="J38" s="70"/>
      <c r="K38" s="67"/>
      <c r="L38" s="71"/>
    </row>
    <row r="39" spans="1:12" ht="15.75" thickBot="1">
      <c r="A39" s="567" t="s">
        <v>31</v>
      </c>
      <c r="B39" s="568"/>
      <c r="C39" s="568"/>
      <c r="D39" s="568"/>
      <c r="E39" s="568"/>
      <c r="F39" s="568"/>
      <c r="G39" s="568"/>
      <c r="H39" s="568"/>
      <c r="I39" s="568"/>
      <c r="J39" s="568"/>
      <c r="K39" s="569"/>
      <c r="L39" s="60">
        <f>SUM(L33:L38)</f>
        <v>206850</v>
      </c>
    </row>
    <row r="40" spans="1:12">
      <c r="A40" s="16"/>
      <c r="B40" s="5"/>
      <c r="C40" s="5"/>
      <c r="D40" s="5"/>
      <c r="E40" s="5"/>
      <c r="F40" s="5"/>
      <c r="G40" s="5"/>
      <c r="H40" s="5"/>
      <c r="I40" s="5"/>
      <c r="J40" s="5"/>
      <c r="K40" s="5"/>
      <c r="L40" s="17"/>
    </row>
    <row r="41" spans="1:12">
      <c r="A41" s="136" t="s">
        <v>34</v>
      </c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21"/>
    </row>
    <row r="42" spans="1:12" ht="15.75" thickBot="1">
      <c r="A42" s="16"/>
      <c r="B42" s="5"/>
      <c r="C42" s="5"/>
      <c r="D42" s="5"/>
      <c r="E42" s="5"/>
      <c r="F42" s="5"/>
      <c r="G42" s="5"/>
      <c r="H42" s="5"/>
      <c r="I42" s="5"/>
      <c r="J42" s="5"/>
      <c r="K42" s="5"/>
      <c r="L42" s="17"/>
    </row>
    <row r="43" spans="1:12">
      <c r="A43" s="570" t="s">
        <v>35</v>
      </c>
      <c r="B43" s="571"/>
      <c r="C43" s="571"/>
      <c r="D43" s="571"/>
      <c r="E43" s="571"/>
      <c r="F43" s="571"/>
      <c r="G43" s="571"/>
      <c r="H43" s="50" t="s">
        <v>36</v>
      </c>
      <c r="I43" s="210" t="s">
        <v>37</v>
      </c>
      <c r="J43" s="50" t="s">
        <v>38</v>
      </c>
      <c r="K43" s="210" t="s">
        <v>39</v>
      </c>
      <c r="L43" s="51" t="s">
        <v>29</v>
      </c>
    </row>
    <row r="44" spans="1:12">
      <c r="A44" s="580"/>
      <c r="B44" s="581"/>
      <c r="C44" s="581"/>
      <c r="D44" s="581"/>
      <c r="E44" s="581"/>
      <c r="F44" s="581"/>
      <c r="G44" s="581"/>
      <c r="H44" s="63"/>
      <c r="I44" s="72"/>
      <c r="J44" s="73"/>
      <c r="K44" s="64"/>
      <c r="L44" s="54"/>
    </row>
    <row r="45" spans="1:12" ht="15.75" thickBot="1">
      <c r="A45" s="574"/>
      <c r="B45" s="575"/>
      <c r="C45" s="575"/>
      <c r="D45" s="575"/>
      <c r="E45" s="575"/>
      <c r="F45" s="575"/>
      <c r="G45" s="575"/>
      <c r="H45" s="74"/>
      <c r="I45" s="11"/>
      <c r="J45" s="75"/>
      <c r="K45" s="64"/>
      <c r="L45" s="54"/>
    </row>
    <row r="46" spans="1:12" ht="15.75" thickBot="1">
      <c r="A46" s="567" t="s">
        <v>31</v>
      </c>
      <c r="B46" s="568"/>
      <c r="C46" s="568"/>
      <c r="D46" s="568"/>
      <c r="E46" s="568"/>
      <c r="F46" s="568"/>
      <c r="G46" s="568"/>
      <c r="H46" s="568"/>
      <c r="I46" s="568"/>
      <c r="J46" s="568"/>
      <c r="K46" s="569"/>
      <c r="L46" s="60">
        <f>SUM(L44:L45)</f>
        <v>0</v>
      </c>
    </row>
    <row r="47" spans="1:12">
      <c r="A47" s="16"/>
      <c r="B47" s="5"/>
      <c r="C47" s="5"/>
      <c r="D47" s="5"/>
      <c r="E47" s="5"/>
      <c r="F47" s="5"/>
      <c r="G47" s="5"/>
      <c r="H47" s="5"/>
      <c r="I47" s="5"/>
      <c r="J47" s="5"/>
      <c r="K47" s="5"/>
      <c r="L47" s="17"/>
    </row>
    <row r="48" spans="1:12">
      <c r="A48" s="136" t="s">
        <v>41</v>
      </c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21"/>
    </row>
    <row r="49" spans="1:12" ht="15.75" thickBot="1">
      <c r="A49" s="16"/>
      <c r="B49" s="5"/>
      <c r="C49" s="5"/>
      <c r="D49" s="5"/>
      <c r="E49" s="5"/>
      <c r="F49" s="5"/>
      <c r="G49" s="5"/>
      <c r="H49" s="5"/>
      <c r="I49" s="5"/>
      <c r="J49" s="5"/>
      <c r="K49" s="5"/>
      <c r="L49" s="17"/>
    </row>
    <row r="50" spans="1:12" ht="23.25">
      <c r="A50" s="570" t="s">
        <v>42</v>
      </c>
      <c r="B50" s="571"/>
      <c r="C50" s="571"/>
      <c r="D50" s="571"/>
      <c r="E50" s="571"/>
      <c r="F50" s="571"/>
      <c r="G50" s="571"/>
      <c r="H50" s="50" t="s">
        <v>43</v>
      </c>
      <c r="I50" s="76" t="s">
        <v>44</v>
      </c>
      <c r="J50" s="77" t="s">
        <v>45</v>
      </c>
      <c r="K50" s="76" t="s">
        <v>28</v>
      </c>
      <c r="L50" s="78" t="s">
        <v>29</v>
      </c>
    </row>
    <row r="51" spans="1:12">
      <c r="A51" s="572" t="s">
        <v>235</v>
      </c>
      <c r="B51" s="573"/>
      <c r="C51" s="573"/>
      <c r="D51" s="573"/>
      <c r="E51" s="573"/>
      <c r="F51" s="573"/>
      <c r="G51" s="573"/>
      <c r="H51" s="52">
        <f>+insumos!C49*2+insumos!C50</f>
        <v>160762</v>
      </c>
      <c r="I51" s="215">
        <v>0.85</v>
      </c>
      <c r="J51" s="52">
        <f>+H51*1.85</f>
        <v>297409.7</v>
      </c>
      <c r="K51" s="72">
        <v>15</v>
      </c>
      <c r="L51" s="54">
        <f>+J51/K51</f>
        <v>19827.313333333335</v>
      </c>
    </row>
    <row r="52" spans="1:12" ht="15.75" thickBot="1">
      <c r="A52" s="574"/>
      <c r="B52" s="575"/>
      <c r="C52" s="575"/>
      <c r="D52" s="575"/>
      <c r="E52" s="575"/>
      <c r="F52" s="575"/>
      <c r="G52" s="575"/>
      <c r="H52" s="87"/>
      <c r="I52" s="11"/>
      <c r="J52" s="87"/>
      <c r="K52" s="11"/>
      <c r="L52" s="88"/>
    </row>
    <row r="53" spans="1:12" ht="15.75" thickBot="1">
      <c r="A53" s="567"/>
      <c r="B53" s="568"/>
      <c r="C53" s="568"/>
      <c r="D53" s="568"/>
      <c r="E53" s="568"/>
      <c r="F53" s="568"/>
      <c r="G53" s="568"/>
      <c r="H53" s="568"/>
      <c r="I53" s="568"/>
      <c r="J53" s="568"/>
      <c r="K53" s="569"/>
      <c r="L53" s="60">
        <f>SUM(L51:L52)</f>
        <v>19827.313333333335</v>
      </c>
    </row>
    <row r="54" spans="1:12" ht="15.75" thickBot="1">
      <c r="A54" s="16"/>
      <c r="B54" s="5"/>
      <c r="C54" s="5"/>
      <c r="D54" s="5"/>
      <c r="E54" s="5"/>
      <c r="F54" s="5"/>
      <c r="G54" s="5"/>
      <c r="H54" s="5"/>
      <c r="I54" s="5"/>
      <c r="J54" s="5"/>
      <c r="K54" s="5"/>
      <c r="L54" s="17"/>
    </row>
    <row r="55" spans="1:12" ht="15.75" thickBot="1">
      <c r="A55" s="576" t="s">
        <v>47</v>
      </c>
      <c r="B55" s="577"/>
      <c r="C55" s="577"/>
      <c r="D55" s="577"/>
      <c r="E55" s="577"/>
      <c r="F55" s="577"/>
      <c r="G55" s="577"/>
      <c r="H55" s="577"/>
      <c r="I55" s="577"/>
      <c r="J55" s="577"/>
      <c r="K55" s="578"/>
      <c r="L55" s="60">
        <f>ROUND(L28+L39+L46+L53,0)</f>
        <v>228660</v>
      </c>
    </row>
    <row r="56" spans="1:12">
      <c r="A56" s="16"/>
      <c r="B56" s="5"/>
      <c r="C56" s="5"/>
      <c r="D56" s="5"/>
      <c r="E56" s="5"/>
      <c r="F56" s="5"/>
      <c r="G56" s="5"/>
      <c r="H56" s="5"/>
      <c r="I56" s="5"/>
      <c r="J56" s="5"/>
      <c r="K56" s="5"/>
      <c r="L56" s="17"/>
    </row>
    <row r="57" spans="1:12">
      <c r="A57" s="16"/>
      <c r="B57" s="5"/>
      <c r="C57" s="5"/>
      <c r="D57" s="5"/>
      <c r="E57" s="5"/>
      <c r="F57" s="5"/>
      <c r="G57" s="5"/>
      <c r="H57" s="5"/>
      <c r="I57" s="5"/>
      <c r="J57" s="5"/>
      <c r="K57" s="5"/>
      <c r="L57" s="17"/>
    </row>
    <row r="58" spans="1:12">
      <c r="A58" s="16"/>
      <c r="B58" s="5"/>
      <c r="C58" s="5"/>
      <c r="D58" s="5"/>
      <c r="E58" s="5"/>
      <c r="F58" s="5"/>
      <c r="G58" s="5"/>
      <c r="H58" s="5"/>
      <c r="I58" s="5"/>
      <c r="J58" s="5"/>
      <c r="K58" s="5"/>
      <c r="L58" s="17"/>
    </row>
    <row r="59" spans="1:12">
      <c r="A59" s="16"/>
      <c r="B59" s="5"/>
      <c r="C59" s="5"/>
      <c r="D59" s="5"/>
      <c r="E59" s="5"/>
      <c r="F59" s="5"/>
      <c r="G59" s="5"/>
      <c r="H59" s="5"/>
      <c r="I59" s="5"/>
      <c r="J59" s="5"/>
      <c r="K59" s="5"/>
      <c r="L59" s="17"/>
    </row>
    <row r="60" spans="1:12">
      <c r="A60" s="16"/>
      <c r="B60" s="5"/>
      <c r="C60" s="5"/>
      <c r="D60" s="5"/>
      <c r="E60" s="5"/>
      <c r="F60" s="5"/>
      <c r="G60" s="5"/>
      <c r="H60" s="5"/>
      <c r="I60" s="5"/>
      <c r="J60" s="5"/>
      <c r="K60" s="5"/>
      <c r="L60" s="17"/>
    </row>
    <row r="61" spans="1:12">
      <c r="A61" s="16"/>
      <c r="B61" s="5"/>
      <c r="C61" s="5"/>
      <c r="D61" s="5"/>
      <c r="E61" s="5"/>
      <c r="F61" s="5"/>
      <c r="G61" s="5"/>
      <c r="H61" s="5"/>
      <c r="I61" s="5"/>
      <c r="J61" s="5"/>
      <c r="K61" s="5"/>
      <c r="L61" s="17"/>
    </row>
    <row r="62" spans="1:12">
      <c r="A62" s="16"/>
      <c r="B62" s="5"/>
      <c r="C62" s="5"/>
      <c r="D62" s="5"/>
      <c r="E62" s="5"/>
      <c r="F62" s="5"/>
      <c r="G62" s="5"/>
      <c r="H62" s="5"/>
      <c r="I62" s="5"/>
      <c r="J62" s="5"/>
      <c r="K62" s="5"/>
      <c r="L62" s="17"/>
    </row>
    <row r="63" spans="1:12">
      <c r="A63" s="16"/>
      <c r="B63" s="5"/>
      <c r="C63" s="5"/>
      <c r="D63" s="5"/>
      <c r="E63" s="5"/>
      <c r="F63" s="79" t="s">
        <v>48</v>
      </c>
      <c r="G63" s="5"/>
      <c r="H63" s="5"/>
      <c r="I63" s="5"/>
      <c r="J63" s="5"/>
      <c r="K63" s="5"/>
      <c r="L63" s="17"/>
    </row>
    <row r="64" spans="1:12">
      <c r="A64" s="16"/>
      <c r="B64" s="5"/>
      <c r="C64" s="5"/>
      <c r="D64" s="5"/>
      <c r="E64" s="5"/>
      <c r="F64" s="79" t="s">
        <v>49</v>
      </c>
      <c r="G64" s="554"/>
      <c r="H64" s="554"/>
      <c r="I64" s="554"/>
      <c r="J64" s="5"/>
      <c r="K64" s="5"/>
      <c r="L64" s="17"/>
    </row>
    <row r="65" spans="1:12">
      <c r="A65" s="555" t="s">
        <v>50</v>
      </c>
      <c r="B65" s="556"/>
      <c r="C65" s="556"/>
      <c r="D65" s="556"/>
      <c r="E65" s="556"/>
      <c r="F65" s="556"/>
      <c r="G65" s="556"/>
      <c r="H65" s="556"/>
      <c r="I65" s="556"/>
      <c r="J65" s="556"/>
      <c r="K65" s="556"/>
      <c r="L65" s="557"/>
    </row>
    <row r="66" spans="1:12">
      <c r="A66" s="16"/>
      <c r="B66" s="5"/>
      <c r="C66" s="5"/>
      <c r="D66" s="5"/>
      <c r="E66" s="5"/>
      <c r="F66" s="5" t="s">
        <v>51</v>
      </c>
      <c r="G66" s="5"/>
      <c r="H66" s="5"/>
      <c r="I66" s="5"/>
      <c r="J66" s="5"/>
      <c r="K66" s="5"/>
      <c r="L66" s="17"/>
    </row>
    <row r="67" spans="1:12">
      <c r="A67" s="136" t="s">
        <v>89</v>
      </c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21"/>
    </row>
    <row r="68" spans="1:12">
      <c r="A68" s="558"/>
      <c r="B68" s="559"/>
      <c r="C68" s="559"/>
      <c r="D68" s="559"/>
      <c r="E68" s="559"/>
      <c r="F68" s="559"/>
      <c r="G68" s="559"/>
      <c r="H68" s="559"/>
      <c r="I68" s="559"/>
      <c r="J68" s="559"/>
      <c r="K68" s="559"/>
      <c r="L68" s="560"/>
    </row>
    <row r="69" spans="1:12">
      <c r="A69" s="561"/>
      <c r="B69" s="562"/>
      <c r="C69" s="562"/>
      <c r="D69" s="562"/>
      <c r="E69" s="562"/>
      <c r="F69" s="562"/>
      <c r="G69" s="562"/>
      <c r="H69" s="562"/>
      <c r="I69" s="562"/>
      <c r="J69" s="562"/>
      <c r="K69" s="562"/>
      <c r="L69" s="563"/>
    </row>
    <row r="70" spans="1:12">
      <c r="A70" s="564"/>
      <c r="B70" s="565"/>
      <c r="C70" s="565"/>
      <c r="D70" s="565"/>
      <c r="E70" s="565"/>
      <c r="F70" s="565"/>
      <c r="G70" s="565"/>
      <c r="H70" s="565"/>
      <c r="I70" s="565"/>
      <c r="J70" s="565"/>
      <c r="K70" s="565"/>
      <c r="L70" s="566"/>
    </row>
    <row r="71" spans="1:12">
      <c r="A71" s="80"/>
      <c r="B71" s="81"/>
      <c r="C71" s="81"/>
      <c r="D71" s="81"/>
      <c r="E71" s="81"/>
      <c r="F71" s="81"/>
      <c r="G71" s="81"/>
      <c r="H71" s="81"/>
      <c r="I71" s="81"/>
      <c r="J71" s="81"/>
      <c r="K71" s="81"/>
      <c r="L71" s="82"/>
    </row>
    <row r="72" spans="1:12">
      <c r="A72" s="80" t="s">
        <v>53</v>
      </c>
      <c r="B72" s="137"/>
      <c r="C72" s="81"/>
      <c r="D72" s="81"/>
      <c r="E72" s="81"/>
      <c r="F72" s="81"/>
      <c r="G72" s="81"/>
      <c r="H72" s="81"/>
      <c r="I72" s="81"/>
      <c r="J72" s="81"/>
      <c r="K72" s="81"/>
      <c r="L72" s="82"/>
    </row>
    <row r="73" spans="1:12">
      <c r="A73" s="16" t="s">
        <v>54</v>
      </c>
      <c r="B73" s="5"/>
      <c r="C73" s="5"/>
      <c r="D73" s="5"/>
      <c r="E73" s="79"/>
      <c r="F73" s="5"/>
      <c r="G73" s="5"/>
      <c r="H73" s="5"/>
      <c r="I73" s="5"/>
      <c r="J73" s="5"/>
      <c r="K73" s="5"/>
      <c r="L73" s="17"/>
    </row>
    <row r="74" spans="1:12">
      <c r="A74" s="16"/>
      <c r="B74" s="5"/>
      <c r="C74" s="5"/>
      <c r="D74" s="5"/>
      <c r="E74" s="79"/>
      <c r="F74" s="139"/>
      <c r="G74" s="139"/>
      <c r="H74" s="139"/>
      <c r="I74" s="139"/>
      <c r="J74" s="5"/>
      <c r="K74" s="5"/>
      <c r="L74" s="17"/>
    </row>
    <row r="75" spans="1:12">
      <c r="A75" s="149"/>
      <c r="B75" s="139"/>
      <c r="C75" s="139"/>
      <c r="D75" s="139"/>
      <c r="E75" s="139"/>
      <c r="F75" s="139"/>
      <c r="G75" s="139"/>
      <c r="H75" s="139"/>
      <c r="I75" s="139"/>
      <c r="J75" s="139"/>
      <c r="K75" s="139"/>
      <c r="L75" s="140"/>
    </row>
    <row r="76" spans="1:12">
      <c r="A76" s="16" t="s">
        <v>55</v>
      </c>
      <c r="B76" s="83"/>
      <c r="C76" s="83"/>
      <c r="D76" s="84"/>
      <c r="E76" s="141"/>
      <c r="F76" s="141"/>
      <c r="G76" s="141"/>
      <c r="H76" s="141"/>
      <c r="I76" s="142"/>
      <c r="J76" s="142"/>
      <c r="K76" s="142"/>
      <c r="L76" s="143"/>
    </row>
    <row r="77" spans="1:12" ht="15.75" thickBot="1">
      <c r="A77" s="144"/>
      <c r="B77" s="145"/>
      <c r="C77" s="145"/>
      <c r="D77" s="11"/>
      <c r="E77" s="146"/>
      <c r="F77" s="146"/>
      <c r="G77" s="146"/>
      <c r="H77" s="146"/>
      <c r="I77" s="147"/>
      <c r="J77" s="147"/>
      <c r="K77" s="147"/>
      <c r="L77" s="148"/>
    </row>
  </sheetData>
  <mergeCells count="45">
    <mergeCell ref="B19:J19"/>
    <mergeCell ref="A2:A5"/>
    <mergeCell ref="D2:I2"/>
    <mergeCell ref="J2:L2"/>
    <mergeCell ref="D3:I3"/>
    <mergeCell ref="D4:I4"/>
    <mergeCell ref="D5:I5"/>
    <mergeCell ref="K5:L5"/>
    <mergeCell ref="C10:L10"/>
    <mergeCell ref="C11:L11"/>
    <mergeCell ref="C12:L12"/>
    <mergeCell ref="C13:L13"/>
    <mergeCell ref="C14:L14"/>
    <mergeCell ref="A32:H32"/>
    <mergeCell ref="B20:J20"/>
    <mergeCell ref="A24:E24"/>
    <mergeCell ref="F24:G24"/>
    <mergeCell ref="H24:I24"/>
    <mergeCell ref="A25:E25"/>
    <mergeCell ref="F25:G25"/>
    <mergeCell ref="H25:I25"/>
    <mergeCell ref="A26:E26"/>
    <mergeCell ref="A27:E27"/>
    <mergeCell ref="F27:G27"/>
    <mergeCell ref="H27:I27"/>
    <mergeCell ref="A28:K28"/>
    <mergeCell ref="A50:G50"/>
    <mergeCell ref="A33:H33"/>
    <mergeCell ref="A34:H34"/>
    <mergeCell ref="A35:H35"/>
    <mergeCell ref="A36:H36"/>
    <mergeCell ref="A37:H37"/>
    <mergeCell ref="A38:H38"/>
    <mergeCell ref="A39:K39"/>
    <mergeCell ref="A43:G43"/>
    <mergeCell ref="A44:G44"/>
    <mergeCell ref="A45:G45"/>
    <mergeCell ref="A46:K46"/>
    <mergeCell ref="A51:G51"/>
    <mergeCell ref="A52:G52"/>
    <mergeCell ref="A53:K53"/>
    <mergeCell ref="A55:K55"/>
    <mergeCell ref="A68:L70"/>
    <mergeCell ref="G64:I64"/>
    <mergeCell ref="A65:L65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AZ77"/>
  <sheetViews>
    <sheetView topLeftCell="A22" zoomScale="90" zoomScaleNormal="90" workbookViewId="0">
      <selection activeCell="L55" sqref="L55"/>
    </sheetView>
  </sheetViews>
  <sheetFormatPr baseColWidth="10" defaultRowHeight="15"/>
  <cols>
    <col min="1" max="6" width="11.42578125" style="85"/>
    <col min="7" max="7" width="10.42578125" style="85" customWidth="1"/>
    <col min="8" max="8" width="12.7109375" style="85" customWidth="1"/>
    <col min="9" max="9" width="12.5703125" style="85" customWidth="1"/>
    <col min="10" max="10" width="13.28515625" style="85" customWidth="1"/>
    <col min="11" max="11" width="15.85546875" style="85" customWidth="1"/>
    <col min="12" max="12" width="13" style="85" customWidth="1"/>
    <col min="255" max="255" width="1.85546875" customWidth="1"/>
    <col min="263" max="263" width="11.85546875" bestFit="1" customWidth="1"/>
    <col min="264" max="264" width="12.5703125" customWidth="1"/>
    <col min="265" max="265" width="13.28515625" customWidth="1"/>
    <col min="266" max="266" width="15.85546875" customWidth="1"/>
    <col min="267" max="267" width="13" customWidth="1"/>
    <col min="268" max="268" width="0.140625" customWidth="1"/>
    <col min="511" max="511" width="1.85546875" customWidth="1"/>
    <col min="519" max="519" width="11.85546875" bestFit="1" customWidth="1"/>
    <col min="520" max="520" width="12.5703125" customWidth="1"/>
    <col min="521" max="521" width="13.28515625" customWidth="1"/>
    <col min="522" max="522" width="15.85546875" customWidth="1"/>
    <col min="523" max="523" width="13" customWidth="1"/>
    <col min="524" max="524" width="0.140625" customWidth="1"/>
    <col min="767" max="767" width="1.85546875" customWidth="1"/>
    <col min="775" max="775" width="11.85546875" bestFit="1" customWidth="1"/>
    <col min="776" max="776" width="12.5703125" customWidth="1"/>
    <col min="777" max="777" width="13.28515625" customWidth="1"/>
    <col min="778" max="778" width="15.85546875" customWidth="1"/>
    <col min="779" max="779" width="13" customWidth="1"/>
    <col min="780" max="780" width="0.140625" customWidth="1"/>
    <col min="1023" max="1023" width="1.85546875" customWidth="1"/>
    <col min="1031" max="1031" width="11.85546875" bestFit="1" customWidth="1"/>
    <col min="1032" max="1032" width="12.5703125" customWidth="1"/>
    <col min="1033" max="1033" width="13.28515625" customWidth="1"/>
    <col min="1034" max="1034" width="15.85546875" customWidth="1"/>
    <col min="1035" max="1035" width="13" customWidth="1"/>
    <col min="1036" max="1036" width="0.140625" customWidth="1"/>
    <col min="1279" max="1279" width="1.85546875" customWidth="1"/>
    <col min="1287" max="1287" width="11.85546875" bestFit="1" customWidth="1"/>
    <col min="1288" max="1288" width="12.5703125" customWidth="1"/>
    <col min="1289" max="1289" width="13.28515625" customWidth="1"/>
    <col min="1290" max="1290" width="15.85546875" customWidth="1"/>
    <col min="1291" max="1291" width="13" customWidth="1"/>
    <col min="1292" max="1292" width="0.140625" customWidth="1"/>
    <col min="1535" max="1535" width="1.85546875" customWidth="1"/>
    <col min="1543" max="1543" width="11.85546875" bestFit="1" customWidth="1"/>
    <col min="1544" max="1544" width="12.5703125" customWidth="1"/>
    <col min="1545" max="1545" width="13.28515625" customWidth="1"/>
    <col min="1546" max="1546" width="15.85546875" customWidth="1"/>
    <col min="1547" max="1547" width="13" customWidth="1"/>
    <col min="1548" max="1548" width="0.140625" customWidth="1"/>
    <col min="1791" max="1791" width="1.85546875" customWidth="1"/>
    <col min="1799" max="1799" width="11.85546875" bestFit="1" customWidth="1"/>
    <col min="1800" max="1800" width="12.5703125" customWidth="1"/>
    <col min="1801" max="1801" width="13.28515625" customWidth="1"/>
    <col min="1802" max="1802" width="15.85546875" customWidth="1"/>
    <col min="1803" max="1803" width="13" customWidth="1"/>
    <col min="1804" max="1804" width="0.140625" customWidth="1"/>
    <col min="2047" max="2047" width="1.85546875" customWidth="1"/>
    <col min="2055" max="2055" width="11.85546875" bestFit="1" customWidth="1"/>
    <col min="2056" max="2056" width="12.5703125" customWidth="1"/>
    <col min="2057" max="2057" width="13.28515625" customWidth="1"/>
    <col min="2058" max="2058" width="15.85546875" customWidth="1"/>
    <col min="2059" max="2059" width="13" customWidth="1"/>
    <col min="2060" max="2060" width="0.140625" customWidth="1"/>
    <col min="2303" max="2303" width="1.85546875" customWidth="1"/>
    <col min="2311" max="2311" width="11.85546875" bestFit="1" customWidth="1"/>
    <col min="2312" max="2312" width="12.5703125" customWidth="1"/>
    <col min="2313" max="2313" width="13.28515625" customWidth="1"/>
    <col min="2314" max="2314" width="15.85546875" customWidth="1"/>
    <col min="2315" max="2315" width="13" customWidth="1"/>
    <col min="2316" max="2316" width="0.140625" customWidth="1"/>
    <col min="2559" max="2559" width="1.85546875" customWidth="1"/>
    <col min="2567" max="2567" width="11.85546875" bestFit="1" customWidth="1"/>
    <col min="2568" max="2568" width="12.5703125" customWidth="1"/>
    <col min="2569" max="2569" width="13.28515625" customWidth="1"/>
    <col min="2570" max="2570" width="15.85546875" customWidth="1"/>
    <col min="2571" max="2571" width="13" customWidth="1"/>
    <col min="2572" max="2572" width="0.140625" customWidth="1"/>
    <col min="2815" max="2815" width="1.85546875" customWidth="1"/>
    <col min="2823" max="2823" width="11.85546875" bestFit="1" customWidth="1"/>
    <col min="2824" max="2824" width="12.5703125" customWidth="1"/>
    <col min="2825" max="2825" width="13.28515625" customWidth="1"/>
    <col min="2826" max="2826" width="15.85546875" customWidth="1"/>
    <col min="2827" max="2827" width="13" customWidth="1"/>
    <col min="2828" max="2828" width="0.140625" customWidth="1"/>
    <col min="3071" max="3071" width="1.85546875" customWidth="1"/>
    <col min="3079" max="3079" width="11.85546875" bestFit="1" customWidth="1"/>
    <col min="3080" max="3080" width="12.5703125" customWidth="1"/>
    <col min="3081" max="3081" width="13.28515625" customWidth="1"/>
    <col min="3082" max="3082" width="15.85546875" customWidth="1"/>
    <col min="3083" max="3083" width="13" customWidth="1"/>
    <col min="3084" max="3084" width="0.140625" customWidth="1"/>
    <col min="3327" max="3327" width="1.85546875" customWidth="1"/>
    <col min="3335" max="3335" width="11.85546875" bestFit="1" customWidth="1"/>
    <col min="3336" max="3336" width="12.5703125" customWidth="1"/>
    <col min="3337" max="3337" width="13.28515625" customWidth="1"/>
    <col min="3338" max="3338" width="15.85546875" customWidth="1"/>
    <col min="3339" max="3339" width="13" customWidth="1"/>
    <col min="3340" max="3340" width="0.140625" customWidth="1"/>
    <col min="3583" max="3583" width="1.85546875" customWidth="1"/>
    <col min="3591" max="3591" width="11.85546875" bestFit="1" customWidth="1"/>
    <col min="3592" max="3592" width="12.5703125" customWidth="1"/>
    <col min="3593" max="3593" width="13.28515625" customWidth="1"/>
    <col min="3594" max="3594" width="15.85546875" customWidth="1"/>
    <col min="3595" max="3595" width="13" customWidth="1"/>
    <col min="3596" max="3596" width="0.140625" customWidth="1"/>
    <col min="3839" max="3839" width="1.85546875" customWidth="1"/>
    <col min="3847" max="3847" width="11.85546875" bestFit="1" customWidth="1"/>
    <col min="3848" max="3848" width="12.5703125" customWidth="1"/>
    <col min="3849" max="3849" width="13.28515625" customWidth="1"/>
    <col min="3850" max="3850" width="15.85546875" customWidth="1"/>
    <col min="3851" max="3851" width="13" customWidth="1"/>
    <col min="3852" max="3852" width="0.140625" customWidth="1"/>
    <col min="4095" max="4095" width="1.85546875" customWidth="1"/>
    <col min="4103" max="4103" width="11.85546875" bestFit="1" customWidth="1"/>
    <col min="4104" max="4104" width="12.5703125" customWidth="1"/>
    <col min="4105" max="4105" width="13.28515625" customWidth="1"/>
    <col min="4106" max="4106" width="15.85546875" customWidth="1"/>
    <col min="4107" max="4107" width="13" customWidth="1"/>
    <col min="4108" max="4108" width="0.140625" customWidth="1"/>
    <col min="4351" max="4351" width="1.85546875" customWidth="1"/>
    <col min="4359" max="4359" width="11.85546875" bestFit="1" customWidth="1"/>
    <col min="4360" max="4360" width="12.5703125" customWidth="1"/>
    <col min="4361" max="4361" width="13.28515625" customWidth="1"/>
    <col min="4362" max="4362" width="15.85546875" customWidth="1"/>
    <col min="4363" max="4363" width="13" customWidth="1"/>
    <col min="4364" max="4364" width="0.140625" customWidth="1"/>
    <col min="4607" max="4607" width="1.85546875" customWidth="1"/>
    <col min="4615" max="4615" width="11.85546875" bestFit="1" customWidth="1"/>
    <col min="4616" max="4616" width="12.5703125" customWidth="1"/>
    <col min="4617" max="4617" width="13.28515625" customWidth="1"/>
    <col min="4618" max="4618" width="15.85546875" customWidth="1"/>
    <col min="4619" max="4619" width="13" customWidth="1"/>
    <col min="4620" max="4620" width="0.140625" customWidth="1"/>
    <col min="4863" max="4863" width="1.85546875" customWidth="1"/>
    <col min="4871" max="4871" width="11.85546875" bestFit="1" customWidth="1"/>
    <col min="4872" max="4872" width="12.5703125" customWidth="1"/>
    <col min="4873" max="4873" width="13.28515625" customWidth="1"/>
    <col min="4874" max="4874" width="15.85546875" customWidth="1"/>
    <col min="4875" max="4875" width="13" customWidth="1"/>
    <col min="4876" max="4876" width="0.140625" customWidth="1"/>
    <col min="5119" max="5119" width="1.85546875" customWidth="1"/>
    <col min="5127" max="5127" width="11.85546875" bestFit="1" customWidth="1"/>
    <col min="5128" max="5128" width="12.5703125" customWidth="1"/>
    <col min="5129" max="5129" width="13.28515625" customWidth="1"/>
    <col min="5130" max="5130" width="15.85546875" customWidth="1"/>
    <col min="5131" max="5131" width="13" customWidth="1"/>
    <col min="5132" max="5132" width="0.140625" customWidth="1"/>
    <col min="5375" max="5375" width="1.85546875" customWidth="1"/>
    <col min="5383" max="5383" width="11.85546875" bestFit="1" customWidth="1"/>
    <col min="5384" max="5384" width="12.5703125" customWidth="1"/>
    <col min="5385" max="5385" width="13.28515625" customWidth="1"/>
    <col min="5386" max="5386" width="15.85546875" customWidth="1"/>
    <col min="5387" max="5387" width="13" customWidth="1"/>
    <col min="5388" max="5388" width="0.140625" customWidth="1"/>
    <col min="5631" max="5631" width="1.85546875" customWidth="1"/>
    <col min="5639" max="5639" width="11.85546875" bestFit="1" customWidth="1"/>
    <col min="5640" max="5640" width="12.5703125" customWidth="1"/>
    <col min="5641" max="5641" width="13.28515625" customWidth="1"/>
    <col min="5642" max="5642" width="15.85546875" customWidth="1"/>
    <col min="5643" max="5643" width="13" customWidth="1"/>
    <col min="5644" max="5644" width="0.140625" customWidth="1"/>
    <col min="5887" max="5887" width="1.85546875" customWidth="1"/>
    <col min="5895" max="5895" width="11.85546875" bestFit="1" customWidth="1"/>
    <col min="5896" max="5896" width="12.5703125" customWidth="1"/>
    <col min="5897" max="5897" width="13.28515625" customWidth="1"/>
    <col min="5898" max="5898" width="15.85546875" customWidth="1"/>
    <col min="5899" max="5899" width="13" customWidth="1"/>
    <col min="5900" max="5900" width="0.140625" customWidth="1"/>
    <col min="6143" max="6143" width="1.85546875" customWidth="1"/>
    <col min="6151" max="6151" width="11.85546875" bestFit="1" customWidth="1"/>
    <col min="6152" max="6152" width="12.5703125" customWidth="1"/>
    <col min="6153" max="6153" width="13.28515625" customWidth="1"/>
    <col min="6154" max="6154" width="15.85546875" customWidth="1"/>
    <col min="6155" max="6155" width="13" customWidth="1"/>
    <col min="6156" max="6156" width="0.140625" customWidth="1"/>
    <col min="6399" max="6399" width="1.85546875" customWidth="1"/>
    <col min="6407" max="6407" width="11.85546875" bestFit="1" customWidth="1"/>
    <col min="6408" max="6408" width="12.5703125" customWidth="1"/>
    <col min="6409" max="6409" width="13.28515625" customWidth="1"/>
    <col min="6410" max="6410" width="15.85546875" customWidth="1"/>
    <col min="6411" max="6411" width="13" customWidth="1"/>
    <col min="6412" max="6412" width="0.140625" customWidth="1"/>
    <col min="6655" max="6655" width="1.85546875" customWidth="1"/>
    <col min="6663" max="6663" width="11.85546875" bestFit="1" customWidth="1"/>
    <col min="6664" max="6664" width="12.5703125" customWidth="1"/>
    <col min="6665" max="6665" width="13.28515625" customWidth="1"/>
    <col min="6666" max="6666" width="15.85546875" customWidth="1"/>
    <col min="6667" max="6667" width="13" customWidth="1"/>
    <col min="6668" max="6668" width="0.140625" customWidth="1"/>
    <col min="6911" max="6911" width="1.85546875" customWidth="1"/>
    <col min="6919" max="6919" width="11.85546875" bestFit="1" customWidth="1"/>
    <col min="6920" max="6920" width="12.5703125" customWidth="1"/>
    <col min="6921" max="6921" width="13.28515625" customWidth="1"/>
    <col min="6922" max="6922" width="15.85546875" customWidth="1"/>
    <col min="6923" max="6923" width="13" customWidth="1"/>
    <col min="6924" max="6924" width="0.140625" customWidth="1"/>
    <col min="7167" max="7167" width="1.85546875" customWidth="1"/>
    <col min="7175" max="7175" width="11.85546875" bestFit="1" customWidth="1"/>
    <col min="7176" max="7176" width="12.5703125" customWidth="1"/>
    <col min="7177" max="7177" width="13.28515625" customWidth="1"/>
    <col min="7178" max="7178" width="15.85546875" customWidth="1"/>
    <col min="7179" max="7179" width="13" customWidth="1"/>
    <col min="7180" max="7180" width="0.140625" customWidth="1"/>
    <col min="7423" max="7423" width="1.85546875" customWidth="1"/>
    <col min="7431" max="7431" width="11.85546875" bestFit="1" customWidth="1"/>
    <col min="7432" max="7432" width="12.5703125" customWidth="1"/>
    <col min="7433" max="7433" width="13.28515625" customWidth="1"/>
    <col min="7434" max="7434" width="15.85546875" customWidth="1"/>
    <col min="7435" max="7435" width="13" customWidth="1"/>
    <col min="7436" max="7436" width="0.140625" customWidth="1"/>
    <col min="7679" max="7679" width="1.85546875" customWidth="1"/>
    <col min="7687" max="7687" width="11.85546875" bestFit="1" customWidth="1"/>
    <col min="7688" max="7688" width="12.5703125" customWidth="1"/>
    <col min="7689" max="7689" width="13.28515625" customWidth="1"/>
    <col min="7690" max="7690" width="15.85546875" customWidth="1"/>
    <col min="7691" max="7691" width="13" customWidth="1"/>
    <col min="7692" max="7692" width="0.140625" customWidth="1"/>
    <col min="7935" max="7935" width="1.85546875" customWidth="1"/>
    <col min="7943" max="7943" width="11.85546875" bestFit="1" customWidth="1"/>
    <col min="7944" max="7944" width="12.5703125" customWidth="1"/>
    <col min="7945" max="7945" width="13.28515625" customWidth="1"/>
    <col min="7946" max="7946" width="15.85546875" customWidth="1"/>
    <col min="7947" max="7947" width="13" customWidth="1"/>
    <col min="7948" max="7948" width="0.140625" customWidth="1"/>
    <col min="8191" max="8191" width="1.85546875" customWidth="1"/>
    <col min="8199" max="8199" width="11.85546875" bestFit="1" customWidth="1"/>
    <col min="8200" max="8200" width="12.5703125" customWidth="1"/>
    <col min="8201" max="8201" width="13.28515625" customWidth="1"/>
    <col min="8202" max="8202" width="15.85546875" customWidth="1"/>
    <col min="8203" max="8203" width="13" customWidth="1"/>
    <col min="8204" max="8204" width="0.140625" customWidth="1"/>
    <col min="8447" max="8447" width="1.85546875" customWidth="1"/>
    <col min="8455" max="8455" width="11.85546875" bestFit="1" customWidth="1"/>
    <col min="8456" max="8456" width="12.5703125" customWidth="1"/>
    <col min="8457" max="8457" width="13.28515625" customWidth="1"/>
    <col min="8458" max="8458" width="15.85546875" customWidth="1"/>
    <col min="8459" max="8459" width="13" customWidth="1"/>
    <col min="8460" max="8460" width="0.140625" customWidth="1"/>
    <col min="8703" max="8703" width="1.85546875" customWidth="1"/>
    <col min="8711" max="8711" width="11.85546875" bestFit="1" customWidth="1"/>
    <col min="8712" max="8712" width="12.5703125" customWidth="1"/>
    <col min="8713" max="8713" width="13.28515625" customWidth="1"/>
    <col min="8714" max="8714" width="15.85546875" customWidth="1"/>
    <col min="8715" max="8715" width="13" customWidth="1"/>
    <col min="8716" max="8716" width="0.140625" customWidth="1"/>
    <col min="8959" max="8959" width="1.85546875" customWidth="1"/>
    <col min="8967" max="8967" width="11.85546875" bestFit="1" customWidth="1"/>
    <col min="8968" max="8968" width="12.5703125" customWidth="1"/>
    <col min="8969" max="8969" width="13.28515625" customWidth="1"/>
    <col min="8970" max="8970" width="15.85546875" customWidth="1"/>
    <col min="8971" max="8971" width="13" customWidth="1"/>
    <col min="8972" max="8972" width="0.140625" customWidth="1"/>
    <col min="9215" max="9215" width="1.85546875" customWidth="1"/>
    <col min="9223" max="9223" width="11.85546875" bestFit="1" customWidth="1"/>
    <col min="9224" max="9224" width="12.5703125" customWidth="1"/>
    <col min="9225" max="9225" width="13.28515625" customWidth="1"/>
    <col min="9226" max="9226" width="15.85546875" customWidth="1"/>
    <col min="9227" max="9227" width="13" customWidth="1"/>
    <col min="9228" max="9228" width="0.140625" customWidth="1"/>
    <col min="9471" max="9471" width="1.85546875" customWidth="1"/>
    <col min="9479" max="9479" width="11.85546875" bestFit="1" customWidth="1"/>
    <col min="9480" max="9480" width="12.5703125" customWidth="1"/>
    <col min="9481" max="9481" width="13.28515625" customWidth="1"/>
    <col min="9482" max="9482" width="15.85546875" customWidth="1"/>
    <col min="9483" max="9483" width="13" customWidth="1"/>
    <col min="9484" max="9484" width="0.140625" customWidth="1"/>
    <col min="9727" max="9727" width="1.85546875" customWidth="1"/>
    <col min="9735" max="9735" width="11.85546875" bestFit="1" customWidth="1"/>
    <col min="9736" max="9736" width="12.5703125" customWidth="1"/>
    <col min="9737" max="9737" width="13.28515625" customWidth="1"/>
    <col min="9738" max="9738" width="15.85546875" customWidth="1"/>
    <col min="9739" max="9739" width="13" customWidth="1"/>
    <col min="9740" max="9740" width="0.140625" customWidth="1"/>
    <col min="9983" max="9983" width="1.85546875" customWidth="1"/>
    <col min="9991" max="9991" width="11.85546875" bestFit="1" customWidth="1"/>
    <col min="9992" max="9992" width="12.5703125" customWidth="1"/>
    <col min="9993" max="9993" width="13.28515625" customWidth="1"/>
    <col min="9994" max="9994" width="15.85546875" customWidth="1"/>
    <col min="9995" max="9995" width="13" customWidth="1"/>
    <col min="9996" max="9996" width="0.140625" customWidth="1"/>
    <col min="10239" max="10239" width="1.85546875" customWidth="1"/>
    <col min="10247" max="10247" width="11.85546875" bestFit="1" customWidth="1"/>
    <col min="10248" max="10248" width="12.5703125" customWidth="1"/>
    <col min="10249" max="10249" width="13.28515625" customWidth="1"/>
    <col min="10250" max="10250" width="15.85546875" customWidth="1"/>
    <col min="10251" max="10251" width="13" customWidth="1"/>
    <col min="10252" max="10252" width="0.140625" customWidth="1"/>
    <col min="10495" max="10495" width="1.85546875" customWidth="1"/>
    <col min="10503" max="10503" width="11.85546875" bestFit="1" customWidth="1"/>
    <col min="10504" max="10504" width="12.5703125" customWidth="1"/>
    <col min="10505" max="10505" width="13.28515625" customWidth="1"/>
    <col min="10506" max="10506" width="15.85546875" customWidth="1"/>
    <col min="10507" max="10507" width="13" customWidth="1"/>
    <col min="10508" max="10508" width="0.140625" customWidth="1"/>
    <col min="10751" max="10751" width="1.85546875" customWidth="1"/>
    <col min="10759" max="10759" width="11.85546875" bestFit="1" customWidth="1"/>
    <col min="10760" max="10760" width="12.5703125" customWidth="1"/>
    <col min="10761" max="10761" width="13.28515625" customWidth="1"/>
    <col min="10762" max="10762" width="15.85546875" customWidth="1"/>
    <col min="10763" max="10763" width="13" customWidth="1"/>
    <col min="10764" max="10764" width="0.140625" customWidth="1"/>
    <col min="11007" max="11007" width="1.85546875" customWidth="1"/>
    <col min="11015" max="11015" width="11.85546875" bestFit="1" customWidth="1"/>
    <col min="11016" max="11016" width="12.5703125" customWidth="1"/>
    <col min="11017" max="11017" width="13.28515625" customWidth="1"/>
    <col min="11018" max="11018" width="15.85546875" customWidth="1"/>
    <col min="11019" max="11019" width="13" customWidth="1"/>
    <col min="11020" max="11020" width="0.140625" customWidth="1"/>
    <col min="11263" max="11263" width="1.85546875" customWidth="1"/>
    <col min="11271" max="11271" width="11.85546875" bestFit="1" customWidth="1"/>
    <col min="11272" max="11272" width="12.5703125" customWidth="1"/>
    <col min="11273" max="11273" width="13.28515625" customWidth="1"/>
    <col min="11274" max="11274" width="15.85546875" customWidth="1"/>
    <col min="11275" max="11275" width="13" customWidth="1"/>
    <col min="11276" max="11276" width="0.140625" customWidth="1"/>
    <col min="11519" max="11519" width="1.85546875" customWidth="1"/>
    <col min="11527" max="11527" width="11.85546875" bestFit="1" customWidth="1"/>
    <col min="11528" max="11528" width="12.5703125" customWidth="1"/>
    <col min="11529" max="11529" width="13.28515625" customWidth="1"/>
    <col min="11530" max="11530" width="15.85546875" customWidth="1"/>
    <col min="11531" max="11531" width="13" customWidth="1"/>
    <col min="11532" max="11532" width="0.140625" customWidth="1"/>
    <col min="11775" max="11775" width="1.85546875" customWidth="1"/>
    <col min="11783" max="11783" width="11.85546875" bestFit="1" customWidth="1"/>
    <col min="11784" max="11784" width="12.5703125" customWidth="1"/>
    <col min="11785" max="11785" width="13.28515625" customWidth="1"/>
    <col min="11786" max="11786" width="15.85546875" customWidth="1"/>
    <col min="11787" max="11787" width="13" customWidth="1"/>
    <col min="11788" max="11788" width="0.140625" customWidth="1"/>
    <col min="12031" max="12031" width="1.85546875" customWidth="1"/>
    <col min="12039" max="12039" width="11.85546875" bestFit="1" customWidth="1"/>
    <col min="12040" max="12040" width="12.5703125" customWidth="1"/>
    <col min="12041" max="12041" width="13.28515625" customWidth="1"/>
    <col min="12042" max="12042" width="15.85546875" customWidth="1"/>
    <col min="12043" max="12043" width="13" customWidth="1"/>
    <col min="12044" max="12044" width="0.140625" customWidth="1"/>
    <col min="12287" max="12287" width="1.85546875" customWidth="1"/>
    <col min="12295" max="12295" width="11.85546875" bestFit="1" customWidth="1"/>
    <col min="12296" max="12296" width="12.5703125" customWidth="1"/>
    <col min="12297" max="12297" width="13.28515625" customWidth="1"/>
    <col min="12298" max="12298" width="15.85546875" customWidth="1"/>
    <col min="12299" max="12299" width="13" customWidth="1"/>
    <col min="12300" max="12300" width="0.140625" customWidth="1"/>
    <col min="12543" max="12543" width="1.85546875" customWidth="1"/>
    <col min="12551" max="12551" width="11.85546875" bestFit="1" customWidth="1"/>
    <col min="12552" max="12552" width="12.5703125" customWidth="1"/>
    <col min="12553" max="12553" width="13.28515625" customWidth="1"/>
    <col min="12554" max="12554" width="15.85546875" customWidth="1"/>
    <col min="12555" max="12555" width="13" customWidth="1"/>
    <col min="12556" max="12556" width="0.140625" customWidth="1"/>
    <col min="12799" max="12799" width="1.85546875" customWidth="1"/>
    <col min="12807" max="12807" width="11.85546875" bestFit="1" customWidth="1"/>
    <col min="12808" max="12808" width="12.5703125" customWidth="1"/>
    <col min="12809" max="12809" width="13.28515625" customWidth="1"/>
    <col min="12810" max="12810" width="15.85546875" customWidth="1"/>
    <col min="12811" max="12811" width="13" customWidth="1"/>
    <col min="12812" max="12812" width="0.140625" customWidth="1"/>
    <col min="13055" max="13055" width="1.85546875" customWidth="1"/>
    <col min="13063" max="13063" width="11.85546875" bestFit="1" customWidth="1"/>
    <col min="13064" max="13064" width="12.5703125" customWidth="1"/>
    <col min="13065" max="13065" width="13.28515625" customWidth="1"/>
    <col min="13066" max="13066" width="15.85546875" customWidth="1"/>
    <col min="13067" max="13067" width="13" customWidth="1"/>
    <col min="13068" max="13068" width="0.140625" customWidth="1"/>
    <col min="13311" max="13311" width="1.85546875" customWidth="1"/>
    <col min="13319" max="13319" width="11.85546875" bestFit="1" customWidth="1"/>
    <col min="13320" max="13320" width="12.5703125" customWidth="1"/>
    <col min="13321" max="13321" width="13.28515625" customWidth="1"/>
    <col min="13322" max="13322" width="15.85546875" customWidth="1"/>
    <col min="13323" max="13323" width="13" customWidth="1"/>
    <col min="13324" max="13324" width="0.140625" customWidth="1"/>
    <col min="13567" max="13567" width="1.85546875" customWidth="1"/>
    <col min="13575" max="13575" width="11.85546875" bestFit="1" customWidth="1"/>
    <col min="13576" max="13576" width="12.5703125" customWidth="1"/>
    <col min="13577" max="13577" width="13.28515625" customWidth="1"/>
    <col min="13578" max="13578" width="15.85546875" customWidth="1"/>
    <col min="13579" max="13579" width="13" customWidth="1"/>
    <col min="13580" max="13580" width="0.140625" customWidth="1"/>
    <col min="13823" max="13823" width="1.85546875" customWidth="1"/>
    <col min="13831" max="13831" width="11.85546875" bestFit="1" customWidth="1"/>
    <col min="13832" max="13832" width="12.5703125" customWidth="1"/>
    <col min="13833" max="13833" width="13.28515625" customWidth="1"/>
    <col min="13834" max="13834" width="15.85546875" customWidth="1"/>
    <col min="13835" max="13835" width="13" customWidth="1"/>
    <col min="13836" max="13836" width="0.140625" customWidth="1"/>
    <col min="14079" max="14079" width="1.85546875" customWidth="1"/>
    <col min="14087" max="14087" width="11.85546875" bestFit="1" customWidth="1"/>
    <col min="14088" max="14088" width="12.5703125" customWidth="1"/>
    <col min="14089" max="14089" width="13.28515625" customWidth="1"/>
    <col min="14090" max="14090" width="15.85546875" customWidth="1"/>
    <col min="14091" max="14091" width="13" customWidth="1"/>
    <col min="14092" max="14092" width="0.140625" customWidth="1"/>
    <col min="14335" max="14335" width="1.85546875" customWidth="1"/>
    <col min="14343" max="14343" width="11.85546875" bestFit="1" customWidth="1"/>
    <col min="14344" max="14344" width="12.5703125" customWidth="1"/>
    <col min="14345" max="14345" width="13.28515625" customWidth="1"/>
    <col min="14346" max="14346" width="15.85546875" customWidth="1"/>
    <col min="14347" max="14347" width="13" customWidth="1"/>
    <col min="14348" max="14348" width="0.140625" customWidth="1"/>
    <col min="14591" max="14591" width="1.85546875" customWidth="1"/>
    <col min="14599" max="14599" width="11.85546875" bestFit="1" customWidth="1"/>
    <col min="14600" max="14600" width="12.5703125" customWidth="1"/>
    <col min="14601" max="14601" width="13.28515625" customWidth="1"/>
    <col min="14602" max="14602" width="15.85546875" customWidth="1"/>
    <col min="14603" max="14603" width="13" customWidth="1"/>
    <col min="14604" max="14604" width="0.140625" customWidth="1"/>
    <col min="14847" max="14847" width="1.85546875" customWidth="1"/>
    <col min="14855" max="14855" width="11.85546875" bestFit="1" customWidth="1"/>
    <col min="14856" max="14856" width="12.5703125" customWidth="1"/>
    <col min="14857" max="14857" width="13.28515625" customWidth="1"/>
    <col min="14858" max="14858" width="15.85546875" customWidth="1"/>
    <col min="14859" max="14859" width="13" customWidth="1"/>
    <col min="14860" max="14860" width="0.140625" customWidth="1"/>
    <col min="15103" max="15103" width="1.85546875" customWidth="1"/>
    <col min="15111" max="15111" width="11.85546875" bestFit="1" customWidth="1"/>
    <col min="15112" max="15112" width="12.5703125" customWidth="1"/>
    <col min="15113" max="15113" width="13.28515625" customWidth="1"/>
    <col min="15114" max="15114" width="15.85546875" customWidth="1"/>
    <col min="15115" max="15115" width="13" customWidth="1"/>
    <col min="15116" max="15116" width="0.140625" customWidth="1"/>
    <col min="15359" max="15359" width="1.85546875" customWidth="1"/>
    <col min="15367" max="15367" width="11.85546875" bestFit="1" customWidth="1"/>
    <col min="15368" max="15368" width="12.5703125" customWidth="1"/>
    <col min="15369" max="15369" width="13.28515625" customWidth="1"/>
    <col min="15370" max="15370" width="15.85546875" customWidth="1"/>
    <col min="15371" max="15371" width="13" customWidth="1"/>
    <col min="15372" max="15372" width="0.140625" customWidth="1"/>
    <col min="15615" max="15615" width="1.85546875" customWidth="1"/>
    <col min="15623" max="15623" width="11.85546875" bestFit="1" customWidth="1"/>
    <col min="15624" max="15624" width="12.5703125" customWidth="1"/>
    <col min="15625" max="15625" width="13.28515625" customWidth="1"/>
    <col min="15626" max="15626" width="15.85546875" customWidth="1"/>
    <col min="15627" max="15627" width="13" customWidth="1"/>
    <col min="15628" max="15628" width="0.140625" customWidth="1"/>
    <col min="15871" max="15871" width="1.85546875" customWidth="1"/>
    <col min="15879" max="15879" width="11.85546875" bestFit="1" customWidth="1"/>
    <col min="15880" max="15880" width="12.5703125" customWidth="1"/>
    <col min="15881" max="15881" width="13.28515625" customWidth="1"/>
    <col min="15882" max="15882" width="15.85546875" customWidth="1"/>
    <col min="15883" max="15883" width="13" customWidth="1"/>
    <col min="15884" max="15884" width="0.140625" customWidth="1"/>
    <col min="16127" max="16127" width="1.85546875" customWidth="1"/>
    <col min="16135" max="16135" width="11.85546875" bestFit="1" customWidth="1"/>
    <col min="16136" max="16136" width="12.5703125" customWidth="1"/>
    <col min="16137" max="16137" width="13.28515625" customWidth="1"/>
    <col min="16138" max="16138" width="15.85546875" customWidth="1"/>
    <col min="16139" max="16139" width="13" customWidth="1"/>
    <col min="16140" max="16140" width="0.140625" customWidth="1"/>
  </cols>
  <sheetData>
    <row r="1" spans="1:52" ht="4.5" customHeight="1">
      <c r="A1" s="1"/>
      <c r="B1" s="2"/>
      <c r="C1" s="3"/>
      <c r="D1" s="2"/>
      <c r="E1" s="2"/>
      <c r="F1" s="2"/>
      <c r="G1" s="2"/>
      <c r="H1" s="2"/>
      <c r="I1" s="3"/>
      <c r="J1" s="2"/>
      <c r="K1" s="2"/>
      <c r="L1" s="3"/>
    </row>
    <row r="2" spans="1:52" ht="13.5" customHeight="1" thickBot="1">
      <c r="A2" s="600"/>
      <c r="B2" s="5"/>
      <c r="C2" s="6"/>
      <c r="D2" s="602"/>
      <c r="E2" s="602"/>
      <c r="F2" s="602"/>
      <c r="G2" s="602"/>
      <c r="H2" s="602"/>
      <c r="I2" s="603"/>
      <c r="J2" s="604" t="s">
        <v>6</v>
      </c>
      <c r="K2" s="604"/>
      <c r="L2" s="605"/>
    </row>
    <row r="3" spans="1:52">
      <c r="A3" s="600"/>
      <c r="B3" s="5"/>
      <c r="C3" s="6"/>
      <c r="D3" s="602" t="s">
        <v>7</v>
      </c>
      <c r="E3" s="602"/>
      <c r="F3" s="602"/>
      <c r="G3" s="602"/>
      <c r="H3" s="602"/>
      <c r="I3" s="603"/>
      <c r="J3" s="8" t="s">
        <v>8</v>
      </c>
      <c r="K3" s="2"/>
      <c r="L3" s="9"/>
    </row>
    <row r="4" spans="1:52" ht="15.75" thickBot="1">
      <c r="A4" s="600"/>
      <c r="B4" s="5"/>
      <c r="C4" s="10"/>
      <c r="D4" s="606" t="s">
        <v>9</v>
      </c>
      <c r="E4" s="606"/>
      <c r="F4" s="606"/>
      <c r="G4" s="606"/>
      <c r="H4" s="606"/>
      <c r="I4" s="607"/>
      <c r="J4" s="11"/>
      <c r="K4" s="11"/>
      <c r="L4" s="12"/>
    </row>
    <row r="5" spans="1:52" ht="15.75" thickBot="1">
      <c r="A5" s="601"/>
      <c r="B5" s="11"/>
      <c r="C5" s="13"/>
      <c r="D5" s="608" t="s">
        <v>56</v>
      </c>
      <c r="E5" s="608"/>
      <c r="F5" s="608"/>
      <c r="G5" s="608"/>
      <c r="H5" s="608"/>
      <c r="I5" s="609"/>
      <c r="J5" s="14" t="s">
        <v>10</v>
      </c>
      <c r="K5" s="610"/>
      <c r="L5" s="611"/>
    </row>
    <row r="6" spans="1:52">
      <c r="A6" s="16"/>
      <c r="B6" s="5"/>
      <c r="C6" s="5"/>
      <c r="D6" s="5"/>
      <c r="E6" s="5"/>
      <c r="F6" s="5"/>
      <c r="G6" s="5"/>
      <c r="H6" s="5"/>
      <c r="I6" s="5"/>
      <c r="J6" s="5"/>
      <c r="K6" s="5"/>
      <c r="L6" s="17"/>
    </row>
    <row r="7" spans="1:52">
      <c r="A7" s="128" t="s">
        <v>11</v>
      </c>
      <c r="B7" s="19"/>
      <c r="C7" s="20"/>
      <c r="D7" s="20"/>
      <c r="E7" s="20"/>
      <c r="F7" s="20"/>
      <c r="G7" s="20"/>
      <c r="H7" s="20"/>
      <c r="I7" s="20"/>
      <c r="J7" s="20"/>
      <c r="K7" s="20"/>
      <c r="L7" s="21"/>
    </row>
    <row r="8" spans="1:52" ht="5.25" customHeight="1">
      <c r="A8" s="16"/>
      <c r="B8" s="23"/>
      <c r="C8" s="23"/>
      <c r="D8" s="23"/>
      <c r="E8" s="23"/>
      <c r="F8" s="23"/>
      <c r="G8" s="23"/>
      <c r="H8" s="23"/>
      <c r="I8" s="23"/>
      <c r="J8" s="23"/>
      <c r="K8" s="23"/>
      <c r="L8" s="17"/>
    </row>
    <row r="9" spans="1:52">
      <c r="A9" s="129" t="s">
        <v>12</v>
      </c>
      <c r="B9" s="5"/>
      <c r="C9" s="24"/>
      <c r="D9" s="25" t="s">
        <v>13</v>
      </c>
      <c r="E9" s="23"/>
      <c r="F9" s="23"/>
      <c r="G9" s="23"/>
      <c r="H9" s="23"/>
      <c r="I9" s="23"/>
      <c r="J9" s="23"/>
      <c r="K9" s="23"/>
      <c r="L9" s="17"/>
    </row>
    <row r="10" spans="1:52">
      <c r="A10" s="129" t="s">
        <v>14</v>
      </c>
      <c r="B10" s="5"/>
      <c r="C10" s="612"/>
      <c r="D10" s="612"/>
      <c r="E10" s="612"/>
      <c r="F10" s="612"/>
      <c r="G10" s="612"/>
      <c r="H10" s="612"/>
      <c r="I10" s="612"/>
      <c r="J10" s="612"/>
      <c r="K10" s="612"/>
      <c r="L10" s="613"/>
    </row>
    <row r="11" spans="1:52">
      <c r="A11" s="130"/>
      <c r="B11" s="5"/>
      <c r="C11" s="612"/>
      <c r="D11" s="612"/>
      <c r="E11" s="612"/>
      <c r="F11" s="612"/>
      <c r="G11" s="612"/>
      <c r="H11" s="612"/>
      <c r="I11" s="612"/>
      <c r="J11" s="612"/>
      <c r="K11" s="612"/>
      <c r="L11" s="613"/>
    </row>
    <row r="12" spans="1:52">
      <c r="A12" s="129" t="s">
        <v>15</v>
      </c>
      <c r="B12" s="5"/>
      <c r="C12" s="614"/>
      <c r="D12" s="614"/>
      <c r="E12" s="614"/>
      <c r="F12" s="614"/>
      <c r="G12" s="614"/>
      <c r="H12" s="614"/>
      <c r="I12" s="614"/>
      <c r="J12" s="614"/>
      <c r="K12" s="614"/>
      <c r="L12" s="615"/>
    </row>
    <row r="13" spans="1:52">
      <c r="A13" s="129" t="s">
        <v>16</v>
      </c>
      <c r="B13" s="5"/>
      <c r="C13" s="614"/>
      <c r="D13" s="614"/>
      <c r="E13" s="614"/>
      <c r="F13" s="614"/>
      <c r="G13" s="614"/>
      <c r="H13" s="614"/>
      <c r="I13" s="614"/>
      <c r="J13" s="614"/>
      <c r="K13" s="614"/>
      <c r="L13" s="615"/>
    </row>
    <row r="14" spans="1:52">
      <c r="A14" s="129" t="s">
        <v>17</v>
      </c>
      <c r="B14" s="5"/>
      <c r="C14" s="614"/>
      <c r="D14" s="614"/>
      <c r="E14" s="614"/>
      <c r="F14" s="614"/>
      <c r="G14" s="614"/>
      <c r="H14" s="614"/>
      <c r="I14" s="614"/>
      <c r="J14" s="614"/>
      <c r="K14" s="614"/>
      <c r="L14" s="615"/>
    </row>
    <row r="15" spans="1:52" ht="4.5" customHeight="1" thickBot="1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8"/>
    </row>
    <row r="16" spans="1:52" s="32" customFormat="1" ht="2.25" customHeight="1" thickBot="1">
      <c r="A16" s="131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</row>
    <row r="17" spans="1:12">
      <c r="A17" s="132" t="s">
        <v>18</v>
      </c>
      <c r="B17" s="33"/>
      <c r="C17" s="34"/>
      <c r="D17" s="34"/>
      <c r="E17" s="34"/>
      <c r="F17" s="34"/>
      <c r="G17" s="34"/>
      <c r="H17" s="34"/>
      <c r="I17" s="34"/>
      <c r="J17" s="34"/>
      <c r="K17" s="34"/>
      <c r="L17" s="35"/>
    </row>
    <row r="18" spans="1:12" ht="4.5" customHeight="1" thickBot="1">
      <c r="A18" s="16"/>
      <c r="B18" s="5"/>
      <c r="C18" s="5"/>
      <c r="D18" s="5"/>
      <c r="E18" s="5"/>
      <c r="F18" s="5"/>
      <c r="G18" s="5"/>
      <c r="H18" s="5"/>
      <c r="I18" s="5"/>
      <c r="J18" s="5"/>
      <c r="K18" s="5"/>
      <c r="L18" s="17"/>
    </row>
    <row r="19" spans="1:12">
      <c r="A19" s="37" t="s">
        <v>19</v>
      </c>
      <c r="B19" s="570" t="s">
        <v>20</v>
      </c>
      <c r="C19" s="571"/>
      <c r="D19" s="571"/>
      <c r="E19" s="571"/>
      <c r="F19" s="571"/>
      <c r="G19" s="571"/>
      <c r="H19" s="571"/>
      <c r="I19" s="571"/>
      <c r="J19" s="599"/>
      <c r="K19" s="177" t="s">
        <v>21</v>
      </c>
      <c r="L19" s="37" t="s">
        <v>22</v>
      </c>
    </row>
    <row r="20" spans="1:12" ht="15.75" thickBot="1">
      <c r="A20" s="39">
        <v>663.1</v>
      </c>
      <c r="B20" s="584" t="s">
        <v>146</v>
      </c>
      <c r="C20" s="585"/>
      <c r="D20" s="585"/>
      <c r="E20" s="585"/>
      <c r="F20" s="585"/>
      <c r="G20" s="585"/>
      <c r="H20" s="585"/>
      <c r="I20" s="585"/>
      <c r="J20" s="586"/>
      <c r="K20" s="40" t="s">
        <v>1</v>
      </c>
      <c r="L20" s="41"/>
    </row>
    <row r="21" spans="1:12">
      <c r="A21" s="16"/>
      <c r="B21" s="5"/>
      <c r="C21" s="5"/>
      <c r="D21" s="5"/>
      <c r="E21" s="5"/>
      <c r="F21" s="5"/>
      <c r="G21" s="5"/>
      <c r="H21" s="5"/>
      <c r="I21" s="5"/>
      <c r="J21" s="5"/>
      <c r="K21" s="5"/>
      <c r="L21" s="17"/>
    </row>
    <row r="22" spans="1:12">
      <c r="A22" s="133" t="s">
        <v>24</v>
      </c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3"/>
    </row>
    <row r="23" spans="1:12" s="49" customFormat="1" ht="3.75" customHeight="1" thickBot="1">
      <c r="A23" s="134"/>
      <c r="B23" s="45"/>
      <c r="C23" s="45"/>
      <c r="D23" s="45"/>
      <c r="E23" s="45"/>
      <c r="F23" s="45"/>
      <c r="G23" s="45"/>
      <c r="H23" s="46"/>
      <c r="I23" s="46"/>
      <c r="J23" s="45"/>
      <c r="K23" s="45"/>
      <c r="L23" s="47"/>
    </row>
    <row r="24" spans="1:12">
      <c r="A24" s="570" t="s">
        <v>20</v>
      </c>
      <c r="B24" s="587"/>
      <c r="C24" s="587"/>
      <c r="D24" s="587"/>
      <c r="E24" s="588"/>
      <c r="F24" s="589" t="s">
        <v>25</v>
      </c>
      <c r="G24" s="587"/>
      <c r="H24" s="590" t="s">
        <v>26</v>
      </c>
      <c r="I24" s="591"/>
      <c r="J24" s="50" t="s">
        <v>27</v>
      </c>
      <c r="K24" s="177" t="s">
        <v>28</v>
      </c>
      <c r="L24" s="51" t="s">
        <v>29</v>
      </c>
    </row>
    <row r="25" spans="1:12">
      <c r="A25" s="580" t="s">
        <v>58</v>
      </c>
      <c r="B25" s="581"/>
      <c r="C25" s="581"/>
      <c r="D25" s="581"/>
      <c r="E25" s="582"/>
      <c r="F25" s="592"/>
      <c r="G25" s="582"/>
      <c r="H25" s="592"/>
      <c r="I25" s="582"/>
      <c r="J25" s="52"/>
      <c r="K25" s="53"/>
      <c r="L25" s="54">
        <f>0.1*L53</f>
        <v>3143.9670833333334</v>
      </c>
    </row>
    <row r="26" spans="1:12">
      <c r="A26" s="593"/>
      <c r="B26" s="594"/>
      <c r="C26" s="594"/>
      <c r="D26" s="594"/>
      <c r="E26" s="595"/>
      <c r="F26" s="55"/>
      <c r="G26" s="56"/>
      <c r="H26" s="55"/>
      <c r="I26" s="56"/>
      <c r="J26" s="52"/>
      <c r="K26" s="53"/>
      <c r="L26" s="54"/>
    </row>
    <row r="27" spans="1:12" ht="15.75" thickBot="1">
      <c r="A27" s="574"/>
      <c r="B27" s="575"/>
      <c r="C27" s="575"/>
      <c r="D27" s="575"/>
      <c r="E27" s="583"/>
      <c r="F27" s="598"/>
      <c r="G27" s="583"/>
      <c r="H27" s="598"/>
      <c r="I27" s="583"/>
      <c r="J27" s="57"/>
      <c r="K27" s="58"/>
      <c r="L27" s="59"/>
    </row>
    <row r="28" spans="1:12" ht="15.75" thickBot="1">
      <c r="A28" s="567" t="s">
        <v>31</v>
      </c>
      <c r="B28" s="568"/>
      <c r="C28" s="568"/>
      <c r="D28" s="568"/>
      <c r="E28" s="568"/>
      <c r="F28" s="568"/>
      <c r="G28" s="568"/>
      <c r="H28" s="568"/>
      <c r="I28" s="568"/>
      <c r="J28" s="568"/>
      <c r="K28" s="569"/>
      <c r="L28" s="60">
        <f>SUM(L25:L27)</f>
        <v>3143.9670833333334</v>
      </c>
    </row>
    <row r="29" spans="1:12">
      <c r="A29" s="135"/>
      <c r="B29" s="5"/>
      <c r="C29" s="5"/>
      <c r="D29" s="5"/>
      <c r="E29" s="5"/>
      <c r="F29" s="5"/>
      <c r="G29" s="5"/>
      <c r="H29" s="5"/>
      <c r="I29" s="5"/>
      <c r="J29" s="5"/>
      <c r="K29" s="5"/>
      <c r="L29" s="17"/>
    </row>
    <row r="30" spans="1:12">
      <c r="A30" s="136" t="s">
        <v>32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21"/>
    </row>
    <row r="31" spans="1:12" ht="3.75" customHeight="1" thickBot="1">
      <c r="A31" s="26"/>
      <c r="B31" s="11"/>
      <c r="C31" s="11"/>
      <c r="D31" s="11"/>
      <c r="E31" s="11"/>
      <c r="F31" s="11"/>
      <c r="G31" s="11"/>
      <c r="H31" s="11"/>
      <c r="I31" s="5"/>
      <c r="J31" s="5"/>
      <c r="K31" s="5"/>
      <c r="L31" s="17"/>
    </row>
    <row r="32" spans="1:12">
      <c r="A32" s="570" t="s">
        <v>20</v>
      </c>
      <c r="B32" s="571"/>
      <c r="C32" s="571"/>
      <c r="D32" s="571"/>
      <c r="E32" s="571"/>
      <c r="F32" s="571"/>
      <c r="G32" s="571"/>
      <c r="H32" s="579"/>
      <c r="I32" s="178" t="s">
        <v>21</v>
      </c>
      <c r="J32" s="50" t="s">
        <v>22</v>
      </c>
      <c r="K32" s="177" t="s">
        <v>33</v>
      </c>
      <c r="L32" s="51" t="s">
        <v>29</v>
      </c>
    </row>
    <row r="33" spans="1:12">
      <c r="A33" s="580" t="s">
        <v>147</v>
      </c>
      <c r="B33" s="581"/>
      <c r="C33" s="581"/>
      <c r="D33" s="581"/>
      <c r="E33" s="581"/>
      <c r="F33" s="581"/>
      <c r="G33" s="581"/>
      <c r="H33" s="582"/>
      <c r="I33" s="62" t="s">
        <v>1</v>
      </c>
      <c r="J33" s="63">
        <v>1</v>
      </c>
      <c r="K33" s="64" t="e">
        <f>+insumos!#REF!</f>
        <v>#REF!</v>
      </c>
      <c r="L33" s="54" t="e">
        <f>+J33*K33</f>
        <v>#REF!</v>
      </c>
    </row>
    <row r="34" spans="1:12">
      <c r="A34" s="44" t="s">
        <v>141</v>
      </c>
      <c r="B34" s="45"/>
      <c r="C34" s="45"/>
      <c r="D34" s="45"/>
      <c r="E34" s="45"/>
      <c r="F34" s="45"/>
      <c r="G34" s="45"/>
      <c r="H34" s="45"/>
      <c r="I34" s="119" t="s">
        <v>0</v>
      </c>
      <c r="J34" s="120">
        <v>0.15</v>
      </c>
      <c r="K34" s="121">
        <f>+insumos!C9</f>
        <v>60000</v>
      </c>
      <c r="L34" s="122">
        <f>+J34*K34</f>
        <v>9000</v>
      </c>
    </row>
    <row r="35" spans="1:12">
      <c r="A35" s="580"/>
      <c r="B35" s="581"/>
      <c r="C35" s="581"/>
      <c r="D35" s="581"/>
      <c r="E35" s="581"/>
      <c r="F35" s="581"/>
      <c r="G35" s="581"/>
      <c r="H35" s="582"/>
      <c r="I35" s="65"/>
      <c r="J35" s="66"/>
      <c r="K35" s="67"/>
      <c r="L35" s="68"/>
    </row>
    <row r="36" spans="1:12">
      <c r="A36" s="580"/>
      <c r="B36" s="581"/>
      <c r="C36" s="581"/>
      <c r="D36" s="581"/>
      <c r="E36" s="581"/>
      <c r="F36" s="581"/>
      <c r="G36" s="581"/>
      <c r="H36" s="582"/>
      <c r="I36" s="65"/>
      <c r="J36" s="66"/>
      <c r="K36" s="67"/>
      <c r="L36" s="68"/>
    </row>
    <row r="37" spans="1:12">
      <c r="A37" s="580"/>
      <c r="B37" s="581"/>
      <c r="C37" s="581"/>
      <c r="D37" s="581"/>
      <c r="E37" s="581"/>
      <c r="F37" s="581"/>
      <c r="G37" s="581"/>
      <c r="H37" s="582"/>
      <c r="I37" s="65"/>
      <c r="J37" s="66"/>
      <c r="K37" s="67"/>
      <c r="L37" s="68"/>
    </row>
    <row r="38" spans="1:12" ht="15.75" thickBot="1">
      <c r="A38" s="574"/>
      <c r="B38" s="575"/>
      <c r="C38" s="575"/>
      <c r="D38" s="575"/>
      <c r="E38" s="575"/>
      <c r="F38" s="575"/>
      <c r="G38" s="575"/>
      <c r="H38" s="583"/>
      <c r="I38" s="123"/>
      <c r="J38" s="70"/>
      <c r="K38" s="124"/>
      <c r="L38" s="71"/>
    </row>
    <row r="39" spans="1:12" ht="15.75" thickBot="1">
      <c r="A39" s="567" t="s">
        <v>31</v>
      </c>
      <c r="B39" s="568"/>
      <c r="C39" s="568"/>
      <c r="D39" s="568"/>
      <c r="E39" s="568"/>
      <c r="F39" s="568"/>
      <c r="G39" s="568"/>
      <c r="H39" s="568"/>
      <c r="I39" s="568"/>
      <c r="J39" s="568"/>
      <c r="K39" s="569"/>
      <c r="L39" s="60" t="e">
        <f>SUM(L33:L38)</f>
        <v>#REF!</v>
      </c>
    </row>
    <row r="40" spans="1:12">
      <c r="A40" s="16"/>
      <c r="B40" s="5"/>
      <c r="C40" s="5"/>
      <c r="D40" s="5"/>
      <c r="E40" s="5"/>
      <c r="F40" s="5"/>
      <c r="G40" s="5"/>
      <c r="H40" s="5"/>
      <c r="I40" s="5"/>
      <c r="J40" s="5"/>
      <c r="K40" s="5"/>
      <c r="L40" s="17"/>
    </row>
    <row r="41" spans="1:12">
      <c r="A41" s="136" t="s">
        <v>34</v>
      </c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21"/>
    </row>
    <row r="42" spans="1:12" ht="3.75" customHeight="1" thickBot="1">
      <c r="A42" s="16"/>
      <c r="B42" s="5"/>
      <c r="C42" s="5"/>
      <c r="D42" s="5"/>
      <c r="E42" s="5"/>
      <c r="F42" s="5"/>
      <c r="G42" s="5"/>
      <c r="H42" s="5"/>
      <c r="I42" s="5"/>
      <c r="J42" s="5"/>
      <c r="K42" s="5"/>
      <c r="L42" s="17"/>
    </row>
    <row r="43" spans="1:12">
      <c r="A43" s="570" t="s">
        <v>35</v>
      </c>
      <c r="B43" s="571"/>
      <c r="C43" s="571"/>
      <c r="D43" s="571"/>
      <c r="E43" s="571"/>
      <c r="F43" s="571"/>
      <c r="G43" s="571"/>
      <c r="H43" s="50" t="s">
        <v>36</v>
      </c>
      <c r="I43" s="177" t="s">
        <v>37</v>
      </c>
      <c r="J43" s="50" t="s">
        <v>38</v>
      </c>
      <c r="K43" s="177" t="s">
        <v>39</v>
      </c>
      <c r="L43" s="51" t="s">
        <v>29</v>
      </c>
    </row>
    <row r="44" spans="1:12">
      <c r="A44" s="580" t="s">
        <v>141</v>
      </c>
      <c r="B44" s="581"/>
      <c r="C44" s="581"/>
      <c r="D44" s="581"/>
      <c r="E44" s="581"/>
      <c r="F44" s="581"/>
      <c r="G44" s="581"/>
      <c r="H44" s="63">
        <f>+J34</f>
        <v>0.15</v>
      </c>
      <c r="I44" s="72">
        <f>+insumos!B75</f>
        <v>20</v>
      </c>
      <c r="J44" s="86">
        <f>+I44*H44</f>
        <v>3</v>
      </c>
      <c r="K44" s="68">
        <f>+TRANSPORTE!L55</f>
        <v>1600</v>
      </c>
      <c r="L44" s="68">
        <f>+K44*J44</f>
        <v>4800</v>
      </c>
    </row>
    <row r="45" spans="1:12" ht="15.75" thickBot="1">
      <c r="A45" s="574"/>
      <c r="B45" s="575"/>
      <c r="C45" s="575"/>
      <c r="D45" s="575"/>
      <c r="E45" s="575"/>
      <c r="F45" s="575"/>
      <c r="G45" s="575"/>
      <c r="H45" s="87"/>
      <c r="I45" s="11"/>
      <c r="J45" s="87"/>
      <c r="K45" s="68"/>
      <c r="L45" s="68"/>
    </row>
    <row r="46" spans="1:12" ht="15.75" thickBot="1">
      <c r="A46" s="567" t="s">
        <v>31</v>
      </c>
      <c r="B46" s="568"/>
      <c r="C46" s="568"/>
      <c r="D46" s="568"/>
      <c r="E46" s="568"/>
      <c r="F46" s="568"/>
      <c r="G46" s="568"/>
      <c r="H46" s="568"/>
      <c r="I46" s="568"/>
      <c r="J46" s="568"/>
      <c r="K46" s="569"/>
      <c r="L46" s="60">
        <f>SUM(L44:L45)</f>
        <v>4800</v>
      </c>
    </row>
    <row r="47" spans="1:12">
      <c r="A47" s="16"/>
      <c r="B47" s="5"/>
      <c r="C47" s="5"/>
      <c r="D47" s="5"/>
      <c r="E47" s="5"/>
      <c r="F47" s="5"/>
      <c r="G47" s="5"/>
      <c r="H47" s="5"/>
      <c r="I47" s="5"/>
      <c r="J47" s="5"/>
      <c r="K47" s="5"/>
      <c r="L47" s="17"/>
    </row>
    <row r="48" spans="1:12">
      <c r="A48" s="136" t="s">
        <v>41</v>
      </c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21"/>
    </row>
    <row r="49" spans="1:12" ht="3.75" customHeight="1" thickBot="1">
      <c r="A49" s="16"/>
      <c r="B49" s="5"/>
      <c r="C49" s="5"/>
      <c r="D49" s="5"/>
      <c r="E49" s="5"/>
      <c r="F49" s="5"/>
      <c r="G49" s="5"/>
      <c r="H49" s="5"/>
      <c r="I49" s="5"/>
      <c r="J49" s="5"/>
      <c r="K49" s="5"/>
      <c r="L49" s="17"/>
    </row>
    <row r="50" spans="1:12">
      <c r="A50" s="570" t="s">
        <v>42</v>
      </c>
      <c r="B50" s="571"/>
      <c r="C50" s="571"/>
      <c r="D50" s="571"/>
      <c r="E50" s="571"/>
      <c r="F50" s="571"/>
      <c r="G50" s="571"/>
      <c r="H50" s="50" t="s">
        <v>43</v>
      </c>
      <c r="I50" s="76" t="s">
        <v>44</v>
      </c>
      <c r="J50" s="77" t="s">
        <v>45</v>
      </c>
      <c r="K50" s="76" t="s">
        <v>28</v>
      </c>
      <c r="L50" s="78" t="s">
        <v>29</v>
      </c>
    </row>
    <row r="51" spans="1:12">
      <c r="A51" s="580" t="s">
        <v>61</v>
      </c>
      <c r="B51" s="581"/>
      <c r="C51" s="581"/>
      <c r="D51" s="581"/>
      <c r="E51" s="581"/>
      <c r="F51" s="581"/>
      <c r="G51" s="581"/>
      <c r="H51" s="52">
        <f>insumos!C50+3*insumos!C49</f>
        <v>203933</v>
      </c>
      <c r="I51" s="64">
        <f>+H51*0.85</f>
        <v>173343.05</v>
      </c>
      <c r="J51" s="52">
        <f>+H51+I51</f>
        <v>377276.05</v>
      </c>
      <c r="K51" s="72">
        <v>12</v>
      </c>
      <c r="L51" s="54">
        <f>+J51/K51</f>
        <v>31439.670833333334</v>
      </c>
    </row>
    <row r="52" spans="1:12" ht="15.75" thickBot="1">
      <c r="A52" s="574"/>
      <c r="B52" s="575"/>
      <c r="C52" s="575"/>
      <c r="D52" s="575"/>
      <c r="E52" s="575"/>
      <c r="F52" s="575"/>
      <c r="G52" s="575"/>
      <c r="H52" s="87"/>
      <c r="I52" s="11"/>
      <c r="J52" s="87"/>
      <c r="K52" s="11"/>
      <c r="L52" s="88"/>
    </row>
    <row r="53" spans="1:12" ht="15.75" thickBot="1">
      <c r="A53" s="567" t="s">
        <v>31</v>
      </c>
      <c r="B53" s="568"/>
      <c r="C53" s="568"/>
      <c r="D53" s="568"/>
      <c r="E53" s="568"/>
      <c r="F53" s="568"/>
      <c r="G53" s="568"/>
      <c r="H53" s="568"/>
      <c r="I53" s="568"/>
      <c r="J53" s="568"/>
      <c r="K53" s="569"/>
      <c r="L53" s="60">
        <f>SUM(L51:L52)</f>
        <v>31439.670833333334</v>
      </c>
    </row>
    <row r="54" spans="1:12" ht="8.25" customHeight="1" thickBot="1">
      <c r="A54" s="16"/>
      <c r="B54" s="5"/>
      <c r="C54" s="5"/>
      <c r="D54" s="5"/>
      <c r="E54" s="5"/>
      <c r="F54" s="5"/>
      <c r="G54" s="5"/>
      <c r="H54" s="5"/>
      <c r="I54" s="5"/>
      <c r="J54" s="5"/>
      <c r="K54" s="5"/>
      <c r="L54" s="17"/>
    </row>
    <row r="55" spans="1:12" ht="15.75" thickBot="1">
      <c r="A55" s="576" t="s">
        <v>47</v>
      </c>
      <c r="B55" s="577"/>
      <c r="C55" s="577"/>
      <c r="D55" s="577"/>
      <c r="E55" s="577"/>
      <c r="F55" s="577"/>
      <c r="G55" s="577"/>
      <c r="H55" s="577"/>
      <c r="I55" s="577"/>
      <c r="J55" s="577"/>
      <c r="K55" s="578"/>
      <c r="L55" s="60" t="e">
        <f>ROUND(L28+L39+L46+L53,0)</f>
        <v>#REF!</v>
      </c>
    </row>
    <row r="56" spans="1:12" ht="3" customHeight="1">
      <c r="A56" s="16"/>
      <c r="B56" s="5"/>
      <c r="C56" s="5"/>
      <c r="D56" s="5"/>
      <c r="E56" s="5"/>
      <c r="F56" s="5"/>
      <c r="G56" s="5"/>
      <c r="H56" s="5"/>
      <c r="I56" s="5"/>
      <c r="J56" s="5"/>
      <c r="K56" s="5"/>
      <c r="L56" s="17"/>
    </row>
    <row r="57" spans="1:12" ht="3" customHeight="1">
      <c r="A57" s="16"/>
      <c r="B57" s="5"/>
      <c r="C57" s="5"/>
      <c r="D57" s="5"/>
      <c r="E57" s="5"/>
      <c r="F57" s="5"/>
      <c r="G57" s="5"/>
      <c r="H57" s="5"/>
      <c r="I57" s="5"/>
      <c r="J57" s="5"/>
      <c r="K57" s="5"/>
      <c r="L57" s="17"/>
    </row>
    <row r="58" spans="1:12" ht="9.75" customHeight="1">
      <c r="A58" s="16"/>
      <c r="B58" s="5"/>
      <c r="C58" s="5"/>
      <c r="D58" s="5"/>
      <c r="E58" s="5"/>
      <c r="F58" s="5"/>
      <c r="G58" s="5"/>
      <c r="H58" s="5"/>
      <c r="I58" s="5"/>
      <c r="J58" s="5"/>
      <c r="K58" s="5"/>
      <c r="L58" s="17"/>
    </row>
    <row r="59" spans="1:12" ht="9.75" customHeight="1">
      <c r="A59" s="16"/>
      <c r="B59" s="5"/>
      <c r="C59" s="5"/>
      <c r="D59" s="5"/>
      <c r="E59" s="5"/>
      <c r="F59" s="5"/>
      <c r="G59" s="5"/>
      <c r="H59" s="5"/>
      <c r="I59" s="5"/>
      <c r="J59" s="5"/>
      <c r="K59" s="5"/>
      <c r="L59" s="17"/>
    </row>
    <row r="60" spans="1:12" ht="9.75" customHeight="1">
      <c r="A60" s="16"/>
      <c r="B60" s="5"/>
      <c r="C60" s="5"/>
      <c r="D60" s="5"/>
      <c r="E60" s="5"/>
      <c r="F60" s="5"/>
      <c r="G60" s="5"/>
      <c r="H60" s="5"/>
      <c r="I60" s="5"/>
      <c r="J60" s="5"/>
      <c r="K60" s="5"/>
      <c r="L60" s="17"/>
    </row>
    <row r="61" spans="1:12" ht="9.75" customHeight="1">
      <c r="A61" s="16"/>
      <c r="B61" s="5"/>
      <c r="C61" s="5"/>
      <c r="D61" s="5"/>
      <c r="E61" s="5"/>
      <c r="F61" s="5"/>
      <c r="G61" s="5"/>
      <c r="H61" s="5"/>
      <c r="I61" s="5"/>
      <c r="J61" s="5"/>
      <c r="K61" s="5"/>
      <c r="L61" s="17"/>
    </row>
    <row r="62" spans="1:12" ht="9.75" customHeight="1">
      <c r="A62" s="16"/>
      <c r="B62" s="5"/>
      <c r="C62" s="5"/>
      <c r="D62" s="5"/>
      <c r="E62" s="5"/>
      <c r="F62" s="5"/>
      <c r="G62" s="5"/>
      <c r="H62" s="5"/>
      <c r="I62" s="5"/>
      <c r="J62" s="5"/>
      <c r="K62" s="5"/>
      <c r="L62" s="17"/>
    </row>
    <row r="63" spans="1:12" ht="9.75" customHeight="1">
      <c r="A63" s="16"/>
      <c r="B63" s="5"/>
      <c r="C63" s="5"/>
      <c r="D63" s="5"/>
      <c r="E63" s="5"/>
      <c r="F63" s="79" t="s">
        <v>48</v>
      </c>
      <c r="G63" s="5"/>
      <c r="H63" s="5"/>
      <c r="I63" s="5"/>
      <c r="J63" s="5"/>
      <c r="K63" s="5"/>
      <c r="L63" s="17"/>
    </row>
    <row r="64" spans="1:12">
      <c r="A64" s="16"/>
      <c r="B64" s="5"/>
      <c r="C64" s="5"/>
      <c r="D64" s="5"/>
      <c r="E64" s="5"/>
      <c r="F64" s="79" t="s">
        <v>49</v>
      </c>
      <c r="G64" s="554"/>
      <c r="H64" s="554"/>
      <c r="I64" s="554"/>
      <c r="J64" s="5"/>
      <c r="K64" s="5"/>
      <c r="L64" s="17"/>
    </row>
    <row r="65" spans="1:12">
      <c r="A65" s="555" t="s">
        <v>50</v>
      </c>
      <c r="B65" s="556"/>
      <c r="C65" s="556"/>
      <c r="D65" s="556"/>
      <c r="E65" s="556"/>
      <c r="F65" s="556"/>
      <c r="G65" s="556"/>
      <c r="H65" s="556"/>
      <c r="I65" s="556"/>
      <c r="J65" s="556"/>
      <c r="K65" s="556"/>
      <c r="L65" s="557"/>
    </row>
    <row r="66" spans="1:12" ht="3" customHeight="1">
      <c r="A66" s="16"/>
      <c r="B66" s="5"/>
      <c r="C66" s="5"/>
      <c r="D66" s="5"/>
      <c r="E66" s="5"/>
      <c r="F66" s="5" t="s">
        <v>51</v>
      </c>
      <c r="G66" s="5"/>
      <c r="H66" s="5"/>
      <c r="I66" s="5"/>
      <c r="J66" s="5"/>
      <c r="K66" s="5"/>
      <c r="L66" s="17"/>
    </row>
    <row r="67" spans="1:12">
      <c r="A67" s="136" t="s">
        <v>68</v>
      </c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21"/>
    </row>
    <row r="68" spans="1:12">
      <c r="A68" s="558"/>
      <c r="B68" s="559"/>
      <c r="C68" s="559"/>
      <c r="D68" s="559"/>
      <c r="E68" s="559"/>
      <c r="F68" s="559"/>
      <c r="G68" s="559"/>
      <c r="H68" s="559"/>
      <c r="I68" s="559"/>
      <c r="J68" s="559"/>
      <c r="K68" s="559"/>
      <c r="L68" s="560"/>
    </row>
    <row r="69" spans="1:12">
      <c r="A69" s="561"/>
      <c r="B69" s="562"/>
      <c r="C69" s="562"/>
      <c r="D69" s="562"/>
      <c r="E69" s="562"/>
      <c r="F69" s="562"/>
      <c r="G69" s="562"/>
      <c r="H69" s="562"/>
      <c r="I69" s="562"/>
      <c r="J69" s="562"/>
      <c r="K69" s="562"/>
      <c r="L69" s="563"/>
    </row>
    <row r="70" spans="1:12">
      <c r="A70" s="564"/>
      <c r="B70" s="565"/>
      <c r="C70" s="565"/>
      <c r="D70" s="565"/>
      <c r="E70" s="565"/>
      <c r="F70" s="565"/>
      <c r="G70" s="565"/>
      <c r="H70" s="565"/>
      <c r="I70" s="565"/>
      <c r="J70" s="565"/>
      <c r="K70" s="565"/>
      <c r="L70" s="566"/>
    </row>
    <row r="71" spans="1:12">
      <c r="A71" s="80"/>
      <c r="B71" s="81"/>
      <c r="C71" s="81"/>
      <c r="D71" s="81"/>
      <c r="E71" s="81"/>
      <c r="F71" s="81"/>
      <c r="G71" s="81"/>
      <c r="H71" s="81"/>
      <c r="I71" s="81"/>
      <c r="J71" s="81"/>
      <c r="K71" s="81"/>
      <c r="L71" s="82"/>
    </row>
    <row r="72" spans="1:12">
      <c r="A72" s="80" t="s">
        <v>53</v>
      </c>
      <c r="B72" s="137"/>
      <c r="C72" s="81"/>
      <c r="D72" s="81"/>
      <c r="E72" s="81"/>
      <c r="F72" s="81"/>
      <c r="G72" s="81"/>
      <c r="H72" s="81"/>
      <c r="I72" s="81"/>
      <c r="J72" s="81"/>
      <c r="K72" s="81"/>
      <c r="L72" s="82"/>
    </row>
    <row r="73" spans="1:12">
      <c r="A73" s="16" t="s">
        <v>54</v>
      </c>
      <c r="B73" s="5"/>
      <c r="C73" s="5"/>
      <c r="D73" s="5"/>
      <c r="E73" s="79"/>
      <c r="F73" s="5"/>
      <c r="G73" s="5"/>
      <c r="H73" s="5"/>
      <c r="I73" s="5"/>
      <c r="J73" s="5"/>
      <c r="K73" s="5"/>
      <c r="L73" s="17"/>
    </row>
    <row r="74" spans="1:12">
      <c r="A74" s="16"/>
      <c r="B74" s="5"/>
      <c r="C74" s="5"/>
      <c r="D74" s="5"/>
      <c r="E74" s="79"/>
      <c r="F74" s="139"/>
      <c r="G74" s="139"/>
      <c r="H74" s="139"/>
      <c r="I74" s="139"/>
      <c r="J74" s="5"/>
      <c r="K74" s="5"/>
      <c r="L74" s="17"/>
    </row>
    <row r="75" spans="1:12">
      <c r="A75" s="149"/>
      <c r="B75" s="139"/>
      <c r="C75" s="139"/>
      <c r="D75" s="139"/>
      <c r="E75" s="139"/>
      <c r="F75" s="139"/>
      <c r="G75" s="139"/>
      <c r="H75" s="139"/>
      <c r="I75" s="139"/>
      <c r="J75" s="139"/>
      <c r="K75" s="139"/>
      <c r="L75" s="140"/>
    </row>
    <row r="76" spans="1:12">
      <c r="A76" s="16" t="s">
        <v>55</v>
      </c>
      <c r="B76" s="83"/>
      <c r="C76" s="83"/>
      <c r="D76" s="84"/>
      <c r="E76" s="141"/>
      <c r="F76" s="141"/>
      <c r="G76" s="141"/>
      <c r="H76" s="141"/>
      <c r="I76" s="142"/>
      <c r="J76" s="142"/>
      <c r="K76" s="142"/>
      <c r="L76" s="143"/>
    </row>
    <row r="77" spans="1:12" ht="9" customHeight="1" thickBot="1">
      <c r="A77" s="144"/>
      <c r="B77" s="145"/>
      <c r="C77" s="145"/>
      <c r="D77" s="11"/>
      <c r="E77" s="146"/>
      <c r="F77" s="146"/>
      <c r="G77" s="146"/>
      <c r="H77" s="146"/>
      <c r="I77" s="147"/>
      <c r="J77" s="147"/>
      <c r="K77" s="147"/>
      <c r="L77" s="148"/>
    </row>
  </sheetData>
  <mergeCells count="44">
    <mergeCell ref="A68:L70"/>
    <mergeCell ref="A43:G43"/>
    <mergeCell ref="A44:G44"/>
    <mergeCell ref="A45:G45"/>
    <mergeCell ref="A46:K46"/>
    <mergeCell ref="A50:G50"/>
    <mergeCell ref="A51:G51"/>
    <mergeCell ref="A52:G52"/>
    <mergeCell ref="A53:K53"/>
    <mergeCell ref="A55:K55"/>
    <mergeCell ref="G64:I64"/>
    <mergeCell ref="A65:L65"/>
    <mergeCell ref="A39:K39"/>
    <mergeCell ref="A26:E26"/>
    <mergeCell ref="A27:E27"/>
    <mergeCell ref="F27:G27"/>
    <mergeCell ref="H27:I27"/>
    <mergeCell ref="A28:K28"/>
    <mergeCell ref="A32:H32"/>
    <mergeCell ref="A33:H33"/>
    <mergeCell ref="A35:H35"/>
    <mergeCell ref="A36:H36"/>
    <mergeCell ref="A37:H37"/>
    <mergeCell ref="A38:H38"/>
    <mergeCell ref="B20:J20"/>
    <mergeCell ref="A24:E24"/>
    <mergeCell ref="F24:G24"/>
    <mergeCell ref="H24:I24"/>
    <mergeCell ref="A25:E25"/>
    <mergeCell ref="F25:G25"/>
    <mergeCell ref="H25:I25"/>
    <mergeCell ref="B19:J19"/>
    <mergeCell ref="A2:A5"/>
    <mergeCell ref="D2:I2"/>
    <mergeCell ref="J2:L2"/>
    <mergeCell ref="D3:I3"/>
    <mergeCell ref="D4:I4"/>
    <mergeCell ref="D5:I5"/>
    <mergeCell ref="K5:L5"/>
    <mergeCell ref="C10:L10"/>
    <mergeCell ref="C11:L11"/>
    <mergeCell ref="C12:L12"/>
    <mergeCell ref="C13:L13"/>
    <mergeCell ref="C14:L14"/>
  </mergeCells>
  <pageMargins left="0.7" right="0.7" top="0.75" bottom="0.75" header="0.3" footer="0.3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  <pageSetUpPr fitToPage="1"/>
  </sheetPr>
  <dimension ref="A1:AZ77"/>
  <sheetViews>
    <sheetView topLeftCell="A22" zoomScale="86" zoomScaleNormal="86" workbookViewId="0">
      <selection activeCell="K34" sqref="K34"/>
    </sheetView>
  </sheetViews>
  <sheetFormatPr baseColWidth="10" defaultRowHeight="15"/>
  <cols>
    <col min="1" max="7" width="11.42578125" style="85"/>
    <col min="8" max="8" width="11.85546875" style="85" bestFit="1" customWidth="1"/>
    <col min="9" max="9" width="12.5703125" style="85" customWidth="1"/>
    <col min="10" max="10" width="13.28515625" style="85" customWidth="1"/>
    <col min="11" max="11" width="15.85546875" style="85" customWidth="1"/>
    <col min="12" max="12" width="13" style="85" customWidth="1"/>
    <col min="255" max="255" width="1.85546875" customWidth="1"/>
    <col min="263" max="263" width="11.85546875" bestFit="1" customWidth="1"/>
    <col min="264" max="264" width="12.5703125" customWidth="1"/>
    <col min="265" max="265" width="13.28515625" customWidth="1"/>
    <col min="266" max="266" width="15.85546875" customWidth="1"/>
    <col min="267" max="267" width="13" customWidth="1"/>
    <col min="268" max="268" width="0.140625" customWidth="1"/>
    <col min="511" max="511" width="1.85546875" customWidth="1"/>
    <col min="519" max="519" width="11.85546875" bestFit="1" customWidth="1"/>
    <col min="520" max="520" width="12.5703125" customWidth="1"/>
    <col min="521" max="521" width="13.28515625" customWidth="1"/>
    <col min="522" max="522" width="15.85546875" customWidth="1"/>
    <col min="523" max="523" width="13" customWidth="1"/>
    <col min="524" max="524" width="0.140625" customWidth="1"/>
    <col min="767" max="767" width="1.85546875" customWidth="1"/>
    <col min="775" max="775" width="11.85546875" bestFit="1" customWidth="1"/>
    <col min="776" max="776" width="12.5703125" customWidth="1"/>
    <col min="777" max="777" width="13.28515625" customWidth="1"/>
    <col min="778" max="778" width="15.85546875" customWidth="1"/>
    <col min="779" max="779" width="13" customWidth="1"/>
    <col min="780" max="780" width="0.140625" customWidth="1"/>
    <col min="1023" max="1023" width="1.85546875" customWidth="1"/>
    <col min="1031" max="1031" width="11.85546875" bestFit="1" customWidth="1"/>
    <col min="1032" max="1032" width="12.5703125" customWidth="1"/>
    <col min="1033" max="1033" width="13.28515625" customWidth="1"/>
    <col min="1034" max="1034" width="15.85546875" customWidth="1"/>
    <col min="1035" max="1035" width="13" customWidth="1"/>
    <col min="1036" max="1036" width="0.140625" customWidth="1"/>
    <col min="1279" max="1279" width="1.85546875" customWidth="1"/>
    <col min="1287" max="1287" width="11.85546875" bestFit="1" customWidth="1"/>
    <col min="1288" max="1288" width="12.5703125" customWidth="1"/>
    <col min="1289" max="1289" width="13.28515625" customWidth="1"/>
    <col min="1290" max="1290" width="15.85546875" customWidth="1"/>
    <col min="1291" max="1291" width="13" customWidth="1"/>
    <col min="1292" max="1292" width="0.140625" customWidth="1"/>
    <col min="1535" max="1535" width="1.85546875" customWidth="1"/>
    <col min="1543" max="1543" width="11.85546875" bestFit="1" customWidth="1"/>
    <col min="1544" max="1544" width="12.5703125" customWidth="1"/>
    <col min="1545" max="1545" width="13.28515625" customWidth="1"/>
    <col min="1546" max="1546" width="15.85546875" customWidth="1"/>
    <col min="1547" max="1547" width="13" customWidth="1"/>
    <col min="1548" max="1548" width="0.140625" customWidth="1"/>
    <col min="1791" max="1791" width="1.85546875" customWidth="1"/>
    <col min="1799" max="1799" width="11.85546875" bestFit="1" customWidth="1"/>
    <col min="1800" max="1800" width="12.5703125" customWidth="1"/>
    <col min="1801" max="1801" width="13.28515625" customWidth="1"/>
    <col min="1802" max="1802" width="15.85546875" customWidth="1"/>
    <col min="1803" max="1803" width="13" customWidth="1"/>
    <col min="1804" max="1804" width="0.140625" customWidth="1"/>
    <col min="2047" max="2047" width="1.85546875" customWidth="1"/>
    <col min="2055" max="2055" width="11.85546875" bestFit="1" customWidth="1"/>
    <col min="2056" max="2056" width="12.5703125" customWidth="1"/>
    <col min="2057" max="2057" width="13.28515625" customWidth="1"/>
    <col min="2058" max="2058" width="15.85546875" customWidth="1"/>
    <col min="2059" max="2059" width="13" customWidth="1"/>
    <col min="2060" max="2060" width="0.140625" customWidth="1"/>
    <col min="2303" max="2303" width="1.85546875" customWidth="1"/>
    <col min="2311" max="2311" width="11.85546875" bestFit="1" customWidth="1"/>
    <col min="2312" max="2312" width="12.5703125" customWidth="1"/>
    <col min="2313" max="2313" width="13.28515625" customWidth="1"/>
    <col min="2314" max="2314" width="15.85546875" customWidth="1"/>
    <col min="2315" max="2315" width="13" customWidth="1"/>
    <col min="2316" max="2316" width="0.140625" customWidth="1"/>
    <col min="2559" max="2559" width="1.85546875" customWidth="1"/>
    <col min="2567" max="2567" width="11.85546875" bestFit="1" customWidth="1"/>
    <col min="2568" max="2568" width="12.5703125" customWidth="1"/>
    <col min="2569" max="2569" width="13.28515625" customWidth="1"/>
    <col min="2570" max="2570" width="15.85546875" customWidth="1"/>
    <col min="2571" max="2571" width="13" customWidth="1"/>
    <col min="2572" max="2572" width="0.140625" customWidth="1"/>
    <col min="2815" max="2815" width="1.85546875" customWidth="1"/>
    <col min="2823" max="2823" width="11.85546875" bestFit="1" customWidth="1"/>
    <col min="2824" max="2824" width="12.5703125" customWidth="1"/>
    <col min="2825" max="2825" width="13.28515625" customWidth="1"/>
    <col min="2826" max="2826" width="15.85546875" customWidth="1"/>
    <col min="2827" max="2827" width="13" customWidth="1"/>
    <col min="2828" max="2828" width="0.140625" customWidth="1"/>
    <col min="3071" max="3071" width="1.85546875" customWidth="1"/>
    <col min="3079" max="3079" width="11.85546875" bestFit="1" customWidth="1"/>
    <col min="3080" max="3080" width="12.5703125" customWidth="1"/>
    <col min="3081" max="3081" width="13.28515625" customWidth="1"/>
    <col min="3082" max="3082" width="15.85546875" customWidth="1"/>
    <col min="3083" max="3083" width="13" customWidth="1"/>
    <col min="3084" max="3084" width="0.140625" customWidth="1"/>
    <col min="3327" max="3327" width="1.85546875" customWidth="1"/>
    <col min="3335" max="3335" width="11.85546875" bestFit="1" customWidth="1"/>
    <col min="3336" max="3336" width="12.5703125" customWidth="1"/>
    <col min="3337" max="3337" width="13.28515625" customWidth="1"/>
    <col min="3338" max="3338" width="15.85546875" customWidth="1"/>
    <col min="3339" max="3339" width="13" customWidth="1"/>
    <col min="3340" max="3340" width="0.140625" customWidth="1"/>
    <col min="3583" max="3583" width="1.85546875" customWidth="1"/>
    <col min="3591" max="3591" width="11.85546875" bestFit="1" customWidth="1"/>
    <col min="3592" max="3592" width="12.5703125" customWidth="1"/>
    <col min="3593" max="3593" width="13.28515625" customWidth="1"/>
    <col min="3594" max="3594" width="15.85546875" customWidth="1"/>
    <col min="3595" max="3595" width="13" customWidth="1"/>
    <col min="3596" max="3596" width="0.140625" customWidth="1"/>
    <col min="3839" max="3839" width="1.85546875" customWidth="1"/>
    <col min="3847" max="3847" width="11.85546875" bestFit="1" customWidth="1"/>
    <col min="3848" max="3848" width="12.5703125" customWidth="1"/>
    <col min="3849" max="3849" width="13.28515625" customWidth="1"/>
    <col min="3850" max="3850" width="15.85546875" customWidth="1"/>
    <col min="3851" max="3851" width="13" customWidth="1"/>
    <col min="3852" max="3852" width="0.140625" customWidth="1"/>
    <col min="4095" max="4095" width="1.85546875" customWidth="1"/>
    <col min="4103" max="4103" width="11.85546875" bestFit="1" customWidth="1"/>
    <col min="4104" max="4104" width="12.5703125" customWidth="1"/>
    <col min="4105" max="4105" width="13.28515625" customWidth="1"/>
    <col min="4106" max="4106" width="15.85546875" customWidth="1"/>
    <col min="4107" max="4107" width="13" customWidth="1"/>
    <col min="4108" max="4108" width="0.140625" customWidth="1"/>
    <col min="4351" max="4351" width="1.85546875" customWidth="1"/>
    <col min="4359" max="4359" width="11.85546875" bestFit="1" customWidth="1"/>
    <col min="4360" max="4360" width="12.5703125" customWidth="1"/>
    <col min="4361" max="4361" width="13.28515625" customWidth="1"/>
    <col min="4362" max="4362" width="15.85546875" customWidth="1"/>
    <col min="4363" max="4363" width="13" customWidth="1"/>
    <col min="4364" max="4364" width="0.140625" customWidth="1"/>
    <col min="4607" max="4607" width="1.85546875" customWidth="1"/>
    <col min="4615" max="4615" width="11.85546875" bestFit="1" customWidth="1"/>
    <col min="4616" max="4616" width="12.5703125" customWidth="1"/>
    <col min="4617" max="4617" width="13.28515625" customWidth="1"/>
    <col min="4618" max="4618" width="15.85546875" customWidth="1"/>
    <col min="4619" max="4619" width="13" customWidth="1"/>
    <col min="4620" max="4620" width="0.140625" customWidth="1"/>
    <col min="4863" max="4863" width="1.85546875" customWidth="1"/>
    <col min="4871" max="4871" width="11.85546875" bestFit="1" customWidth="1"/>
    <col min="4872" max="4872" width="12.5703125" customWidth="1"/>
    <col min="4873" max="4873" width="13.28515625" customWidth="1"/>
    <col min="4874" max="4874" width="15.85546875" customWidth="1"/>
    <col min="4875" max="4875" width="13" customWidth="1"/>
    <col min="4876" max="4876" width="0.140625" customWidth="1"/>
    <col min="5119" max="5119" width="1.85546875" customWidth="1"/>
    <col min="5127" max="5127" width="11.85546875" bestFit="1" customWidth="1"/>
    <col min="5128" max="5128" width="12.5703125" customWidth="1"/>
    <col min="5129" max="5129" width="13.28515625" customWidth="1"/>
    <col min="5130" max="5130" width="15.85546875" customWidth="1"/>
    <col min="5131" max="5131" width="13" customWidth="1"/>
    <col min="5132" max="5132" width="0.140625" customWidth="1"/>
    <col min="5375" max="5375" width="1.85546875" customWidth="1"/>
    <col min="5383" max="5383" width="11.85546875" bestFit="1" customWidth="1"/>
    <col min="5384" max="5384" width="12.5703125" customWidth="1"/>
    <col min="5385" max="5385" width="13.28515625" customWidth="1"/>
    <col min="5386" max="5386" width="15.85546875" customWidth="1"/>
    <col min="5387" max="5387" width="13" customWidth="1"/>
    <col min="5388" max="5388" width="0.140625" customWidth="1"/>
    <col min="5631" max="5631" width="1.85546875" customWidth="1"/>
    <col min="5639" max="5639" width="11.85546875" bestFit="1" customWidth="1"/>
    <col min="5640" max="5640" width="12.5703125" customWidth="1"/>
    <col min="5641" max="5641" width="13.28515625" customWidth="1"/>
    <col min="5642" max="5642" width="15.85546875" customWidth="1"/>
    <col min="5643" max="5643" width="13" customWidth="1"/>
    <col min="5644" max="5644" width="0.140625" customWidth="1"/>
    <col min="5887" max="5887" width="1.85546875" customWidth="1"/>
    <col min="5895" max="5895" width="11.85546875" bestFit="1" customWidth="1"/>
    <col min="5896" max="5896" width="12.5703125" customWidth="1"/>
    <col min="5897" max="5897" width="13.28515625" customWidth="1"/>
    <col min="5898" max="5898" width="15.85546875" customWidth="1"/>
    <col min="5899" max="5899" width="13" customWidth="1"/>
    <col min="5900" max="5900" width="0.140625" customWidth="1"/>
    <col min="6143" max="6143" width="1.85546875" customWidth="1"/>
    <col min="6151" max="6151" width="11.85546875" bestFit="1" customWidth="1"/>
    <col min="6152" max="6152" width="12.5703125" customWidth="1"/>
    <col min="6153" max="6153" width="13.28515625" customWidth="1"/>
    <col min="6154" max="6154" width="15.85546875" customWidth="1"/>
    <col min="6155" max="6155" width="13" customWidth="1"/>
    <col min="6156" max="6156" width="0.140625" customWidth="1"/>
    <col min="6399" max="6399" width="1.85546875" customWidth="1"/>
    <col min="6407" max="6407" width="11.85546875" bestFit="1" customWidth="1"/>
    <col min="6408" max="6408" width="12.5703125" customWidth="1"/>
    <col min="6409" max="6409" width="13.28515625" customWidth="1"/>
    <col min="6410" max="6410" width="15.85546875" customWidth="1"/>
    <col min="6411" max="6411" width="13" customWidth="1"/>
    <col min="6412" max="6412" width="0.140625" customWidth="1"/>
    <col min="6655" max="6655" width="1.85546875" customWidth="1"/>
    <col min="6663" max="6663" width="11.85546875" bestFit="1" customWidth="1"/>
    <col min="6664" max="6664" width="12.5703125" customWidth="1"/>
    <col min="6665" max="6665" width="13.28515625" customWidth="1"/>
    <col min="6666" max="6666" width="15.85546875" customWidth="1"/>
    <col min="6667" max="6667" width="13" customWidth="1"/>
    <col min="6668" max="6668" width="0.140625" customWidth="1"/>
    <col min="6911" max="6911" width="1.85546875" customWidth="1"/>
    <col min="6919" max="6919" width="11.85546875" bestFit="1" customWidth="1"/>
    <col min="6920" max="6920" width="12.5703125" customWidth="1"/>
    <col min="6921" max="6921" width="13.28515625" customWidth="1"/>
    <col min="6922" max="6922" width="15.85546875" customWidth="1"/>
    <col min="6923" max="6923" width="13" customWidth="1"/>
    <col min="6924" max="6924" width="0.140625" customWidth="1"/>
    <col min="7167" max="7167" width="1.85546875" customWidth="1"/>
    <col min="7175" max="7175" width="11.85546875" bestFit="1" customWidth="1"/>
    <col min="7176" max="7176" width="12.5703125" customWidth="1"/>
    <col min="7177" max="7177" width="13.28515625" customWidth="1"/>
    <col min="7178" max="7178" width="15.85546875" customWidth="1"/>
    <col min="7179" max="7179" width="13" customWidth="1"/>
    <col min="7180" max="7180" width="0.140625" customWidth="1"/>
    <col min="7423" max="7423" width="1.85546875" customWidth="1"/>
    <col min="7431" max="7431" width="11.85546875" bestFit="1" customWidth="1"/>
    <col min="7432" max="7432" width="12.5703125" customWidth="1"/>
    <col min="7433" max="7433" width="13.28515625" customWidth="1"/>
    <col min="7434" max="7434" width="15.85546875" customWidth="1"/>
    <col min="7435" max="7435" width="13" customWidth="1"/>
    <col min="7436" max="7436" width="0.140625" customWidth="1"/>
    <col min="7679" max="7679" width="1.85546875" customWidth="1"/>
    <col min="7687" max="7687" width="11.85546875" bestFit="1" customWidth="1"/>
    <col min="7688" max="7688" width="12.5703125" customWidth="1"/>
    <col min="7689" max="7689" width="13.28515625" customWidth="1"/>
    <col min="7690" max="7690" width="15.85546875" customWidth="1"/>
    <col min="7691" max="7691" width="13" customWidth="1"/>
    <col min="7692" max="7692" width="0.140625" customWidth="1"/>
    <col min="7935" max="7935" width="1.85546875" customWidth="1"/>
    <col min="7943" max="7943" width="11.85546875" bestFit="1" customWidth="1"/>
    <col min="7944" max="7944" width="12.5703125" customWidth="1"/>
    <col min="7945" max="7945" width="13.28515625" customWidth="1"/>
    <col min="7946" max="7946" width="15.85546875" customWidth="1"/>
    <col min="7947" max="7947" width="13" customWidth="1"/>
    <col min="7948" max="7948" width="0.140625" customWidth="1"/>
    <col min="8191" max="8191" width="1.85546875" customWidth="1"/>
    <col min="8199" max="8199" width="11.85546875" bestFit="1" customWidth="1"/>
    <col min="8200" max="8200" width="12.5703125" customWidth="1"/>
    <col min="8201" max="8201" width="13.28515625" customWidth="1"/>
    <col min="8202" max="8202" width="15.85546875" customWidth="1"/>
    <col min="8203" max="8203" width="13" customWidth="1"/>
    <col min="8204" max="8204" width="0.140625" customWidth="1"/>
    <col min="8447" max="8447" width="1.85546875" customWidth="1"/>
    <col min="8455" max="8455" width="11.85546875" bestFit="1" customWidth="1"/>
    <col min="8456" max="8456" width="12.5703125" customWidth="1"/>
    <col min="8457" max="8457" width="13.28515625" customWidth="1"/>
    <col min="8458" max="8458" width="15.85546875" customWidth="1"/>
    <col min="8459" max="8459" width="13" customWidth="1"/>
    <col min="8460" max="8460" width="0.140625" customWidth="1"/>
    <col min="8703" max="8703" width="1.85546875" customWidth="1"/>
    <col min="8711" max="8711" width="11.85546875" bestFit="1" customWidth="1"/>
    <col min="8712" max="8712" width="12.5703125" customWidth="1"/>
    <col min="8713" max="8713" width="13.28515625" customWidth="1"/>
    <col min="8714" max="8714" width="15.85546875" customWidth="1"/>
    <col min="8715" max="8715" width="13" customWidth="1"/>
    <col min="8716" max="8716" width="0.140625" customWidth="1"/>
    <col min="8959" max="8959" width="1.85546875" customWidth="1"/>
    <col min="8967" max="8967" width="11.85546875" bestFit="1" customWidth="1"/>
    <col min="8968" max="8968" width="12.5703125" customWidth="1"/>
    <col min="8969" max="8969" width="13.28515625" customWidth="1"/>
    <col min="8970" max="8970" width="15.85546875" customWidth="1"/>
    <col min="8971" max="8971" width="13" customWidth="1"/>
    <col min="8972" max="8972" width="0.140625" customWidth="1"/>
    <col min="9215" max="9215" width="1.85546875" customWidth="1"/>
    <col min="9223" max="9223" width="11.85546875" bestFit="1" customWidth="1"/>
    <col min="9224" max="9224" width="12.5703125" customWidth="1"/>
    <col min="9225" max="9225" width="13.28515625" customWidth="1"/>
    <col min="9226" max="9226" width="15.85546875" customWidth="1"/>
    <col min="9227" max="9227" width="13" customWidth="1"/>
    <col min="9228" max="9228" width="0.140625" customWidth="1"/>
    <col min="9471" max="9471" width="1.85546875" customWidth="1"/>
    <col min="9479" max="9479" width="11.85546875" bestFit="1" customWidth="1"/>
    <col min="9480" max="9480" width="12.5703125" customWidth="1"/>
    <col min="9481" max="9481" width="13.28515625" customWidth="1"/>
    <col min="9482" max="9482" width="15.85546875" customWidth="1"/>
    <col min="9483" max="9483" width="13" customWidth="1"/>
    <col min="9484" max="9484" width="0.140625" customWidth="1"/>
    <col min="9727" max="9727" width="1.85546875" customWidth="1"/>
    <col min="9735" max="9735" width="11.85546875" bestFit="1" customWidth="1"/>
    <col min="9736" max="9736" width="12.5703125" customWidth="1"/>
    <col min="9737" max="9737" width="13.28515625" customWidth="1"/>
    <col min="9738" max="9738" width="15.85546875" customWidth="1"/>
    <col min="9739" max="9739" width="13" customWidth="1"/>
    <col min="9740" max="9740" width="0.140625" customWidth="1"/>
    <col min="9983" max="9983" width="1.85546875" customWidth="1"/>
    <col min="9991" max="9991" width="11.85546875" bestFit="1" customWidth="1"/>
    <col min="9992" max="9992" width="12.5703125" customWidth="1"/>
    <col min="9993" max="9993" width="13.28515625" customWidth="1"/>
    <col min="9994" max="9994" width="15.85546875" customWidth="1"/>
    <col min="9995" max="9995" width="13" customWidth="1"/>
    <col min="9996" max="9996" width="0.140625" customWidth="1"/>
    <col min="10239" max="10239" width="1.85546875" customWidth="1"/>
    <col min="10247" max="10247" width="11.85546875" bestFit="1" customWidth="1"/>
    <col min="10248" max="10248" width="12.5703125" customWidth="1"/>
    <col min="10249" max="10249" width="13.28515625" customWidth="1"/>
    <col min="10250" max="10250" width="15.85546875" customWidth="1"/>
    <col min="10251" max="10251" width="13" customWidth="1"/>
    <col min="10252" max="10252" width="0.140625" customWidth="1"/>
    <col min="10495" max="10495" width="1.85546875" customWidth="1"/>
    <col min="10503" max="10503" width="11.85546875" bestFit="1" customWidth="1"/>
    <col min="10504" max="10504" width="12.5703125" customWidth="1"/>
    <col min="10505" max="10505" width="13.28515625" customWidth="1"/>
    <col min="10506" max="10506" width="15.85546875" customWidth="1"/>
    <col min="10507" max="10507" width="13" customWidth="1"/>
    <col min="10508" max="10508" width="0.140625" customWidth="1"/>
    <col min="10751" max="10751" width="1.85546875" customWidth="1"/>
    <col min="10759" max="10759" width="11.85546875" bestFit="1" customWidth="1"/>
    <col min="10760" max="10760" width="12.5703125" customWidth="1"/>
    <col min="10761" max="10761" width="13.28515625" customWidth="1"/>
    <col min="10762" max="10762" width="15.85546875" customWidth="1"/>
    <col min="10763" max="10763" width="13" customWidth="1"/>
    <col min="10764" max="10764" width="0.140625" customWidth="1"/>
    <col min="11007" max="11007" width="1.85546875" customWidth="1"/>
    <col min="11015" max="11015" width="11.85546875" bestFit="1" customWidth="1"/>
    <col min="11016" max="11016" width="12.5703125" customWidth="1"/>
    <col min="11017" max="11017" width="13.28515625" customWidth="1"/>
    <col min="11018" max="11018" width="15.85546875" customWidth="1"/>
    <col min="11019" max="11019" width="13" customWidth="1"/>
    <col min="11020" max="11020" width="0.140625" customWidth="1"/>
    <col min="11263" max="11263" width="1.85546875" customWidth="1"/>
    <col min="11271" max="11271" width="11.85546875" bestFit="1" customWidth="1"/>
    <col min="11272" max="11272" width="12.5703125" customWidth="1"/>
    <col min="11273" max="11273" width="13.28515625" customWidth="1"/>
    <col min="11274" max="11274" width="15.85546875" customWidth="1"/>
    <col min="11275" max="11275" width="13" customWidth="1"/>
    <col min="11276" max="11276" width="0.140625" customWidth="1"/>
    <col min="11519" max="11519" width="1.85546875" customWidth="1"/>
    <col min="11527" max="11527" width="11.85546875" bestFit="1" customWidth="1"/>
    <col min="11528" max="11528" width="12.5703125" customWidth="1"/>
    <col min="11529" max="11529" width="13.28515625" customWidth="1"/>
    <col min="11530" max="11530" width="15.85546875" customWidth="1"/>
    <col min="11531" max="11531" width="13" customWidth="1"/>
    <col min="11532" max="11532" width="0.140625" customWidth="1"/>
    <col min="11775" max="11775" width="1.85546875" customWidth="1"/>
    <col min="11783" max="11783" width="11.85546875" bestFit="1" customWidth="1"/>
    <col min="11784" max="11784" width="12.5703125" customWidth="1"/>
    <col min="11785" max="11785" width="13.28515625" customWidth="1"/>
    <col min="11786" max="11786" width="15.85546875" customWidth="1"/>
    <col min="11787" max="11787" width="13" customWidth="1"/>
    <col min="11788" max="11788" width="0.140625" customWidth="1"/>
    <col min="12031" max="12031" width="1.85546875" customWidth="1"/>
    <col min="12039" max="12039" width="11.85546875" bestFit="1" customWidth="1"/>
    <col min="12040" max="12040" width="12.5703125" customWidth="1"/>
    <col min="12041" max="12041" width="13.28515625" customWidth="1"/>
    <col min="12042" max="12042" width="15.85546875" customWidth="1"/>
    <col min="12043" max="12043" width="13" customWidth="1"/>
    <col min="12044" max="12044" width="0.140625" customWidth="1"/>
    <col min="12287" max="12287" width="1.85546875" customWidth="1"/>
    <col min="12295" max="12295" width="11.85546875" bestFit="1" customWidth="1"/>
    <col min="12296" max="12296" width="12.5703125" customWidth="1"/>
    <col min="12297" max="12297" width="13.28515625" customWidth="1"/>
    <col min="12298" max="12298" width="15.85546875" customWidth="1"/>
    <col min="12299" max="12299" width="13" customWidth="1"/>
    <col min="12300" max="12300" width="0.140625" customWidth="1"/>
    <col min="12543" max="12543" width="1.85546875" customWidth="1"/>
    <col min="12551" max="12551" width="11.85546875" bestFit="1" customWidth="1"/>
    <col min="12552" max="12552" width="12.5703125" customWidth="1"/>
    <col min="12553" max="12553" width="13.28515625" customWidth="1"/>
    <col min="12554" max="12554" width="15.85546875" customWidth="1"/>
    <col min="12555" max="12555" width="13" customWidth="1"/>
    <col min="12556" max="12556" width="0.140625" customWidth="1"/>
    <col min="12799" max="12799" width="1.85546875" customWidth="1"/>
    <col min="12807" max="12807" width="11.85546875" bestFit="1" customWidth="1"/>
    <col min="12808" max="12808" width="12.5703125" customWidth="1"/>
    <col min="12809" max="12809" width="13.28515625" customWidth="1"/>
    <col min="12810" max="12810" width="15.85546875" customWidth="1"/>
    <col min="12811" max="12811" width="13" customWidth="1"/>
    <col min="12812" max="12812" width="0.140625" customWidth="1"/>
    <col min="13055" max="13055" width="1.85546875" customWidth="1"/>
    <col min="13063" max="13063" width="11.85546875" bestFit="1" customWidth="1"/>
    <col min="13064" max="13064" width="12.5703125" customWidth="1"/>
    <col min="13065" max="13065" width="13.28515625" customWidth="1"/>
    <col min="13066" max="13066" width="15.85546875" customWidth="1"/>
    <col min="13067" max="13067" width="13" customWidth="1"/>
    <col min="13068" max="13068" width="0.140625" customWidth="1"/>
    <col min="13311" max="13311" width="1.85546875" customWidth="1"/>
    <col min="13319" max="13319" width="11.85546875" bestFit="1" customWidth="1"/>
    <col min="13320" max="13320" width="12.5703125" customWidth="1"/>
    <col min="13321" max="13321" width="13.28515625" customWidth="1"/>
    <col min="13322" max="13322" width="15.85546875" customWidth="1"/>
    <col min="13323" max="13323" width="13" customWidth="1"/>
    <col min="13324" max="13324" width="0.140625" customWidth="1"/>
    <col min="13567" max="13567" width="1.85546875" customWidth="1"/>
    <col min="13575" max="13575" width="11.85546875" bestFit="1" customWidth="1"/>
    <col min="13576" max="13576" width="12.5703125" customWidth="1"/>
    <col min="13577" max="13577" width="13.28515625" customWidth="1"/>
    <col min="13578" max="13578" width="15.85546875" customWidth="1"/>
    <col min="13579" max="13579" width="13" customWidth="1"/>
    <col min="13580" max="13580" width="0.140625" customWidth="1"/>
    <col min="13823" max="13823" width="1.85546875" customWidth="1"/>
    <col min="13831" max="13831" width="11.85546875" bestFit="1" customWidth="1"/>
    <col min="13832" max="13832" width="12.5703125" customWidth="1"/>
    <col min="13833" max="13833" width="13.28515625" customWidth="1"/>
    <col min="13834" max="13834" width="15.85546875" customWidth="1"/>
    <col min="13835" max="13835" width="13" customWidth="1"/>
    <col min="13836" max="13836" width="0.140625" customWidth="1"/>
    <col min="14079" max="14079" width="1.85546875" customWidth="1"/>
    <col min="14087" max="14087" width="11.85546875" bestFit="1" customWidth="1"/>
    <col min="14088" max="14088" width="12.5703125" customWidth="1"/>
    <col min="14089" max="14089" width="13.28515625" customWidth="1"/>
    <col min="14090" max="14090" width="15.85546875" customWidth="1"/>
    <col min="14091" max="14091" width="13" customWidth="1"/>
    <col min="14092" max="14092" width="0.140625" customWidth="1"/>
    <col min="14335" max="14335" width="1.85546875" customWidth="1"/>
    <col min="14343" max="14343" width="11.85546875" bestFit="1" customWidth="1"/>
    <col min="14344" max="14344" width="12.5703125" customWidth="1"/>
    <col min="14345" max="14345" width="13.28515625" customWidth="1"/>
    <col min="14346" max="14346" width="15.85546875" customWidth="1"/>
    <col min="14347" max="14347" width="13" customWidth="1"/>
    <col min="14348" max="14348" width="0.140625" customWidth="1"/>
    <col min="14591" max="14591" width="1.85546875" customWidth="1"/>
    <col min="14599" max="14599" width="11.85546875" bestFit="1" customWidth="1"/>
    <col min="14600" max="14600" width="12.5703125" customWidth="1"/>
    <col min="14601" max="14601" width="13.28515625" customWidth="1"/>
    <col min="14602" max="14602" width="15.85546875" customWidth="1"/>
    <col min="14603" max="14603" width="13" customWidth="1"/>
    <col min="14604" max="14604" width="0.140625" customWidth="1"/>
    <col min="14847" max="14847" width="1.85546875" customWidth="1"/>
    <col min="14855" max="14855" width="11.85546875" bestFit="1" customWidth="1"/>
    <col min="14856" max="14856" width="12.5703125" customWidth="1"/>
    <col min="14857" max="14857" width="13.28515625" customWidth="1"/>
    <col min="14858" max="14858" width="15.85546875" customWidth="1"/>
    <col min="14859" max="14859" width="13" customWidth="1"/>
    <col min="14860" max="14860" width="0.140625" customWidth="1"/>
    <col min="15103" max="15103" width="1.85546875" customWidth="1"/>
    <col min="15111" max="15111" width="11.85546875" bestFit="1" customWidth="1"/>
    <col min="15112" max="15112" width="12.5703125" customWidth="1"/>
    <col min="15113" max="15113" width="13.28515625" customWidth="1"/>
    <col min="15114" max="15114" width="15.85546875" customWidth="1"/>
    <col min="15115" max="15115" width="13" customWidth="1"/>
    <col min="15116" max="15116" width="0.140625" customWidth="1"/>
    <col min="15359" max="15359" width="1.85546875" customWidth="1"/>
    <col min="15367" max="15367" width="11.85546875" bestFit="1" customWidth="1"/>
    <col min="15368" max="15368" width="12.5703125" customWidth="1"/>
    <col min="15369" max="15369" width="13.28515625" customWidth="1"/>
    <col min="15370" max="15370" width="15.85546875" customWidth="1"/>
    <col min="15371" max="15371" width="13" customWidth="1"/>
    <col min="15372" max="15372" width="0.140625" customWidth="1"/>
    <col min="15615" max="15615" width="1.85546875" customWidth="1"/>
    <col min="15623" max="15623" width="11.85546875" bestFit="1" customWidth="1"/>
    <col min="15624" max="15624" width="12.5703125" customWidth="1"/>
    <col min="15625" max="15625" width="13.28515625" customWidth="1"/>
    <col min="15626" max="15626" width="15.85546875" customWidth="1"/>
    <col min="15627" max="15627" width="13" customWidth="1"/>
    <col min="15628" max="15628" width="0.140625" customWidth="1"/>
    <col min="15871" max="15871" width="1.85546875" customWidth="1"/>
    <col min="15879" max="15879" width="11.85546875" bestFit="1" customWidth="1"/>
    <col min="15880" max="15880" width="12.5703125" customWidth="1"/>
    <col min="15881" max="15881" width="13.28515625" customWidth="1"/>
    <col min="15882" max="15882" width="15.85546875" customWidth="1"/>
    <col min="15883" max="15883" width="13" customWidth="1"/>
    <col min="15884" max="15884" width="0.140625" customWidth="1"/>
    <col min="16127" max="16127" width="1.85546875" customWidth="1"/>
    <col min="16135" max="16135" width="11.85546875" bestFit="1" customWidth="1"/>
    <col min="16136" max="16136" width="12.5703125" customWidth="1"/>
    <col min="16137" max="16137" width="13.28515625" customWidth="1"/>
    <col min="16138" max="16138" width="15.85546875" customWidth="1"/>
    <col min="16139" max="16139" width="13" customWidth="1"/>
    <col min="16140" max="16140" width="0.140625" customWidth="1"/>
  </cols>
  <sheetData>
    <row r="1" spans="1:52" ht="4.5" customHeight="1">
      <c r="A1" s="1"/>
      <c r="B1" s="2"/>
      <c r="C1" s="3"/>
      <c r="D1" s="2"/>
      <c r="E1" s="2"/>
      <c r="F1" s="2"/>
      <c r="G1" s="2"/>
      <c r="H1" s="2"/>
      <c r="I1" s="3"/>
      <c r="J1" s="2"/>
      <c r="K1" s="2"/>
      <c r="L1" s="3"/>
    </row>
    <row r="2" spans="1:52" ht="13.5" customHeight="1" thickBot="1">
      <c r="A2" s="600"/>
      <c r="B2" s="5"/>
      <c r="C2" s="6"/>
      <c r="D2" s="602"/>
      <c r="E2" s="602"/>
      <c r="F2" s="602"/>
      <c r="G2" s="602"/>
      <c r="H2" s="602"/>
      <c r="I2" s="603"/>
      <c r="J2" s="604" t="s">
        <v>6</v>
      </c>
      <c r="K2" s="604"/>
      <c r="L2" s="605"/>
    </row>
    <row r="3" spans="1:52">
      <c r="A3" s="600"/>
      <c r="B3" s="5"/>
      <c r="C3" s="6"/>
      <c r="D3" s="602" t="s">
        <v>7</v>
      </c>
      <c r="E3" s="602"/>
      <c r="F3" s="602"/>
      <c r="G3" s="602"/>
      <c r="H3" s="602"/>
      <c r="I3" s="603"/>
      <c r="J3" s="8" t="s">
        <v>8</v>
      </c>
      <c r="K3" s="2"/>
      <c r="L3" s="9"/>
    </row>
    <row r="4" spans="1:52" ht="15.75" thickBot="1">
      <c r="A4" s="600"/>
      <c r="B4" s="5"/>
      <c r="C4" s="10"/>
      <c r="D4" s="606" t="s">
        <v>9</v>
      </c>
      <c r="E4" s="606"/>
      <c r="F4" s="606"/>
      <c r="G4" s="606"/>
      <c r="H4" s="606"/>
      <c r="I4" s="607"/>
      <c r="J4" s="11"/>
      <c r="K4" s="11"/>
      <c r="L4" s="12"/>
    </row>
    <row r="5" spans="1:52" ht="15.75" thickBot="1">
      <c r="A5" s="601"/>
      <c r="B5" s="11"/>
      <c r="C5" s="13"/>
      <c r="D5" s="608" t="s">
        <v>56</v>
      </c>
      <c r="E5" s="608"/>
      <c r="F5" s="608"/>
      <c r="G5" s="608"/>
      <c r="H5" s="608"/>
      <c r="I5" s="609"/>
      <c r="J5" s="14" t="s">
        <v>10</v>
      </c>
      <c r="K5" s="610"/>
      <c r="L5" s="611"/>
    </row>
    <row r="6" spans="1:52">
      <c r="A6" s="16"/>
      <c r="B6" s="5"/>
      <c r="C6" s="5"/>
      <c r="D6" s="5"/>
      <c r="E6" s="5"/>
      <c r="F6" s="5"/>
      <c r="G6" s="5"/>
      <c r="H6" s="5"/>
      <c r="I6" s="5"/>
      <c r="J6" s="5"/>
      <c r="K6" s="5"/>
      <c r="L6" s="17"/>
    </row>
    <row r="7" spans="1:52">
      <c r="A7" s="128" t="s">
        <v>11</v>
      </c>
      <c r="B7" s="19"/>
      <c r="C7" s="20"/>
      <c r="D7" s="20"/>
      <c r="E7" s="20"/>
      <c r="F7" s="20"/>
      <c r="G7" s="20"/>
      <c r="H7" s="20"/>
      <c r="I7" s="20"/>
      <c r="J7" s="20"/>
      <c r="K7" s="20"/>
      <c r="L7" s="21"/>
    </row>
    <row r="8" spans="1:52" ht="5.25" customHeight="1">
      <c r="A8" s="16"/>
      <c r="B8" s="23"/>
      <c r="C8" s="23"/>
      <c r="D8" s="23"/>
      <c r="E8" s="23"/>
      <c r="F8" s="23"/>
      <c r="G8" s="23"/>
      <c r="H8" s="23"/>
      <c r="I8" s="23"/>
      <c r="J8" s="23"/>
      <c r="K8" s="23"/>
      <c r="L8" s="17"/>
    </row>
    <row r="9" spans="1:52">
      <c r="A9" s="129" t="s">
        <v>12</v>
      </c>
      <c r="B9" s="5"/>
      <c r="C9" s="24"/>
      <c r="D9" s="25" t="s">
        <v>13</v>
      </c>
      <c r="E9" s="23"/>
      <c r="F9" s="23"/>
      <c r="G9" s="23"/>
      <c r="H9" s="23"/>
      <c r="I9" s="23"/>
      <c r="J9" s="23"/>
      <c r="K9" s="23"/>
      <c r="L9" s="17"/>
    </row>
    <row r="10" spans="1:52">
      <c r="A10" s="129" t="s">
        <v>14</v>
      </c>
      <c r="B10" s="5"/>
      <c r="C10" s="612"/>
      <c r="D10" s="612"/>
      <c r="E10" s="612"/>
      <c r="F10" s="612"/>
      <c r="G10" s="612"/>
      <c r="H10" s="612"/>
      <c r="I10" s="612"/>
      <c r="J10" s="612"/>
      <c r="K10" s="612"/>
      <c r="L10" s="613"/>
    </row>
    <row r="11" spans="1:52">
      <c r="A11" s="130"/>
      <c r="B11" s="5"/>
      <c r="C11" s="612"/>
      <c r="D11" s="612"/>
      <c r="E11" s="612"/>
      <c r="F11" s="612"/>
      <c r="G11" s="612"/>
      <c r="H11" s="612"/>
      <c r="I11" s="612"/>
      <c r="J11" s="612"/>
      <c r="K11" s="612"/>
      <c r="L11" s="613"/>
    </row>
    <row r="12" spans="1:52">
      <c r="A12" s="129" t="s">
        <v>15</v>
      </c>
      <c r="B12" s="5"/>
      <c r="C12" s="614"/>
      <c r="D12" s="614"/>
      <c r="E12" s="614"/>
      <c r="F12" s="614"/>
      <c r="G12" s="614"/>
      <c r="H12" s="614"/>
      <c r="I12" s="614"/>
      <c r="J12" s="614"/>
      <c r="K12" s="614"/>
      <c r="L12" s="615"/>
    </row>
    <row r="13" spans="1:52">
      <c r="A13" s="129" t="s">
        <v>16</v>
      </c>
      <c r="B13" s="5"/>
      <c r="C13" s="614"/>
      <c r="D13" s="614"/>
      <c r="E13" s="614"/>
      <c r="F13" s="614"/>
      <c r="G13" s="614"/>
      <c r="H13" s="614"/>
      <c r="I13" s="614"/>
      <c r="J13" s="614"/>
      <c r="K13" s="614"/>
      <c r="L13" s="615"/>
    </row>
    <row r="14" spans="1:52">
      <c r="A14" s="129" t="s">
        <v>17</v>
      </c>
      <c r="B14" s="5"/>
      <c r="C14" s="614"/>
      <c r="D14" s="614"/>
      <c r="E14" s="614"/>
      <c r="F14" s="614"/>
      <c r="G14" s="614"/>
      <c r="H14" s="614"/>
      <c r="I14" s="614"/>
      <c r="J14" s="614"/>
      <c r="K14" s="614"/>
      <c r="L14" s="615"/>
    </row>
    <row r="15" spans="1:52" ht="4.5" customHeight="1" thickBot="1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8"/>
    </row>
    <row r="16" spans="1:52" s="32" customFormat="1" ht="2.25" customHeight="1" thickBot="1">
      <c r="A16" s="131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</row>
    <row r="17" spans="1:12">
      <c r="A17" s="132" t="s">
        <v>18</v>
      </c>
      <c r="B17" s="33"/>
      <c r="C17" s="34"/>
      <c r="D17" s="34"/>
      <c r="E17" s="34"/>
      <c r="F17" s="34"/>
      <c r="G17" s="34"/>
      <c r="H17" s="34"/>
      <c r="I17" s="34"/>
      <c r="J17" s="34"/>
      <c r="K17" s="34"/>
      <c r="L17" s="35"/>
    </row>
    <row r="18" spans="1:12" ht="4.5" customHeight="1" thickBot="1">
      <c r="A18" s="16"/>
      <c r="B18" s="5"/>
      <c r="C18" s="5"/>
      <c r="D18" s="5"/>
      <c r="E18" s="5"/>
      <c r="F18" s="5"/>
      <c r="G18" s="5"/>
      <c r="H18" s="5"/>
      <c r="I18" s="5"/>
      <c r="J18" s="5"/>
      <c r="K18" s="5"/>
      <c r="L18" s="17"/>
    </row>
    <row r="19" spans="1:12">
      <c r="A19" s="37" t="s">
        <v>19</v>
      </c>
      <c r="B19" s="570" t="s">
        <v>20</v>
      </c>
      <c r="C19" s="571"/>
      <c r="D19" s="571"/>
      <c r="E19" s="571"/>
      <c r="F19" s="571"/>
      <c r="G19" s="571"/>
      <c r="H19" s="571"/>
      <c r="I19" s="571"/>
      <c r="J19" s="599"/>
      <c r="K19" s="38" t="s">
        <v>21</v>
      </c>
      <c r="L19" s="37" t="s">
        <v>22</v>
      </c>
    </row>
    <row r="20" spans="1:12" ht="15.75" thickBot="1">
      <c r="A20" s="39">
        <v>663.1</v>
      </c>
      <c r="B20" s="584" t="s">
        <v>57</v>
      </c>
      <c r="C20" s="585"/>
      <c r="D20" s="585"/>
      <c r="E20" s="585"/>
      <c r="F20" s="585"/>
      <c r="G20" s="585"/>
      <c r="H20" s="585"/>
      <c r="I20" s="585"/>
      <c r="J20" s="586"/>
      <c r="K20" s="40" t="s">
        <v>1</v>
      </c>
      <c r="L20" s="41"/>
    </row>
    <row r="21" spans="1:12">
      <c r="A21" s="16"/>
      <c r="B21" s="5"/>
      <c r="C21" s="5"/>
      <c r="D21" s="5"/>
      <c r="E21" s="5"/>
      <c r="F21" s="5"/>
      <c r="G21" s="5"/>
      <c r="H21" s="5"/>
      <c r="I21" s="5"/>
      <c r="J21" s="5"/>
      <c r="K21" s="5"/>
      <c r="L21" s="17"/>
    </row>
    <row r="22" spans="1:12">
      <c r="A22" s="133" t="s">
        <v>24</v>
      </c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3"/>
    </row>
    <row r="23" spans="1:12" s="49" customFormat="1" ht="3.75" customHeight="1" thickBot="1">
      <c r="A23" s="134"/>
      <c r="B23" s="45"/>
      <c r="C23" s="45"/>
      <c r="D23" s="45"/>
      <c r="E23" s="45"/>
      <c r="F23" s="45"/>
      <c r="G23" s="45"/>
      <c r="H23" s="46"/>
      <c r="I23" s="46"/>
      <c r="J23" s="45"/>
      <c r="K23" s="45"/>
      <c r="L23" s="47"/>
    </row>
    <row r="24" spans="1:12">
      <c r="A24" s="570" t="s">
        <v>20</v>
      </c>
      <c r="B24" s="587"/>
      <c r="C24" s="587"/>
      <c r="D24" s="587"/>
      <c r="E24" s="588"/>
      <c r="F24" s="589" t="s">
        <v>25</v>
      </c>
      <c r="G24" s="587"/>
      <c r="H24" s="590" t="s">
        <v>26</v>
      </c>
      <c r="I24" s="591"/>
      <c r="J24" s="50" t="s">
        <v>27</v>
      </c>
      <c r="K24" s="38" t="s">
        <v>28</v>
      </c>
      <c r="L24" s="51" t="s">
        <v>29</v>
      </c>
    </row>
    <row r="25" spans="1:12">
      <c r="A25" s="580" t="s">
        <v>58</v>
      </c>
      <c r="B25" s="581"/>
      <c r="C25" s="581"/>
      <c r="D25" s="581"/>
      <c r="E25" s="582"/>
      <c r="F25" s="592"/>
      <c r="G25" s="582"/>
      <c r="H25" s="592"/>
      <c r="I25" s="582"/>
      <c r="J25" s="52"/>
      <c r="K25" s="53"/>
      <c r="L25" s="54">
        <f>0.1*L53</f>
        <v>3772.7604999999999</v>
      </c>
    </row>
    <row r="26" spans="1:12">
      <c r="A26" s="593"/>
      <c r="B26" s="594"/>
      <c r="C26" s="594"/>
      <c r="D26" s="594"/>
      <c r="E26" s="595"/>
      <c r="F26" s="55"/>
      <c r="G26" s="56"/>
      <c r="H26" s="55">
        <f>+'TUBERIA PVC D=595MM'!K3</f>
        <v>0</v>
      </c>
      <c r="I26" s="56"/>
      <c r="J26" s="52"/>
      <c r="K26" s="53"/>
      <c r="L26" s="54"/>
    </row>
    <row r="27" spans="1:12" ht="15.75" thickBot="1">
      <c r="A27" s="574"/>
      <c r="B27" s="575"/>
      <c r="C27" s="575"/>
      <c r="D27" s="575"/>
      <c r="E27" s="583"/>
      <c r="F27" s="598"/>
      <c r="G27" s="583"/>
      <c r="H27" s="598"/>
      <c r="I27" s="583"/>
      <c r="J27" s="57"/>
      <c r="K27" s="58"/>
      <c r="L27" s="59"/>
    </row>
    <row r="28" spans="1:12" ht="15.75" thickBot="1">
      <c r="A28" s="567" t="s">
        <v>31</v>
      </c>
      <c r="B28" s="568"/>
      <c r="C28" s="568"/>
      <c r="D28" s="568"/>
      <c r="E28" s="568"/>
      <c r="F28" s="568"/>
      <c r="G28" s="568"/>
      <c r="H28" s="568"/>
      <c r="I28" s="568"/>
      <c r="J28" s="568"/>
      <c r="K28" s="569"/>
      <c r="L28" s="60">
        <f>SUM(L25:L27)</f>
        <v>3772.7604999999999</v>
      </c>
    </row>
    <row r="29" spans="1:12">
      <c r="A29" s="135"/>
      <c r="B29" s="5"/>
      <c r="C29" s="5"/>
      <c r="D29" s="5"/>
      <c r="E29" s="5"/>
      <c r="F29" s="5"/>
      <c r="G29" s="5"/>
      <c r="H29" s="5"/>
      <c r="I29" s="5"/>
      <c r="J29" s="5"/>
      <c r="K29" s="5"/>
      <c r="L29" s="17"/>
    </row>
    <row r="30" spans="1:12">
      <c r="A30" s="136" t="s">
        <v>32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21"/>
    </row>
    <row r="31" spans="1:12" ht="3.75" customHeight="1" thickBot="1">
      <c r="A31" s="26"/>
      <c r="B31" s="11"/>
      <c r="C31" s="11"/>
      <c r="D31" s="11"/>
      <c r="E31" s="11"/>
      <c r="F31" s="11"/>
      <c r="G31" s="11"/>
      <c r="H31" s="11"/>
      <c r="I31" s="5"/>
      <c r="J31" s="5"/>
      <c r="K31" s="5"/>
      <c r="L31" s="17"/>
    </row>
    <row r="32" spans="1:12">
      <c r="A32" s="570" t="s">
        <v>20</v>
      </c>
      <c r="B32" s="571"/>
      <c r="C32" s="571"/>
      <c r="D32" s="571"/>
      <c r="E32" s="571"/>
      <c r="F32" s="571"/>
      <c r="G32" s="571"/>
      <c r="H32" s="579"/>
      <c r="I32" s="61" t="s">
        <v>21</v>
      </c>
      <c r="J32" s="50" t="s">
        <v>22</v>
      </c>
      <c r="K32" s="38" t="s">
        <v>33</v>
      </c>
      <c r="L32" s="51" t="s">
        <v>29</v>
      </c>
    </row>
    <row r="33" spans="1:12">
      <c r="A33" s="580" t="s">
        <v>59</v>
      </c>
      <c r="B33" s="581"/>
      <c r="C33" s="581"/>
      <c r="D33" s="581"/>
      <c r="E33" s="581"/>
      <c r="F33" s="581"/>
      <c r="G33" s="581"/>
      <c r="H33" s="582"/>
      <c r="I33" s="62" t="s">
        <v>1</v>
      </c>
      <c r="J33" s="63">
        <v>1</v>
      </c>
      <c r="K33" s="64">
        <f>+insumos!C27</f>
        <v>520000</v>
      </c>
      <c r="L33" s="54">
        <f>+J33*K33</f>
        <v>520000</v>
      </c>
    </row>
    <row r="34" spans="1:12">
      <c r="A34" s="44" t="s">
        <v>141</v>
      </c>
      <c r="B34" s="45"/>
      <c r="C34" s="45"/>
      <c r="D34" s="45"/>
      <c r="E34" s="45"/>
      <c r="F34" s="45"/>
      <c r="G34" s="45"/>
      <c r="H34" s="45"/>
      <c r="I34" s="119" t="s">
        <v>0</v>
      </c>
      <c r="J34" s="120">
        <v>0.3</v>
      </c>
      <c r="K34" s="121">
        <f>+insumos!C9</f>
        <v>60000</v>
      </c>
      <c r="L34" s="122">
        <f>+J34*K34</f>
        <v>18000</v>
      </c>
    </row>
    <row r="35" spans="1:12">
      <c r="A35" s="580"/>
      <c r="B35" s="581"/>
      <c r="C35" s="581"/>
      <c r="D35" s="581"/>
      <c r="E35" s="581"/>
      <c r="F35" s="581"/>
      <c r="G35" s="581"/>
      <c r="H35" s="582"/>
      <c r="I35" s="65"/>
      <c r="J35" s="66"/>
      <c r="K35" s="67"/>
      <c r="L35" s="68"/>
    </row>
    <row r="36" spans="1:12">
      <c r="A36" s="580"/>
      <c r="B36" s="581"/>
      <c r="C36" s="581"/>
      <c r="D36" s="581"/>
      <c r="E36" s="581"/>
      <c r="F36" s="581"/>
      <c r="G36" s="581"/>
      <c r="H36" s="582"/>
      <c r="I36" s="65"/>
      <c r="J36" s="66"/>
      <c r="K36" s="67"/>
      <c r="L36" s="68"/>
    </row>
    <row r="37" spans="1:12">
      <c r="A37" s="580"/>
      <c r="B37" s="581"/>
      <c r="C37" s="581"/>
      <c r="D37" s="581"/>
      <c r="E37" s="581"/>
      <c r="F37" s="581"/>
      <c r="G37" s="581"/>
      <c r="H37" s="582"/>
      <c r="I37" s="65"/>
      <c r="J37" s="66"/>
      <c r="K37" s="67"/>
      <c r="L37" s="68"/>
    </row>
    <row r="38" spans="1:12" ht="15.75" thickBot="1">
      <c r="A38" s="574"/>
      <c r="B38" s="575"/>
      <c r="C38" s="575"/>
      <c r="D38" s="575"/>
      <c r="E38" s="575"/>
      <c r="F38" s="575"/>
      <c r="G38" s="575"/>
      <c r="H38" s="583"/>
      <c r="I38" s="123"/>
      <c r="J38" s="70"/>
      <c r="K38" s="124"/>
      <c r="L38" s="71"/>
    </row>
    <row r="39" spans="1:12" ht="15.75" thickBot="1">
      <c r="A39" s="567" t="s">
        <v>31</v>
      </c>
      <c r="B39" s="568"/>
      <c r="C39" s="568"/>
      <c r="D39" s="568"/>
      <c r="E39" s="568"/>
      <c r="F39" s="568"/>
      <c r="G39" s="568"/>
      <c r="H39" s="568"/>
      <c r="I39" s="568"/>
      <c r="J39" s="568"/>
      <c r="K39" s="569"/>
      <c r="L39" s="60">
        <f>SUM(L33:L38)</f>
        <v>538000</v>
      </c>
    </row>
    <row r="40" spans="1:12">
      <c r="A40" s="16"/>
      <c r="B40" s="5"/>
      <c r="C40" s="5"/>
      <c r="D40" s="5"/>
      <c r="E40" s="5"/>
      <c r="F40" s="5"/>
      <c r="G40" s="5"/>
      <c r="H40" s="5"/>
      <c r="I40" s="5"/>
      <c r="J40" s="5"/>
      <c r="K40" s="5"/>
      <c r="L40" s="17"/>
    </row>
    <row r="41" spans="1:12">
      <c r="A41" s="136" t="s">
        <v>34</v>
      </c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21"/>
    </row>
    <row r="42" spans="1:12" ht="3.75" customHeight="1" thickBot="1">
      <c r="A42" s="16"/>
      <c r="B42" s="5"/>
      <c r="C42" s="5"/>
      <c r="D42" s="5"/>
      <c r="E42" s="5"/>
      <c r="F42" s="5"/>
      <c r="G42" s="5"/>
      <c r="H42" s="5"/>
      <c r="I42" s="5"/>
      <c r="J42" s="5"/>
      <c r="K42" s="5"/>
      <c r="L42" s="17"/>
    </row>
    <row r="43" spans="1:12">
      <c r="A43" s="570" t="s">
        <v>35</v>
      </c>
      <c r="B43" s="571"/>
      <c r="C43" s="571"/>
      <c r="D43" s="571"/>
      <c r="E43" s="571"/>
      <c r="F43" s="571"/>
      <c r="G43" s="571"/>
      <c r="H43" s="50" t="s">
        <v>36</v>
      </c>
      <c r="I43" s="38" t="s">
        <v>37</v>
      </c>
      <c r="J43" s="50" t="s">
        <v>38</v>
      </c>
      <c r="K43" s="38" t="s">
        <v>39</v>
      </c>
      <c r="L43" s="51" t="s">
        <v>29</v>
      </c>
    </row>
    <row r="44" spans="1:12">
      <c r="A44" s="580" t="s">
        <v>141</v>
      </c>
      <c r="B44" s="581"/>
      <c r="C44" s="581"/>
      <c r="D44" s="581"/>
      <c r="E44" s="581"/>
      <c r="F44" s="581"/>
      <c r="G44" s="581"/>
      <c r="H44" s="63">
        <f>+J34</f>
        <v>0.3</v>
      </c>
      <c r="I44" s="72">
        <f>+insumos!B75</f>
        <v>20</v>
      </c>
      <c r="J44" s="86">
        <f>+I44*H44</f>
        <v>6</v>
      </c>
      <c r="K44" s="68">
        <f>+TRANSPORTE!L55</f>
        <v>1600</v>
      </c>
      <c r="L44" s="68">
        <f>+K44*J44</f>
        <v>9600</v>
      </c>
    </row>
    <row r="45" spans="1:12" ht="15.75" thickBot="1">
      <c r="A45" s="574"/>
      <c r="B45" s="575"/>
      <c r="C45" s="575"/>
      <c r="D45" s="575"/>
      <c r="E45" s="575"/>
      <c r="F45" s="575"/>
      <c r="G45" s="575"/>
      <c r="H45" s="87"/>
      <c r="I45" s="11"/>
      <c r="J45" s="87"/>
      <c r="K45" s="68"/>
      <c r="L45" s="68"/>
    </row>
    <row r="46" spans="1:12" ht="15.75" thickBot="1">
      <c r="A46" s="567" t="s">
        <v>31</v>
      </c>
      <c r="B46" s="568"/>
      <c r="C46" s="568"/>
      <c r="D46" s="568"/>
      <c r="E46" s="568"/>
      <c r="F46" s="568"/>
      <c r="G46" s="568"/>
      <c r="H46" s="568"/>
      <c r="I46" s="568"/>
      <c r="J46" s="568"/>
      <c r="K46" s="569"/>
      <c r="L46" s="60">
        <f>SUM(L44:L45)</f>
        <v>9600</v>
      </c>
    </row>
    <row r="47" spans="1:12">
      <c r="A47" s="16"/>
      <c r="B47" s="5"/>
      <c r="C47" s="5"/>
      <c r="D47" s="5"/>
      <c r="E47" s="5"/>
      <c r="F47" s="5"/>
      <c r="G47" s="5"/>
      <c r="H47" s="5"/>
      <c r="I47" s="5"/>
      <c r="J47" s="5"/>
      <c r="K47" s="5"/>
      <c r="L47" s="17"/>
    </row>
    <row r="48" spans="1:12">
      <c r="A48" s="136" t="s">
        <v>41</v>
      </c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21"/>
    </row>
    <row r="49" spans="1:12" ht="3.75" customHeight="1" thickBot="1">
      <c r="A49" s="16"/>
      <c r="B49" s="5"/>
      <c r="C49" s="5"/>
      <c r="D49" s="5"/>
      <c r="E49" s="5"/>
      <c r="F49" s="5"/>
      <c r="G49" s="5"/>
      <c r="H49" s="5"/>
      <c r="I49" s="5"/>
      <c r="J49" s="5"/>
      <c r="K49" s="5"/>
      <c r="L49" s="17"/>
    </row>
    <row r="50" spans="1:12">
      <c r="A50" s="570" t="s">
        <v>42</v>
      </c>
      <c r="B50" s="571"/>
      <c r="C50" s="571"/>
      <c r="D50" s="571"/>
      <c r="E50" s="571"/>
      <c r="F50" s="571"/>
      <c r="G50" s="571"/>
      <c r="H50" s="50" t="s">
        <v>43</v>
      </c>
      <c r="I50" s="76" t="s">
        <v>44</v>
      </c>
      <c r="J50" s="77" t="s">
        <v>45</v>
      </c>
      <c r="K50" s="76" t="s">
        <v>28</v>
      </c>
      <c r="L50" s="78" t="s">
        <v>29</v>
      </c>
    </row>
    <row r="51" spans="1:12">
      <c r="A51" s="580" t="s">
        <v>61</v>
      </c>
      <c r="B51" s="581"/>
      <c r="C51" s="581"/>
      <c r="D51" s="581"/>
      <c r="E51" s="581"/>
      <c r="F51" s="581"/>
      <c r="G51" s="581"/>
      <c r="H51" s="52">
        <f>insumos!C50+3*insumos!C49</f>
        <v>203933</v>
      </c>
      <c r="I51" s="64">
        <f>+H51*0.85</f>
        <v>173343.05</v>
      </c>
      <c r="J51" s="52">
        <f>+H51+I51</f>
        <v>377276.05</v>
      </c>
      <c r="K51" s="72">
        <v>10</v>
      </c>
      <c r="L51" s="54">
        <f>+J51/K51</f>
        <v>37727.604999999996</v>
      </c>
    </row>
    <row r="52" spans="1:12" ht="15.75" thickBot="1">
      <c r="A52" s="574"/>
      <c r="B52" s="575"/>
      <c r="C52" s="575"/>
      <c r="D52" s="575"/>
      <c r="E52" s="575"/>
      <c r="F52" s="575"/>
      <c r="G52" s="575"/>
      <c r="H52" s="87"/>
      <c r="I52" s="11"/>
      <c r="J52" s="87"/>
      <c r="K52" s="11"/>
      <c r="L52" s="88"/>
    </row>
    <row r="53" spans="1:12" ht="15.75" thickBot="1">
      <c r="A53" s="567" t="s">
        <v>31</v>
      </c>
      <c r="B53" s="568"/>
      <c r="C53" s="568"/>
      <c r="D53" s="568"/>
      <c r="E53" s="568"/>
      <c r="F53" s="568"/>
      <c r="G53" s="568"/>
      <c r="H53" s="568"/>
      <c r="I53" s="568"/>
      <c r="J53" s="568"/>
      <c r="K53" s="569"/>
      <c r="L53" s="60">
        <f>SUM(L51:L52)</f>
        <v>37727.604999999996</v>
      </c>
    </row>
    <row r="54" spans="1:12" ht="8.25" customHeight="1" thickBot="1">
      <c r="A54" s="16"/>
      <c r="B54" s="5"/>
      <c r="C54" s="5"/>
      <c r="D54" s="5"/>
      <c r="E54" s="5"/>
      <c r="F54" s="5"/>
      <c r="G54" s="5"/>
      <c r="H54" s="5"/>
      <c r="I54" s="5"/>
      <c r="J54" s="5"/>
      <c r="K54" s="5"/>
      <c r="L54" s="17"/>
    </row>
    <row r="55" spans="1:12" ht="15.75" thickBot="1">
      <c r="A55" s="576" t="s">
        <v>47</v>
      </c>
      <c r="B55" s="577"/>
      <c r="C55" s="577"/>
      <c r="D55" s="577"/>
      <c r="E55" s="577"/>
      <c r="F55" s="577"/>
      <c r="G55" s="577"/>
      <c r="H55" s="577"/>
      <c r="I55" s="577"/>
      <c r="J55" s="577"/>
      <c r="K55" s="578"/>
      <c r="L55" s="60">
        <f>ROUND(L28+L39+L46+L53,0)</f>
        <v>589100</v>
      </c>
    </row>
    <row r="56" spans="1:12" ht="3" customHeight="1">
      <c r="A56" s="16"/>
      <c r="B56" s="5"/>
      <c r="C56" s="5"/>
      <c r="D56" s="5"/>
      <c r="E56" s="5"/>
      <c r="F56" s="5"/>
      <c r="G56" s="5"/>
      <c r="H56" s="5"/>
      <c r="I56" s="5"/>
      <c r="J56" s="5"/>
      <c r="K56" s="5"/>
      <c r="L56" s="17"/>
    </row>
    <row r="57" spans="1:12" ht="3" customHeight="1">
      <c r="A57" s="16"/>
      <c r="B57" s="5"/>
      <c r="C57" s="5"/>
      <c r="D57" s="5"/>
      <c r="E57" s="5"/>
      <c r="F57" s="5"/>
      <c r="G57" s="5"/>
      <c r="H57" s="5"/>
      <c r="I57" s="5"/>
      <c r="J57" s="5"/>
      <c r="K57" s="5"/>
      <c r="L57" s="17"/>
    </row>
    <row r="58" spans="1:12" ht="9.75" customHeight="1">
      <c r="A58" s="16"/>
      <c r="B58" s="5"/>
      <c r="C58" s="5"/>
      <c r="D58" s="5"/>
      <c r="E58" s="5"/>
      <c r="F58" s="5"/>
      <c r="G58" s="5"/>
      <c r="H58" s="5"/>
      <c r="I58" s="5"/>
      <c r="J58" s="5"/>
      <c r="K58" s="5"/>
      <c r="L58" s="17"/>
    </row>
    <row r="59" spans="1:12" ht="9.75" customHeight="1">
      <c r="A59" s="16"/>
      <c r="B59" s="5"/>
      <c r="C59" s="5"/>
      <c r="D59" s="5"/>
      <c r="E59" s="5"/>
      <c r="F59" s="5"/>
      <c r="G59" s="5"/>
      <c r="H59" s="5"/>
      <c r="I59" s="5"/>
      <c r="J59" s="5"/>
      <c r="K59" s="5"/>
      <c r="L59" s="17"/>
    </row>
    <row r="60" spans="1:12" ht="9.75" customHeight="1">
      <c r="A60" s="16"/>
      <c r="B60" s="5"/>
      <c r="C60" s="5"/>
      <c r="D60" s="5"/>
      <c r="E60" s="5"/>
      <c r="F60" s="5"/>
      <c r="G60" s="5"/>
      <c r="H60" s="5"/>
      <c r="I60" s="5"/>
      <c r="J60" s="5"/>
      <c r="K60" s="5"/>
      <c r="L60" s="17"/>
    </row>
    <row r="61" spans="1:12" ht="9.75" customHeight="1">
      <c r="A61" s="16"/>
      <c r="B61" s="5"/>
      <c r="C61" s="5"/>
      <c r="D61" s="5"/>
      <c r="E61" s="5"/>
      <c r="F61" s="5"/>
      <c r="G61" s="5"/>
      <c r="H61" s="5"/>
      <c r="I61" s="5"/>
      <c r="J61" s="5"/>
      <c r="K61" s="5"/>
      <c r="L61" s="17"/>
    </row>
    <row r="62" spans="1:12" ht="9.75" customHeight="1">
      <c r="A62" s="16"/>
      <c r="B62" s="5"/>
      <c r="C62" s="5"/>
      <c r="D62" s="5"/>
      <c r="E62" s="5"/>
      <c r="F62" s="5"/>
      <c r="G62" s="5"/>
      <c r="H62" s="5"/>
      <c r="I62" s="5"/>
      <c r="J62" s="5"/>
      <c r="K62" s="5"/>
      <c r="L62" s="17"/>
    </row>
    <row r="63" spans="1:12" ht="9.75" customHeight="1">
      <c r="A63" s="16"/>
      <c r="B63" s="5"/>
      <c r="C63" s="5"/>
      <c r="D63" s="5"/>
      <c r="E63" s="5"/>
      <c r="F63" s="79" t="s">
        <v>48</v>
      </c>
      <c r="G63" s="5"/>
      <c r="H63" s="5"/>
      <c r="I63" s="5"/>
      <c r="J63" s="5"/>
      <c r="K63" s="5"/>
      <c r="L63" s="17"/>
    </row>
    <row r="64" spans="1:12">
      <c r="A64" s="16"/>
      <c r="B64" s="5"/>
      <c r="C64" s="5"/>
      <c r="D64" s="5"/>
      <c r="E64" s="5"/>
      <c r="F64" s="79" t="s">
        <v>49</v>
      </c>
      <c r="G64" s="554"/>
      <c r="H64" s="554"/>
      <c r="I64" s="554"/>
      <c r="J64" s="5"/>
      <c r="K64" s="5"/>
      <c r="L64" s="17"/>
    </row>
    <row r="65" spans="1:12">
      <c r="A65" s="555" t="s">
        <v>50</v>
      </c>
      <c r="B65" s="556"/>
      <c r="C65" s="556"/>
      <c r="D65" s="556"/>
      <c r="E65" s="556"/>
      <c r="F65" s="556"/>
      <c r="G65" s="556"/>
      <c r="H65" s="556"/>
      <c r="I65" s="556"/>
      <c r="J65" s="556"/>
      <c r="K65" s="556"/>
      <c r="L65" s="557"/>
    </row>
    <row r="66" spans="1:12" ht="3" customHeight="1">
      <c r="A66" s="16"/>
      <c r="B66" s="5"/>
      <c r="C66" s="5"/>
      <c r="D66" s="5"/>
      <c r="E66" s="5"/>
      <c r="F66" s="5" t="s">
        <v>51</v>
      </c>
      <c r="G66" s="5"/>
      <c r="H66" s="5"/>
      <c r="I66" s="5"/>
      <c r="J66" s="5"/>
      <c r="K66" s="5"/>
      <c r="L66" s="17"/>
    </row>
    <row r="67" spans="1:12">
      <c r="A67" s="136" t="s">
        <v>68</v>
      </c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21"/>
    </row>
    <row r="68" spans="1:12">
      <c r="A68" s="558"/>
      <c r="B68" s="559"/>
      <c r="C68" s="559"/>
      <c r="D68" s="559"/>
      <c r="E68" s="559"/>
      <c r="F68" s="559"/>
      <c r="G68" s="559"/>
      <c r="H68" s="559"/>
      <c r="I68" s="559"/>
      <c r="J68" s="559"/>
      <c r="K68" s="559"/>
      <c r="L68" s="560"/>
    </row>
    <row r="69" spans="1:12">
      <c r="A69" s="561"/>
      <c r="B69" s="562"/>
      <c r="C69" s="562"/>
      <c r="D69" s="562"/>
      <c r="E69" s="562"/>
      <c r="F69" s="562"/>
      <c r="G69" s="562"/>
      <c r="H69" s="562"/>
      <c r="I69" s="562"/>
      <c r="J69" s="562"/>
      <c r="K69" s="562"/>
      <c r="L69" s="563"/>
    </row>
    <row r="70" spans="1:12">
      <c r="A70" s="564"/>
      <c r="B70" s="565"/>
      <c r="C70" s="565"/>
      <c r="D70" s="565"/>
      <c r="E70" s="565"/>
      <c r="F70" s="565"/>
      <c r="G70" s="565"/>
      <c r="H70" s="565"/>
      <c r="I70" s="565"/>
      <c r="J70" s="565"/>
      <c r="K70" s="565"/>
      <c r="L70" s="566"/>
    </row>
    <row r="71" spans="1:12">
      <c r="A71" s="80"/>
      <c r="B71" s="81"/>
      <c r="C71" s="81"/>
      <c r="D71" s="81"/>
      <c r="E71" s="81"/>
      <c r="F71" s="81"/>
      <c r="G71" s="81"/>
      <c r="H71" s="81"/>
      <c r="I71" s="81"/>
      <c r="J71" s="81"/>
      <c r="K71" s="81"/>
      <c r="L71" s="82"/>
    </row>
    <row r="72" spans="1:12">
      <c r="A72" s="80" t="s">
        <v>53</v>
      </c>
      <c r="B72" s="137"/>
      <c r="C72" s="81"/>
      <c r="D72" s="81"/>
      <c r="E72" s="81"/>
      <c r="F72" s="81"/>
      <c r="G72" s="81"/>
      <c r="H72" s="81"/>
      <c r="I72" s="81"/>
      <c r="J72" s="81"/>
      <c r="K72" s="81"/>
      <c r="L72" s="82"/>
    </row>
    <row r="73" spans="1:12">
      <c r="A73" s="16" t="s">
        <v>54</v>
      </c>
      <c r="B73" s="5"/>
      <c r="C73" s="5"/>
      <c r="D73" s="5"/>
      <c r="E73" s="79"/>
      <c r="F73" s="5"/>
      <c r="G73" s="5"/>
      <c r="H73" s="5"/>
      <c r="I73" s="5"/>
      <c r="J73" s="5"/>
      <c r="K73" s="5"/>
      <c r="L73" s="17"/>
    </row>
    <row r="74" spans="1:12">
      <c r="A74" s="16"/>
      <c r="B74" s="5"/>
      <c r="C74" s="5"/>
      <c r="D74" s="5"/>
      <c r="E74" s="79"/>
      <c r="F74" s="139"/>
      <c r="G74" s="139"/>
      <c r="H74" s="139"/>
      <c r="I74" s="139"/>
      <c r="J74" s="5"/>
      <c r="K74" s="5"/>
      <c r="L74" s="17"/>
    </row>
    <row r="75" spans="1:12">
      <c r="A75" s="149"/>
      <c r="B75" s="139"/>
      <c r="C75" s="139"/>
      <c r="D75" s="139"/>
      <c r="E75" s="139"/>
      <c r="F75" s="139"/>
      <c r="G75" s="139"/>
      <c r="H75" s="139"/>
      <c r="I75" s="139"/>
      <c r="J75" s="139"/>
      <c r="K75" s="139"/>
      <c r="L75" s="140"/>
    </row>
    <row r="76" spans="1:12">
      <c r="A76" s="16" t="s">
        <v>55</v>
      </c>
      <c r="B76" s="83"/>
      <c r="C76" s="83"/>
      <c r="D76" s="84"/>
      <c r="E76" s="141"/>
      <c r="F76" s="141"/>
      <c r="G76" s="141"/>
      <c r="H76" s="141"/>
      <c r="I76" s="142"/>
      <c r="J76" s="142"/>
      <c r="K76" s="142"/>
      <c r="L76" s="143"/>
    </row>
    <row r="77" spans="1:12" ht="9" customHeight="1" thickBot="1">
      <c r="A77" s="144"/>
      <c r="B77" s="145"/>
      <c r="C77" s="145"/>
      <c r="D77" s="11"/>
      <c r="E77" s="146"/>
      <c r="F77" s="146"/>
      <c r="G77" s="146"/>
      <c r="H77" s="146"/>
      <c r="I77" s="147"/>
      <c r="J77" s="147"/>
      <c r="K77" s="147"/>
      <c r="L77" s="148"/>
    </row>
  </sheetData>
  <mergeCells count="44">
    <mergeCell ref="B19:J19"/>
    <mergeCell ref="A2:A5"/>
    <mergeCell ref="D2:I2"/>
    <mergeCell ref="J2:L2"/>
    <mergeCell ref="D3:I3"/>
    <mergeCell ref="D4:I4"/>
    <mergeCell ref="D5:I5"/>
    <mergeCell ref="K5:L5"/>
    <mergeCell ref="C10:L10"/>
    <mergeCell ref="C11:L11"/>
    <mergeCell ref="C12:L12"/>
    <mergeCell ref="C13:L13"/>
    <mergeCell ref="C14:L14"/>
    <mergeCell ref="A32:H32"/>
    <mergeCell ref="B20:J20"/>
    <mergeCell ref="A24:E24"/>
    <mergeCell ref="F24:G24"/>
    <mergeCell ref="H24:I24"/>
    <mergeCell ref="A25:E25"/>
    <mergeCell ref="F25:G25"/>
    <mergeCell ref="H25:I25"/>
    <mergeCell ref="A26:E26"/>
    <mergeCell ref="A27:E27"/>
    <mergeCell ref="F27:G27"/>
    <mergeCell ref="H27:I27"/>
    <mergeCell ref="A28:K28"/>
    <mergeCell ref="A50:G50"/>
    <mergeCell ref="A33:H33"/>
    <mergeCell ref="A35:H35"/>
    <mergeCell ref="A36:H36"/>
    <mergeCell ref="A37:H37"/>
    <mergeCell ref="A38:H38"/>
    <mergeCell ref="A39:K39"/>
    <mergeCell ref="A43:G43"/>
    <mergeCell ref="A44:G44"/>
    <mergeCell ref="A45:G45"/>
    <mergeCell ref="A46:K46"/>
    <mergeCell ref="A68:L70"/>
    <mergeCell ref="G64:I64"/>
    <mergeCell ref="A65:L65"/>
    <mergeCell ref="A51:G51"/>
    <mergeCell ref="A52:G52"/>
    <mergeCell ref="A53:K53"/>
    <mergeCell ref="A55:K55"/>
  </mergeCells>
  <pageMargins left="0.70866141732283472" right="0.70866141732283472" top="0.74803149606299213" bottom="0.74803149606299213" header="0.31496062992125984" footer="0.31496062992125984"/>
  <pageSetup paperSize="9" scale="59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  <pageSetUpPr fitToPage="1"/>
  </sheetPr>
  <dimension ref="A1:BA77"/>
  <sheetViews>
    <sheetView topLeftCell="A31" zoomScale="84" zoomScaleNormal="84" workbookViewId="0">
      <selection activeCell="K58" sqref="K58"/>
    </sheetView>
  </sheetViews>
  <sheetFormatPr baseColWidth="10" defaultRowHeight="15"/>
  <cols>
    <col min="1" max="7" width="11.42578125" style="85"/>
    <col min="8" max="8" width="11.85546875" style="85" bestFit="1" customWidth="1"/>
    <col min="9" max="9" width="12.5703125" style="85" customWidth="1"/>
    <col min="10" max="10" width="13.28515625" style="85" customWidth="1"/>
    <col min="11" max="11" width="15.85546875" style="85" customWidth="1"/>
    <col min="12" max="12" width="13" style="85" customWidth="1"/>
    <col min="13" max="13" width="0.140625" style="203" customWidth="1"/>
    <col min="14" max="255" width="11.42578125" style="203"/>
    <col min="256" max="256" width="1.85546875" style="203" customWidth="1"/>
    <col min="257" max="263" width="11.42578125" style="203"/>
    <col min="264" max="264" width="11.85546875" style="203" bestFit="1" customWidth="1"/>
    <col min="265" max="265" width="12.5703125" style="203" customWidth="1"/>
    <col min="266" max="266" width="13.28515625" style="203" customWidth="1"/>
    <col min="267" max="267" width="15.85546875" style="203" customWidth="1"/>
    <col min="268" max="268" width="13" style="203" customWidth="1"/>
    <col min="269" max="269" width="0.140625" style="203" customWidth="1"/>
    <col min="270" max="511" width="11.42578125" style="203"/>
    <col min="512" max="512" width="1.85546875" style="203" customWidth="1"/>
    <col min="513" max="519" width="11.42578125" style="203"/>
    <col min="520" max="520" width="11.85546875" style="203" bestFit="1" customWidth="1"/>
    <col min="521" max="521" width="12.5703125" style="203" customWidth="1"/>
    <col min="522" max="522" width="13.28515625" style="203" customWidth="1"/>
    <col min="523" max="523" width="15.85546875" style="203" customWidth="1"/>
    <col min="524" max="524" width="13" style="203" customWidth="1"/>
    <col min="525" max="525" width="0.140625" style="203" customWidth="1"/>
    <col min="526" max="767" width="11.42578125" style="203"/>
    <col min="768" max="768" width="1.85546875" style="203" customWidth="1"/>
    <col min="769" max="775" width="11.42578125" style="203"/>
    <col min="776" max="776" width="11.85546875" style="203" bestFit="1" customWidth="1"/>
    <col min="777" max="777" width="12.5703125" style="203" customWidth="1"/>
    <col min="778" max="778" width="13.28515625" style="203" customWidth="1"/>
    <col min="779" max="779" width="15.85546875" style="203" customWidth="1"/>
    <col min="780" max="780" width="13" style="203" customWidth="1"/>
    <col min="781" max="781" width="0.140625" style="203" customWidth="1"/>
    <col min="782" max="1023" width="11.42578125" style="203"/>
    <col min="1024" max="1024" width="1.85546875" style="203" customWidth="1"/>
    <col min="1025" max="1031" width="11.42578125" style="203"/>
    <col min="1032" max="1032" width="11.85546875" style="203" bestFit="1" customWidth="1"/>
    <col min="1033" max="1033" width="12.5703125" style="203" customWidth="1"/>
    <col min="1034" max="1034" width="13.28515625" style="203" customWidth="1"/>
    <col min="1035" max="1035" width="15.85546875" style="203" customWidth="1"/>
    <col min="1036" max="1036" width="13" style="203" customWidth="1"/>
    <col min="1037" max="1037" width="0.140625" style="203" customWidth="1"/>
    <col min="1038" max="1279" width="11.42578125" style="203"/>
    <col min="1280" max="1280" width="1.85546875" style="203" customWidth="1"/>
    <col min="1281" max="1287" width="11.42578125" style="203"/>
    <col min="1288" max="1288" width="11.85546875" style="203" bestFit="1" customWidth="1"/>
    <col min="1289" max="1289" width="12.5703125" style="203" customWidth="1"/>
    <col min="1290" max="1290" width="13.28515625" style="203" customWidth="1"/>
    <col min="1291" max="1291" width="15.85546875" style="203" customWidth="1"/>
    <col min="1292" max="1292" width="13" style="203" customWidth="1"/>
    <col min="1293" max="1293" width="0.140625" style="203" customWidth="1"/>
    <col min="1294" max="1535" width="11.42578125" style="203"/>
    <col min="1536" max="1536" width="1.85546875" style="203" customWidth="1"/>
    <col min="1537" max="1543" width="11.42578125" style="203"/>
    <col min="1544" max="1544" width="11.85546875" style="203" bestFit="1" customWidth="1"/>
    <col min="1545" max="1545" width="12.5703125" style="203" customWidth="1"/>
    <col min="1546" max="1546" width="13.28515625" style="203" customWidth="1"/>
    <col min="1547" max="1547" width="15.85546875" style="203" customWidth="1"/>
    <col min="1548" max="1548" width="13" style="203" customWidth="1"/>
    <col min="1549" max="1549" width="0.140625" style="203" customWidth="1"/>
    <col min="1550" max="1791" width="11.42578125" style="203"/>
    <col min="1792" max="1792" width="1.85546875" style="203" customWidth="1"/>
    <col min="1793" max="1799" width="11.42578125" style="203"/>
    <col min="1800" max="1800" width="11.85546875" style="203" bestFit="1" customWidth="1"/>
    <col min="1801" max="1801" width="12.5703125" style="203" customWidth="1"/>
    <col min="1802" max="1802" width="13.28515625" style="203" customWidth="1"/>
    <col min="1803" max="1803" width="15.85546875" style="203" customWidth="1"/>
    <col min="1804" max="1804" width="13" style="203" customWidth="1"/>
    <col min="1805" max="1805" width="0.140625" style="203" customWidth="1"/>
    <col min="1806" max="2047" width="11.42578125" style="203"/>
    <col min="2048" max="2048" width="1.85546875" style="203" customWidth="1"/>
    <col min="2049" max="2055" width="11.42578125" style="203"/>
    <col min="2056" max="2056" width="11.85546875" style="203" bestFit="1" customWidth="1"/>
    <col min="2057" max="2057" width="12.5703125" style="203" customWidth="1"/>
    <col min="2058" max="2058" width="13.28515625" style="203" customWidth="1"/>
    <col min="2059" max="2059" width="15.85546875" style="203" customWidth="1"/>
    <col min="2060" max="2060" width="13" style="203" customWidth="1"/>
    <col min="2061" max="2061" width="0.140625" style="203" customWidth="1"/>
    <col min="2062" max="2303" width="11.42578125" style="203"/>
    <col min="2304" max="2304" width="1.85546875" style="203" customWidth="1"/>
    <col min="2305" max="2311" width="11.42578125" style="203"/>
    <col min="2312" max="2312" width="11.85546875" style="203" bestFit="1" customWidth="1"/>
    <col min="2313" max="2313" width="12.5703125" style="203" customWidth="1"/>
    <col min="2314" max="2314" width="13.28515625" style="203" customWidth="1"/>
    <col min="2315" max="2315" width="15.85546875" style="203" customWidth="1"/>
    <col min="2316" max="2316" width="13" style="203" customWidth="1"/>
    <col min="2317" max="2317" width="0.140625" style="203" customWidth="1"/>
    <col min="2318" max="2559" width="11.42578125" style="203"/>
    <col min="2560" max="2560" width="1.85546875" style="203" customWidth="1"/>
    <col min="2561" max="2567" width="11.42578125" style="203"/>
    <col min="2568" max="2568" width="11.85546875" style="203" bestFit="1" customWidth="1"/>
    <col min="2569" max="2569" width="12.5703125" style="203" customWidth="1"/>
    <col min="2570" max="2570" width="13.28515625" style="203" customWidth="1"/>
    <col min="2571" max="2571" width="15.85546875" style="203" customWidth="1"/>
    <col min="2572" max="2572" width="13" style="203" customWidth="1"/>
    <col min="2573" max="2573" width="0.140625" style="203" customWidth="1"/>
    <col min="2574" max="2815" width="11.42578125" style="203"/>
    <col min="2816" max="2816" width="1.85546875" style="203" customWidth="1"/>
    <col min="2817" max="2823" width="11.42578125" style="203"/>
    <col min="2824" max="2824" width="11.85546875" style="203" bestFit="1" customWidth="1"/>
    <col min="2825" max="2825" width="12.5703125" style="203" customWidth="1"/>
    <col min="2826" max="2826" width="13.28515625" style="203" customWidth="1"/>
    <col min="2827" max="2827" width="15.85546875" style="203" customWidth="1"/>
    <col min="2828" max="2828" width="13" style="203" customWidth="1"/>
    <col min="2829" max="2829" width="0.140625" style="203" customWidth="1"/>
    <col min="2830" max="3071" width="11.42578125" style="203"/>
    <col min="3072" max="3072" width="1.85546875" style="203" customWidth="1"/>
    <col min="3073" max="3079" width="11.42578125" style="203"/>
    <col min="3080" max="3080" width="11.85546875" style="203" bestFit="1" customWidth="1"/>
    <col min="3081" max="3081" width="12.5703125" style="203" customWidth="1"/>
    <col min="3082" max="3082" width="13.28515625" style="203" customWidth="1"/>
    <col min="3083" max="3083" width="15.85546875" style="203" customWidth="1"/>
    <col min="3084" max="3084" width="13" style="203" customWidth="1"/>
    <col min="3085" max="3085" width="0.140625" style="203" customWidth="1"/>
    <col min="3086" max="3327" width="11.42578125" style="203"/>
    <col min="3328" max="3328" width="1.85546875" style="203" customWidth="1"/>
    <col min="3329" max="3335" width="11.42578125" style="203"/>
    <col min="3336" max="3336" width="11.85546875" style="203" bestFit="1" customWidth="1"/>
    <col min="3337" max="3337" width="12.5703125" style="203" customWidth="1"/>
    <col min="3338" max="3338" width="13.28515625" style="203" customWidth="1"/>
    <col min="3339" max="3339" width="15.85546875" style="203" customWidth="1"/>
    <col min="3340" max="3340" width="13" style="203" customWidth="1"/>
    <col min="3341" max="3341" width="0.140625" style="203" customWidth="1"/>
    <col min="3342" max="3583" width="11.42578125" style="203"/>
    <col min="3584" max="3584" width="1.85546875" style="203" customWidth="1"/>
    <col min="3585" max="3591" width="11.42578125" style="203"/>
    <col min="3592" max="3592" width="11.85546875" style="203" bestFit="1" customWidth="1"/>
    <col min="3593" max="3593" width="12.5703125" style="203" customWidth="1"/>
    <col min="3594" max="3594" width="13.28515625" style="203" customWidth="1"/>
    <col min="3595" max="3595" width="15.85546875" style="203" customWidth="1"/>
    <col min="3596" max="3596" width="13" style="203" customWidth="1"/>
    <col min="3597" max="3597" width="0.140625" style="203" customWidth="1"/>
    <col min="3598" max="3839" width="11.42578125" style="203"/>
    <col min="3840" max="3840" width="1.85546875" style="203" customWidth="1"/>
    <col min="3841" max="3847" width="11.42578125" style="203"/>
    <col min="3848" max="3848" width="11.85546875" style="203" bestFit="1" customWidth="1"/>
    <col min="3849" max="3849" width="12.5703125" style="203" customWidth="1"/>
    <col min="3850" max="3850" width="13.28515625" style="203" customWidth="1"/>
    <col min="3851" max="3851" width="15.85546875" style="203" customWidth="1"/>
    <col min="3852" max="3852" width="13" style="203" customWidth="1"/>
    <col min="3853" max="3853" width="0.140625" style="203" customWidth="1"/>
    <col min="3854" max="4095" width="11.42578125" style="203"/>
    <col min="4096" max="4096" width="1.85546875" style="203" customWidth="1"/>
    <col min="4097" max="4103" width="11.42578125" style="203"/>
    <col min="4104" max="4104" width="11.85546875" style="203" bestFit="1" customWidth="1"/>
    <col min="4105" max="4105" width="12.5703125" style="203" customWidth="1"/>
    <col min="4106" max="4106" width="13.28515625" style="203" customWidth="1"/>
    <col min="4107" max="4107" width="15.85546875" style="203" customWidth="1"/>
    <col min="4108" max="4108" width="13" style="203" customWidth="1"/>
    <col min="4109" max="4109" width="0.140625" style="203" customWidth="1"/>
    <col min="4110" max="4351" width="11.42578125" style="203"/>
    <col min="4352" max="4352" width="1.85546875" style="203" customWidth="1"/>
    <col min="4353" max="4359" width="11.42578125" style="203"/>
    <col min="4360" max="4360" width="11.85546875" style="203" bestFit="1" customWidth="1"/>
    <col min="4361" max="4361" width="12.5703125" style="203" customWidth="1"/>
    <col min="4362" max="4362" width="13.28515625" style="203" customWidth="1"/>
    <col min="4363" max="4363" width="15.85546875" style="203" customWidth="1"/>
    <col min="4364" max="4364" width="13" style="203" customWidth="1"/>
    <col min="4365" max="4365" width="0.140625" style="203" customWidth="1"/>
    <col min="4366" max="4607" width="11.42578125" style="203"/>
    <col min="4608" max="4608" width="1.85546875" style="203" customWidth="1"/>
    <col min="4609" max="4615" width="11.42578125" style="203"/>
    <col min="4616" max="4616" width="11.85546875" style="203" bestFit="1" customWidth="1"/>
    <col min="4617" max="4617" width="12.5703125" style="203" customWidth="1"/>
    <col min="4618" max="4618" width="13.28515625" style="203" customWidth="1"/>
    <col min="4619" max="4619" width="15.85546875" style="203" customWidth="1"/>
    <col min="4620" max="4620" width="13" style="203" customWidth="1"/>
    <col min="4621" max="4621" width="0.140625" style="203" customWidth="1"/>
    <col min="4622" max="4863" width="11.42578125" style="203"/>
    <col min="4864" max="4864" width="1.85546875" style="203" customWidth="1"/>
    <col min="4865" max="4871" width="11.42578125" style="203"/>
    <col min="4872" max="4872" width="11.85546875" style="203" bestFit="1" customWidth="1"/>
    <col min="4873" max="4873" width="12.5703125" style="203" customWidth="1"/>
    <col min="4874" max="4874" width="13.28515625" style="203" customWidth="1"/>
    <col min="4875" max="4875" width="15.85546875" style="203" customWidth="1"/>
    <col min="4876" max="4876" width="13" style="203" customWidth="1"/>
    <col min="4877" max="4877" width="0.140625" style="203" customWidth="1"/>
    <col min="4878" max="5119" width="11.42578125" style="203"/>
    <col min="5120" max="5120" width="1.85546875" style="203" customWidth="1"/>
    <col min="5121" max="5127" width="11.42578125" style="203"/>
    <col min="5128" max="5128" width="11.85546875" style="203" bestFit="1" customWidth="1"/>
    <col min="5129" max="5129" width="12.5703125" style="203" customWidth="1"/>
    <col min="5130" max="5130" width="13.28515625" style="203" customWidth="1"/>
    <col min="5131" max="5131" width="15.85546875" style="203" customWidth="1"/>
    <col min="5132" max="5132" width="13" style="203" customWidth="1"/>
    <col min="5133" max="5133" width="0.140625" style="203" customWidth="1"/>
    <col min="5134" max="5375" width="11.42578125" style="203"/>
    <col min="5376" max="5376" width="1.85546875" style="203" customWidth="1"/>
    <col min="5377" max="5383" width="11.42578125" style="203"/>
    <col min="5384" max="5384" width="11.85546875" style="203" bestFit="1" customWidth="1"/>
    <col min="5385" max="5385" width="12.5703125" style="203" customWidth="1"/>
    <col min="5386" max="5386" width="13.28515625" style="203" customWidth="1"/>
    <col min="5387" max="5387" width="15.85546875" style="203" customWidth="1"/>
    <col min="5388" max="5388" width="13" style="203" customWidth="1"/>
    <col min="5389" max="5389" width="0.140625" style="203" customWidth="1"/>
    <col min="5390" max="5631" width="11.42578125" style="203"/>
    <col min="5632" max="5632" width="1.85546875" style="203" customWidth="1"/>
    <col min="5633" max="5639" width="11.42578125" style="203"/>
    <col min="5640" max="5640" width="11.85546875" style="203" bestFit="1" customWidth="1"/>
    <col min="5641" max="5641" width="12.5703125" style="203" customWidth="1"/>
    <col min="5642" max="5642" width="13.28515625" style="203" customWidth="1"/>
    <col min="5643" max="5643" width="15.85546875" style="203" customWidth="1"/>
    <col min="5644" max="5644" width="13" style="203" customWidth="1"/>
    <col min="5645" max="5645" width="0.140625" style="203" customWidth="1"/>
    <col min="5646" max="5887" width="11.42578125" style="203"/>
    <col min="5888" max="5888" width="1.85546875" style="203" customWidth="1"/>
    <col min="5889" max="5895" width="11.42578125" style="203"/>
    <col min="5896" max="5896" width="11.85546875" style="203" bestFit="1" customWidth="1"/>
    <col min="5897" max="5897" width="12.5703125" style="203" customWidth="1"/>
    <col min="5898" max="5898" width="13.28515625" style="203" customWidth="1"/>
    <col min="5899" max="5899" width="15.85546875" style="203" customWidth="1"/>
    <col min="5900" max="5900" width="13" style="203" customWidth="1"/>
    <col min="5901" max="5901" width="0.140625" style="203" customWidth="1"/>
    <col min="5902" max="6143" width="11.42578125" style="203"/>
    <col min="6144" max="6144" width="1.85546875" style="203" customWidth="1"/>
    <col min="6145" max="6151" width="11.42578125" style="203"/>
    <col min="6152" max="6152" width="11.85546875" style="203" bestFit="1" customWidth="1"/>
    <col min="6153" max="6153" width="12.5703125" style="203" customWidth="1"/>
    <col min="6154" max="6154" width="13.28515625" style="203" customWidth="1"/>
    <col min="6155" max="6155" width="15.85546875" style="203" customWidth="1"/>
    <col min="6156" max="6156" width="13" style="203" customWidth="1"/>
    <col min="6157" max="6157" width="0.140625" style="203" customWidth="1"/>
    <col min="6158" max="6399" width="11.42578125" style="203"/>
    <col min="6400" max="6400" width="1.85546875" style="203" customWidth="1"/>
    <col min="6401" max="6407" width="11.42578125" style="203"/>
    <col min="6408" max="6408" width="11.85546875" style="203" bestFit="1" customWidth="1"/>
    <col min="6409" max="6409" width="12.5703125" style="203" customWidth="1"/>
    <col min="6410" max="6410" width="13.28515625" style="203" customWidth="1"/>
    <col min="6411" max="6411" width="15.85546875" style="203" customWidth="1"/>
    <col min="6412" max="6412" width="13" style="203" customWidth="1"/>
    <col min="6413" max="6413" width="0.140625" style="203" customWidth="1"/>
    <col min="6414" max="6655" width="11.42578125" style="203"/>
    <col min="6656" max="6656" width="1.85546875" style="203" customWidth="1"/>
    <col min="6657" max="6663" width="11.42578125" style="203"/>
    <col min="6664" max="6664" width="11.85546875" style="203" bestFit="1" customWidth="1"/>
    <col min="6665" max="6665" width="12.5703125" style="203" customWidth="1"/>
    <col min="6666" max="6666" width="13.28515625" style="203" customWidth="1"/>
    <col min="6667" max="6667" width="15.85546875" style="203" customWidth="1"/>
    <col min="6668" max="6668" width="13" style="203" customWidth="1"/>
    <col min="6669" max="6669" width="0.140625" style="203" customWidth="1"/>
    <col min="6670" max="6911" width="11.42578125" style="203"/>
    <col min="6912" max="6912" width="1.85546875" style="203" customWidth="1"/>
    <col min="6913" max="6919" width="11.42578125" style="203"/>
    <col min="6920" max="6920" width="11.85546875" style="203" bestFit="1" customWidth="1"/>
    <col min="6921" max="6921" width="12.5703125" style="203" customWidth="1"/>
    <col min="6922" max="6922" width="13.28515625" style="203" customWidth="1"/>
    <col min="6923" max="6923" width="15.85546875" style="203" customWidth="1"/>
    <col min="6924" max="6924" width="13" style="203" customWidth="1"/>
    <col min="6925" max="6925" width="0.140625" style="203" customWidth="1"/>
    <col min="6926" max="7167" width="11.42578125" style="203"/>
    <col min="7168" max="7168" width="1.85546875" style="203" customWidth="1"/>
    <col min="7169" max="7175" width="11.42578125" style="203"/>
    <col min="7176" max="7176" width="11.85546875" style="203" bestFit="1" customWidth="1"/>
    <col min="7177" max="7177" width="12.5703125" style="203" customWidth="1"/>
    <col min="7178" max="7178" width="13.28515625" style="203" customWidth="1"/>
    <col min="7179" max="7179" width="15.85546875" style="203" customWidth="1"/>
    <col min="7180" max="7180" width="13" style="203" customWidth="1"/>
    <col min="7181" max="7181" width="0.140625" style="203" customWidth="1"/>
    <col min="7182" max="7423" width="11.42578125" style="203"/>
    <col min="7424" max="7424" width="1.85546875" style="203" customWidth="1"/>
    <col min="7425" max="7431" width="11.42578125" style="203"/>
    <col min="7432" max="7432" width="11.85546875" style="203" bestFit="1" customWidth="1"/>
    <col min="7433" max="7433" width="12.5703125" style="203" customWidth="1"/>
    <col min="7434" max="7434" width="13.28515625" style="203" customWidth="1"/>
    <col min="7435" max="7435" width="15.85546875" style="203" customWidth="1"/>
    <col min="7436" max="7436" width="13" style="203" customWidth="1"/>
    <col min="7437" max="7437" width="0.140625" style="203" customWidth="1"/>
    <col min="7438" max="7679" width="11.42578125" style="203"/>
    <col min="7680" max="7680" width="1.85546875" style="203" customWidth="1"/>
    <col min="7681" max="7687" width="11.42578125" style="203"/>
    <col min="7688" max="7688" width="11.85546875" style="203" bestFit="1" customWidth="1"/>
    <col min="7689" max="7689" width="12.5703125" style="203" customWidth="1"/>
    <col min="7690" max="7690" width="13.28515625" style="203" customWidth="1"/>
    <col min="7691" max="7691" width="15.85546875" style="203" customWidth="1"/>
    <col min="7692" max="7692" width="13" style="203" customWidth="1"/>
    <col min="7693" max="7693" width="0.140625" style="203" customWidth="1"/>
    <col min="7694" max="7935" width="11.42578125" style="203"/>
    <col min="7936" max="7936" width="1.85546875" style="203" customWidth="1"/>
    <col min="7937" max="7943" width="11.42578125" style="203"/>
    <col min="7944" max="7944" width="11.85546875" style="203" bestFit="1" customWidth="1"/>
    <col min="7945" max="7945" width="12.5703125" style="203" customWidth="1"/>
    <col min="7946" max="7946" width="13.28515625" style="203" customWidth="1"/>
    <col min="7947" max="7947" width="15.85546875" style="203" customWidth="1"/>
    <col min="7948" max="7948" width="13" style="203" customWidth="1"/>
    <col min="7949" max="7949" width="0.140625" style="203" customWidth="1"/>
    <col min="7950" max="8191" width="11.42578125" style="203"/>
    <col min="8192" max="8192" width="1.85546875" style="203" customWidth="1"/>
    <col min="8193" max="8199" width="11.42578125" style="203"/>
    <col min="8200" max="8200" width="11.85546875" style="203" bestFit="1" customWidth="1"/>
    <col min="8201" max="8201" width="12.5703125" style="203" customWidth="1"/>
    <col min="8202" max="8202" width="13.28515625" style="203" customWidth="1"/>
    <col min="8203" max="8203" width="15.85546875" style="203" customWidth="1"/>
    <col min="8204" max="8204" width="13" style="203" customWidth="1"/>
    <col min="8205" max="8205" width="0.140625" style="203" customWidth="1"/>
    <col min="8206" max="8447" width="11.42578125" style="203"/>
    <col min="8448" max="8448" width="1.85546875" style="203" customWidth="1"/>
    <col min="8449" max="8455" width="11.42578125" style="203"/>
    <col min="8456" max="8456" width="11.85546875" style="203" bestFit="1" customWidth="1"/>
    <col min="8457" max="8457" width="12.5703125" style="203" customWidth="1"/>
    <col min="8458" max="8458" width="13.28515625" style="203" customWidth="1"/>
    <col min="8459" max="8459" width="15.85546875" style="203" customWidth="1"/>
    <col min="8460" max="8460" width="13" style="203" customWidth="1"/>
    <col min="8461" max="8461" width="0.140625" style="203" customWidth="1"/>
    <col min="8462" max="8703" width="11.42578125" style="203"/>
    <col min="8704" max="8704" width="1.85546875" style="203" customWidth="1"/>
    <col min="8705" max="8711" width="11.42578125" style="203"/>
    <col min="8712" max="8712" width="11.85546875" style="203" bestFit="1" customWidth="1"/>
    <col min="8713" max="8713" width="12.5703125" style="203" customWidth="1"/>
    <col min="8714" max="8714" width="13.28515625" style="203" customWidth="1"/>
    <col min="8715" max="8715" width="15.85546875" style="203" customWidth="1"/>
    <col min="8716" max="8716" width="13" style="203" customWidth="1"/>
    <col min="8717" max="8717" width="0.140625" style="203" customWidth="1"/>
    <col min="8718" max="8959" width="11.42578125" style="203"/>
    <col min="8960" max="8960" width="1.85546875" style="203" customWidth="1"/>
    <col min="8961" max="8967" width="11.42578125" style="203"/>
    <col min="8968" max="8968" width="11.85546875" style="203" bestFit="1" customWidth="1"/>
    <col min="8969" max="8969" width="12.5703125" style="203" customWidth="1"/>
    <col min="8970" max="8970" width="13.28515625" style="203" customWidth="1"/>
    <col min="8971" max="8971" width="15.85546875" style="203" customWidth="1"/>
    <col min="8972" max="8972" width="13" style="203" customWidth="1"/>
    <col min="8973" max="8973" width="0.140625" style="203" customWidth="1"/>
    <col min="8974" max="9215" width="11.42578125" style="203"/>
    <col min="9216" max="9216" width="1.85546875" style="203" customWidth="1"/>
    <col min="9217" max="9223" width="11.42578125" style="203"/>
    <col min="9224" max="9224" width="11.85546875" style="203" bestFit="1" customWidth="1"/>
    <col min="9225" max="9225" width="12.5703125" style="203" customWidth="1"/>
    <col min="9226" max="9226" width="13.28515625" style="203" customWidth="1"/>
    <col min="9227" max="9227" width="15.85546875" style="203" customWidth="1"/>
    <col min="9228" max="9228" width="13" style="203" customWidth="1"/>
    <col min="9229" max="9229" width="0.140625" style="203" customWidth="1"/>
    <col min="9230" max="9471" width="11.42578125" style="203"/>
    <col min="9472" max="9472" width="1.85546875" style="203" customWidth="1"/>
    <col min="9473" max="9479" width="11.42578125" style="203"/>
    <col min="9480" max="9480" width="11.85546875" style="203" bestFit="1" customWidth="1"/>
    <col min="9481" max="9481" width="12.5703125" style="203" customWidth="1"/>
    <col min="9482" max="9482" width="13.28515625" style="203" customWidth="1"/>
    <col min="9483" max="9483" width="15.85546875" style="203" customWidth="1"/>
    <col min="9484" max="9484" width="13" style="203" customWidth="1"/>
    <col min="9485" max="9485" width="0.140625" style="203" customWidth="1"/>
    <col min="9486" max="9727" width="11.42578125" style="203"/>
    <col min="9728" max="9728" width="1.85546875" style="203" customWidth="1"/>
    <col min="9729" max="9735" width="11.42578125" style="203"/>
    <col min="9736" max="9736" width="11.85546875" style="203" bestFit="1" customWidth="1"/>
    <col min="9737" max="9737" width="12.5703125" style="203" customWidth="1"/>
    <col min="9738" max="9738" width="13.28515625" style="203" customWidth="1"/>
    <col min="9739" max="9739" width="15.85546875" style="203" customWidth="1"/>
    <col min="9740" max="9740" width="13" style="203" customWidth="1"/>
    <col min="9741" max="9741" width="0.140625" style="203" customWidth="1"/>
    <col min="9742" max="9983" width="11.42578125" style="203"/>
    <col min="9984" max="9984" width="1.85546875" style="203" customWidth="1"/>
    <col min="9985" max="9991" width="11.42578125" style="203"/>
    <col min="9992" max="9992" width="11.85546875" style="203" bestFit="1" customWidth="1"/>
    <col min="9993" max="9993" width="12.5703125" style="203" customWidth="1"/>
    <col min="9994" max="9994" width="13.28515625" style="203" customWidth="1"/>
    <col min="9995" max="9995" width="15.85546875" style="203" customWidth="1"/>
    <col min="9996" max="9996" width="13" style="203" customWidth="1"/>
    <col min="9997" max="9997" width="0.140625" style="203" customWidth="1"/>
    <col min="9998" max="10239" width="11.42578125" style="203"/>
    <col min="10240" max="10240" width="1.85546875" style="203" customWidth="1"/>
    <col min="10241" max="10247" width="11.42578125" style="203"/>
    <col min="10248" max="10248" width="11.85546875" style="203" bestFit="1" customWidth="1"/>
    <col min="10249" max="10249" width="12.5703125" style="203" customWidth="1"/>
    <col min="10250" max="10250" width="13.28515625" style="203" customWidth="1"/>
    <col min="10251" max="10251" width="15.85546875" style="203" customWidth="1"/>
    <col min="10252" max="10252" width="13" style="203" customWidth="1"/>
    <col min="10253" max="10253" width="0.140625" style="203" customWidth="1"/>
    <col min="10254" max="10495" width="11.42578125" style="203"/>
    <col min="10496" max="10496" width="1.85546875" style="203" customWidth="1"/>
    <col min="10497" max="10503" width="11.42578125" style="203"/>
    <col min="10504" max="10504" width="11.85546875" style="203" bestFit="1" customWidth="1"/>
    <col min="10505" max="10505" width="12.5703125" style="203" customWidth="1"/>
    <col min="10506" max="10506" width="13.28515625" style="203" customWidth="1"/>
    <col min="10507" max="10507" width="15.85546875" style="203" customWidth="1"/>
    <col min="10508" max="10508" width="13" style="203" customWidth="1"/>
    <col min="10509" max="10509" width="0.140625" style="203" customWidth="1"/>
    <col min="10510" max="10751" width="11.42578125" style="203"/>
    <col min="10752" max="10752" width="1.85546875" style="203" customWidth="1"/>
    <col min="10753" max="10759" width="11.42578125" style="203"/>
    <col min="10760" max="10760" width="11.85546875" style="203" bestFit="1" customWidth="1"/>
    <col min="10761" max="10761" width="12.5703125" style="203" customWidth="1"/>
    <col min="10762" max="10762" width="13.28515625" style="203" customWidth="1"/>
    <col min="10763" max="10763" width="15.85546875" style="203" customWidth="1"/>
    <col min="10764" max="10764" width="13" style="203" customWidth="1"/>
    <col min="10765" max="10765" width="0.140625" style="203" customWidth="1"/>
    <col min="10766" max="11007" width="11.42578125" style="203"/>
    <col min="11008" max="11008" width="1.85546875" style="203" customWidth="1"/>
    <col min="11009" max="11015" width="11.42578125" style="203"/>
    <col min="11016" max="11016" width="11.85546875" style="203" bestFit="1" customWidth="1"/>
    <col min="11017" max="11017" width="12.5703125" style="203" customWidth="1"/>
    <col min="11018" max="11018" width="13.28515625" style="203" customWidth="1"/>
    <col min="11019" max="11019" width="15.85546875" style="203" customWidth="1"/>
    <col min="11020" max="11020" width="13" style="203" customWidth="1"/>
    <col min="11021" max="11021" width="0.140625" style="203" customWidth="1"/>
    <col min="11022" max="11263" width="11.42578125" style="203"/>
    <col min="11264" max="11264" width="1.85546875" style="203" customWidth="1"/>
    <col min="11265" max="11271" width="11.42578125" style="203"/>
    <col min="11272" max="11272" width="11.85546875" style="203" bestFit="1" customWidth="1"/>
    <col min="11273" max="11273" width="12.5703125" style="203" customWidth="1"/>
    <col min="11274" max="11274" width="13.28515625" style="203" customWidth="1"/>
    <col min="11275" max="11275" width="15.85546875" style="203" customWidth="1"/>
    <col min="11276" max="11276" width="13" style="203" customWidth="1"/>
    <col min="11277" max="11277" width="0.140625" style="203" customWidth="1"/>
    <col min="11278" max="11519" width="11.42578125" style="203"/>
    <col min="11520" max="11520" width="1.85546875" style="203" customWidth="1"/>
    <col min="11521" max="11527" width="11.42578125" style="203"/>
    <col min="11528" max="11528" width="11.85546875" style="203" bestFit="1" customWidth="1"/>
    <col min="11529" max="11529" width="12.5703125" style="203" customWidth="1"/>
    <col min="11530" max="11530" width="13.28515625" style="203" customWidth="1"/>
    <col min="11531" max="11531" width="15.85546875" style="203" customWidth="1"/>
    <col min="11532" max="11532" width="13" style="203" customWidth="1"/>
    <col min="11533" max="11533" width="0.140625" style="203" customWidth="1"/>
    <col min="11534" max="11775" width="11.42578125" style="203"/>
    <col min="11776" max="11776" width="1.85546875" style="203" customWidth="1"/>
    <col min="11777" max="11783" width="11.42578125" style="203"/>
    <col min="11784" max="11784" width="11.85546875" style="203" bestFit="1" customWidth="1"/>
    <col min="11785" max="11785" width="12.5703125" style="203" customWidth="1"/>
    <col min="11786" max="11786" width="13.28515625" style="203" customWidth="1"/>
    <col min="11787" max="11787" width="15.85546875" style="203" customWidth="1"/>
    <col min="11788" max="11788" width="13" style="203" customWidth="1"/>
    <col min="11789" max="11789" width="0.140625" style="203" customWidth="1"/>
    <col min="11790" max="12031" width="11.42578125" style="203"/>
    <col min="12032" max="12032" width="1.85546875" style="203" customWidth="1"/>
    <col min="12033" max="12039" width="11.42578125" style="203"/>
    <col min="12040" max="12040" width="11.85546875" style="203" bestFit="1" customWidth="1"/>
    <col min="12041" max="12041" width="12.5703125" style="203" customWidth="1"/>
    <col min="12042" max="12042" width="13.28515625" style="203" customWidth="1"/>
    <col min="12043" max="12043" width="15.85546875" style="203" customWidth="1"/>
    <col min="12044" max="12044" width="13" style="203" customWidth="1"/>
    <col min="12045" max="12045" width="0.140625" style="203" customWidth="1"/>
    <col min="12046" max="12287" width="11.42578125" style="203"/>
    <col min="12288" max="12288" width="1.85546875" style="203" customWidth="1"/>
    <col min="12289" max="12295" width="11.42578125" style="203"/>
    <col min="12296" max="12296" width="11.85546875" style="203" bestFit="1" customWidth="1"/>
    <col min="12297" max="12297" width="12.5703125" style="203" customWidth="1"/>
    <col min="12298" max="12298" width="13.28515625" style="203" customWidth="1"/>
    <col min="12299" max="12299" width="15.85546875" style="203" customWidth="1"/>
    <col min="12300" max="12300" width="13" style="203" customWidth="1"/>
    <col min="12301" max="12301" width="0.140625" style="203" customWidth="1"/>
    <col min="12302" max="12543" width="11.42578125" style="203"/>
    <col min="12544" max="12544" width="1.85546875" style="203" customWidth="1"/>
    <col min="12545" max="12551" width="11.42578125" style="203"/>
    <col min="12552" max="12552" width="11.85546875" style="203" bestFit="1" customWidth="1"/>
    <col min="12553" max="12553" width="12.5703125" style="203" customWidth="1"/>
    <col min="12554" max="12554" width="13.28515625" style="203" customWidth="1"/>
    <col min="12555" max="12555" width="15.85546875" style="203" customWidth="1"/>
    <col min="12556" max="12556" width="13" style="203" customWidth="1"/>
    <col min="12557" max="12557" width="0.140625" style="203" customWidth="1"/>
    <col min="12558" max="12799" width="11.42578125" style="203"/>
    <col min="12800" max="12800" width="1.85546875" style="203" customWidth="1"/>
    <col min="12801" max="12807" width="11.42578125" style="203"/>
    <col min="12808" max="12808" width="11.85546875" style="203" bestFit="1" customWidth="1"/>
    <col min="12809" max="12809" width="12.5703125" style="203" customWidth="1"/>
    <col min="12810" max="12810" width="13.28515625" style="203" customWidth="1"/>
    <col min="12811" max="12811" width="15.85546875" style="203" customWidth="1"/>
    <col min="12812" max="12812" width="13" style="203" customWidth="1"/>
    <col min="12813" max="12813" width="0.140625" style="203" customWidth="1"/>
    <col min="12814" max="13055" width="11.42578125" style="203"/>
    <col min="13056" max="13056" width="1.85546875" style="203" customWidth="1"/>
    <col min="13057" max="13063" width="11.42578125" style="203"/>
    <col min="13064" max="13064" width="11.85546875" style="203" bestFit="1" customWidth="1"/>
    <col min="13065" max="13065" width="12.5703125" style="203" customWidth="1"/>
    <col min="13066" max="13066" width="13.28515625" style="203" customWidth="1"/>
    <col min="13067" max="13067" width="15.85546875" style="203" customWidth="1"/>
    <col min="13068" max="13068" width="13" style="203" customWidth="1"/>
    <col min="13069" max="13069" width="0.140625" style="203" customWidth="1"/>
    <col min="13070" max="13311" width="11.42578125" style="203"/>
    <col min="13312" max="13312" width="1.85546875" style="203" customWidth="1"/>
    <col min="13313" max="13319" width="11.42578125" style="203"/>
    <col min="13320" max="13320" width="11.85546875" style="203" bestFit="1" customWidth="1"/>
    <col min="13321" max="13321" width="12.5703125" style="203" customWidth="1"/>
    <col min="13322" max="13322" width="13.28515625" style="203" customWidth="1"/>
    <col min="13323" max="13323" width="15.85546875" style="203" customWidth="1"/>
    <col min="13324" max="13324" width="13" style="203" customWidth="1"/>
    <col min="13325" max="13325" width="0.140625" style="203" customWidth="1"/>
    <col min="13326" max="13567" width="11.42578125" style="203"/>
    <col min="13568" max="13568" width="1.85546875" style="203" customWidth="1"/>
    <col min="13569" max="13575" width="11.42578125" style="203"/>
    <col min="13576" max="13576" width="11.85546875" style="203" bestFit="1" customWidth="1"/>
    <col min="13577" max="13577" width="12.5703125" style="203" customWidth="1"/>
    <col min="13578" max="13578" width="13.28515625" style="203" customWidth="1"/>
    <col min="13579" max="13579" width="15.85546875" style="203" customWidth="1"/>
    <col min="13580" max="13580" width="13" style="203" customWidth="1"/>
    <col min="13581" max="13581" width="0.140625" style="203" customWidth="1"/>
    <col min="13582" max="13823" width="11.42578125" style="203"/>
    <col min="13824" max="13824" width="1.85546875" style="203" customWidth="1"/>
    <col min="13825" max="13831" width="11.42578125" style="203"/>
    <col min="13832" max="13832" width="11.85546875" style="203" bestFit="1" customWidth="1"/>
    <col min="13833" max="13833" width="12.5703125" style="203" customWidth="1"/>
    <col min="13834" max="13834" width="13.28515625" style="203" customWidth="1"/>
    <col min="13835" max="13835" width="15.85546875" style="203" customWidth="1"/>
    <col min="13836" max="13836" width="13" style="203" customWidth="1"/>
    <col min="13837" max="13837" width="0.140625" style="203" customWidth="1"/>
    <col min="13838" max="14079" width="11.42578125" style="203"/>
    <col min="14080" max="14080" width="1.85546875" style="203" customWidth="1"/>
    <col min="14081" max="14087" width="11.42578125" style="203"/>
    <col min="14088" max="14088" width="11.85546875" style="203" bestFit="1" customWidth="1"/>
    <col min="14089" max="14089" width="12.5703125" style="203" customWidth="1"/>
    <col min="14090" max="14090" width="13.28515625" style="203" customWidth="1"/>
    <col min="14091" max="14091" width="15.85546875" style="203" customWidth="1"/>
    <col min="14092" max="14092" width="13" style="203" customWidth="1"/>
    <col min="14093" max="14093" width="0.140625" style="203" customWidth="1"/>
    <col min="14094" max="14335" width="11.42578125" style="203"/>
    <col min="14336" max="14336" width="1.85546875" style="203" customWidth="1"/>
    <col min="14337" max="14343" width="11.42578125" style="203"/>
    <col min="14344" max="14344" width="11.85546875" style="203" bestFit="1" customWidth="1"/>
    <col min="14345" max="14345" width="12.5703125" style="203" customWidth="1"/>
    <col min="14346" max="14346" width="13.28515625" style="203" customWidth="1"/>
    <col min="14347" max="14347" width="15.85546875" style="203" customWidth="1"/>
    <col min="14348" max="14348" width="13" style="203" customWidth="1"/>
    <col min="14349" max="14349" width="0.140625" style="203" customWidth="1"/>
    <col min="14350" max="14591" width="11.42578125" style="203"/>
    <col min="14592" max="14592" width="1.85546875" style="203" customWidth="1"/>
    <col min="14593" max="14599" width="11.42578125" style="203"/>
    <col min="14600" max="14600" width="11.85546875" style="203" bestFit="1" customWidth="1"/>
    <col min="14601" max="14601" width="12.5703125" style="203" customWidth="1"/>
    <col min="14602" max="14602" width="13.28515625" style="203" customWidth="1"/>
    <col min="14603" max="14603" width="15.85546875" style="203" customWidth="1"/>
    <col min="14604" max="14604" width="13" style="203" customWidth="1"/>
    <col min="14605" max="14605" width="0.140625" style="203" customWidth="1"/>
    <col min="14606" max="14847" width="11.42578125" style="203"/>
    <col min="14848" max="14848" width="1.85546875" style="203" customWidth="1"/>
    <col min="14849" max="14855" width="11.42578125" style="203"/>
    <col min="14856" max="14856" width="11.85546875" style="203" bestFit="1" customWidth="1"/>
    <col min="14857" max="14857" width="12.5703125" style="203" customWidth="1"/>
    <col min="14858" max="14858" width="13.28515625" style="203" customWidth="1"/>
    <col min="14859" max="14859" width="15.85546875" style="203" customWidth="1"/>
    <col min="14860" max="14860" width="13" style="203" customWidth="1"/>
    <col min="14861" max="14861" width="0.140625" style="203" customWidth="1"/>
    <col min="14862" max="15103" width="11.42578125" style="203"/>
    <col min="15104" max="15104" width="1.85546875" style="203" customWidth="1"/>
    <col min="15105" max="15111" width="11.42578125" style="203"/>
    <col min="15112" max="15112" width="11.85546875" style="203" bestFit="1" customWidth="1"/>
    <col min="15113" max="15113" width="12.5703125" style="203" customWidth="1"/>
    <col min="15114" max="15114" width="13.28515625" style="203" customWidth="1"/>
    <col min="15115" max="15115" width="15.85546875" style="203" customWidth="1"/>
    <col min="15116" max="15116" width="13" style="203" customWidth="1"/>
    <col min="15117" max="15117" width="0.140625" style="203" customWidth="1"/>
    <col min="15118" max="15359" width="11.42578125" style="203"/>
    <col min="15360" max="15360" width="1.85546875" style="203" customWidth="1"/>
    <col min="15361" max="15367" width="11.42578125" style="203"/>
    <col min="15368" max="15368" width="11.85546875" style="203" bestFit="1" customWidth="1"/>
    <col min="15369" max="15369" width="12.5703125" style="203" customWidth="1"/>
    <col min="15370" max="15370" width="13.28515625" style="203" customWidth="1"/>
    <col min="15371" max="15371" width="15.85546875" style="203" customWidth="1"/>
    <col min="15372" max="15372" width="13" style="203" customWidth="1"/>
    <col min="15373" max="15373" width="0.140625" style="203" customWidth="1"/>
    <col min="15374" max="15615" width="11.42578125" style="203"/>
    <col min="15616" max="15616" width="1.85546875" style="203" customWidth="1"/>
    <col min="15617" max="15623" width="11.42578125" style="203"/>
    <col min="15624" max="15624" width="11.85546875" style="203" bestFit="1" customWidth="1"/>
    <col min="15625" max="15625" width="12.5703125" style="203" customWidth="1"/>
    <col min="15626" max="15626" width="13.28515625" style="203" customWidth="1"/>
    <col min="15627" max="15627" width="15.85546875" style="203" customWidth="1"/>
    <col min="15628" max="15628" width="13" style="203" customWidth="1"/>
    <col min="15629" max="15629" width="0.140625" style="203" customWidth="1"/>
    <col min="15630" max="15871" width="11.42578125" style="203"/>
    <col min="15872" max="15872" width="1.85546875" style="203" customWidth="1"/>
    <col min="15873" max="15879" width="11.42578125" style="203"/>
    <col min="15880" max="15880" width="11.85546875" style="203" bestFit="1" customWidth="1"/>
    <col min="15881" max="15881" width="12.5703125" style="203" customWidth="1"/>
    <col min="15882" max="15882" width="13.28515625" style="203" customWidth="1"/>
    <col min="15883" max="15883" width="15.85546875" style="203" customWidth="1"/>
    <col min="15884" max="15884" width="13" style="203" customWidth="1"/>
    <col min="15885" max="15885" width="0.140625" style="203" customWidth="1"/>
    <col min="15886" max="16127" width="11.42578125" style="203"/>
    <col min="16128" max="16128" width="1.85546875" style="203" customWidth="1"/>
    <col min="16129" max="16135" width="11.42578125" style="203"/>
    <col min="16136" max="16136" width="11.85546875" style="203" bestFit="1" customWidth="1"/>
    <col min="16137" max="16137" width="12.5703125" style="203" customWidth="1"/>
    <col min="16138" max="16138" width="13.28515625" style="203" customWidth="1"/>
    <col min="16139" max="16139" width="15.85546875" style="203" customWidth="1"/>
    <col min="16140" max="16140" width="13" style="203" customWidth="1"/>
    <col min="16141" max="16141" width="0.140625" style="203" customWidth="1"/>
    <col min="16142" max="16384" width="11.42578125" style="203"/>
  </cols>
  <sheetData>
    <row r="1" spans="1:53" ht="4.5" customHeight="1">
      <c r="A1" s="1"/>
      <c r="B1" s="2"/>
      <c r="C1" s="3"/>
      <c r="D1" s="2"/>
      <c r="E1" s="2"/>
      <c r="F1" s="2"/>
      <c r="G1" s="2"/>
      <c r="H1" s="2"/>
      <c r="I1" s="3"/>
      <c r="J1" s="2"/>
      <c r="K1" s="2"/>
      <c r="L1" s="3"/>
      <c r="M1" s="4"/>
    </row>
    <row r="2" spans="1:53" ht="13.5" customHeight="1" thickBot="1">
      <c r="A2" s="600"/>
      <c r="B2" s="5"/>
      <c r="C2" s="6"/>
      <c r="D2" s="602"/>
      <c r="E2" s="602"/>
      <c r="F2" s="602"/>
      <c r="G2" s="602"/>
      <c r="H2" s="602"/>
      <c r="I2" s="603"/>
      <c r="J2" s="604" t="s">
        <v>6</v>
      </c>
      <c r="K2" s="604"/>
      <c r="L2" s="605"/>
      <c r="M2" s="7"/>
    </row>
    <row r="3" spans="1:53">
      <c r="A3" s="600"/>
      <c r="B3" s="5"/>
      <c r="C3" s="6"/>
      <c r="D3" s="602" t="s">
        <v>7</v>
      </c>
      <c r="E3" s="602"/>
      <c r="F3" s="602"/>
      <c r="G3" s="602"/>
      <c r="H3" s="602"/>
      <c r="I3" s="603"/>
      <c r="J3" s="8" t="s">
        <v>8</v>
      </c>
      <c r="K3" s="2"/>
      <c r="L3" s="9"/>
      <c r="M3" s="4"/>
    </row>
    <row r="4" spans="1:53" ht="15.75" thickBot="1">
      <c r="A4" s="600"/>
      <c r="B4" s="5"/>
      <c r="C4" s="10"/>
      <c r="D4" s="606" t="s">
        <v>9</v>
      </c>
      <c r="E4" s="606"/>
      <c r="F4" s="606"/>
      <c r="G4" s="606"/>
      <c r="H4" s="606"/>
      <c r="I4" s="607"/>
      <c r="J4" s="11"/>
      <c r="K4" s="11"/>
      <c r="L4" s="12"/>
      <c r="M4" s="7"/>
    </row>
    <row r="5" spans="1:53" ht="15.75" thickBot="1">
      <c r="A5" s="601"/>
      <c r="B5" s="11"/>
      <c r="C5" s="13"/>
      <c r="D5" s="608" t="s">
        <v>56</v>
      </c>
      <c r="E5" s="608"/>
      <c r="F5" s="608"/>
      <c r="G5" s="608"/>
      <c r="H5" s="608"/>
      <c r="I5" s="609"/>
      <c r="J5" s="14" t="s">
        <v>10</v>
      </c>
      <c r="K5" s="610"/>
      <c r="L5" s="611"/>
      <c r="M5" s="15"/>
    </row>
    <row r="6" spans="1:53">
      <c r="A6" s="16"/>
      <c r="B6" s="5"/>
      <c r="C6" s="5"/>
      <c r="D6" s="5"/>
      <c r="E6" s="5"/>
      <c r="F6" s="5"/>
      <c r="G6" s="5"/>
      <c r="H6" s="5"/>
      <c r="I6" s="5"/>
      <c r="J6" s="5"/>
      <c r="K6" s="5"/>
      <c r="L6" s="17"/>
      <c r="M6" s="204"/>
    </row>
    <row r="7" spans="1:53">
      <c r="A7" s="128" t="s">
        <v>11</v>
      </c>
      <c r="B7" s="19"/>
      <c r="C7" s="20"/>
      <c r="D7" s="20"/>
      <c r="E7" s="20"/>
      <c r="F7" s="20"/>
      <c r="G7" s="20"/>
      <c r="H7" s="20"/>
      <c r="I7" s="20"/>
      <c r="J7" s="20"/>
      <c r="K7" s="20"/>
      <c r="L7" s="21"/>
      <c r="M7" s="22"/>
    </row>
    <row r="8" spans="1:53" ht="5.25" customHeight="1">
      <c r="A8" s="16"/>
      <c r="B8" s="23"/>
      <c r="C8" s="23"/>
      <c r="D8" s="23"/>
      <c r="E8" s="23"/>
      <c r="F8" s="23"/>
      <c r="G8" s="23"/>
      <c r="H8" s="23"/>
      <c r="I8" s="23"/>
      <c r="J8" s="23"/>
      <c r="K8" s="23"/>
      <c r="L8" s="17"/>
      <c r="M8" s="15"/>
    </row>
    <row r="9" spans="1:53">
      <c r="A9" s="129" t="s">
        <v>12</v>
      </c>
      <c r="B9" s="5"/>
      <c r="C9" s="24"/>
      <c r="D9" s="25" t="s">
        <v>13</v>
      </c>
      <c r="E9" s="23"/>
      <c r="F9" s="23"/>
      <c r="G9" s="23"/>
      <c r="H9" s="23"/>
      <c r="I9" s="23"/>
      <c r="J9" s="23"/>
      <c r="K9" s="23"/>
      <c r="L9" s="17"/>
      <c r="M9" s="15"/>
    </row>
    <row r="10" spans="1:53">
      <c r="A10" s="129" t="s">
        <v>14</v>
      </c>
      <c r="B10" s="5"/>
      <c r="C10" s="612"/>
      <c r="D10" s="612"/>
      <c r="E10" s="612"/>
      <c r="F10" s="612"/>
      <c r="G10" s="612"/>
      <c r="H10" s="612"/>
      <c r="I10" s="612"/>
      <c r="J10" s="612"/>
      <c r="K10" s="612"/>
      <c r="L10" s="613"/>
      <c r="M10" s="15"/>
    </row>
    <row r="11" spans="1:53">
      <c r="A11" s="130"/>
      <c r="B11" s="5"/>
      <c r="C11" s="612"/>
      <c r="D11" s="612"/>
      <c r="E11" s="612"/>
      <c r="F11" s="612"/>
      <c r="G11" s="612"/>
      <c r="H11" s="612"/>
      <c r="I11" s="612"/>
      <c r="J11" s="612"/>
      <c r="K11" s="612"/>
      <c r="L11" s="613"/>
      <c r="M11" s="15"/>
    </row>
    <row r="12" spans="1:53">
      <c r="A12" s="129" t="s">
        <v>15</v>
      </c>
      <c r="B12" s="5"/>
      <c r="C12" s="614"/>
      <c r="D12" s="614"/>
      <c r="E12" s="614"/>
      <c r="F12" s="614"/>
      <c r="G12" s="614"/>
      <c r="H12" s="614"/>
      <c r="I12" s="614"/>
      <c r="J12" s="614"/>
      <c r="K12" s="614"/>
      <c r="L12" s="615"/>
      <c r="M12" s="15"/>
    </row>
    <row r="13" spans="1:53">
      <c r="A13" s="129" t="s">
        <v>16</v>
      </c>
      <c r="B13" s="5"/>
      <c r="C13" s="614"/>
      <c r="D13" s="614"/>
      <c r="E13" s="614"/>
      <c r="F13" s="614"/>
      <c r="G13" s="614"/>
      <c r="H13" s="614"/>
      <c r="I13" s="614"/>
      <c r="J13" s="614"/>
      <c r="K13" s="614"/>
      <c r="L13" s="615"/>
      <c r="M13" s="15"/>
    </row>
    <row r="14" spans="1:53">
      <c r="A14" s="129" t="s">
        <v>17</v>
      </c>
      <c r="B14" s="5"/>
      <c r="C14" s="614"/>
      <c r="D14" s="614"/>
      <c r="E14" s="614"/>
      <c r="F14" s="614"/>
      <c r="G14" s="614"/>
      <c r="H14" s="614"/>
      <c r="I14" s="614"/>
      <c r="J14" s="614"/>
      <c r="K14" s="614"/>
      <c r="L14" s="615"/>
      <c r="M14" s="15"/>
    </row>
    <row r="15" spans="1:53" ht="4.5" customHeight="1" thickBot="1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8"/>
      <c r="M15" s="7"/>
    </row>
    <row r="16" spans="1:53" s="32" customFormat="1" ht="2.25" customHeight="1" thickBot="1">
      <c r="A16" s="131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  <c r="M16" s="31"/>
      <c r="N16" s="204"/>
      <c r="O16" s="204"/>
      <c r="P16" s="204"/>
      <c r="Q16" s="204"/>
      <c r="R16" s="204"/>
      <c r="S16" s="204"/>
      <c r="T16" s="204"/>
      <c r="U16" s="204"/>
      <c r="V16" s="204"/>
      <c r="W16" s="204"/>
      <c r="X16" s="204"/>
      <c r="Y16" s="204"/>
      <c r="Z16" s="204"/>
      <c r="AA16" s="204"/>
      <c r="AB16" s="204"/>
      <c r="AC16" s="204"/>
      <c r="AD16" s="204"/>
      <c r="AE16" s="204"/>
      <c r="AF16" s="204"/>
      <c r="AG16" s="204"/>
      <c r="AH16" s="204"/>
      <c r="AI16" s="204"/>
      <c r="AJ16" s="204"/>
      <c r="AK16" s="204"/>
      <c r="AL16" s="204"/>
      <c r="AM16" s="204"/>
      <c r="AN16" s="204"/>
      <c r="AO16" s="204"/>
      <c r="AP16" s="204"/>
      <c r="AQ16" s="204"/>
      <c r="AR16" s="204"/>
      <c r="AS16" s="204"/>
      <c r="AT16" s="204"/>
      <c r="AU16" s="204"/>
      <c r="AV16" s="204"/>
      <c r="AW16" s="204"/>
      <c r="AX16" s="204"/>
      <c r="AY16" s="204"/>
      <c r="AZ16" s="204"/>
      <c r="BA16" s="204"/>
    </row>
    <row r="17" spans="1:13">
      <c r="A17" s="132" t="s">
        <v>18</v>
      </c>
      <c r="B17" s="33"/>
      <c r="C17" s="34"/>
      <c r="D17" s="34"/>
      <c r="E17" s="34"/>
      <c r="F17" s="34"/>
      <c r="G17" s="34"/>
      <c r="H17" s="34"/>
      <c r="I17" s="34"/>
      <c r="J17" s="34"/>
      <c r="K17" s="34"/>
      <c r="L17" s="35"/>
      <c r="M17" s="36"/>
    </row>
    <row r="18" spans="1:13" ht="15.75" thickBot="1">
      <c r="A18" s="16"/>
      <c r="B18" s="5"/>
      <c r="C18" s="5"/>
      <c r="D18" s="5"/>
      <c r="E18" s="5"/>
      <c r="F18" s="5"/>
      <c r="G18" s="5"/>
      <c r="H18" s="5"/>
      <c r="I18" s="5"/>
      <c r="J18" s="5"/>
      <c r="K18" s="5"/>
      <c r="L18" s="17"/>
      <c r="M18" s="15"/>
    </row>
    <row r="19" spans="1:13">
      <c r="A19" s="37" t="s">
        <v>19</v>
      </c>
      <c r="B19" s="570" t="s">
        <v>20</v>
      </c>
      <c r="C19" s="571"/>
      <c r="D19" s="571"/>
      <c r="E19" s="571"/>
      <c r="F19" s="571"/>
      <c r="G19" s="571"/>
      <c r="H19" s="571"/>
      <c r="I19" s="571"/>
      <c r="J19" s="599"/>
      <c r="K19" s="249" t="s">
        <v>21</v>
      </c>
      <c r="L19" s="37" t="s">
        <v>22</v>
      </c>
      <c r="M19" s="15"/>
    </row>
    <row r="20" spans="1:13" ht="15.75" thickBot="1">
      <c r="A20" s="39">
        <v>661.1</v>
      </c>
      <c r="B20" s="584" t="s">
        <v>314</v>
      </c>
      <c r="C20" s="585"/>
      <c r="D20" s="585"/>
      <c r="E20" s="585"/>
      <c r="F20" s="585"/>
      <c r="G20" s="585"/>
      <c r="H20" s="585"/>
      <c r="I20" s="585"/>
      <c r="J20" s="586"/>
      <c r="K20" s="40" t="s">
        <v>1</v>
      </c>
      <c r="L20" s="41"/>
      <c r="M20" s="15"/>
    </row>
    <row r="21" spans="1:13">
      <c r="A21" s="16"/>
      <c r="B21" s="5"/>
      <c r="C21" s="5"/>
      <c r="D21" s="5"/>
      <c r="E21" s="5"/>
      <c r="F21" s="5"/>
      <c r="G21" s="5"/>
      <c r="H21" s="5"/>
      <c r="I21" s="5"/>
      <c r="J21" s="5"/>
      <c r="K21" s="5"/>
      <c r="L21" s="17"/>
      <c r="M21" s="15"/>
    </row>
    <row r="22" spans="1:13">
      <c r="A22" s="133" t="s">
        <v>24</v>
      </c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3"/>
      <c r="M22" s="22"/>
    </row>
    <row r="23" spans="1:13" s="49" customFormat="1" ht="15.75" thickBot="1">
      <c r="A23" s="134"/>
      <c r="B23" s="45"/>
      <c r="C23" s="45"/>
      <c r="D23" s="45"/>
      <c r="E23" s="45"/>
      <c r="F23" s="45"/>
      <c r="G23" s="45"/>
      <c r="H23" s="46"/>
      <c r="I23" s="46"/>
      <c r="J23" s="45"/>
      <c r="K23" s="45"/>
      <c r="L23" s="47"/>
      <c r="M23" s="48"/>
    </row>
    <row r="24" spans="1:13">
      <c r="A24" s="570" t="s">
        <v>20</v>
      </c>
      <c r="B24" s="587"/>
      <c r="C24" s="587"/>
      <c r="D24" s="587"/>
      <c r="E24" s="588"/>
      <c r="F24" s="589" t="s">
        <v>25</v>
      </c>
      <c r="G24" s="587"/>
      <c r="H24" s="590" t="s">
        <v>26</v>
      </c>
      <c r="I24" s="591"/>
      <c r="J24" s="50" t="s">
        <v>27</v>
      </c>
      <c r="K24" s="249" t="s">
        <v>28</v>
      </c>
      <c r="L24" s="51" t="s">
        <v>29</v>
      </c>
      <c r="M24" s="15"/>
    </row>
    <row r="25" spans="1:13">
      <c r="A25" s="580" t="s">
        <v>58</v>
      </c>
      <c r="B25" s="581"/>
      <c r="C25" s="581"/>
      <c r="D25" s="581"/>
      <c r="E25" s="582"/>
      <c r="F25" s="592"/>
      <c r="G25" s="582"/>
      <c r="H25" s="592"/>
      <c r="I25" s="582"/>
      <c r="J25" s="52"/>
      <c r="K25" s="53"/>
      <c r="L25" s="54">
        <f>0.1*L53</f>
        <v>13425.21875</v>
      </c>
      <c r="M25" s="15"/>
    </row>
    <row r="26" spans="1:13">
      <c r="A26" s="593"/>
      <c r="B26" s="594"/>
      <c r="C26" s="594"/>
      <c r="D26" s="594"/>
      <c r="E26" s="595"/>
      <c r="F26" s="55"/>
      <c r="G26" s="56"/>
      <c r="H26" s="55"/>
      <c r="I26" s="56"/>
      <c r="J26" s="52"/>
      <c r="K26" s="53"/>
      <c r="L26" s="54"/>
      <c r="M26" s="15"/>
    </row>
    <row r="27" spans="1:13" ht="15.75" thickBot="1">
      <c r="A27" s="574"/>
      <c r="B27" s="575"/>
      <c r="C27" s="575"/>
      <c r="D27" s="575"/>
      <c r="E27" s="583"/>
      <c r="F27" s="598"/>
      <c r="G27" s="583"/>
      <c r="H27" s="598"/>
      <c r="I27" s="583"/>
      <c r="J27" s="57"/>
      <c r="K27" s="58"/>
      <c r="L27" s="59"/>
      <c r="M27" s="15"/>
    </row>
    <row r="28" spans="1:13" ht="15.75" thickBot="1">
      <c r="A28" s="567" t="s">
        <v>31</v>
      </c>
      <c r="B28" s="568"/>
      <c r="C28" s="568"/>
      <c r="D28" s="568"/>
      <c r="E28" s="568"/>
      <c r="F28" s="568"/>
      <c r="G28" s="568"/>
      <c r="H28" s="568"/>
      <c r="I28" s="568"/>
      <c r="J28" s="568"/>
      <c r="K28" s="569"/>
      <c r="L28" s="60">
        <f>SUM(L25:L27)</f>
        <v>13425.21875</v>
      </c>
      <c r="M28" s="15"/>
    </row>
    <row r="29" spans="1:13">
      <c r="A29" s="135"/>
      <c r="B29" s="5"/>
      <c r="C29" s="5"/>
      <c r="D29" s="5"/>
      <c r="E29" s="5"/>
      <c r="F29" s="5"/>
      <c r="G29" s="5"/>
      <c r="H29" s="5"/>
      <c r="I29" s="5"/>
      <c r="J29" s="5"/>
      <c r="K29" s="5"/>
      <c r="L29" s="17"/>
      <c r="M29" s="15"/>
    </row>
    <row r="30" spans="1:13">
      <c r="A30" s="136" t="s">
        <v>32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21"/>
      <c r="M30" s="22"/>
    </row>
    <row r="31" spans="1:13" ht="15.75" thickBot="1">
      <c r="A31" s="26"/>
      <c r="B31" s="11"/>
      <c r="C31" s="11"/>
      <c r="D31" s="11"/>
      <c r="E31" s="11"/>
      <c r="F31" s="11"/>
      <c r="G31" s="11"/>
      <c r="H31" s="11"/>
      <c r="I31" s="5"/>
      <c r="J31" s="5"/>
      <c r="K31" s="5"/>
      <c r="L31" s="17"/>
      <c r="M31" s="15"/>
    </row>
    <row r="32" spans="1:13">
      <c r="A32" s="570" t="s">
        <v>20</v>
      </c>
      <c r="B32" s="571"/>
      <c r="C32" s="571"/>
      <c r="D32" s="571"/>
      <c r="E32" s="571"/>
      <c r="F32" s="571"/>
      <c r="G32" s="571"/>
      <c r="H32" s="579"/>
      <c r="I32" s="250" t="s">
        <v>21</v>
      </c>
      <c r="J32" s="50" t="s">
        <v>22</v>
      </c>
      <c r="K32" s="249" t="s">
        <v>33</v>
      </c>
      <c r="L32" s="51" t="s">
        <v>29</v>
      </c>
      <c r="M32" s="15"/>
    </row>
    <row r="33" spans="1:13">
      <c r="A33" s="580" t="s">
        <v>313</v>
      </c>
      <c r="B33" s="581"/>
      <c r="C33" s="581"/>
      <c r="D33" s="581"/>
      <c r="E33" s="581"/>
      <c r="F33" s="581"/>
      <c r="G33" s="581"/>
      <c r="H33" s="582"/>
      <c r="I33" s="62" t="s">
        <v>1</v>
      </c>
      <c r="J33" s="63">
        <v>1</v>
      </c>
      <c r="K33" s="64">
        <f>+insumos!C25</f>
        <v>980000</v>
      </c>
      <c r="L33" s="54">
        <f>+J33*K33</f>
        <v>980000</v>
      </c>
      <c r="M33" s="15"/>
    </row>
    <row r="34" spans="1:13">
      <c r="A34" s="580"/>
      <c r="B34" s="581"/>
      <c r="C34" s="581"/>
      <c r="D34" s="581"/>
      <c r="E34" s="581"/>
      <c r="F34" s="581"/>
      <c r="G34" s="581"/>
      <c r="H34" s="582"/>
      <c r="I34" s="65"/>
      <c r="J34" s="66"/>
      <c r="K34" s="67"/>
      <c r="L34" s="68"/>
      <c r="M34" s="15"/>
    </row>
    <row r="35" spans="1:13">
      <c r="A35" s="580"/>
      <c r="B35" s="581"/>
      <c r="C35" s="581"/>
      <c r="D35" s="581"/>
      <c r="E35" s="581"/>
      <c r="F35" s="581"/>
      <c r="G35" s="581"/>
      <c r="H35" s="582"/>
      <c r="I35" s="65"/>
      <c r="J35" s="66"/>
      <c r="K35" s="67"/>
      <c r="L35" s="68"/>
      <c r="M35" s="15"/>
    </row>
    <row r="36" spans="1:13">
      <c r="A36" s="580"/>
      <c r="B36" s="581"/>
      <c r="C36" s="581"/>
      <c r="D36" s="581"/>
      <c r="E36" s="581"/>
      <c r="F36" s="581"/>
      <c r="G36" s="581"/>
      <c r="H36" s="582"/>
      <c r="I36" s="65"/>
      <c r="J36" s="66"/>
      <c r="K36" s="67"/>
      <c r="L36" s="68"/>
      <c r="M36" s="15"/>
    </row>
    <row r="37" spans="1:13">
      <c r="A37" s="580"/>
      <c r="B37" s="581"/>
      <c r="C37" s="581"/>
      <c r="D37" s="581"/>
      <c r="E37" s="581"/>
      <c r="F37" s="581"/>
      <c r="G37" s="581"/>
      <c r="H37" s="582"/>
      <c r="I37" s="65"/>
      <c r="J37" s="66"/>
      <c r="K37" s="67"/>
      <c r="L37" s="68"/>
      <c r="M37" s="15"/>
    </row>
    <row r="38" spans="1:13" ht="15.75" thickBot="1">
      <c r="A38" s="574"/>
      <c r="B38" s="575"/>
      <c r="C38" s="575"/>
      <c r="D38" s="575"/>
      <c r="E38" s="575"/>
      <c r="F38" s="575"/>
      <c r="G38" s="575"/>
      <c r="H38" s="583"/>
      <c r="I38" s="69"/>
      <c r="J38" s="70"/>
      <c r="K38" s="67"/>
      <c r="L38" s="71"/>
      <c r="M38" s="15"/>
    </row>
    <row r="39" spans="1:13" ht="15.75" thickBot="1">
      <c r="A39" s="567" t="s">
        <v>31</v>
      </c>
      <c r="B39" s="568"/>
      <c r="C39" s="568"/>
      <c r="D39" s="568"/>
      <c r="E39" s="568"/>
      <c r="F39" s="568"/>
      <c r="G39" s="568"/>
      <c r="H39" s="568"/>
      <c r="I39" s="568"/>
      <c r="J39" s="568"/>
      <c r="K39" s="569"/>
      <c r="L39" s="60">
        <f>SUM(L33:L38)</f>
        <v>980000</v>
      </c>
      <c r="M39" s="15"/>
    </row>
    <row r="40" spans="1:13">
      <c r="A40" s="16"/>
      <c r="B40" s="5"/>
      <c r="C40" s="5"/>
      <c r="D40" s="5"/>
      <c r="E40" s="5"/>
      <c r="F40" s="5"/>
      <c r="G40" s="5"/>
      <c r="H40" s="5"/>
      <c r="I40" s="5"/>
      <c r="J40" s="5"/>
      <c r="K40" s="5"/>
      <c r="L40" s="17"/>
      <c r="M40" s="15"/>
    </row>
    <row r="41" spans="1:13">
      <c r="A41" s="136" t="s">
        <v>34</v>
      </c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21"/>
      <c r="M41" s="22"/>
    </row>
    <row r="42" spans="1:13" ht="15.75" thickBot="1">
      <c r="A42" s="16"/>
      <c r="B42" s="5"/>
      <c r="C42" s="5"/>
      <c r="D42" s="5"/>
      <c r="E42" s="5"/>
      <c r="F42" s="5"/>
      <c r="G42" s="5"/>
      <c r="H42" s="5"/>
      <c r="I42" s="5"/>
      <c r="J42" s="5"/>
      <c r="K42" s="5"/>
      <c r="L42" s="17"/>
      <c r="M42" s="15"/>
    </row>
    <row r="43" spans="1:13">
      <c r="A43" s="570" t="s">
        <v>35</v>
      </c>
      <c r="B43" s="571"/>
      <c r="C43" s="571"/>
      <c r="D43" s="571"/>
      <c r="E43" s="571"/>
      <c r="F43" s="571"/>
      <c r="G43" s="571"/>
      <c r="H43" s="50" t="s">
        <v>36</v>
      </c>
      <c r="I43" s="249" t="s">
        <v>37</v>
      </c>
      <c r="J43" s="50" t="s">
        <v>38</v>
      </c>
      <c r="K43" s="249" t="s">
        <v>39</v>
      </c>
      <c r="L43" s="51" t="s">
        <v>29</v>
      </c>
      <c r="M43" s="15"/>
    </row>
    <row r="44" spans="1:13">
      <c r="A44" s="580"/>
      <c r="B44" s="581"/>
      <c r="C44" s="581"/>
      <c r="D44" s="581"/>
      <c r="E44" s="581"/>
      <c r="F44" s="581"/>
      <c r="G44" s="581"/>
      <c r="H44" s="63"/>
      <c r="I44" s="72"/>
      <c r="J44" s="86"/>
      <c r="K44" s="68"/>
      <c r="L44" s="68"/>
      <c r="M44" s="15"/>
    </row>
    <row r="45" spans="1:13" ht="15.75" thickBot="1">
      <c r="A45" s="574"/>
      <c r="B45" s="575"/>
      <c r="C45" s="575"/>
      <c r="D45" s="575"/>
      <c r="E45" s="575"/>
      <c r="F45" s="575"/>
      <c r="G45" s="575"/>
      <c r="H45" s="87"/>
      <c r="I45" s="11"/>
      <c r="J45" s="87"/>
      <c r="K45" s="68"/>
      <c r="L45" s="68"/>
      <c r="M45" s="15"/>
    </row>
    <row r="46" spans="1:13" ht="15.75" thickBot="1">
      <c r="A46" s="567" t="s">
        <v>31</v>
      </c>
      <c r="B46" s="568"/>
      <c r="C46" s="568"/>
      <c r="D46" s="568"/>
      <c r="E46" s="568"/>
      <c r="F46" s="568"/>
      <c r="G46" s="568"/>
      <c r="H46" s="568"/>
      <c r="I46" s="568"/>
      <c r="J46" s="568"/>
      <c r="K46" s="569"/>
      <c r="L46" s="60">
        <f>SUM(L44:L45)</f>
        <v>0</v>
      </c>
      <c r="M46" s="15"/>
    </row>
    <row r="47" spans="1:13">
      <c r="A47" s="16"/>
      <c r="B47" s="5"/>
      <c r="C47" s="5"/>
      <c r="D47" s="5"/>
      <c r="E47" s="5"/>
      <c r="F47" s="5"/>
      <c r="G47" s="5"/>
      <c r="H47" s="5"/>
      <c r="I47" s="5"/>
      <c r="J47" s="5"/>
      <c r="K47" s="5"/>
      <c r="L47" s="17"/>
      <c r="M47" s="15"/>
    </row>
    <row r="48" spans="1:13">
      <c r="A48" s="136" t="s">
        <v>41</v>
      </c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21"/>
      <c r="M48" s="22"/>
    </row>
    <row r="49" spans="1:13" ht="15.75" thickBot="1">
      <c r="A49" s="16"/>
      <c r="B49" s="5"/>
      <c r="C49" s="5"/>
      <c r="D49" s="5"/>
      <c r="E49" s="5"/>
      <c r="F49" s="5"/>
      <c r="G49" s="5"/>
      <c r="H49" s="5"/>
      <c r="I49" s="5"/>
      <c r="J49" s="5"/>
      <c r="K49" s="5"/>
      <c r="L49" s="17"/>
      <c r="M49" s="15"/>
    </row>
    <row r="50" spans="1:13">
      <c r="A50" s="570" t="s">
        <v>42</v>
      </c>
      <c r="B50" s="571"/>
      <c r="C50" s="571"/>
      <c r="D50" s="571"/>
      <c r="E50" s="571"/>
      <c r="F50" s="571"/>
      <c r="G50" s="571"/>
      <c r="H50" s="50" t="s">
        <v>43</v>
      </c>
      <c r="I50" s="76" t="s">
        <v>44</v>
      </c>
      <c r="J50" s="77" t="s">
        <v>45</v>
      </c>
      <c r="K50" s="76" t="s">
        <v>28</v>
      </c>
      <c r="L50" s="78" t="s">
        <v>29</v>
      </c>
      <c r="M50" s="15"/>
    </row>
    <row r="51" spans="1:13">
      <c r="A51" s="580" t="s">
        <v>112</v>
      </c>
      <c r="B51" s="581"/>
      <c r="C51" s="581"/>
      <c r="D51" s="581"/>
      <c r="E51" s="581"/>
      <c r="F51" s="581"/>
      <c r="G51" s="581"/>
      <c r="H51" s="52">
        <f>insumos!C50+5*insumos!C49</f>
        <v>290275</v>
      </c>
      <c r="I51" s="64">
        <f>+H51*0.85</f>
        <v>246733.75</v>
      </c>
      <c r="J51" s="52">
        <f>+H51+I51</f>
        <v>537008.75</v>
      </c>
      <c r="K51" s="72">
        <v>4</v>
      </c>
      <c r="L51" s="54">
        <f>+J51/K51</f>
        <v>134252.1875</v>
      </c>
      <c r="M51" s="15"/>
    </row>
    <row r="52" spans="1:13" ht="15.75" thickBot="1">
      <c r="A52" s="574"/>
      <c r="B52" s="575"/>
      <c r="C52" s="575"/>
      <c r="D52" s="575"/>
      <c r="E52" s="575"/>
      <c r="F52" s="575"/>
      <c r="G52" s="575"/>
      <c r="H52" s="87"/>
      <c r="I52" s="11"/>
      <c r="J52" s="87"/>
      <c r="K52" s="11"/>
      <c r="L52" s="88"/>
      <c r="M52" s="15"/>
    </row>
    <row r="53" spans="1:13" ht="15.75" thickBot="1">
      <c r="A53" s="567" t="s">
        <v>31</v>
      </c>
      <c r="B53" s="568"/>
      <c r="C53" s="568"/>
      <c r="D53" s="568"/>
      <c r="E53" s="568"/>
      <c r="F53" s="568"/>
      <c r="G53" s="568"/>
      <c r="H53" s="568"/>
      <c r="I53" s="568"/>
      <c r="J53" s="568"/>
      <c r="K53" s="569"/>
      <c r="L53" s="60">
        <f>SUM(L51:L52)</f>
        <v>134252.1875</v>
      </c>
      <c r="M53" s="15"/>
    </row>
    <row r="54" spans="1:13" ht="15.75" thickBot="1">
      <c r="A54" s="16"/>
      <c r="B54" s="5"/>
      <c r="C54" s="5"/>
      <c r="D54" s="5"/>
      <c r="E54" s="5"/>
      <c r="F54" s="5"/>
      <c r="G54" s="5"/>
      <c r="H54" s="5"/>
      <c r="I54" s="5"/>
      <c r="J54" s="5"/>
      <c r="K54" s="5"/>
      <c r="L54" s="17"/>
      <c r="M54" s="15"/>
    </row>
    <row r="55" spans="1:13" ht="15.75" thickBot="1">
      <c r="A55" s="576" t="s">
        <v>47</v>
      </c>
      <c r="B55" s="577"/>
      <c r="C55" s="577"/>
      <c r="D55" s="577"/>
      <c r="E55" s="577"/>
      <c r="F55" s="577"/>
      <c r="G55" s="577"/>
      <c r="H55" s="577"/>
      <c r="I55" s="577"/>
      <c r="J55" s="577"/>
      <c r="K55" s="578"/>
      <c r="L55" s="60">
        <f>ROUND(L28+L39+L46+L53,0)</f>
        <v>1127677</v>
      </c>
      <c r="M55" s="15"/>
    </row>
    <row r="56" spans="1:13">
      <c r="A56" s="16"/>
      <c r="B56" s="5"/>
      <c r="C56" s="5"/>
      <c r="D56" s="5"/>
      <c r="E56" s="5"/>
      <c r="F56" s="5"/>
      <c r="G56" s="5"/>
      <c r="H56" s="5"/>
      <c r="I56" s="5"/>
      <c r="J56" s="5"/>
      <c r="K56" s="5"/>
      <c r="L56" s="17"/>
      <c r="M56" s="15"/>
    </row>
    <row r="57" spans="1:13">
      <c r="A57" s="16"/>
      <c r="B57" s="5"/>
      <c r="C57" s="5"/>
      <c r="D57" s="5"/>
      <c r="E57" s="5"/>
      <c r="F57" s="5"/>
      <c r="G57" s="5"/>
      <c r="H57" s="5"/>
      <c r="I57" s="5"/>
      <c r="J57" s="5"/>
      <c r="K57" s="5"/>
      <c r="L57" s="17"/>
      <c r="M57" s="15"/>
    </row>
    <row r="58" spans="1:13">
      <c r="A58" s="16"/>
      <c r="B58" s="5"/>
      <c r="C58" s="5"/>
      <c r="D58" s="5"/>
      <c r="E58" s="5"/>
      <c r="F58" s="5"/>
      <c r="G58" s="5"/>
      <c r="H58" s="5"/>
      <c r="I58" s="5"/>
      <c r="J58" s="5"/>
      <c r="K58" s="5"/>
      <c r="L58" s="17"/>
      <c r="M58" s="15"/>
    </row>
    <row r="59" spans="1:13">
      <c r="A59" s="16"/>
      <c r="B59" s="5"/>
      <c r="C59" s="5"/>
      <c r="D59" s="5"/>
      <c r="E59" s="5"/>
      <c r="F59" s="5"/>
      <c r="G59" s="5"/>
      <c r="H59" s="5"/>
      <c r="I59" s="5"/>
      <c r="J59" s="5"/>
      <c r="K59" s="5"/>
      <c r="L59" s="17"/>
      <c r="M59" s="15"/>
    </row>
    <row r="60" spans="1:13">
      <c r="A60" s="16"/>
      <c r="B60" s="5"/>
      <c r="C60" s="5"/>
      <c r="D60" s="5"/>
      <c r="E60" s="5"/>
      <c r="F60" s="5"/>
      <c r="G60" s="5"/>
      <c r="H60" s="5"/>
      <c r="I60" s="5"/>
      <c r="J60" s="5"/>
      <c r="K60" s="5"/>
      <c r="L60" s="17"/>
      <c r="M60" s="15"/>
    </row>
    <row r="61" spans="1:13">
      <c r="A61" s="16"/>
      <c r="B61" s="5"/>
      <c r="C61" s="5"/>
      <c r="D61" s="5"/>
      <c r="E61" s="5"/>
      <c r="F61" s="5"/>
      <c r="G61" s="5"/>
      <c r="H61" s="5"/>
      <c r="I61" s="5"/>
      <c r="J61" s="5"/>
      <c r="K61" s="5"/>
      <c r="L61" s="17"/>
      <c r="M61" s="15"/>
    </row>
    <row r="62" spans="1:13">
      <c r="A62" s="16"/>
      <c r="B62" s="5"/>
      <c r="C62" s="5"/>
      <c r="D62" s="5"/>
      <c r="E62" s="5"/>
      <c r="F62" s="5"/>
      <c r="G62" s="5"/>
      <c r="H62" s="5"/>
      <c r="I62" s="5"/>
      <c r="J62" s="5"/>
      <c r="K62" s="5"/>
      <c r="L62" s="17"/>
      <c r="M62" s="15"/>
    </row>
    <row r="63" spans="1:13">
      <c r="A63" s="16"/>
      <c r="B63" s="5"/>
      <c r="C63" s="5"/>
      <c r="D63" s="5"/>
      <c r="E63" s="5"/>
      <c r="F63" s="79" t="s">
        <v>48</v>
      </c>
      <c r="G63" s="5"/>
      <c r="H63" s="5"/>
      <c r="I63" s="5"/>
      <c r="J63" s="5"/>
      <c r="K63" s="5"/>
      <c r="L63" s="17"/>
      <c r="M63" s="15"/>
    </row>
    <row r="64" spans="1:13">
      <c r="A64" s="16"/>
      <c r="B64" s="5"/>
      <c r="C64" s="5"/>
      <c r="D64" s="5"/>
      <c r="E64" s="5"/>
      <c r="F64" s="79" t="s">
        <v>49</v>
      </c>
      <c r="G64" s="554"/>
      <c r="H64" s="554"/>
      <c r="I64" s="554"/>
      <c r="J64" s="5"/>
      <c r="K64" s="5"/>
      <c r="L64" s="17"/>
      <c r="M64" s="15"/>
    </row>
    <row r="65" spans="1:13" ht="15.75" thickBot="1">
      <c r="A65" s="555" t="s">
        <v>50</v>
      </c>
      <c r="B65" s="556"/>
      <c r="C65" s="556"/>
      <c r="D65" s="556"/>
      <c r="E65" s="556"/>
      <c r="F65" s="556"/>
      <c r="G65" s="556"/>
      <c r="H65" s="556"/>
      <c r="I65" s="556"/>
      <c r="J65" s="556"/>
      <c r="K65" s="556"/>
      <c r="L65" s="557"/>
      <c r="M65" s="7"/>
    </row>
    <row r="66" spans="1:13" ht="15.75" thickBot="1">
      <c r="A66" s="16"/>
      <c r="B66" s="5"/>
      <c r="C66" s="5"/>
      <c r="D66" s="5"/>
      <c r="E66" s="5"/>
      <c r="F66" s="5" t="s">
        <v>51</v>
      </c>
      <c r="G66" s="5"/>
      <c r="H66" s="5"/>
      <c r="I66" s="5"/>
      <c r="J66" s="5"/>
      <c r="K66" s="5"/>
      <c r="L66" s="17"/>
      <c r="M66" s="15"/>
    </row>
    <row r="67" spans="1:13">
      <c r="A67" s="136" t="s">
        <v>68</v>
      </c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21"/>
      <c r="M67" s="36"/>
    </row>
    <row r="68" spans="1:13">
      <c r="A68" s="558"/>
      <c r="B68" s="559"/>
      <c r="C68" s="559"/>
      <c r="D68" s="559"/>
      <c r="E68" s="559"/>
      <c r="F68" s="559"/>
      <c r="G68" s="559"/>
      <c r="H68" s="559"/>
      <c r="I68" s="559"/>
      <c r="J68" s="559"/>
      <c r="K68" s="559"/>
      <c r="L68" s="560"/>
      <c r="M68" s="15"/>
    </row>
    <row r="69" spans="1:13">
      <c r="A69" s="561"/>
      <c r="B69" s="562"/>
      <c r="C69" s="562"/>
      <c r="D69" s="562"/>
      <c r="E69" s="562"/>
      <c r="F69" s="562"/>
      <c r="G69" s="562"/>
      <c r="H69" s="562"/>
      <c r="I69" s="562"/>
      <c r="J69" s="562"/>
      <c r="K69" s="562"/>
      <c r="L69" s="563"/>
      <c r="M69" s="15"/>
    </row>
    <row r="70" spans="1:13">
      <c r="A70" s="564"/>
      <c r="B70" s="565"/>
      <c r="C70" s="565"/>
      <c r="D70" s="565"/>
      <c r="E70" s="565"/>
      <c r="F70" s="565"/>
      <c r="G70" s="565"/>
      <c r="H70" s="565"/>
      <c r="I70" s="565"/>
      <c r="J70" s="565"/>
      <c r="K70" s="565"/>
      <c r="L70" s="566"/>
      <c r="M70" s="15"/>
    </row>
    <row r="71" spans="1:13">
      <c r="A71" s="80"/>
      <c r="B71" s="81"/>
      <c r="C71" s="81"/>
      <c r="D71" s="81"/>
      <c r="E71" s="81"/>
      <c r="F71" s="81"/>
      <c r="G71" s="81"/>
      <c r="H71" s="81"/>
      <c r="I71" s="81"/>
      <c r="J71" s="81"/>
      <c r="K71" s="81"/>
      <c r="L71" s="82"/>
      <c r="M71" s="15"/>
    </row>
    <row r="72" spans="1:13">
      <c r="A72" s="80" t="s">
        <v>53</v>
      </c>
      <c r="B72" s="137"/>
      <c r="C72" s="81"/>
      <c r="D72" s="81"/>
      <c r="E72" s="81"/>
      <c r="F72" s="81"/>
      <c r="G72" s="81"/>
      <c r="H72" s="81"/>
      <c r="I72" s="81"/>
      <c r="J72" s="81"/>
      <c r="K72" s="81"/>
      <c r="L72" s="82"/>
      <c r="M72" s="15"/>
    </row>
    <row r="73" spans="1:13">
      <c r="A73" s="16" t="s">
        <v>54</v>
      </c>
      <c r="B73" s="5"/>
      <c r="C73" s="5"/>
      <c r="D73" s="5"/>
      <c r="E73" s="79"/>
      <c r="F73" s="5"/>
      <c r="G73" s="5"/>
      <c r="H73" s="5"/>
      <c r="I73" s="5"/>
      <c r="J73" s="5"/>
      <c r="K73" s="5"/>
      <c r="L73" s="17"/>
      <c r="M73" s="15"/>
    </row>
    <row r="74" spans="1:13">
      <c r="A74" s="16"/>
      <c r="B74" s="5"/>
      <c r="C74" s="5"/>
      <c r="D74" s="5"/>
      <c r="E74" s="79"/>
      <c r="F74" s="139"/>
      <c r="G74" s="139"/>
      <c r="H74" s="139"/>
      <c r="I74" s="139"/>
      <c r="J74" s="5"/>
      <c r="K74" s="5"/>
      <c r="L74" s="17"/>
      <c r="M74" s="15"/>
    </row>
    <row r="75" spans="1:13">
      <c r="A75" s="149"/>
      <c r="B75" s="139"/>
      <c r="C75" s="139"/>
      <c r="D75" s="139"/>
      <c r="E75" s="139"/>
      <c r="F75" s="139"/>
      <c r="G75" s="139"/>
      <c r="H75" s="139"/>
      <c r="I75" s="139"/>
      <c r="J75" s="139"/>
      <c r="K75" s="139"/>
      <c r="L75" s="140"/>
      <c r="M75" s="15"/>
    </row>
    <row r="76" spans="1:13">
      <c r="A76" s="16" t="s">
        <v>55</v>
      </c>
      <c r="B76" s="83"/>
      <c r="C76" s="83"/>
      <c r="D76" s="84"/>
      <c r="E76" s="141"/>
      <c r="F76" s="141"/>
      <c r="G76" s="141"/>
      <c r="H76" s="141"/>
      <c r="I76" s="142"/>
      <c r="J76" s="142"/>
      <c r="K76" s="142"/>
      <c r="L76" s="143"/>
      <c r="M76" s="15"/>
    </row>
    <row r="77" spans="1:13" ht="15.75" thickBot="1">
      <c r="A77" s="144"/>
      <c r="B77" s="145"/>
      <c r="C77" s="145"/>
      <c r="D77" s="11"/>
      <c r="E77" s="146"/>
      <c r="F77" s="146"/>
      <c r="G77" s="146"/>
      <c r="H77" s="146"/>
      <c r="I77" s="147"/>
      <c r="J77" s="147"/>
      <c r="K77" s="147"/>
      <c r="L77" s="148"/>
      <c r="M77" s="7"/>
    </row>
  </sheetData>
  <mergeCells count="45">
    <mergeCell ref="A68:L70"/>
    <mergeCell ref="A51:G51"/>
    <mergeCell ref="A52:G52"/>
    <mergeCell ref="A53:K53"/>
    <mergeCell ref="A55:K55"/>
    <mergeCell ref="G64:I64"/>
    <mergeCell ref="A65:L65"/>
    <mergeCell ref="A50:G50"/>
    <mergeCell ref="A33:H33"/>
    <mergeCell ref="A34:H34"/>
    <mergeCell ref="A35:H35"/>
    <mergeCell ref="A36:H36"/>
    <mergeCell ref="A37:H37"/>
    <mergeCell ref="A38:H38"/>
    <mergeCell ref="A39:K39"/>
    <mergeCell ref="A43:G43"/>
    <mergeCell ref="A44:G44"/>
    <mergeCell ref="A45:G45"/>
    <mergeCell ref="A46:K46"/>
    <mergeCell ref="A32:H32"/>
    <mergeCell ref="B20:J20"/>
    <mergeCell ref="A24:E24"/>
    <mergeCell ref="F24:G24"/>
    <mergeCell ref="H24:I24"/>
    <mergeCell ref="A25:E25"/>
    <mergeCell ref="F25:G25"/>
    <mergeCell ref="H25:I25"/>
    <mergeCell ref="A26:E26"/>
    <mergeCell ref="A27:E27"/>
    <mergeCell ref="F27:G27"/>
    <mergeCell ref="H27:I27"/>
    <mergeCell ref="A28:K28"/>
    <mergeCell ref="B19:J19"/>
    <mergeCell ref="A2:A5"/>
    <mergeCell ref="D2:I2"/>
    <mergeCell ref="J2:L2"/>
    <mergeCell ref="D3:I3"/>
    <mergeCell ref="D4:I4"/>
    <mergeCell ref="D5:I5"/>
    <mergeCell ref="K5:L5"/>
    <mergeCell ref="C10:L10"/>
    <mergeCell ref="C11:L11"/>
    <mergeCell ref="C12:L12"/>
    <mergeCell ref="C13:L13"/>
    <mergeCell ref="C14:L14"/>
  </mergeCells>
  <pageMargins left="0.70866141732283472" right="0.70866141732283472" top="0.74803149606299213" bottom="0.74803149606299213" header="0.31496062992125984" footer="0.31496062992125984"/>
  <pageSetup paperSize="9" scale="59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  <pageSetUpPr fitToPage="1"/>
  </sheetPr>
  <dimension ref="A1:BA77"/>
  <sheetViews>
    <sheetView topLeftCell="A31" zoomScale="84" zoomScaleNormal="84" workbookViewId="0">
      <selection activeCell="A53" sqref="A53:K53"/>
    </sheetView>
  </sheetViews>
  <sheetFormatPr baseColWidth="10" defaultRowHeight="15"/>
  <cols>
    <col min="1" max="7" width="11.42578125" style="85"/>
    <col min="8" max="8" width="11.85546875" style="85" bestFit="1" customWidth="1"/>
    <col min="9" max="9" width="12.5703125" style="85" customWidth="1"/>
    <col min="10" max="10" width="13.28515625" style="85" customWidth="1"/>
    <col min="11" max="11" width="15.85546875" style="85" customWidth="1"/>
    <col min="12" max="12" width="13" style="85" customWidth="1"/>
    <col min="13" max="13" width="0.140625" customWidth="1"/>
    <col min="256" max="256" width="1.85546875" customWidth="1"/>
    <col min="264" max="264" width="11.85546875" bestFit="1" customWidth="1"/>
    <col min="265" max="265" width="12.5703125" customWidth="1"/>
    <col min="266" max="266" width="13.28515625" customWidth="1"/>
    <col min="267" max="267" width="15.85546875" customWidth="1"/>
    <col min="268" max="268" width="13" customWidth="1"/>
    <col min="269" max="269" width="0.140625" customWidth="1"/>
    <col min="512" max="512" width="1.85546875" customWidth="1"/>
    <col min="520" max="520" width="11.85546875" bestFit="1" customWidth="1"/>
    <col min="521" max="521" width="12.5703125" customWidth="1"/>
    <col min="522" max="522" width="13.28515625" customWidth="1"/>
    <col min="523" max="523" width="15.85546875" customWidth="1"/>
    <col min="524" max="524" width="13" customWidth="1"/>
    <col min="525" max="525" width="0.140625" customWidth="1"/>
    <col min="768" max="768" width="1.85546875" customWidth="1"/>
    <col min="776" max="776" width="11.85546875" bestFit="1" customWidth="1"/>
    <col min="777" max="777" width="12.5703125" customWidth="1"/>
    <col min="778" max="778" width="13.28515625" customWidth="1"/>
    <col min="779" max="779" width="15.85546875" customWidth="1"/>
    <col min="780" max="780" width="13" customWidth="1"/>
    <col min="781" max="781" width="0.140625" customWidth="1"/>
    <col min="1024" max="1024" width="1.85546875" customWidth="1"/>
    <col min="1032" max="1032" width="11.85546875" bestFit="1" customWidth="1"/>
    <col min="1033" max="1033" width="12.5703125" customWidth="1"/>
    <col min="1034" max="1034" width="13.28515625" customWidth="1"/>
    <col min="1035" max="1035" width="15.85546875" customWidth="1"/>
    <col min="1036" max="1036" width="13" customWidth="1"/>
    <col min="1037" max="1037" width="0.140625" customWidth="1"/>
    <col min="1280" max="1280" width="1.85546875" customWidth="1"/>
    <col min="1288" max="1288" width="11.85546875" bestFit="1" customWidth="1"/>
    <col min="1289" max="1289" width="12.5703125" customWidth="1"/>
    <col min="1290" max="1290" width="13.28515625" customWidth="1"/>
    <col min="1291" max="1291" width="15.85546875" customWidth="1"/>
    <col min="1292" max="1292" width="13" customWidth="1"/>
    <col min="1293" max="1293" width="0.140625" customWidth="1"/>
    <col min="1536" max="1536" width="1.85546875" customWidth="1"/>
    <col min="1544" max="1544" width="11.85546875" bestFit="1" customWidth="1"/>
    <col min="1545" max="1545" width="12.5703125" customWidth="1"/>
    <col min="1546" max="1546" width="13.28515625" customWidth="1"/>
    <col min="1547" max="1547" width="15.85546875" customWidth="1"/>
    <col min="1548" max="1548" width="13" customWidth="1"/>
    <col min="1549" max="1549" width="0.140625" customWidth="1"/>
    <col min="1792" max="1792" width="1.85546875" customWidth="1"/>
    <col min="1800" max="1800" width="11.85546875" bestFit="1" customWidth="1"/>
    <col min="1801" max="1801" width="12.5703125" customWidth="1"/>
    <col min="1802" max="1802" width="13.28515625" customWidth="1"/>
    <col min="1803" max="1803" width="15.85546875" customWidth="1"/>
    <col min="1804" max="1804" width="13" customWidth="1"/>
    <col min="1805" max="1805" width="0.140625" customWidth="1"/>
    <col min="2048" max="2048" width="1.85546875" customWidth="1"/>
    <col min="2056" max="2056" width="11.85546875" bestFit="1" customWidth="1"/>
    <col min="2057" max="2057" width="12.5703125" customWidth="1"/>
    <col min="2058" max="2058" width="13.28515625" customWidth="1"/>
    <col min="2059" max="2059" width="15.85546875" customWidth="1"/>
    <col min="2060" max="2060" width="13" customWidth="1"/>
    <col min="2061" max="2061" width="0.140625" customWidth="1"/>
    <col min="2304" max="2304" width="1.85546875" customWidth="1"/>
    <col min="2312" max="2312" width="11.85546875" bestFit="1" customWidth="1"/>
    <col min="2313" max="2313" width="12.5703125" customWidth="1"/>
    <col min="2314" max="2314" width="13.28515625" customWidth="1"/>
    <col min="2315" max="2315" width="15.85546875" customWidth="1"/>
    <col min="2316" max="2316" width="13" customWidth="1"/>
    <col min="2317" max="2317" width="0.140625" customWidth="1"/>
    <col min="2560" max="2560" width="1.85546875" customWidth="1"/>
    <col min="2568" max="2568" width="11.85546875" bestFit="1" customWidth="1"/>
    <col min="2569" max="2569" width="12.5703125" customWidth="1"/>
    <col min="2570" max="2570" width="13.28515625" customWidth="1"/>
    <col min="2571" max="2571" width="15.85546875" customWidth="1"/>
    <col min="2572" max="2572" width="13" customWidth="1"/>
    <col min="2573" max="2573" width="0.140625" customWidth="1"/>
    <col min="2816" max="2816" width="1.85546875" customWidth="1"/>
    <col min="2824" max="2824" width="11.85546875" bestFit="1" customWidth="1"/>
    <col min="2825" max="2825" width="12.5703125" customWidth="1"/>
    <col min="2826" max="2826" width="13.28515625" customWidth="1"/>
    <col min="2827" max="2827" width="15.85546875" customWidth="1"/>
    <col min="2828" max="2828" width="13" customWidth="1"/>
    <col min="2829" max="2829" width="0.140625" customWidth="1"/>
    <col min="3072" max="3072" width="1.85546875" customWidth="1"/>
    <col min="3080" max="3080" width="11.85546875" bestFit="1" customWidth="1"/>
    <col min="3081" max="3081" width="12.5703125" customWidth="1"/>
    <col min="3082" max="3082" width="13.28515625" customWidth="1"/>
    <col min="3083" max="3083" width="15.85546875" customWidth="1"/>
    <col min="3084" max="3084" width="13" customWidth="1"/>
    <col min="3085" max="3085" width="0.140625" customWidth="1"/>
    <col min="3328" max="3328" width="1.85546875" customWidth="1"/>
    <col min="3336" max="3336" width="11.85546875" bestFit="1" customWidth="1"/>
    <col min="3337" max="3337" width="12.5703125" customWidth="1"/>
    <col min="3338" max="3338" width="13.28515625" customWidth="1"/>
    <col min="3339" max="3339" width="15.85546875" customWidth="1"/>
    <col min="3340" max="3340" width="13" customWidth="1"/>
    <col min="3341" max="3341" width="0.140625" customWidth="1"/>
    <col min="3584" max="3584" width="1.85546875" customWidth="1"/>
    <col min="3592" max="3592" width="11.85546875" bestFit="1" customWidth="1"/>
    <col min="3593" max="3593" width="12.5703125" customWidth="1"/>
    <col min="3594" max="3594" width="13.28515625" customWidth="1"/>
    <col min="3595" max="3595" width="15.85546875" customWidth="1"/>
    <col min="3596" max="3596" width="13" customWidth="1"/>
    <col min="3597" max="3597" width="0.140625" customWidth="1"/>
    <col min="3840" max="3840" width="1.85546875" customWidth="1"/>
    <col min="3848" max="3848" width="11.85546875" bestFit="1" customWidth="1"/>
    <col min="3849" max="3849" width="12.5703125" customWidth="1"/>
    <col min="3850" max="3850" width="13.28515625" customWidth="1"/>
    <col min="3851" max="3851" width="15.85546875" customWidth="1"/>
    <col min="3852" max="3852" width="13" customWidth="1"/>
    <col min="3853" max="3853" width="0.140625" customWidth="1"/>
    <col min="4096" max="4096" width="1.85546875" customWidth="1"/>
    <col min="4104" max="4104" width="11.85546875" bestFit="1" customWidth="1"/>
    <col min="4105" max="4105" width="12.5703125" customWidth="1"/>
    <col min="4106" max="4106" width="13.28515625" customWidth="1"/>
    <col min="4107" max="4107" width="15.85546875" customWidth="1"/>
    <col min="4108" max="4108" width="13" customWidth="1"/>
    <col min="4109" max="4109" width="0.140625" customWidth="1"/>
    <col min="4352" max="4352" width="1.85546875" customWidth="1"/>
    <col min="4360" max="4360" width="11.85546875" bestFit="1" customWidth="1"/>
    <col min="4361" max="4361" width="12.5703125" customWidth="1"/>
    <col min="4362" max="4362" width="13.28515625" customWidth="1"/>
    <col min="4363" max="4363" width="15.85546875" customWidth="1"/>
    <col min="4364" max="4364" width="13" customWidth="1"/>
    <col min="4365" max="4365" width="0.140625" customWidth="1"/>
    <col min="4608" max="4608" width="1.85546875" customWidth="1"/>
    <col min="4616" max="4616" width="11.85546875" bestFit="1" customWidth="1"/>
    <col min="4617" max="4617" width="12.5703125" customWidth="1"/>
    <col min="4618" max="4618" width="13.28515625" customWidth="1"/>
    <col min="4619" max="4619" width="15.85546875" customWidth="1"/>
    <col min="4620" max="4620" width="13" customWidth="1"/>
    <col min="4621" max="4621" width="0.140625" customWidth="1"/>
    <col min="4864" max="4864" width="1.85546875" customWidth="1"/>
    <col min="4872" max="4872" width="11.85546875" bestFit="1" customWidth="1"/>
    <col min="4873" max="4873" width="12.5703125" customWidth="1"/>
    <col min="4874" max="4874" width="13.28515625" customWidth="1"/>
    <col min="4875" max="4875" width="15.85546875" customWidth="1"/>
    <col min="4876" max="4876" width="13" customWidth="1"/>
    <col min="4877" max="4877" width="0.140625" customWidth="1"/>
    <col min="5120" max="5120" width="1.85546875" customWidth="1"/>
    <col min="5128" max="5128" width="11.85546875" bestFit="1" customWidth="1"/>
    <col min="5129" max="5129" width="12.5703125" customWidth="1"/>
    <col min="5130" max="5130" width="13.28515625" customWidth="1"/>
    <col min="5131" max="5131" width="15.85546875" customWidth="1"/>
    <col min="5132" max="5132" width="13" customWidth="1"/>
    <col min="5133" max="5133" width="0.140625" customWidth="1"/>
    <col min="5376" max="5376" width="1.85546875" customWidth="1"/>
    <col min="5384" max="5384" width="11.85546875" bestFit="1" customWidth="1"/>
    <col min="5385" max="5385" width="12.5703125" customWidth="1"/>
    <col min="5386" max="5386" width="13.28515625" customWidth="1"/>
    <col min="5387" max="5387" width="15.85546875" customWidth="1"/>
    <col min="5388" max="5388" width="13" customWidth="1"/>
    <col min="5389" max="5389" width="0.140625" customWidth="1"/>
    <col min="5632" max="5632" width="1.85546875" customWidth="1"/>
    <col min="5640" max="5640" width="11.85546875" bestFit="1" customWidth="1"/>
    <col min="5641" max="5641" width="12.5703125" customWidth="1"/>
    <col min="5642" max="5642" width="13.28515625" customWidth="1"/>
    <col min="5643" max="5643" width="15.85546875" customWidth="1"/>
    <col min="5644" max="5644" width="13" customWidth="1"/>
    <col min="5645" max="5645" width="0.140625" customWidth="1"/>
    <col min="5888" max="5888" width="1.85546875" customWidth="1"/>
    <col min="5896" max="5896" width="11.85546875" bestFit="1" customWidth="1"/>
    <col min="5897" max="5897" width="12.5703125" customWidth="1"/>
    <col min="5898" max="5898" width="13.28515625" customWidth="1"/>
    <col min="5899" max="5899" width="15.85546875" customWidth="1"/>
    <col min="5900" max="5900" width="13" customWidth="1"/>
    <col min="5901" max="5901" width="0.140625" customWidth="1"/>
    <col min="6144" max="6144" width="1.85546875" customWidth="1"/>
    <col min="6152" max="6152" width="11.85546875" bestFit="1" customWidth="1"/>
    <col min="6153" max="6153" width="12.5703125" customWidth="1"/>
    <col min="6154" max="6154" width="13.28515625" customWidth="1"/>
    <col min="6155" max="6155" width="15.85546875" customWidth="1"/>
    <col min="6156" max="6156" width="13" customWidth="1"/>
    <col min="6157" max="6157" width="0.140625" customWidth="1"/>
    <col min="6400" max="6400" width="1.85546875" customWidth="1"/>
    <col min="6408" max="6408" width="11.85546875" bestFit="1" customWidth="1"/>
    <col min="6409" max="6409" width="12.5703125" customWidth="1"/>
    <col min="6410" max="6410" width="13.28515625" customWidth="1"/>
    <col min="6411" max="6411" width="15.85546875" customWidth="1"/>
    <col min="6412" max="6412" width="13" customWidth="1"/>
    <col min="6413" max="6413" width="0.140625" customWidth="1"/>
    <col min="6656" max="6656" width="1.85546875" customWidth="1"/>
    <col min="6664" max="6664" width="11.85546875" bestFit="1" customWidth="1"/>
    <col min="6665" max="6665" width="12.5703125" customWidth="1"/>
    <col min="6666" max="6666" width="13.28515625" customWidth="1"/>
    <col min="6667" max="6667" width="15.85546875" customWidth="1"/>
    <col min="6668" max="6668" width="13" customWidth="1"/>
    <col min="6669" max="6669" width="0.140625" customWidth="1"/>
    <col min="6912" max="6912" width="1.85546875" customWidth="1"/>
    <col min="6920" max="6920" width="11.85546875" bestFit="1" customWidth="1"/>
    <col min="6921" max="6921" width="12.5703125" customWidth="1"/>
    <col min="6922" max="6922" width="13.28515625" customWidth="1"/>
    <col min="6923" max="6923" width="15.85546875" customWidth="1"/>
    <col min="6924" max="6924" width="13" customWidth="1"/>
    <col min="6925" max="6925" width="0.140625" customWidth="1"/>
    <col min="7168" max="7168" width="1.85546875" customWidth="1"/>
    <col min="7176" max="7176" width="11.85546875" bestFit="1" customWidth="1"/>
    <col min="7177" max="7177" width="12.5703125" customWidth="1"/>
    <col min="7178" max="7178" width="13.28515625" customWidth="1"/>
    <col min="7179" max="7179" width="15.85546875" customWidth="1"/>
    <col min="7180" max="7180" width="13" customWidth="1"/>
    <col min="7181" max="7181" width="0.140625" customWidth="1"/>
    <col min="7424" max="7424" width="1.85546875" customWidth="1"/>
    <col min="7432" max="7432" width="11.85546875" bestFit="1" customWidth="1"/>
    <col min="7433" max="7433" width="12.5703125" customWidth="1"/>
    <col min="7434" max="7434" width="13.28515625" customWidth="1"/>
    <col min="7435" max="7435" width="15.85546875" customWidth="1"/>
    <col min="7436" max="7436" width="13" customWidth="1"/>
    <col min="7437" max="7437" width="0.140625" customWidth="1"/>
    <col min="7680" max="7680" width="1.85546875" customWidth="1"/>
    <col min="7688" max="7688" width="11.85546875" bestFit="1" customWidth="1"/>
    <col min="7689" max="7689" width="12.5703125" customWidth="1"/>
    <col min="7690" max="7690" width="13.28515625" customWidth="1"/>
    <col min="7691" max="7691" width="15.85546875" customWidth="1"/>
    <col min="7692" max="7692" width="13" customWidth="1"/>
    <col min="7693" max="7693" width="0.140625" customWidth="1"/>
    <col min="7936" max="7936" width="1.85546875" customWidth="1"/>
    <col min="7944" max="7944" width="11.85546875" bestFit="1" customWidth="1"/>
    <col min="7945" max="7945" width="12.5703125" customWidth="1"/>
    <col min="7946" max="7946" width="13.28515625" customWidth="1"/>
    <col min="7947" max="7947" width="15.85546875" customWidth="1"/>
    <col min="7948" max="7948" width="13" customWidth="1"/>
    <col min="7949" max="7949" width="0.140625" customWidth="1"/>
    <col min="8192" max="8192" width="1.85546875" customWidth="1"/>
    <col min="8200" max="8200" width="11.85546875" bestFit="1" customWidth="1"/>
    <col min="8201" max="8201" width="12.5703125" customWidth="1"/>
    <col min="8202" max="8202" width="13.28515625" customWidth="1"/>
    <col min="8203" max="8203" width="15.85546875" customWidth="1"/>
    <col min="8204" max="8204" width="13" customWidth="1"/>
    <col min="8205" max="8205" width="0.140625" customWidth="1"/>
    <col min="8448" max="8448" width="1.85546875" customWidth="1"/>
    <col min="8456" max="8456" width="11.85546875" bestFit="1" customWidth="1"/>
    <col min="8457" max="8457" width="12.5703125" customWidth="1"/>
    <col min="8458" max="8458" width="13.28515625" customWidth="1"/>
    <col min="8459" max="8459" width="15.85546875" customWidth="1"/>
    <col min="8460" max="8460" width="13" customWidth="1"/>
    <col min="8461" max="8461" width="0.140625" customWidth="1"/>
    <col min="8704" max="8704" width="1.85546875" customWidth="1"/>
    <col min="8712" max="8712" width="11.85546875" bestFit="1" customWidth="1"/>
    <col min="8713" max="8713" width="12.5703125" customWidth="1"/>
    <col min="8714" max="8714" width="13.28515625" customWidth="1"/>
    <col min="8715" max="8715" width="15.85546875" customWidth="1"/>
    <col min="8716" max="8716" width="13" customWidth="1"/>
    <col min="8717" max="8717" width="0.140625" customWidth="1"/>
    <col min="8960" max="8960" width="1.85546875" customWidth="1"/>
    <col min="8968" max="8968" width="11.85546875" bestFit="1" customWidth="1"/>
    <col min="8969" max="8969" width="12.5703125" customWidth="1"/>
    <col min="8970" max="8970" width="13.28515625" customWidth="1"/>
    <col min="8971" max="8971" width="15.85546875" customWidth="1"/>
    <col min="8972" max="8972" width="13" customWidth="1"/>
    <col min="8973" max="8973" width="0.140625" customWidth="1"/>
    <col min="9216" max="9216" width="1.85546875" customWidth="1"/>
    <col min="9224" max="9224" width="11.85546875" bestFit="1" customWidth="1"/>
    <col min="9225" max="9225" width="12.5703125" customWidth="1"/>
    <col min="9226" max="9226" width="13.28515625" customWidth="1"/>
    <col min="9227" max="9227" width="15.85546875" customWidth="1"/>
    <col min="9228" max="9228" width="13" customWidth="1"/>
    <col min="9229" max="9229" width="0.140625" customWidth="1"/>
    <col min="9472" max="9472" width="1.85546875" customWidth="1"/>
    <col min="9480" max="9480" width="11.85546875" bestFit="1" customWidth="1"/>
    <col min="9481" max="9481" width="12.5703125" customWidth="1"/>
    <col min="9482" max="9482" width="13.28515625" customWidth="1"/>
    <col min="9483" max="9483" width="15.85546875" customWidth="1"/>
    <col min="9484" max="9484" width="13" customWidth="1"/>
    <col min="9485" max="9485" width="0.140625" customWidth="1"/>
    <col min="9728" max="9728" width="1.85546875" customWidth="1"/>
    <col min="9736" max="9736" width="11.85546875" bestFit="1" customWidth="1"/>
    <col min="9737" max="9737" width="12.5703125" customWidth="1"/>
    <col min="9738" max="9738" width="13.28515625" customWidth="1"/>
    <col min="9739" max="9739" width="15.85546875" customWidth="1"/>
    <col min="9740" max="9740" width="13" customWidth="1"/>
    <col min="9741" max="9741" width="0.140625" customWidth="1"/>
    <col min="9984" max="9984" width="1.85546875" customWidth="1"/>
    <col min="9992" max="9992" width="11.85546875" bestFit="1" customWidth="1"/>
    <col min="9993" max="9993" width="12.5703125" customWidth="1"/>
    <col min="9994" max="9994" width="13.28515625" customWidth="1"/>
    <col min="9995" max="9995" width="15.85546875" customWidth="1"/>
    <col min="9996" max="9996" width="13" customWidth="1"/>
    <col min="9997" max="9997" width="0.140625" customWidth="1"/>
    <col min="10240" max="10240" width="1.85546875" customWidth="1"/>
    <col min="10248" max="10248" width="11.85546875" bestFit="1" customWidth="1"/>
    <col min="10249" max="10249" width="12.5703125" customWidth="1"/>
    <col min="10250" max="10250" width="13.28515625" customWidth="1"/>
    <col min="10251" max="10251" width="15.85546875" customWidth="1"/>
    <col min="10252" max="10252" width="13" customWidth="1"/>
    <col min="10253" max="10253" width="0.140625" customWidth="1"/>
    <col min="10496" max="10496" width="1.85546875" customWidth="1"/>
    <col min="10504" max="10504" width="11.85546875" bestFit="1" customWidth="1"/>
    <col min="10505" max="10505" width="12.5703125" customWidth="1"/>
    <col min="10506" max="10506" width="13.28515625" customWidth="1"/>
    <col min="10507" max="10507" width="15.85546875" customWidth="1"/>
    <col min="10508" max="10508" width="13" customWidth="1"/>
    <col min="10509" max="10509" width="0.140625" customWidth="1"/>
    <col min="10752" max="10752" width="1.85546875" customWidth="1"/>
    <col min="10760" max="10760" width="11.85546875" bestFit="1" customWidth="1"/>
    <col min="10761" max="10761" width="12.5703125" customWidth="1"/>
    <col min="10762" max="10762" width="13.28515625" customWidth="1"/>
    <col min="10763" max="10763" width="15.85546875" customWidth="1"/>
    <col min="10764" max="10764" width="13" customWidth="1"/>
    <col min="10765" max="10765" width="0.140625" customWidth="1"/>
    <col min="11008" max="11008" width="1.85546875" customWidth="1"/>
    <col min="11016" max="11016" width="11.85546875" bestFit="1" customWidth="1"/>
    <col min="11017" max="11017" width="12.5703125" customWidth="1"/>
    <col min="11018" max="11018" width="13.28515625" customWidth="1"/>
    <col min="11019" max="11019" width="15.85546875" customWidth="1"/>
    <col min="11020" max="11020" width="13" customWidth="1"/>
    <col min="11021" max="11021" width="0.140625" customWidth="1"/>
    <col min="11264" max="11264" width="1.85546875" customWidth="1"/>
    <col min="11272" max="11272" width="11.85546875" bestFit="1" customWidth="1"/>
    <col min="11273" max="11273" width="12.5703125" customWidth="1"/>
    <col min="11274" max="11274" width="13.28515625" customWidth="1"/>
    <col min="11275" max="11275" width="15.85546875" customWidth="1"/>
    <col min="11276" max="11276" width="13" customWidth="1"/>
    <col min="11277" max="11277" width="0.140625" customWidth="1"/>
    <col min="11520" max="11520" width="1.85546875" customWidth="1"/>
    <col min="11528" max="11528" width="11.85546875" bestFit="1" customWidth="1"/>
    <col min="11529" max="11529" width="12.5703125" customWidth="1"/>
    <col min="11530" max="11530" width="13.28515625" customWidth="1"/>
    <col min="11531" max="11531" width="15.85546875" customWidth="1"/>
    <col min="11532" max="11532" width="13" customWidth="1"/>
    <col min="11533" max="11533" width="0.140625" customWidth="1"/>
    <col min="11776" max="11776" width="1.85546875" customWidth="1"/>
    <col min="11784" max="11784" width="11.85546875" bestFit="1" customWidth="1"/>
    <col min="11785" max="11785" width="12.5703125" customWidth="1"/>
    <col min="11786" max="11786" width="13.28515625" customWidth="1"/>
    <col min="11787" max="11787" width="15.85546875" customWidth="1"/>
    <col min="11788" max="11788" width="13" customWidth="1"/>
    <col min="11789" max="11789" width="0.140625" customWidth="1"/>
    <col min="12032" max="12032" width="1.85546875" customWidth="1"/>
    <col min="12040" max="12040" width="11.85546875" bestFit="1" customWidth="1"/>
    <col min="12041" max="12041" width="12.5703125" customWidth="1"/>
    <col min="12042" max="12042" width="13.28515625" customWidth="1"/>
    <col min="12043" max="12043" width="15.85546875" customWidth="1"/>
    <col min="12044" max="12044" width="13" customWidth="1"/>
    <col min="12045" max="12045" width="0.140625" customWidth="1"/>
    <col min="12288" max="12288" width="1.85546875" customWidth="1"/>
    <col min="12296" max="12296" width="11.85546875" bestFit="1" customWidth="1"/>
    <col min="12297" max="12297" width="12.5703125" customWidth="1"/>
    <col min="12298" max="12298" width="13.28515625" customWidth="1"/>
    <col min="12299" max="12299" width="15.85546875" customWidth="1"/>
    <col min="12300" max="12300" width="13" customWidth="1"/>
    <col min="12301" max="12301" width="0.140625" customWidth="1"/>
    <col min="12544" max="12544" width="1.85546875" customWidth="1"/>
    <col min="12552" max="12552" width="11.85546875" bestFit="1" customWidth="1"/>
    <col min="12553" max="12553" width="12.5703125" customWidth="1"/>
    <col min="12554" max="12554" width="13.28515625" customWidth="1"/>
    <col min="12555" max="12555" width="15.85546875" customWidth="1"/>
    <col min="12556" max="12556" width="13" customWidth="1"/>
    <col min="12557" max="12557" width="0.140625" customWidth="1"/>
    <col min="12800" max="12800" width="1.85546875" customWidth="1"/>
    <col min="12808" max="12808" width="11.85546875" bestFit="1" customWidth="1"/>
    <col min="12809" max="12809" width="12.5703125" customWidth="1"/>
    <col min="12810" max="12810" width="13.28515625" customWidth="1"/>
    <col min="12811" max="12811" width="15.85546875" customWidth="1"/>
    <col min="12812" max="12812" width="13" customWidth="1"/>
    <col min="12813" max="12813" width="0.140625" customWidth="1"/>
    <col min="13056" max="13056" width="1.85546875" customWidth="1"/>
    <col min="13064" max="13064" width="11.85546875" bestFit="1" customWidth="1"/>
    <col min="13065" max="13065" width="12.5703125" customWidth="1"/>
    <col min="13066" max="13066" width="13.28515625" customWidth="1"/>
    <col min="13067" max="13067" width="15.85546875" customWidth="1"/>
    <col min="13068" max="13068" width="13" customWidth="1"/>
    <col min="13069" max="13069" width="0.140625" customWidth="1"/>
    <col min="13312" max="13312" width="1.85546875" customWidth="1"/>
    <col min="13320" max="13320" width="11.85546875" bestFit="1" customWidth="1"/>
    <col min="13321" max="13321" width="12.5703125" customWidth="1"/>
    <col min="13322" max="13322" width="13.28515625" customWidth="1"/>
    <col min="13323" max="13323" width="15.85546875" customWidth="1"/>
    <col min="13324" max="13324" width="13" customWidth="1"/>
    <col min="13325" max="13325" width="0.140625" customWidth="1"/>
    <col min="13568" max="13568" width="1.85546875" customWidth="1"/>
    <col min="13576" max="13576" width="11.85546875" bestFit="1" customWidth="1"/>
    <col min="13577" max="13577" width="12.5703125" customWidth="1"/>
    <col min="13578" max="13578" width="13.28515625" customWidth="1"/>
    <col min="13579" max="13579" width="15.85546875" customWidth="1"/>
    <col min="13580" max="13580" width="13" customWidth="1"/>
    <col min="13581" max="13581" width="0.140625" customWidth="1"/>
    <col min="13824" max="13824" width="1.85546875" customWidth="1"/>
    <col min="13832" max="13832" width="11.85546875" bestFit="1" customWidth="1"/>
    <col min="13833" max="13833" width="12.5703125" customWidth="1"/>
    <col min="13834" max="13834" width="13.28515625" customWidth="1"/>
    <col min="13835" max="13835" width="15.85546875" customWidth="1"/>
    <col min="13836" max="13836" width="13" customWidth="1"/>
    <col min="13837" max="13837" width="0.140625" customWidth="1"/>
    <col min="14080" max="14080" width="1.85546875" customWidth="1"/>
    <col min="14088" max="14088" width="11.85546875" bestFit="1" customWidth="1"/>
    <col min="14089" max="14089" width="12.5703125" customWidth="1"/>
    <col min="14090" max="14090" width="13.28515625" customWidth="1"/>
    <col min="14091" max="14091" width="15.85546875" customWidth="1"/>
    <col min="14092" max="14092" width="13" customWidth="1"/>
    <col min="14093" max="14093" width="0.140625" customWidth="1"/>
    <col min="14336" max="14336" width="1.85546875" customWidth="1"/>
    <col min="14344" max="14344" width="11.85546875" bestFit="1" customWidth="1"/>
    <col min="14345" max="14345" width="12.5703125" customWidth="1"/>
    <col min="14346" max="14346" width="13.28515625" customWidth="1"/>
    <col min="14347" max="14347" width="15.85546875" customWidth="1"/>
    <col min="14348" max="14348" width="13" customWidth="1"/>
    <col min="14349" max="14349" width="0.140625" customWidth="1"/>
    <col min="14592" max="14592" width="1.85546875" customWidth="1"/>
    <col min="14600" max="14600" width="11.85546875" bestFit="1" customWidth="1"/>
    <col min="14601" max="14601" width="12.5703125" customWidth="1"/>
    <col min="14602" max="14602" width="13.28515625" customWidth="1"/>
    <col min="14603" max="14603" width="15.85546875" customWidth="1"/>
    <col min="14604" max="14604" width="13" customWidth="1"/>
    <col min="14605" max="14605" width="0.140625" customWidth="1"/>
    <col min="14848" max="14848" width="1.85546875" customWidth="1"/>
    <col min="14856" max="14856" width="11.85546875" bestFit="1" customWidth="1"/>
    <col min="14857" max="14857" width="12.5703125" customWidth="1"/>
    <col min="14858" max="14858" width="13.28515625" customWidth="1"/>
    <col min="14859" max="14859" width="15.85546875" customWidth="1"/>
    <col min="14860" max="14860" width="13" customWidth="1"/>
    <col min="14861" max="14861" width="0.140625" customWidth="1"/>
    <col min="15104" max="15104" width="1.85546875" customWidth="1"/>
    <col min="15112" max="15112" width="11.85546875" bestFit="1" customWidth="1"/>
    <col min="15113" max="15113" width="12.5703125" customWidth="1"/>
    <col min="15114" max="15114" width="13.28515625" customWidth="1"/>
    <col min="15115" max="15115" width="15.85546875" customWidth="1"/>
    <col min="15116" max="15116" width="13" customWidth="1"/>
    <col min="15117" max="15117" width="0.140625" customWidth="1"/>
    <col min="15360" max="15360" width="1.85546875" customWidth="1"/>
    <col min="15368" max="15368" width="11.85546875" bestFit="1" customWidth="1"/>
    <col min="15369" max="15369" width="12.5703125" customWidth="1"/>
    <col min="15370" max="15370" width="13.28515625" customWidth="1"/>
    <col min="15371" max="15371" width="15.85546875" customWidth="1"/>
    <col min="15372" max="15372" width="13" customWidth="1"/>
    <col min="15373" max="15373" width="0.140625" customWidth="1"/>
    <col min="15616" max="15616" width="1.85546875" customWidth="1"/>
    <col min="15624" max="15624" width="11.85546875" bestFit="1" customWidth="1"/>
    <col min="15625" max="15625" width="12.5703125" customWidth="1"/>
    <col min="15626" max="15626" width="13.28515625" customWidth="1"/>
    <col min="15627" max="15627" width="15.85546875" customWidth="1"/>
    <col min="15628" max="15628" width="13" customWidth="1"/>
    <col min="15629" max="15629" width="0.140625" customWidth="1"/>
    <col min="15872" max="15872" width="1.85546875" customWidth="1"/>
    <col min="15880" max="15880" width="11.85546875" bestFit="1" customWidth="1"/>
    <col min="15881" max="15881" width="12.5703125" customWidth="1"/>
    <col min="15882" max="15882" width="13.28515625" customWidth="1"/>
    <col min="15883" max="15883" width="15.85546875" customWidth="1"/>
    <col min="15884" max="15884" width="13" customWidth="1"/>
    <col min="15885" max="15885" width="0.140625" customWidth="1"/>
    <col min="16128" max="16128" width="1.85546875" customWidth="1"/>
    <col min="16136" max="16136" width="11.85546875" bestFit="1" customWidth="1"/>
    <col min="16137" max="16137" width="12.5703125" customWidth="1"/>
    <col min="16138" max="16138" width="13.28515625" customWidth="1"/>
    <col min="16139" max="16139" width="15.85546875" customWidth="1"/>
    <col min="16140" max="16140" width="13" customWidth="1"/>
    <col min="16141" max="16141" width="0.140625" customWidth="1"/>
  </cols>
  <sheetData>
    <row r="1" spans="1:53" ht="4.5" customHeight="1">
      <c r="A1" s="1"/>
      <c r="B1" s="2"/>
      <c r="C1" s="3"/>
      <c r="D1" s="2"/>
      <c r="E1" s="2"/>
      <c r="F1" s="2"/>
      <c r="G1" s="2"/>
      <c r="H1" s="2"/>
      <c r="I1" s="3"/>
      <c r="J1" s="2"/>
      <c r="K1" s="2"/>
      <c r="L1" s="3"/>
      <c r="M1" s="4"/>
    </row>
    <row r="2" spans="1:53" ht="13.5" customHeight="1" thickBot="1">
      <c r="A2" s="600"/>
      <c r="B2" s="5"/>
      <c r="C2" s="6"/>
      <c r="D2" s="602"/>
      <c r="E2" s="602"/>
      <c r="F2" s="602"/>
      <c r="G2" s="602"/>
      <c r="H2" s="602"/>
      <c r="I2" s="603"/>
      <c r="J2" s="604" t="s">
        <v>6</v>
      </c>
      <c r="K2" s="604"/>
      <c r="L2" s="605"/>
      <c r="M2" s="7"/>
    </row>
    <row r="3" spans="1:53">
      <c r="A3" s="600"/>
      <c r="B3" s="5"/>
      <c r="C3" s="6"/>
      <c r="D3" s="602" t="s">
        <v>7</v>
      </c>
      <c r="E3" s="602"/>
      <c r="F3" s="602"/>
      <c r="G3" s="602"/>
      <c r="H3" s="602"/>
      <c r="I3" s="603"/>
      <c r="J3" s="8" t="s">
        <v>8</v>
      </c>
      <c r="K3" s="2"/>
      <c r="L3" s="9"/>
      <c r="M3" s="4"/>
    </row>
    <row r="4" spans="1:53" ht="15.75" thickBot="1">
      <c r="A4" s="600"/>
      <c r="B4" s="5"/>
      <c r="C4" s="10"/>
      <c r="D4" s="606" t="s">
        <v>9</v>
      </c>
      <c r="E4" s="606"/>
      <c r="F4" s="606"/>
      <c r="G4" s="606"/>
      <c r="H4" s="606"/>
      <c r="I4" s="607"/>
      <c r="J4" s="11"/>
      <c r="K4" s="11"/>
      <c r="L4" s="12"/>
      <c r="M4" s="7"/>
    </row>
    <row r="5" spans="1:53" ht="15.75" thickBot="1">
      <c r="A5" s="601"/>
      <c r="B5" s="11"/>
      <c r="C5" s="13"/>
      <c r="D5" s="608" t="s">
        <v>56</v>
      </c>
      <c r="E5" s="608"/>
      <c r="F5" s="608"/>
      <c r="G5" s="608"/>
      <c r="H5" s="608"/>
      <c r="I5" s="609"/>
      <c r="J5" s="14" t="s">
        <v>10</v>
      </c>
      <c r="K5" s="610"/>
      <c r="L5" s="611"/>
      <c r="M5" s="15"/>
    </row>
    <row r="6" spans="1:53">
      <c r="A6" s="16"/>
      <c r="B6" s="5"/>
      <c r="C6" s="5"/>
      <c r="D6" s="5"/>
      <c r="E6" s="5"/>
      <c r="F6" s="5"/>
      <c r="G6" s="5"/>
      <c r="H6" s="5"/>
      <c r="I6" s="5"/>
      <c r="J6" s="5"/>
      <c r="K6" s="5"/>
      <c r="L6" s="17"/>
      <c r="M6" s="18"/>
    </row>
    <row r="7" spans="1:53">
      <c r="A7" s="128" t="s">
        <v>11</v>
      </c>
      <c r="B7" s="19"/>
      <c r="C7" s="20"/>
      <c r="D7" s="20"/>
      <c r="E7" s="20"/>
      <c r="F7" s="20"/>
      <c r="G7" s="20"/>
      <c r="H7" s="20"/>
      <c r="I7" s="20"/>
      <c r="J7" s="20"/>
      <c r="K7" s="20"/>
      <c r="L7" s="21"/>
      <c r="M7" s="22"/>
    </row>
    <row r="8" spans="1:53" ht="5.25" customHeight="1">
      <c r="A8" s="16"/>
      <c r="B8" s="23"/>
      <c r="C8" s="23"/>
      <c r="D8" s="23"/>
      <c r="E8" s="23"/>
      <c r="F8" s="23"/>
      <c r="G8" s="23"/>
      <c r="H8" s="23"/>
      <c r="I8" s="23"/>
      <c r="J8" s="23"/>
      <c r="K8" s="23"/>
      <c r="L8" s="17"/>
      <c r="M8" s="15"/>
    </row>
    <row r="9" spans="1:53">
      <c r="A9" s="129" t="s">
        <v>12</v>
      </c>
      <c r="B9" s="5"/>
      <c r="C9" s="24"/>
      <c r="D9" s="25" t="s">
        <v>13</v>
      </c>
      <c r="E9" s="23"/>
      <c r="F9" s="23"/>
      <c r="G9" s="23"/>
      <c r="H9" s="23"/>
      <c r="I9" s="23"/>
      <c r="J9" s="23"/>
      <c r="K9" s="23"/>
      <c r="L9" s="17"/>
      <c r="M9" s="15"/>
    </row>
    <row r="10" spans="1:53">
      <c r="A10" s="129" t="s">
        <v>14</v>
      </c>
      <c r="B10" s="5"/>
      <c r="C10" s="612"/>
      <c r="D10" s="612"/>
      <c r="E10" s="612"/>
      <c r="F10" s="612"/>
      <c r="G10" s="612"/>
      <c r="H10" s="612"/>
      <c r="I10" s="612"/>
      <c r="J10" s="612"/>
      <c r="K10" s="612"/>
      <c r="L10" s="613"/>
      <c r="M10" s="15"/>
    </row>
    <row r="11" spans="1:53">
      <c r="A11" s="130"/>
      <c r="B11" s="5"/>
      <c r="C11" s="612"/>
      <c r="D11" s="612"/>
      <c r="E11" s="612"/>
      <c r="F11" s="612"/>
      <c r="G11" s="612"/>
      <c r="H11" s="612"/>
      <c r="I11" s="612"/>
      <c r="J11" s="612"/>
      <c r="K11" s="612"/>
      <c r="L11" s="613"/>
      <c r="M11" s="15"/>
    </row>
    <row r="12" spans="1:53">
      <c r="A12" s="129" t="s">
        <v>15</v>
      </c>
      <c r="B12" s="5"/>
      <c r="C12" s="614"/>
      <c r="D12" s="614"/>
      <c r="E12" s="614"/>
      <c r="F12" s="614"/>
      <c r="G12" s="614"/>
      <c r="H12" s="614"/>
      <c r="I12" s="614"/>
      <c r="J12" s="614"/>
      <c r="K12" s="614"/>
      <c r="L12" s="615"/>
      <c r="M12" s="15"/>
    </row>
    <row r="13" spans="1:53">
      <c r="A13" s="129" t="s">
        <v>16</v>
      </c>
      <c r="B13" s="5"/>
      <c r="C13" s="614"/>
      <c r="D13" s="614"/>
      <c r="E13" s="614"/>
      <c r="F13" s="614"/>
      <c r="G13" s="614"/>
      <c r="H13" s="614"/>
      <c r="I13" s="614"/>
      <c r="J13" s="614"/>
      <c r="K13" s="614"/>
      <c r="L13" s="615"/>
      <c r="M13" s="15"/>
    </row>
    <row r="14" spans="1:53">
      <c r="A14" s="129" t="s">
        <v>17</v>
      </c>
      <c r="B14" s="5"/>
      <c r="C14" s="614"/>
      <c r="D14" s="614"/>
      <c r="E14" s="614"/>
      <c r="F14" s="614"/>
      <c r="G14" s="614"/>
      <c r="H14" s="614"/>
      <c r="I14" s="614"/>
      <c r="J14" s="614"/>
      <c r="K14" s="614"/>
      <c r="L14" s="615"/>
      <c r="M14" s="15"/>
    </row>
    <row r="15" spans="1:53" ht="4.5" customHeight="1" thickBot="1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8"/>
      <c r="M15" s="7"/>
    </row>
    <row r="16" spans="1:53" s="32" customFormat="1" ht="2.25" customHeight="1" thickBot="1">
      <c r="A16" s="131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  <c r="M16" s="31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</row>
    <row r="17" spans="1:13">
      <c r="A17" s="132" t="s">
        <v>18</v>
      </c>
      <c r="B17" s="33"/>
      <c r="C17" s="34"/>
      <c r="D17" s="34"/>
      <c r="E17" s="34"/>
      <c r="F17" s="34"/>
      <c r="G17" s="34"/>
      <c r="H17" s="34"/>
      <c r="I17" s="34"/>
      <c r="J17" s="34"/>
      <c r="K17" s="34"/>
      <c r="L17" s="35"/>
      <c r="M17" s="36"/>
    </row>
    <row r="18" spans="1:13" ht="15.75" thickBot="1">
      <c r="A18" s="16"/>
      <c r="B18" s="5"/>
      <c r="C18" s="5"/>
      <c r="D18" s="5"/>
      <c r="E18" s="5"/>
      <c r="F18" s="5"/>
      <c r="G18" s="5"/>
      <c r="H18" s="5"/>
      <c r="I18" s="5"/>
      <c r="J18" s="5"/>
      <c r="K18" s="5"/>
      <c r="L18" s="17"/>
      <c r="M18" s="15"/>
    </row>
    <row r="19" spans="1:13">
      <c r="A19" s="37" t="s">
        <v>19</v>
      </c>
      <c r="B19" s="570" t="s">
        <v>20</v>
      </c>
      <c r="C19" s="571"/>
      <c r="D19" s="571"/>
      <c r="E19" s="571"/>
      <c r="F19" s="571"/>
      <c r="G19" s="571"/>
      <c r="H19" s="571"/>
      <c r="I19" s="571"/>
      <c r="J19" s="599"/>
      <c r="K19" s="38" t="s">
        <v>21</v>
      </c>
      <c r="L19" s="37" t="s">
        <v>22</v>
      </c>
      <c r="M19" s="15"/>
    </row>
    <row r="20" spans="1:13" ht="15.75" thickBot="1">
      <c r="A20" s="39">
        <v>660.2</v>
      </c>
      <c r="B20" s="584" t="s">
        <v>315</v>
      </c>
      <c r="C20" s="585"/>
      <c r="D20" s="585"/>
      <c r="E20" s="585"/>
      <c r="F20" s="585"/>
      <c r="G20" s="585"/>
      <c r="H20" s="585"/>
      <c r="I20" s="585"/>
      <c r="J20" s="586"/>
      <c r="K20" s="40" t="s">
        <v>1</v>
      </c>
      <c r="L20" s="41"/>
      <c r="M20" s="15"/>
    </row>
    <row r="21" spans="1:13">
      <c r="A21" s="16"/>
      <c r="B21" s="5"/>
      <c r="C21" s="5"/>
      <c r="D21" s="5"/>
      <c r="E21" s="5"/>
      <c r="F21" s="5"/>
      <c r="G21" s="5"/>
      <c r="H21" s="5"/>
      <c r="I21" s="5"/>
      <c r="J21" s="5"/>
      <c r="K21" s="5"/>
      <c r="L21" s="17"/>
      <c r="M21" s="15"/>
    </row>
    <row r="22" spans="1:13">
      <c r="A22" s="133" t="s">
        <v>24</v>
      </c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3"/>
      <c r="M22" s="22"/>
    </row>
    <row r="23" spans="1:13" s="49" customFormat="1" ht="15.75" thickBot="1">
      <c r="A23" s="134"/>
      <c r="B23" s="45"/>
      <c r="C23" s="45"/>
      <c r="D23" s="45"/>
      <c r="E23" s="45"/>
      <c r="F23" s="45"/>
      <c r="G23" s="45"/>
      <c r="H23" s="46"/>
      <c r="I23" s="46"/>
      <c r="J23" s="45"/>
      <c r="K23" s="45"/>
      <c r="L23" s="47"/>
      <c r="M23" s="48"/>
    </row>
    <row r="24" spans="1:13">
      <c r="A24" s="570" t="s">
        <v>20</v>
      </c>
      <c r="B24" s="587"/>
      <c r="C24" s="587"/>
      <c r="D24" s="587"/>
      <c r="E24" s="588"/>
      <c r="F24" s="589" t="s">
        <v>25</v>
      </c>
      <c r="G24" s="587"/>
      <c r="H24" s="590" t="s">
        <v>26</v>
      </c>
      <c r="I24" s="591"/>
      <c r="J24" s="50" t="s">
        <v>27</v>
      </c>
      <c r="K24" s="38" t="s">
        <v>28</v>
      </c>
      <c r="L24" s="51" t="s">
        <v>29</v>
      </c>
      <c r="M24" s="15"/>
    </row>
    <row r="25" spans="1:13">
      <c r="A25" s="580" t="s">
        <v>58</v>
      </c>
      <c r="B25" s="581"/>
      <c r="C25" s="581"/>
      <c r="D25" s="581"/>
      <c r="E25" s="582"/>
      <c r="F25" s="592"/>
      <c r="G25" s="582"/>
      <c r="H25" s="592"/>
      <c r="I25" s="582"/>
      <c r="J25" s="52"/>
      <c r="K25" s="53"/>
      <c r="L25" s="54">
        <f>0.1*L53</f>
        <v>8950.1458333333339</v>
      </c>
      <c r="M25" s="15"/>
    </row>
    <row r="26" spans="1:13">
      <c r="A26" s="593"/>
      <c r="B26" s="594"/>
      <c r="C26" s="594"/>
      <c r="D26" s="594"/>
      <c r="E26" s="595"/>
      <c r="F26" s="55"/>
      <c r="G26" s="56"/>
      <c r="H26" s="55"/>
      <c r="I26" s="56"/>
      <c r="J26" s="52"/>
      <c r="K26" s="53"/>
      <c r="L26" s="54"/>
      <c r="M26" s="15"/>
    </row>
    <row r="27" spans="1:13" ht="15.75" thickBot="1">
      <c r="A27" s="574"/>
      <c r="B27" s="575"/>
      <c r="C27" s="575"/>
      <c r="D27" s="575"/>
      <c r="E27" s="583"/>
      <c r="F27" s="598"/>
      <c r="G27" s="583"/>
      <c r="H27" s="598"/>
      <c r="I27" s="583"/>
      <c r="J27" s="57"/>
      <c r="K27" s="58"/>
      <c r="L27" s="59"/>
      <c r="M27" s="15"/>
    </row>
    <row r="28" spans="1:13" ht="15.75" thickBot="1">
      <c r="A28" s="567" t="s">
        <v>31</v>
      </c>
      <c r="B28" s="568"/>
      <c r="C28" s="568"/>
      <c r="D28" s="568"/>
      <c r="E28" s="568"/>
      <c r="F28" s="568"/>
      <c r="G28" s="568"/>
      <c r="H28" s="568"/>
      <c r="I28" s="568"/>
      <c r="J28" s="568"/>
      <c r="K28" s="569"/>
      <c r="L28" s="60">
        <f>SUM(L25:L27)</f>
        <v>8950.1458333333339</v>
      </c>
      <c r="M28" s="15"/>
    </row>
    <row r="29" spans="1:13">
      <c r="A29" s="135"/>
      <c r="B29" s="5"/>
      <c r="C29" s="5"/>
      <c r="D29" s="5"/>
      <c r="E29" s="5"/>
      <c r="F29" s="5"/>
      <c r="G29" s="5"/>
      <c r="H29" s="5"/>
      <c r="I29" s="5"/>
      <c r="J29" s="5"/>
      <c r="K29" s="5"/>
      <c r="L29" s="17"/>
      <c r="M29" s="15"/>
    </row>
    <row r="30" spans="1:13">
      <c r="A30" s="136" t="s">
        <v>32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21"/>
      <c r="M30" s="22"/>
    </row>
    <row r="31" spans="1:13" ht="15.75" thickBot="1">
      <c r="A31" s="26"/>
      <c r="B31" s="11"/>
      <c r="C31" s="11"/>
      <c r="D31" s="11"/>
      <c r="E31" s="11"/>
      <c r="F31" s="11"/>
      <c r="G31" s="11"/>
      <c r="H31" s="11"/>
      <c r="I31" s="5"/>
      <c r="J31" s="5"/>
      <c r="K31" s="5"/>
      <c r="L31" s="17"/>
      <c r="M31" s="15"/>
    </row>
    <row r="32" spans="1:13">
      <c r="A32" s="570" t="s">
        <v>20</v>
      </c>
      <c r="B32" s="571"/>
      <c r="C32" s="571"/>
      <c r="D32" s="571"/>
      <c r="E32" s="571"/>
      <c r="F32" s="571"/>
      <c r="G32" s="571"/>
      <c r="H32" s="579"/>
      <c r="I32" s="61" t="s">
        <v>21</v>
      </c>
      <c r="J32" s="50" t="s">
        <v>22</v>
      </c>
      <c r="K32" s="38" t="s">
        <v>33</v>
      </c>
      <c r="L32" s="51" t="s">
        <v>29</v>
      </c>
      <c r="M32" s="15"/>
    </row>
    <row r="33" spans="1:13">
      <c r="A33" s="580" t="s">
        <v>111</v>
      </c>
      <c r="B33" s="581"/>
      <c r="C33" s="581"/>
      <c r="D33" s="581"/>
      <c r="E33" s="581"/>
      <c r="F33" s="581"/>
      <c r="G33" s="581"/>
      <c r="H33" s="582"/>
      <c r="I33" s="62" t="s">
        <v>1</v>
      </c>
      <c r="J33" s="63">
        <v>1</v>
      </c>
      <c r="K33" s="64">
        <f>+insumos!C24</f>
        <v>470000</v>
      </c>
      <c r="L33" s="54">
        <f>+J33*K33</f>
        <v>470000</v>
      </c>
      <c r="M33" s="15"/>
    </row>
    <row r="34" spans="1:13">
      <c r="A34" s="580"/>
      <c r="B34" s="581"/>
      <c r="C34" s="581"/>
      <c r="D34" s="581"/>
      <c r="E34" s="581"/>
      <c r="F34" s="581"/>
      <c r="G34" s="581"/>
      <c r="H34" s="582"/>
      <c r="I34" s="65"/>
      <c r="J34" s="66"/>
      <c r="K34" s="67"/>
      <c r="L34" s="68"/>
      <c r="M34" s="15"/>
    </row>
    <row r="35" spans="1:13">
      <c r="A35" s="580"/>
      <c r="B35" s="581"/>
      <c r="C35" s="581"/>
      <c r="D35" s="581"/>
      <c r="E35" s="581"/>
      <c r="F35" s="581"/>
      <c r="G35" s="581"/>
      <c r="H35" s="582"/>
      <c r="I35" s="65"/>
      <c r="J35" s="66"/>
      <c r="K35" s="67"/>
      <c r="L35" s="68"/>
      <c r="M35" s="15"/>
    </row>
    <row r="36" spans="1:13">
      <c r="A36" s="580"/>
      <c r="B36" s="581"/>
      <c r="C36" s="581"/>
      <c r="D36" s="581"/>
      <c r="E36" s="581"/>
      <c r="F36" s="581"/>
      <c r="G36" s="581"/>
      <c r="H36" s="582"/>
      <c r="I36" s="65"/>
      <c r="J36" s="66"/>
      <c r="K36" s="67"/>
      <c r="L36" s="68"/>
      <c r="M36" s="15"/>
    </row>
    <row r="37" spans="1:13">
      <c r="A37" s="580"/>
      <c r="B37" s="581"/>
      <c r="C37" s="581"/>
      <c r="D37" s="581"/>
      <c r="E37" s="581"/>
      <c r="F37" s="581"/>
      <c r="G37" s="581"/>
      <c r="H37" s="582"/>
      <c r="I37" s="65"/>
      <c r="J37" s="66"/>
      <c r="K37" s="67"/>
      <c r="L37" s="68"/>
      <c r="M37" s="15"/>
    </row>
    <row r="38" spans="1:13" ht="15.75" thickBot="1">
      <c r="A38" s="574"/>
      <c r="B38" s="575"/>
      <c r="C38" s="575"/>
      <c r="D38" s="575"/>
      <c r="E38" s="575"/>
      <c r="F38" s="575"/>
      <c r="G38" s="575"/>
      <c r="H38" s="583"/>
      <c r="I38" s="69"/>
      <c r="J38" s="70"/>
      <c r="K38" s="67"/>
      <c r="L38" s="71"/>
      <c r="M38" s="15"/>
    </row>
    <row r="39" spans="1:13" ht="15.75" thickBot="1">
      <c r="A39" s="567" t="s">
        <v>31</v>
      </c>
      <c r="B39" s="568"/>
      <c r="C39" s="568"/>
      <c r="D39" s="568"/>
      <c r="E39" s="568"/>
      <c r="F39" s="568"/>
      <c r="G39" s="568"/>
      <c r="H39" s="568"/>
      <c r="I39" s="568"/>
      <c r="J39" s="568"/>
      <c r="K39" s="569"/>
      <c r="L39" s="60">
        <f>SUM(L33:L38)</f>
        <v>470000</v>
      </c>
      <c r="M39" s="15"/>
    </row>
    <row r="40" spans="1:13">
      <c r="A40" s="16"/>
      <c r="B40" s="5"/>
      <c r="C40" s="5"/>
      <c r="D40" s="5"/>
      <c r="E40" s="5"/>
      <c r="F40" s="5"/>
      <c r="G40" s="5"/>
      <c r="H40" s="5"/>
      <c r="I40" s="5"/>
      <c r="J40" s="5"/>
      <c r="K40" s="5"/>
      <c r="L40" s="17"/>
      <c r="M40" s="15"/>
    </row>
    <row r="41" spans="1:13">
      <c r="A41" s="136" t="s">
        <v>34</v>
      </c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21"/>
      <c r="M41" s="22"/>
    </row>
    <row r="42" spans="1:13" ht="15.75" thickBot="1">
      <c r="A42" s="16"/>
      <c r="B42" s="5"/>
      <c r="C42" s="5"/>
      <c r="D42" s="5"/>
      <c r="E42" s="5"/>
      <c r="F42" s="5"/>
      <c r="G42" s="5"/>
      <c r="H42" s="5"/>
      <c r="I42" s="5"/>
      <c r="J42" s="5"/>
      <c r="K42" s="5"/>
      <c r="L42" s="17"/>
      <c r="M42" s="15"/>
    </row>
    <row r="43" spans="1:13">
      <c r="A43" s="570" t="s">
        <v>35</v>
      </c>
      <c r="B43" s="571"/>
      <c r="C43" s="571"/>
      <c r="D43" s="571"/>
      <c r="E43" s="571"/>
      <c r="F43" s="571"/>
      <c r="G43" s="571"/>
      <c r="H43" s="50" t="s">
        <v>36</v>
      </c>
      <c r="I43" s="38" t="s">
        <v>37</v>
      </c>
      <c r="J43" s="50" t="s">
        <v>38</v>
      </c>
      <c r="K43" s="38" t="s">
        <v>39</v>
      </c>
      <c r="L43" s="51" t="s">
        <v>29</v>
      </c>
      <c r="M43" s="15"/>
    </row>
    <row r="44" spans="1:13">
      <c r="A44" s="580"/>
      <c r="B44" s="581"/>
      <c r="C44" s="581"/>
      <c r="D44" s="581"/>
      <c r="E44" s="581"/>
      <c r="F44" s="581"/>
      <c r="G44" s="581"/>
      <c r="H44" s="63"/>
      <c r="I44" s="72"/>
      <c r="J44" s="86"/>
      <c r="K44" s="68"/>
      <c r="L44" s="68"/>
      <c r="M44" s="15"/>
    </row>
    <row r="45" spans="1:13" ht="15.75" thickBot="1">
      <c r="A45" s="574"/>
      <c r="B45" s="575"/>
      <c r="C45" s="575"/>
      <c r="D45" s="575"/>
      <c r="E45" s="575"/>
      <c r="F45" s="575"/>
      <c r="G45" s="575"/>
      <c r="H45" s="87"/>
      <c r="I45" s="11"/>
      <c r="J45" s="87"/>
      <c r="K45" s="68"/>
      <c r="L45" s="68"/>
      <c r="M45" s="15"/>
    </row>
    <row r="46" spans="1:13" ht="15.75" thickBot="1">
      <c r="A46" s="567" t="s">
        <v>31</v>
      </c>
      <c r="B46" s="568"/>
      <c r="C46" s="568"/>
      <c r="D46" s="568"/>
      <c r="E46" s="568"/>
      <c r="F46" s="568"/>
      <c r="G46" s="568"/>
      <c r="H46" s="568"/>
      <c r="I46" s="568"/>
      <c r="J46" s="568"/>
      <c r="K46" s="569"/>
      <c r="L46" s="60">
        <f>SUM(L44:L45)</f>
        <v>0</v>
      </c>
      <c r="M46" s="15"/>
    </row>
    <row r="47" spans="1:13">
      <c r="A47" s="16"/>
      <c r="B47" s="5"/>
      <c r="C47" s="5"/>
      <c r="D47" s="5"/>
      <c r="E47" s="5"/>
      <c r="F47" s="5"/>
      <c r="G47" s="5"/>
      <c r="H47" s="5"/>
      <c r="I47" s="5"/>
      <c r="J47" s="5"/>
      <c r="K47" s="5"/>
      <c r="L47" s="17"/>
      <c r="M47" s="15"/>
    </row>
    <row r="48" spans="1:13">
      <c r="A48" s="136" t="s">
        <v>41</v>
      </c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21"/>
      <c r="M48" s="22"/>
    </row>
    <row r="49" spans="1:13" ht="15.75" thickBot="1">
      <c r="A49" s="16"/>
      <c r="B49" s="5"/>
      <c r="C49" s="5"/>
      <c r="D49" s="5"/>
      <c r="E49" s="5"/>
      <c r="F49" s="5"/>
      <c r="G49" s="5"/>
      <c r="H49" s="5"/>
      <c r="I49" s="5"/>
      <c r="J49" s="5"/>
      <c r="K49" s="5"/>
      <c r="L49" s="17"/>
      <c r="M49" s="15"/>
    </row>
    <row r="50" spans="1:13">
      <c r="A50" s="570" t="s">
        <v>42</v>
      </c>
      <c r="B50" s="571"/>
      <c r="C50" s="571"/>
      <c r="D50" s="571"/>
      <c r="E50" s="571"/>
      <c r="F50" s="571"/>
      <c r="G50" s="571"/>
      <c r="H50" s="50" t="s">
        <v>43</v>
      </c>
      <c r="I50" s="76" t="s">
        <v>44</v>
      </c>
      <c r="J50" s="77" t="s">
        <v>45</v>
      </c>
      <c r="K50" s="76" t="s">
        <v>28</v>
      </c>
      <c r="L50" s="78" t="s">
        <v>29</v>
      </c>
      <c r="M50" s="15"/>
    </row>
    <row r="51" spans="1:13">
      <c r="A51" s="580" t="s">
        <v>112</v>
      </c>
      <c r="B51" s="581"/>
      <c r="C51" s="581"/>
      <c r="D51" s="581"/>
      <c r="E51" s="581"/>
      <c r="F51" s="581"/>
      <c r="G51" s="581"/>
      <c r="H51" s="52">
        <f>insumos!C50+5*insumos!C49</f>
        <v>290275</v>
      </c>
      <c r="I51" s="64">
        <f>+H51*0.85</f>
        <v>246733.75</v>
      </c>
      <c r="J51" s="52">
        <f>+H51+I51</f>
        <v>537008.75</v>
      </c>
      <c r="K51" s="72">
        <v>6</v>
      </c>
      <c r="L51" s="54">
        <f>+J51/K51</f>
        <v>89501.458333333328</v>
      </c>
      <c r="M51" s="15"/>
    </row>
    <row r="52" spans="1:13" ht="15.75" thickBot="1">
      <c r="A52" s="574"/>
      <c r="B52" s="575"/>
      <c r="C52" s="575"/>
      <c r="D52" s="575"/>
      <c r="E52" s="575"/>
      <c r="F52" s="575"/>
      <c r="G52" s="575"/>
      <c r="H52" s="87"/>
      <c r="I52" s="11"/>
      <c r="J52" s="87"/>
      <c r="K52" s="11"/>
      <c r="L52" s="88"/>
      <c r="M52" s="15"/>
    </row>
    <row r="53" spans="1:13" ht="15.75" thickBot="1">
      <c r="A53" s="567" t="s">
        <v>31</v>
      </c>
      <c r="B53" s="568"/>
      <c r="C53" s="568"/>
      <c r="D53" s="568"/>
      <c r="E53" s="568"/>
      <c r="F53" s="568"/>
      <c r="G53" s="568"/>
      <c r="H53" s="568"/>
      <c r="I53" s="568"/>
      <c r="J53" s="568"/>
      <c r="K53" s="569"/>
      <c r="L53" s="60">
        <f>SUM(L51:L52)</f>
        <v>89501.458333333328</v>
      </c>
      <c r="M53" s="15"/>
    </row>
    <row r="54" spans="1:13" ht="15.75" thickBot="1">
      <c r="A54" s="16"/>
      <c r="B54" s="5"/>
      <c r="C54" s="5"/>
      <c r="D54" s="5"/>
      <c r="E54" s="5"/>
      <c r="F54" s="5"/>
      <c r="G54" s="5"/>
      <c r="H54" s="5"/>
      <c r="I54" s="5"/>
      <c r="J54" s="5"/>
      <c r="K54" s="5"/>
      <c r="L54" s="17"/>
      <c r="M54" s="15"/>
    </row>
    <row r="55" spans="1:13" ht="15.75" thickBot="1">
      <c r="A55" s="576" t="s">
        <v>47</v>
      </c>
      <c r="B55" s="577"/>
      <c r="C55" s="577"/>
      <c r="D55" s="577"/>
      <c r="E55" s="577"/>
      <c r="F55" s="577"/>
      <c r="G55" s="577"/>
      <c r="H55" s="577"/>
      <c r="I55" s="577"/>
      <c r="J55" s="577"/>
      <c r="K55" s="578"/>
      <c r="L55" s="60">
        <f>ROUND(L28+L39+L46+L53,0)</f>
        <v>568452</v>
      </c>
      <c r="M55" s="15"/>
    </row>
    <row r="56" spans="1:13">
      <c r="A56" s="16"/>
      <c r="B56" s="5"/>
      <c r="C56" s="5"/>
      <c r="D56" s="5"/>
      <c r="E56" s="5"/>
      <c r="F56" s="5"/>
      <c r="G56" s="5"/>
      <c r="H56" s="5"/>
      <c r="I56" s="5"/>
      <c r="J56" s="5"/>
      <c r="K56" s="5"/>
      <c r="L56" s="17"/>
      <c r="M56" s="15"/>
    </row>
    <row r="57" spans="1:13">
      <c r="A57" s="16"/>
      <c r="B57" s="5"/>
      <c r="C57" s="5"/>
      <c r="D57" s="5"/>
      <c r="E57" s="5"/>
      <c r="F57" s="5"/>
      <c r="G57" s="5"/>
      <c r="H57" s="5"/>
      <c r="I57" s="5"/>
      <c r="J57" s="5"/>
      <c r="K57" s="5"/>
      <c r="L57" s="17"/>
      <c r="M57" s="15"/>
    </row>
    <row r="58" spans="1:13">
      <c r="A58" s="16"/>
      <c r="B58" s="5"/>
      <c r="C58" s="5"/>
      <c r="D58" s="5"/>
      <c r="E58" s="5"/>
      <c r="F58" s="5"/>
      <c r="G58" s="5"/>
      <c r="H58" s="5"/>
      <c r="I58" s="5"/>
      <c r="J58" s="5"/>
      <c r="K58" s="5"/>
      <c r="L58" s="17"/>
      <c r="M58" s="15"/>
    </row>
    <row r="59" spans="1:13">
      <c r="A59" s="16"/>
      <c r="B59" s="5"/>
      <c r="C59" s="5"/>
      <c r="D59" s="5"/>
      <c r="E59" s="5"/>
      <c r="F59" s="5"/>
      <c r="G59" s="5"/>
      <c r="H59" s="5"/>
      <c r="I59" s="5"/>
      <c r="J59" s="5"/>
      <c r="K59" s="5"/>
      <c r="L59" s="17"/>
      <c r="M59" s="15"/>
    </row>
    <row r="60" spans="1:13">
      <c r="A60" s="16"/>
      <c r="B60" s="5"/>
      <c r="C60" s="5"/>
      <c r="D60" s="5"/>
      <c r="E60" s="5"/>
      <c r="F60" s="5"/>
      <c r="G60" s="5"/>
      <c r="H60" s="5"/>
      <c r="I60" s="5"/>
      <c r="J60" s="5"/>
      <c r="K60" s="5"/>
      <c r="L60" s="17"/>
      <c r="M60" s="15"/>
    </row>
    <row r="61" spans="1:13">
      <c r="A61" s="16"/>
      <c r="B61" s="5"/>
      <c r="C61" s="5"/>
      <c r="D61" s="5"/>
      <c r="E61" s="5"/>
      <c r="F61" s="5"/>
      <c r="G61" s="5"/>
      <c r="H61" s="5"/>
      <c r="I61" s="5"/>
      <c r="J61" s="5"/>
      <c r="K61" s="5"/>
      <c r="L61" s="17"/>
      <c r="M61" s="15"/>
    </row>
    <row r="62" spans="1:13">
      <c r="A62" s="16"/>
      <c r="B62" s="5"/>
      <c r="C62" s="5"/>
      <c r="D62" s="5"/>
      <c r="E62" s="5"/>
      <c r="F62" s="5"/>
      <c r="G62" s="5"/>
      <c r="H62" s="5"/>
      <c r="I62" s="5"/>
      <c r="J62" s="5"/>
      <c r="K62" s="5"/>
      <c r="L62" s="17"/>
      <c r="M62" s="15"/>
    </row>
    <row r="63" spans="1:13">
      <c r="A63" s="16"/>
      <c r="B63" s="5"/>
      <c r="C63" s="5"/>
      <c r="D63" s="5"/>
      <c r="E63" s="5"/>
      <c r="F63" s="79" t="s">
        <v>48</v>
      </c>
      <c r="G63" s="5"/>
      <c r="H63" s="5"/>
      <c r="I63" s="5"/>
      <c r="J63" s="5"/>
      <c r="K63" s="5"/>
      <c r="L63" s="17"/>
      <c r="M63" s="15"/>
    </row>
    <row r="64" spans="1:13">
      <c r="A64" s="16"/>
      <c r="B64" s="5"/>
      <c r="C64" s="5"/>
      <c r="D64" s="5"/>
      <c r="E64" s="5"/>
      <c r="F64" s="79" t="s">
        <v>49</v>
      </c>
      <c r="G64" s="554"/>
      <c r="H64" s="554"/>
      <c r="I64" s="554"/>
      <c r="J64" s="5"/>
      <c r="K64" s="5"/>
      <c r="L64" s="17"/>
      <c r="M64" s="15"/>
    </row>
    <row r="65" spans="1:13" ht="15.75" thickBot="1">
      <c r="A65" s="555" t="s">
        <v>50</v>
      </c>
      <c r="B65" s="556"/>
      <c r="C65" s="556"/>
      <c r="D65" s="556"/>
      <c r="E65" s="556"/>
      <c r="F65" s="556"/>
      <c r="G65" s="556"/>
      <c r="H65" s="556"/>
      <c r="I65" s="556"/>
      <c r="J65" s="556"/>
      <c r="K65" s="556"/>
      <c r="L65" s="557"/>
      <c r="M65" s="7"/>
    </row>
    <row r="66" spans="1:13" ht="15.75" thickBot="1">
      <c r="A66" s="16"/>
      <c r="B66" s="5"/>
      <c r="C66" s="5"/>
      <c r="D66" s="5"/>
      <c r="E66" s="5"/>
      <c r="F66" s="5" t="s">
        <v>51</v>
      </c>
      <c r="G66" s="5"/>
      <c r="H66" s="5"/>
      <c r="I66" s="5"/>
      <c r="J66" s="5"/>
      <c r="K66" s="5"/>
      <c r="L66" s="17"/>
      <c r="M66" s="15"/>
    </row>
    <row r="67" spans="1:13">
      <c r="A67" s="136" t="s">
        <v>68</v>
      </c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21"/>
      <c r="M67" s="36"/>
    </row>
    <row r="68" spans="1:13">
      <c r="A68" s="558"/>
      <c r="B68" s="559"/>
      <c r="C68" s="559"/>
      <c r="D68" s="559"/>
      <c r="E68" s="559"/>
      <c r="F68" s="559"/>
      <c r="G68" s="559"/>
      <c r="H68" s="559"/>
      <c r="I68" s="559"/>
      <c r="J68" s="559"/>
      <c r="K68" s="559"/>
      <c r="L68" s="560"/>
      <c r="M68" s="15"/>
    </row>
    <row r="69" spans="1:13">
      <c r="A69" s="561"/>
      <c r="B69" s="562"/>
      <c r="C69" s="562"/>
      <c r="D69" s="562"/>
      <c r="E69" s="562"/>
      <c r="F69" s="562"/>
      <c r="G69" s="562"/>
      <c r="H69" s="562"/>
      <c r="I69" s="562"/>
      <c r="J69" s="562"/>
      <c r="K69" s="562"/>
      <c r="L69" s="563"/>
      <c r="M69" s="15"/>
    </row>
    <row r="70" spans="1:13">
      <c r="A70" s="564"/>
      <c r="B70" s="565"/>
      <c r="C70" s="565"/>
      <c r="D70" s="565"/>
      <c r="E70" s="565"/>
      <c r="F70" s="565"/>
      <c r="G70" s="565"/>
      <c r="H70" s="565"/>
      <c r="I70" s="565"/>
      <c r="J70" s="565"/>
      <c r="K70" s="565"/>
      <c r="L70" s="566"/>
      <c r="M70" s="15"/>
    </row>
    <row r="71" spans="1:13">
      <c r="A71" s="80"/>
      <c r="B71" s="81"/>
      <c r="C71" s="81"/>
      <c r="D71" s="81"/>
      <c r="E71" s="81"/>
      <c r="F71" s="81"/>
      <c r="G71" s="81"/>
      <c r="H71" s="81"/>
      <c r="I71" s="81"/>
      <c r="J71" s="81"/>
      <c r="K71" s="81"/>
      <c r="L71" s="82"/>
      <c r="M71" s="15"/>
    </row>
    <row r="72" spans="1:13">
      <c r="A72" s="80" t="s">
        <v>53</v>
      </c>
      <c r="B72" s="137"/>
      <c r="C72" s="81"/>
      <c r="D72" s="81"/>
      <c r="E72" s="81"/>
      <c r="F72" s="81"/>
      <c r="G72" s="81"/>
      <c r="H72" s="81"/>
      <c r="I72" s="81"/>
      <c r="J72" s="81"/>
      <c r="K72" s="81"/>
      <c r="L72" s="82"/>
      <c r="M72" s="15"/>
    </row>
    <row r="73" spans="1:13">
      <c r="A73" s="16" t="s">
        <v>54</v>
      </c>
      <c r="B73" s="5"/>
      <c r="C73" s="5"/>
      <c r="D73" s="5"/>
      <c r="E73" s="79"/>
      <c r="F73" s="5"/>
      <c r="G73" s="5"/>
      <c r="H73" s="5"/>
      <c r="I73" s="5"/>
      <c r="J73" s="5"/>
      <c r="K73" s="5"/>
      <c r="L73" s="17"/>
      <c r="M73" s="15"/>
    </row>
    <row r="74" spans="1:13">
      <c r="A74" s="16"/>
      <c r="B74" s="5"/>
      <c r="C74" s="5"/>
      <c r="D74" s="5"/>
      <c r="E74" s="79"/>
      <c r="F74" s="139"/>
      <c r="G74" s="139"/>
      <c r="H74" s="139"/>
      <c r="I74" s="139"/>
      <c r="J74" s="5"/>
      <c r="K74" s="5"/>
      <c r="L74" s="17"/>
      <c r="M74" s="15"/>
    </row>
    <row r="75" spans="1:13">
      <c r="A75" s="149"/>
      <c r="B75" s="139"/>
      <c r="C75" s="139"/>
      <c r="D75" s="139"/>
      <c r="E75" s="139"/>
      <c r="F75" s="139"/>
      <c r="G75" s="139"/>
      <c r="H75" s="139"/>
      <c r="I75" s="139"/>
      <c r="J75" s="139"/>
      <c r="K75" s="139"/>
      <c r="L75" s="140"/>
      <c r="M75" s="15"/>
    </row>
    <row r="76" spans="1:13">
      <c r="A76" s="16" t="s">
        <v>55</v>
      </c>
      <c r="B76" s="83"/>
      <c r="C76" s="83"/>
      <c r="D76" s="84"/>
      <c r="E76" s="141"/>
      <c r="F76" s="141"/>
      <c r="G76" s="141"/>
      <c r="H76" s="141"/>
      <c r="I76" s="142"/>
      <c r="J76" s="142"/>
      <c r="K76" s="142"/>
      <c r="L76" s="143"/>
      <c r="M76" s="15"/>
    </row>
    <row r="77" spans="1:13" ht="15.75" thickBot="1">
      <c r="A77" s="144"/>
      <c r="B77" s="145"/>
      <c r="C77" s="145"/>
      <c r="D77" s="11"/>
      <c r="E77" s="146"/>
      <c r="F77" s="146"/>
      <c r="G77" s="146"/>
      <c r="H77" s="146"/>
      <c r="I77" s="147"/>
      <c r="J77" s="147"/>
      <c r="K77" s="147"/>
      <c r="L77" s="148"/>
      <c r="M77" s="7"/>
    </row>
  </sheetData>
  <mergeCells count="45">
    <mergeCell ref="B19:J19"/>
    <mergeCell ref="A2:A5"/>
    <mergeCell ref="D2:I2"/>
    <mergeCell ref="J2:L2"/>
    <mergeCell ref="D3:I3"/>
    <mergeCell ref="D4:I4"/>
    <mergeCell ref="D5:I5"/>
    <mergeCell ref="K5:L5"/>
    <mergeCell ref="C10:L10"/>
    <mergeCell ref="C11:L11"/>
    <mergeCell ref="C12:L12"/>
    <mergeCell ref="C13:L13"/>
    <mergeCell ref="C14:L14"/>
    <mergeCell ref="A32:H32"/>
    <mergeCell ref="B20:J20"/>
    <mergeCell ref="A24:E24"/>
    <mergeCell ref="F24:G24"/>
    <mergeCell ref="H24:I24"/>
    <mergeCell ref="A25:E25"/>
    <mergeCell ref="F25:G25"/>
    <mergeCell ref="H25:I25"/>
    <mergeCell ref="A26:E26"/>
    <mergeCell ref="A27:E27"/>
    <mergeCell ref="F27:G27"/>
    <mergeCell ref="H27:I27"/>
    <mergeCell ref="A28:K28"/>
    <mergeCell ref="A50:G50"/>
    <mergeCell ref="A33:H33"/>
    <mergeCell ref="A34:H34"/>
    <mergeCell ref="A35:H35"/>
    <mergeCell ref="A36:H36"/>
    <mergeCell ref="A37:H37"/>
    <mergeCell ref="A38:H38"/>
    <mergeCell ref="A39:K39"/>
    <mergeCell ref="A43:G43"/>
    <mergeCell ref="A44:G44"/>
    <mergeCell ref="A45:G45"/>
    <mergeCell ref="A46:K46"/>
    <mergeCell ref="A68:L70"/>
    <mergeCell ref="G64:I64"/>
    <mergeCell ref="A65:L65"/>
    <mergeCell ref="A51:G51"/>
    <mergeCell ref="A52:G52"/>
    <mergeCell ref="A53:K53"/>
    <mergeCell ref="A55:K55"/>
  </mergeCells>
  <pageMargins left="0.70866141732283472" right="0.70866141732283472" top="0.74803149606299213" bottom="0.74803149606299213" header="0.31496062992125984" footer="0.31496062992125984"/>
  <pageSetup paperSize="9" scale="59"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  <pageSetUpPr fitToPage="1"/>
  </sheetPr>
  <dimension ref="A1:AP78"/>
  <sheetViews>
    <sheetView topLeftCell="A40" zoomScale="82" zoomScaleNormal="82" workbookViewId="0">
      <selection activeCell="J61" sqref="J61"/>
    </sheetView>
  </sheetViews>
  <sheetFormatPr baseColWidth="10" defaultRowHeight="15"/>
  <cols>
    <col min="1" max="7" width="11.42578125" style="85"/>
    <col min="8" max="8" width="15.42578125" style="85" customWidth="1"/>
    <col min="9" max="9" width="14.85546875" style="85" customWidth="1"/>
    <col min="10" max="10" width="13.28515625" style="85" customWidth="1"/>
    <col min="11" max="11" width="15.85546875" style="85" customWidth="1"/>
    <col min="12" max="12" width="13" style="85" customWidth="1"/>
    <col min="13" max="254" width="11.42578125" style="203"/>
    <col min="255" max="255" width="1.85546875" style="203" customWidth="1"/>
    <col min="256" max="262" width="11.42578125" style="203"/>
    <col min="263" max="263" width="15.42578125" style="203" customWidth="1"/>
    <col min="264" max="264" width="14.85546875" style="203" customWidth="1"/>
    <col min="265" max="265" width="13.28515625" style="203" customWidth="1"/>
    <col min="266" max="266" width="15.85546875" style="203" customWidth="1"/>
    <col min="267" max="267" width="13" style="203" customWidth="1"/>
    <col min="268" max="268" width="0.140625" style="203" customWidth="1"/>
    <col min="269" max="510" width="11.42578125" style="203"/>
    <col min="511" max="511" width="1.85546875" style="203" customWidth="1"/>
    <col min="512" max="518" width="11.42578125" style="203"/>
    <col min="519" max="519" width="15.42578125" style="203" customWidth="1"/>
    <col min="520" max="520" width="14.85546875" style="203" customWidth="1"/>
    <col min="521" max="521" width="13.28515625" style="203" customWidth="1"/>
    <col min="522" max="522" width="15.85546875" style="203" customWidth="1"/>
    <col min="523" max="523" width="13" style="203" customWidth="1"/>
    <col min="524" max="524" width="0.140625" style="203" customWidth="1"/>
    <col min="525" max="766" width="11.42578125" style="203"/>
    <col min="767" max="767" width="1.85546875" style="203" customWidth="1"/>
    <col min="768" max="774" width="11.42578125" style="203"/>
    <col min="775" max="775" width="15.42578125" style="203" customWidth="1"/>
    <col min="776" max="776" width="14.85546875" style="203" customWidth="1"/>
    <col min="777" max="777" width="13.28515625" style="203" customWidth="1"/>
    <col min="778" max="778" width="15.85546875" style="203" customWidth="1"/>
    <col min="779" max="779" width="13" style="203" customWidth="1"/>
    <col min="780" max="780" width="0.140625" style="203" customWidth="1"/>
    <col min="781" max="1022" width="11.42578125" style="203"/>
    <col min="1023" max="1023" width="1.85546875" style="203" customWidth="1"/>
    <col min="1024" max="1030" width="11.42578125" style="203"/>
    <col min="1031" max="1031" width="15.42578125" style="203" customWidth="1"/>
    <col min="1032" max="1032" width="14.85546875" style="203" customWidth="1"/>
    <col min="1033" max="1033" width="13.28515625" style="203" customWidth="1"/>
    <col min="1034" max="1034" width="15.85546875" style="203" customWidth="1"/>
    <col min="1035" max="1035" width="13" style="203" customWidth="1"/>
    <col min="1036" max="1036" width="0.140625" style="203" customWidth="1"/>
    <col min="1037" max="1278" width="11.42578125" style="203"/>
    <col min="1279" max="1279" width="1.85546875" style="203" customWidth="1"/>
    <col min="1280" max="1286" width="11.42578125" style="203"/>
    <col min="1287" max="1287" width="15.42578125" style="203" customWidth="1"/>
    <col min="1288" max="1288" width="14.85546875" style="203" customWidth="1"/>
    <col min="1289" max="1289" width="13.28515625" style="203" customWidth="1"/>
    <col min="1290" max="1290" width="15.85546875" style="203" customWidth="1"/>
    <col min="1291" max="1291" width="13" style="203" customWidth="1"/>
    <col min="1292" max="1292" width="0.140625" style="203" customWidth="1"/>
    <col min="1293" max="1534" width="11.42578125" style="203"/>
    <col min="1535" max="1535" width="1.85546875" style="203" customWidth="1"/>
    <col min="1536" max="1542" width="11.42578125" style="203"/>
    <col min="1543" max="1543" width="15.42578125" style="203" customWidth="1"/>
    <col min="1544" max="1544" width="14.85546875" style="203" customWidth="1"/>
    <col min="1545" max="1545" width="13.28515625" style="203" customWidth="1"/>
    <col min="1546" max="1546" width="15.85546875" style="203" customWidth="1"/>
    <col min="1547" max="1547" width="13" style="203" customWidth="1"/>
    <col min="1548" max="1548" width="0.140625" style="203" customWidth="1"/>
    <col min="1549" max="1790" width="11.42578125" style="203"/>
    <col min="1791" max="1791" width="1.85546875" style="203" customWidth="1"/>
    <col min="1792" max="1798" width="11.42578125" style="203"/>
    <col min="1799" max="1799" width="15.42578125" style="203" customWidth="1"/>
    <col min="1800" max="1800" width="14.85546875" style="203" customWidth="1"/>
    <col min="1801" max="1801" width="13.28515625" style="203" customWidth="1"/>
    <col min="1802" max="1802" width="15.85546875" style="203" customWidth="1"/>
    <col min="1803" max="1803" width="13" style="203" customWidth="1"/>
    <col min="1804" max="1804" width="0.140625" style="203" customWidth="1"/>
    <col min="1805" max="2046" width="11.42578125" style="203"/>
    <col min="2047" max="2047" width="1.85546875" style="203" customWidth="1"/>
    <col min="2048" max="2054" width="11.42578125" style="203"/>
    <col min="2055" max="2055" width="15.42578125" style="203" customWidth="1"/>
    <col min="2056" max="2056" width="14.85546875" style="203" customWidth="1"/>
    <col min="2057" max="2057" width="13.28515625" style="203" customWidth="1"/>
    <col min="2058" max="2058" width="15.85546875" style="203" customWidth="1"/>
    <col min="2059" max="2059" width="13" style="203" customWidth="1"/>
    <col min="2060" max="2060" width="0.140625" style="203" customWidth="1"/>
    <col min="2061" max="2302" width="11.42578125" style="203"/>
    <col min="2303" max="2303" width="1.85546875" style="203" customWidth="1"/>
    <col min="2304" max="2310" width="11.42578125" style="203"/>
    <col min="2311" max="2311" width="15.42578125" style="203" customWidth="1"/>
    <col min="2312" max="2312" width="14.85546875" style="203" customWidth="1"/>
    <col min="2313" max="2313" width="13.28515625" style="203" customWidth="1"/>
    <col min="2314" max="2314" width="15.85546875" style="203" customWidth="1"/>
    <col min="2315" max="2315" width="13" style="203" customWidth="1"/>
    <col min="2316" max="2316" width="0.140625" style="203" customWidth="1"/>
    <col min="2317" max="2558" width="11.42578125" style="203"/>
    <col min="2559" max="2559" width="1.85546875" style="203" customWidth="1"/>
    <col min="2560" max="2566" width="11.42578125" style="203"/>
    <col min="2567" max="2567" width="15.42578125" style="203" customWidth="1"/>
    <col min="2568" max="2568" width="14.85546875" style="203" customWidth="1"/>
    <col min="2569" max="2569" width="13.28515625" style="203" customWidth="1"/>
    <col min="2570" max="2570" width="15.85546875" style="203" customWidth="1"/>
    <col min="2571" max="2571" width="13" style="203" customWidth="1"/>
    <col min="2572" max="2572" width="0.140625" style="203" customWidth="1"/>
    <col min="2573" max="2814" width="11.42578125" style="203"/>
    <col min="2815" max="2815" width="1.85546875" style="203" customWidth="1"/>
    <col min="2816" max="2822" width="11.42578125" style="203"/>
    <col min="2823" max="2823" width="15.42578125" style="203" customWidth="1"/>
    <col min="2824" max="2824" width="14.85546875" style="203" customWidth="1"/>
    <col min="2825" max="2825" width="13.28515625" style="203" customWidth="1"/>
    <col min="2826" max="2826" width="15.85546875" style="203" customWidth="1"/>
    <col min="2827" max="2827" width="13" style="203" customWidth="1"/>
    <col min="2828" max="2828" width="0.140625" style="203" customWidth="1"/>
    <col min="2829" max="3070" width="11.42578125" style="203"/>
    <col min="3071" max="3071" width="1.85546875" style="203" customWidth="1"/>
    <col min="3072" max="3078" width="11.42578125" style="203"/>
    <col min="3079" max="3079" width="15.42578125" style="203" customWidth="1"/>
    <col min="3080" max="3080" width="14.85546875" style="203" customWidth="1"/>
    <col min="3081" max="3081" width="13.28515625" style="203" customWidth="1"/>
    <col min="3082" max="3082" width="15.85546875" style="203" customWidth="1"/>
    <col min="3083" max="3083" width="13" style="203" customWidth="1"/>
    <col min="3084" max="3084" width="0.140625" style="203" customWidth="1"/>
    <col min="3085" max="3326" width="11.42578125" style="203"/>
    <col min="3327" max="3327" width="1.85546875" style="203" customWidth="1"/>
    <col min="3328" max="3334" width="11.42578125" style="203"/>
    <col min="3335" max="3335" width="15.42578125" style="203" customWidth="1"/>
    <col min="3336" max="3336" width="14.85546875" style="203" customWidth="1"/>
    <col min="3337" max="3337" width="13.28515625" style="203" customWidth="1"/>
    <col min="3338" max="3338" width="15.85546875" style="203" customWidth="1"/>
    <col min="3339" max="3339" width="13" style="203" customWidth="1"/>
    <col min="3340" max="3340" width="0.140625" style="203" customWidth="1"/>
    <col min="3341" max="3582" width="11.42578125" style="203"/>
    <col min="3583" max="3583" width="1.85546875" style="203" customWidth="1"/>
    <col min="3584" max="3590" width="11.42578125" style="203"/>
    <col min="3591" max="3591" width="15.42578125" style="203" customWidth="1"/>
    <col min="3592" max="3592" width="14.85546875" style="203" customWidth="1"/>
    <col min="3593" max="3593" width="13.28515625" style="203" customWidth="1"/>
    <col min="3594" max="3594" width="15.85546875" style="203" customWidth="1"/>
    <col min="3595" max="3595" width="13" style="203" customWidth="1"/>
    <col min="3596" max="3596" width="0.140625" style="203" customWidth="1"/>
    <col min="3597" max="3838" width="11.42578125" style="203"/>
    <col min="3839" max="3839" width="1.85546875" style="203" customWidth="1"/>
    <col min="3840" max="3846" width="11.42578125" style="203"/>
    <col min="3847" max="3847" width="15.42578125" style="203" customWidth="1"/>
    <col min="3848" max="3848" width="14.85546875" style="203" customWidth="1"/>
    <col min="3849" max="3849" width="13.28515625" style="203" customWidth="1"/>
    <col min="3850" max="3850" width="15.85546875" style="203" customWidth="1"/>
    <col min="3851" max="3851" width="13" style="203" customWidth="1"/>
    <col min="3852" max="3852" width="0.140625" style="203" customWidth="1"/>
    <col min="3853" max="4094" width="11.42578125" style="203"/>
    <col min="4095" max="4095" width="1.85546875" style="203" customWidth="1"/>
    <col min="4096" max="4102" width="11.42578125" style="203"/>
    <col min="4103" max="4103" width="15.42578125" style="203" customWidth="1"/>
    <col min="4104" max="4104" width="14.85546875" style="203" customWidth="1"/>
    <col min="4105" max="4105" width="13.28515625" style="203" customWidth="1"/>
    <col min="4106" max="4106" width="15.85546875" style="203" customWidth="1"/>
    <col min="4107" max="4107" width="13" style="203" customWidth="1"/>
    <col min="4108" max="4108" width="0.140625" style="203" customWidth="1"/>
    <col min="4109" max="4350" width="11.42578125" style="203"/>
    <col min="4351" max="4351" width="1.85546875" style="203" customWidth="1"/>
    <col min="4352" max="4358" width="11.42578125" style="203"/>
    <col min="4359" max="4359" width="15.42578125" style="203" customWidth="1"/>
    <col min="4360" max="4360" width="14.85546875" style="203" customWidth="1"/>
    <col min="4361" max="4361" width="13.28515625" style="203" customWidth="1"/>
    <col min="4362" max="4362" width="15.85546875" style="203" customWidth="1"/>
    <col min="4363" max="4363" width="13" style="203" customWidth="1"/>
    <col min="4364" max="4364" width="0.140625" style="203" customWidth="1"/>
    <col min="4365" max="4606" width="11.42578125" style="203"/>
    <col min="4607" max="4607" width="1.85546875" style="203" customWidth="1"/>
    <col min="4608" max="4614" width="11.42578125" style="203"/>
    <col min="4615" max="4615" width="15.42578125" style="203" customWidth="1"/>
    <col min="4616" max="4616" width="14.85546875" style="203" customWidth="1"/>
    <col min="4617" max="4617" width="13.28515625" style="203" customWidth="1"/>
    <col min="4618" max="4618" width="15.85546875" style="203" customWidth="1"/>
    <col min="4619" max="4619" width="13" style="203" customWidth="1"/>
    <col min="4620" max="4620" width="0.140625" style="203" customWidth="1"/>
    <col min="4621" max="4862" width="11.42578125" style="203"/>
    <col min="4863" max="4863" width="1.85546875" style="203" customWidth="1"/>
    <col min="4864" max="4870" width="11.42578125" style="203"/>
    <col min="4871" max="4871" width="15.42578125" style="203" customWidth="1"/>
    <col min="4872" max="4872" width="14.85546875" style="203" customWidth="1"/>
    <col min="4873" max="4873" width="13.28515625" style="203" customWidth="1"/>
    <col min="4874" max="4874" width="15.85546875" style="203" customWidth="1"/>
    <col min="4875" max="4875" width="13" style="203" customWidth="1"/>
    <col min="4876" max="4876" width="0.140625" style="203" customWidth="1"/>
    <col min="4877" max="5118" width="11.42578125" style="203"/>
    <col min="5119" max="5119" width="1.85546875" style="203" customWidth="1"/>
    <col min="5120" max="5126" width="11.42578125" style="203"/>
    <col min="5127" max="5127" width="15.42578125" style="203" customWidth="1"/>
    <col min="5128" max="5128" width="14.85546875" style="203" customWidth="1"/>
    <col min="5129" max="5129" width="13.28515625" style="203" customWidth="1"/>
    <col min="5130" max="5130" width="15.85546875" style="203" customWidth="1"/>
    <col min="5131" max="5131" width="13" style="203" customWidth="1"/>
    <col min="5132" max="5132" width="0.140625" style="203" customWidth="1"/>
    <col min="5133" max="5374" width="11.42578125" style="203"/>
    <col min="5375" max="5375" width="1.85546875" style="203" customWidth="1"/>
    <col min="5376" max="5382" width="11.42578125" style="203"/>
    <col min="5383" max="5383" width="15.42578125" style="203" customWidth="1"/>
    <col min="5384" max="5384" width="14.85546875" style="203" customWidth="1"/>
    <col min="5385" max="5385" width="13.28515625" style="203" customWidth="1"/>
    <col min="5386" max="5386" width="15.85546875" style="203" customWidth="1"/>
    <col min="5387" max="5387" width="13" style="203" customWidth="1"/>
    <col min="5388" max="5388" width="0.140625" style="203" customWidth="1"/>
    <col min="5389" max="5630" width="11.42578125" style="203"/>
    <col min="5631" max="5631" width="1.85546875" style="203" customWidth="1"/>
    <col min="5632" max="5638" width="11.42578125" style="203"/>
    <col min="5639" max="5639" width="15.42578125" style="203" customWidth="1"/>
    <col min="5640" max="5640" width="14.85546875" style="203" customWidth="1"/>
    <col min="5641" max="5641" width="13.28515625" style="203" customWidth="1"/>
    <col min="5642" max="5642" width="15.85546875" style="203" customWidth="1"/>
    <col min="5643" max="5643" width="13" style="203" customWidth="1"/>
    <col min="5644" max="5644" width="0.140625" style="203" customWidth="1"/>
    <col min="5645" max="5886" width="11.42578125" style="203"/>
    <col min="5887" max="5887" width="1.85546875" style="203" customWidth="1"/>
    <col min="5888" max="5894" width="11.42578125" style="203"/>
    <col min="5895" max="5895" width="15.42578125" style="203" customWidth="1"/>
    <col min="5896" max="5896" width="14.85546875" style="203" customWidth="1"/>
    <col min="5897" max="5897" width="13.28515625" style="203" customWidth="1"/>
    <col min="5898" max="5898" width="15.85546875" style="203" customWidth="1"/>
    <col min="5899" max="5899" width="13" style="203" customWidth="1"/>
    <col min="5900" max="5900" width="0.140625" style="203" customWidth="1"/>
    <col min="5901" max="6142" width="11.42578125" style="203"/>
    <col min="6143" max="6143" width="1.85546875" style="203" customWidth="1"/>
    <col min="6144" max="6150" width="11.42578125" style="203"/>
    <col min="6151" max="6151" width="15.42578125" style="203" customWidth="1"/>
    <col min="6152" max="6152" width="14.85546875" style="203" customWidth="1"/>
    <col min="6153" max="6153" width="13.28515625" style="203" customWidth="1"/>
    <col min="6154" max="6154" width="15.85546875" style="203" customWidth="1"/>
    <col min="6155" max="6155" width="13" style="203" customWidth="1"/>
    <col min="6156" max="6156" width="0.140625" style="203" customWidth="1"/>
    <col min="6157" max="6398" width="11.42578125" style="203"/>
    <col min="6399" max="6399" width="1.85546875" style="203" customWidth="1"/>
    <col min="6400" max="6406" width="11.42578125" style="203"/>
    <col min="6407" max="6407" width="15.42578125" style="203" customWidth="1"/>
    <col min="6408" max="6408" width="14.85546875" style="203" customWidth="1"/>
    <col min="6409" max="6409" width="13.28515625" style="203" customWidth="1"/>
    <col min="6410" max="6410" width="15.85546875" style="203" customWidth="1"/>
    <col min="6411" max="6411" width="13" style="203" customWidth="1"/>
    <col min="6412" max="6412" width="0.140625" style="203" customWidth="1"/>
    <col min="6413" max="6654" width="11.42578125" style="203"/>
    <col min="6655" max="6655" width="1.85546875" style="203" customWidth="1"/>
    <col min="6656" max="6662" width="11.42578125" style="203"/>
    <col min="6663" max="6663" width="15.42578125" style="203" customWidth="1"/>
    <col min="6664" max="6664" width="14.85546875" style="203" customWidth="1"/>
    <col min="6665" max="6665" width="13.28515625" style="203" customWidth="1"/>
    <col min="6666" max="6666" width="15.85546875" style="203" customWidth="1"/>
    <col min="6667" max="6667" width="13" style="203" customWidth="1"/>
    <col min="6668" max="6668" width="0.140625" style="203" customWidth="1"/>
    <col min="6669" max="6910" width="11.42578125" style="203"/>
    <col min="6911" max="6911" width="1.85546875" style="203" customWidth="1"/>
    <col min="6912" max="6918" width="11.42578125" style="203"/>
    <col min="6919" max="6919" width="15.42578125" style="203" customWidth="1"/>
    <col min="6920" max="6920" width="14.85546875" style="203" customWidth="1"/>
    <col min="6921" max="6921" width="13.28515625" style="203" customWidth="1"/>
    <col min="6922" max="6922" width="15.85546875" style="203" customWidth="1"/>
    <col min="6923" max="6923" width="13" style="203" customWidth="1"/>
    <col min="6924" max="6924" width="0.140625" style="203" customWidth="1"/>
    <col min="6925" max="7166" width="11.42578125" style="203"/>
    <col min="7167" max="7167" width="1.85546875" style="203" customWidth="1"/>
    <col min="7168" max="7174" width="11.42578125" style="203"/>
    <col min="7175" max="7175" width="15.42578125" style="203" customWidth="1"/>
    <col min="7176" max="7176" width="14.85546875" style="203" customWidth="1"/>
    <col min="7177" max="7177" width="13.28515625" style="203" customWidth="1"/>
    <col min="7178" max="7178" width="15.85546875" style="203" customWidth="1"/>
    <col min="7179" max="7179" width="13" style="203" customWidth="1"/>
    <col min="7180" max="7180" width="0.140625" style="203" customWidth="1"/>
    <col min="7181" max="7422" width="11.42578125" style="203"/>
    <col min="7423" max="7423" width="1.85546875" style="203" customWidth="1"/>
    <col min="7424" max="7430" width="11.42578125" style="203"/>
    <col min="7431" max="7431" width="15.42578125" style="203" customWidth="1"/>
    <col min="7432" max="7432" width="14.85546875" style="203" customWidth="1"/>
    <col min="7433" max="7433" width="13.28515625" style="203" customWidth="1"/>
    <col min="7434" max="7434" width="15.85546875" style="203" customWidth="1"/>
    <col min="7435" max="7435" width="13" style="203" customWidth="1"/>
    <col min="7436" max="7436" width="0.140625" style="203" customWidth="1"/>
    <col min="7437" max="7678" width="11.42578125" style="203"/>
    <col min="7679" max="7679" width="1.85546875" style="203" customWidth="1"/>
    <col min="7680" max="7686" width="11.42578125" style="203"/>
    <col min="7687" max="7687" width="15.42578125" style="203" customWidth="1"/>
    <col min="7688" max="7688" width="14.85546875" style="203" customWidth="1"/>
    <col min="7689" max="7689" width="13.28515625" style="203" customWidth="1"/>
    <col min="7690" max="7690" width="15.85546875" style="203" customWidth="1"/>
    <col min="7691" max="7691" width="13" style="203" customWidth="1"/>
    <col min="7692" max="7692" width="0.140625" style="203" customWidth="1"/>
    <col min="7693" max="7934" width="11.42578125" style="203"/>
    <col min="7935" max="7935" width="1.85546875" style="203" customWidth="1"/>
    <col min="7936" max="7942" width="11.42578125" style="203"/>
    <col min="7943" max="7943" width="15.42578125" style="203" customWidth="1"/>
    <col min="7944" max="7944" width="14.85546875" style="203" customWidth="1"/>
    <col min="7945" max="7945" width="13.28515625" style="203" customWidth="1"/>
    <col min="7946" max="7946" width="15.85546875" style="203" customWidth="1"/>
    <col min="7947" max="7947" width="13" style="203" customWidth="1"/>
    <col min="7948" max="7948" width="0.140625" style="203" customWidth="1"/>
    <col min="7949" max="8190" width="11.42578125" style="203"/>
    <col min="8191" max="8191" width="1.85546875" style="203" customWidth="1"/>
    <col min="8192" max="8198" width="11.42578125" style="203"/>
    <col min="8199" max="8199" width="15.42578125" style="203" customWidth="1"/>
    <col min="8200" max="8200" width="14.85546875" style="203" customWidth="1"/>
    <col min="8201" max="8201" width="13.28515625" style="203" customWidth="1"/>
    <col min="8202" max="8202" width="15.85546875" style="203" customWidth="1"/>
    <col min="8203" max="8203" width="13" style="203" customWidth="1"/>
    <col min="8204" max="8204" width="0.140625" style="203" customWidth="1"/>
    <col min="8205" max="8446" width="11.42578125" style="203"/>
    <col min="8447" max="8447" width="1.85546875" style="203" customWidth="1"/>
    <col min="8448" max="8454" width="11.42578125" style="203"/>
    <col min="8455" max="8455" width="15.42578125" style="203" customWidth="1"/>
    <col min="8456" max="8456" width="14.85546875" style="203" customWidth="1"/>
    <col min="8457" max="8457" width="13.28515625" style="203" customWidth="1"/>
    <col min="8458" max="8458" width="15.85546875" style="203" customWidth="1"/>
    <col min="8459" max="8459" width="13" style="203" customWidth="1"/>
    <col min="8460" max="8460" width="0.140625" style="203" customWidth="1"/>
    <col min="8461" max="8702" width="11.42578125" style="203"/>
    <col min="8703" max="8703" width="1.85546875" style="203" customWidth="1"/>
    <col min="8704" max="8710" width="11.42578125" style="203"/>
    <col min="8711" max="8711" width="15.42578125" style="203" customWidth="1"/>
    <col min="8712" max="8712" width="14.85546875" style="203" customWidth="1"/>
    <col min="8713" max="8713" width="13.28515625" style="203" customWidth="1"/>
    <col min="8714" max="8714" width="15.85546875" style="203" customWidth="1"/>
    <col min="8715" max="8715" width="13" style="203" customWidth="1"/>
    <col min="8716" max="8716" width="0.140625" style="203" customWidth="1"/>
    <col min="8717" max="8958" width="11.42578125" style="203"/>
    <col min="8959" max="8959" width="1.85546875" style="203" customWidth="1"/>
    <col min="8960" max="8966" width="11.42578125" style="203"/>
    <col min="8967" max="8967" width="15.42578125" style="203" customWidth="1"/>
    <col min="8968" max="8968" width="14.85546875" style="203" customWidth="1"/>
    <col min="8969" max="8969" width="13.28515625" style="203" customWidth="1"/>
    <col min="8970" max="8970" width="15.85546875" style="203" customWidth="1"/>
    <col min="8971" max="8971" width="13" style="203" customWidth="1"/>
    <col min="8972" max="8972" width="0.140625" style="203" customWidth="1"/>
    <col min="8973" max="9214" width="11.42578125" style="203"/>
    <col min="9215" max="9215" width="1.85546875" style="203" customWidth="1"/>
    <col min="9216" max="9222" width="11.42578125" style="203"/>
    <col min="9223" max="9223" width="15.42578125" style="203" customWidth="1"/>
    <col min="9224" max="9224" width="14.85546875" style="203" customWidth="1"/>
    <col min="9225" max="9225" width="13.28515625" style="203" customWidth="1"/>
    <col min="9226" max="9226" width="15.85546875" style="203" customWidth="1"/>
    <col min="9227" max="9227" width="13" style="203" customWidth="1"/>
    <col min="9228" max="9228" width="0.140625" style="203" customWidth="1"/>
    <col min="9229" max="9470" width="11.42578125" style="203"/>
    <col min="9471" max="9471" width="1.85546875" style="203" customWidth="1"/>
    <col min="9472" max="9478" width="11.42578125" style="203"/>
    <col min="9479" max="9479" width="15.42578125" style="203" customWidth="1"/>
    <col min="9480" max="9480" width="14.85546875" style="203" customWidth="1"/>
    <col min="9481" max="9481" width="13.28515625" style="203" customWidth="1"/>
    <col min="9482" max="9482" width="15.85546875" style="203" customWidth="1"/>
    <col min="9483" max="9483" width="13" style="203" customWidth="1"/>
    <col min="9484" max="9484" width="0.140625" style="203" customWidth="1"/>
    <col min="9485" max="9726" width="11.42578125" style="203"/>
    <col min="9727" max="9727" width="1.85546875" style="203" customWidth="1"/>
    <col min="9728" max="9734" width="11.42578125" style="203"/>
    <col min="9735" max="9735" width="15.42578125" style="203" customWidth="1"/>
    <col min="9736" max="9736" width="14.85546875" style="203" customWidth="1"/>
    <col min="9737" max="9737" width="13.28515625" style="203" customWidth="1"/>
    <col min="9738" max="9738" width="15.85546875" style="203" customWidth="1"/>
    <col min="9739" max="9739" width="13" style="203" customWidth="1"/>
    <col min="9740" max="9740" width="0.140625" style="203" customWidth="1"/>
    <col min="9741" max="9982" width="11.42578125" style="203"/>
    <col min="9983" max="9983" width="1.85546875" style="203" customWidth="1"/>
    <col min="9984" max="9990" width="11.42578125" style="203"/>
    <col min="9991" max="9991" width="15.42578125" style="203" customWidth="1"/>
    <col min="9992" max="9992" width="14.85546875" style="203" customWidth="1"/>
    <col min="9993" max="9993" width="13.28515625" style="203" customWidth="1"/>
    <col min="9994" max="9994" width="15.85546875" style="203" customWidth="1"/>
    <col min="9995" max="9995" width="13" style="203" customWidth="1"/>
    <col min="9996" max="9996" width="0.140625" style="203" customWidth="1"/>
    <col min="9997" max="10238" width="11.42578125" style="203"/>
    <col min="10239" max="10239" width="1.85546875" style="203" customWidth="1"/>
    <col min="10240" max="10246" width="11.42578125" style="203"/>
    <col min="10247" max="10247" width="15.42578125" style="203" customWidth="1"/>
    <col min="10248" max="10248" width="14.85546875" style="203" customWidth="1"/>
    <col min="10249" max="10249" width="13.28515625" style="203" customWidth="1"/>
    <col min="10250" max="10250" width="15.85546875" style="203" customWidth="1"/>
    <col min="10251" max="10251" width="13" style="203" customWidth="1"/>
    <col min="10252" max="10252" width="0.140625" style="203" customWidth="1"/>
    <col min="10253" max="10494" width="11.42578125" style="203"/>
    <col min="10495" max="10495" width="1.85546875" style="203" customWidth="1"/>
    <col min="10496" max="10502" width="11.42578125" style="203"/>
    <col min="10503" max="10503" width="15.42578125" style="203" customWidth="1"/>
    <col min="10504" max="10504" width="14.85546875" style="203" customWidth="1"/>
    <col min="10505" max="10505" width="13.28515625" style="203" customWidth="1"/>
    <col min="10506" max="10506" width="15.85546875" style="203" customWidth="1"/>
    <col min="10507" max="10507" width="13" style="203" customWidth="1"/>
    <col min="10508" max="10508" width="0.140625" style="203" customWidth="1"/>
    <col min="10509" max="10750" width="11.42578125" style="203"/>
    <col min="10751" max="10751" width="1.85546875" style="203" customWidth="1"/>
    <col min="10752" max="10758" width="11.42578125" style="203"/>
    <col min="10759" max="10759" width="15.42578125" style="203" customWidth="1"/>
    <col min="10760" max="10760" width="14.85546875" style="203" customWidth="1"/>
    <col min="10761" max="10761" width="13.28515625" style="203" customWidth="1"/>
    <col min="10762" max="10762" width="15.85546875" style="203" customWidth="1"/>
    <col min="10763" max="10763" width="13" style="203" customWidth="1"/>
    <col min="10764" max="10764" width="0.140625" style="203" customWidth="1"/>
    <col min="10765" max="11006" width="11.42578125" style="203"/>
    <col min="11007" max="11007" width="1.85546875" style="203" customWidth="1"/>
    <col min="11008" max="11014" width="11.42578125" style="203"/>
    <col min="11015" max="11015" width="15.42578125" style="203" customWidth="1"/>
    <col min="11016" max="11016" width="14.85546875" style="203" customWidth="1"/>
    <col min="11017" max="11017" width="13.28515625" style="203" customWidth="1"/>
    <col min="11018" max="11018" width="15.85546875" style="203" customWidth="1"/>
    <col min="11019" max="11019" width="13" style="203" customWidth="1"/>
    <col min="11020" max="11020" width="0.140625" style="203" customWidth="1"/>
    <col min="11021" max="11262" width="11.42578125" style="203"/>
    <col min="11263" max="11263" width="1.85546875" style="203" customWidth="1"/>
    <col min="11264" max="11270" width="11.42578125" style="203"/>
    <col min="11271" max="11271" width="15.42578125" style="203" customWidth="1"/>
    <col min="11272" max="11272" width="14.85546875" style="203" customWidth="1"/>
    <col min="11273" max="11273" width="13.28515625" style="203" customWidth="1"/>
    <col min="11274" max="11274" width="15.85546875" style="203" customWidth="1"/>
    <col min="11275" max="11275" width="13" style="203" customWidth="1"/>
    <col min="11276" max="11276" width="0.140625" style="203" customWidth="1"/>
    <col min="11277" max="11518" width="11.42578125" style="203"/>
    <col min="11519" max="11519" width="1.85546875" style="203" customWidth="1"/>
    <col min="11520" max="11526" width="11.42578125" style="203"/>
    <col min="11527" max="11527" width="15.42578125" style="203" customWidth="1"/>
    <col min="11528" max="11528" width="14.85546875" style="203" customWidth="1"/>
    <col min="11529" max="11529" width="13.28515625" style="203" customWidth="1"/>
    <col min="11530" max="11530" width="15.85546875" style="203" customWidth="1"/>
    <col min="11531" max="11531" width="13" style="203" customWidth="1"/>
    <col min="11532" max="11532" width="0.140625" style="203" customWidth="1"/>
    <col min="11533" max="11774" width="11.42578125" style="203"/>
    <col min="11775" max="11775" width="1.85546875" style="203" customWidth="1"/>
    <col min="11776" max="11782" width="11.42578125" style="203"/>
    <col min="11783" max="11783" width="15.42578125" style="203" customWidth="1"/>
    <col min="11784" max="11784" width="14.85546875" style="203" customWidth="1"/>
    <col min="11785" max="11785" width="13.28515625" style="203" customWidth="1"/>
    <col min="11786" max="11786" width="15.85546875" style="203" customWidth="1"/>
    <col min="11787" max="11787" width="13" style="203" customWidth="1"/>
    <col min="11788" max="11788" width="0.140625" style="203" customWidth="1"/>
    <col min="11789" max="12030" width="11.42578125" style="203"/>
    <col min="12031" max="12031" width="1.85546875" style="203" customWidth="1"/>
    <col min="12032" max="12038" width="11.42578125" style="203"/>
    <col min="12039" max="12039" width="15.42578125" style="203" customWidth="1"/>
    <col min="12040" max="12040" width="14.85546875" style="203" customWidth="1"/>
    <col min="12041" max="12041" width="13.28515625" style="203" customWidth="1"/>
    <col min="12042" max="12042" width="15.85546875" style="203" customWidth="1"/>
    <col min="12043" max="12043" width="13" style="203" customWidth="1"/>
    <col min="12044" max="12044" width="0.140625" style="203" customWidth="1"/>
    <col min="12045" max="12286" width="11.42578125" style="203"/>
    <col min="12287" max="12287" width="1.85546875" style="203" customWidth="1"/>
    <col min="12288" max="12294" width="11.42578125" style="203"/>
    <col min="12295" max="12295" width="15.42578125" style="203" customWidth="1"/>
    <col min="12296" max="12296" width="14.85546875" style="203" customWidth="1"/>
    <col min="12297" max="12297" width="13.28515625" style="203" customWidth="1"/>
    <col min="12298" max="12298" width="15.85546875" style="203" customWidth="1"/>
    <col min="12299" max="12299" width="13" style="203" customWidth="1"/>
    <col min="12300" max="12300" width="0.140625" style="203" customWidth="1"/>
    <col min="12301" max="12542" width="11.42578125" style="203"/>
    <col min="12543" max="12543" width="1.85546875" style="203" customWidth="1"/>
    <col min="12544" max="12550" width="11.42578125" style="203"/>
    <col min="12551" max="12551" width="15.42578125" style="203" customWidth="1"/>
    <col min="12552" max="12552" width="14.85546875" style="203" customWidth="1"/>
    <col min="12553" max="12553" width="13.28515625" style="203" customWidth="1"/>
    <col min="12554" max="12554" width="15.85546875" style="203" customWidth="1"/>
    <col min="12555" max="12555" width="13" style="203" customWidth="1"/>
    <col min="12556" max="12556" width="0.140625" style="203" customWidth="1"/>
    <col min="12557" max="12798" width="11.42578125" style="203"/>
    <col min="12799" max="12799" width="1.85546875" style="203" customWidth="1"/>
    <col min="12800" max="12806" width="11.42578125" style="203"/>
    <col min="12807" max="12807" width="15.42578125" style="203" customWidth="1"/>
    <col min="12808" max="12808" width="14.85546875" style="203" customWidth="1"/>
    <col min="12809" max="12809" width="13.28515625" style="203" customWidth="1"/>
    <col min="12810" max="12810" width="15.85546875" style="203" customWidth="1"/>
    <col min="12811" max="12811" width="13" style="203" customWidth="1"/>
    <col min="12812" max="12812" width="0.140625" style="203" customWidth="1"/>
    <col min="12813" max="13054" width="11.42578125" style="203"/>
    <col min="13055" max="13055" width="1.85546875" style="203" customWidth="1"/>
    <col min="13056" max="13062" width="11.42578125" style="203"/>
    <col min="13063" max="13063" width="15.42578125" style="203" customWidth="1"/>
    <col min="13064" max="13064" width="14.85546875" style="203" customWidth="1"/>
    <col min="13065" max="13065" width="13.28515625" style="203" customWidth="1"/>
    <col min="13066" max="13066" width="15.85546875" style="203" customWidth="1"/>
    <col min="13067" max="13067" width="13" style="203" customWidth="1"/>
    <col min="13068" max="13068" width="0.140625" style="203" customWidth="1"/>
    <col min="13069" max="13310" width="11.42578125" style="203"/>
    <col min="13311" max="13311" width="1.85546875" style="203" customWidth="1"/>
    <col min="13312" max="13318" width="11.42578125" style="203"/>
    <col min="13319" max="13319" width="15.42578125" style="203" customWidth="1"/>
    <col min="13320" max="13320" width="14.85546875" style="203" customWidth="1"/>
    <col min="13321" max="13321" width="13.28515625" style="203" customWidth="1"/>
    <col min="13322" max="13322" width="15.85546875" style="203" customWidth="1"/>
    <col min="13323" max="13323" width="13" style="203" customWidth="1"/>
    <col min="13324" max="13324" width="0.140625" style="203" customWidth="1"/>
    <col min="13325" max="13566" width="11.42578125" style="203"/>
    <col min="13567" max="13567" width="1.85546875" style="203" customWidth="1"/>
    <col min="13568" max="13574" width="11.42578125" style="203"/>
    <col min="13575" max="13575" width="15.42578125" style="203" customWidth="1"/>
    <col min="13576" max="13576" width="14.85546875" style="203" customWidth="1"/>
    <col min="13577" max="13577" width="13.28515625" style="203" customWidth="1"/>
    <col min="13578" max="13578" width="15.85546875" style="203" customWidth="1"/>
    <col min="13579" max="13579" width="13" style="203" customWidth="1"/>
    <col min="13580" max="13580" width="0.140625" style="203" customWidth="1"/>
    <col min="13581" max="13822" width="11.42578125" style="203"/>
    <col min="13823" max="13823" width="1.85546875" style="203" customWidth="1"/>
    <col min="13824" max="13830" width="11.42578125" style="203"/>
    <col min="13831" max="13831" width="15.42578125" style="203" customWidth="1"/>
    <col min="13832" max="13832" width="14.85546875" style="203" customWidth="1"/>
    <col min="13833" max="13833" width="13.28515625" style="203" customWidth="1"/>
    <col min="13834" max="13834" width="15.85546875" style="203" customWidth="1"/>
    <col min="13835" max="13835" width="13" style="203" customWidth="1"/>
    <col min="13836" max="13836" width="0.140625" style="203" customWidth="1"/>
    <col min="13837" max="14078" width="11.42578125" style="203"/>
    <col min="14079" max="14079" width="1.85546875" style="203" customWidth="1"/>
    <col min="14080" max="14086" width="11.42578125" style="203"/>
    <col min="14087" max="14087" width="15.42578125" style="203" customWidth="1"/>
    <col min="14088" max="14088" width="14.85546875" style="203" customWidth="1"/>
    <col min="14089" max="14089" width="13.28515625" style="203" customWidth="1"/>
    <col min="14090" max="14090" width="15.85546875" style="203" customWidth="1"/>
    <col min="14091" max="14091" width="13" style="203" customWidth="1"/>
    <col min="14092" max="14092" width="0.140625" style="203" customWidth="1"/>
    <col min="14093" max="14334" width="11.42578125" style="203"/>
    <col min="14335" max="14335" width="1.85546875" style="203" customWidth="1"/>
    <col min="14336" max="14342" width="11.42578125" style="203"/>
    <col min="14343" max="14343" width="15.42578125" style="203" customWidth="1"/>
    <col min="14344" max="14344" width="14.85546875" style="203" customWidth="1"/>
    <col min="14345" max="14345" width="13.28515625" style="203" customWidth="1"/>
    <col min="14346" max="14346" width="15.85546875" style="203" customWidth="1"/>
    <col min="14347" max="14347" width="13" style="203" customWidth="1"/>
    <col min="14348" max="14348" width="0.140625" style="203" customWidth="1"/>
    <col min="14349" max="14590" width="11.42578125" style="203"/>
    <col min="14591" max="14591" width="1.85546875" style="203" customWidth="1"/>
    <col min="14592" max="14598" width="11.42578125" style="203"/>
    <col min="14599" max="14599" width="15.42578125" style="203" customWidth="1"/>
    <col min="14600" max="14600" width="14.85546875" style="203" customWidth="1"/>
    <col min="14601" max="14601" width="13.28515625" style="203" customWidth="1"/>
    <col min="14602" max="14602" width="15.85546875" style="203" customWidth="1"/>
    <col min="14603" max="14603" width="13" style="203" customWidth="1"/>
    <col min="14604" max="14604" width="0.140625" style="203" customWidth="1"/>
    <col min="14605" max="14846" width="11.42578125" style="203"/>
    <col min="14847" max="14847" width="1.85546875" style="203" customWidth="1"/>
    <col min="14848" max="14854" width="11.42578125" style="203"/>
    <col min="14855" max="14855" width="15.42578125" style="203" customWidth="1"/>
    <col min="14856" max="14856" width="14.85546875" style="203" customWidth="1"/>
    <col min="14857" max="14857" width="13.28515625" style="203" customWidth="1"/>
    <col min="14858" max="14858" width="15.85546875" style="203" customWidth="1"/>
    <col min="14859" max="14859" width="13" style="203" customWidth="1"/>
    <col min="14860" max="14860" width="0.140625" style="203" customWidth="1"/>
    <col min="14861" max="15102" width="11.42578125" style="203"/>
    <col min="15103" max="15103" width="1.85546875" style="203" customWidth="1"/>
    <col min="15104" max="15110" width="11.42578125" style="203"/>
    <col min="15111" max="15111" width="15.42578125" style="203" customWidth="1"/>
    <col min="15112" max="15112" width="14.85546875" style="203" customWidth="1"/>
    <col min="15113" max="15113" width="13.28515625" style="203" customWidth="1"/>
    <col min="15114" max="15114" width="15.85546875" style="203" customWidth="1"/>
    <col min="15115" max="15115" width="13" style="203" customWidth="1"/>
    <col min="15116" max="15116" width="0.140625" style="203" customWidth="1"/>
    <col min="15117" max="15358" width="11.42578125" style="203"/>
    <col min="15359" max="15359" width="1.85546875" style="203" customWidth="1"/>
    <col min="15360" max="15366" width="11.42578125" style="203"/>
    <col min="15367" max="15367" width="15.42578125" style="203" customWidth="1"/>
    <col min="15368" max="15368" width="14.85546875" style="203" customWidth="1"/>
    <col min="15369" max="15369" width="13.28515625" style="203" customWidth="1"/>
    <col min="15370" max="15370" width="15.85546875" style="203" customWidth="1"/>
    <col min="15371" max="15371" width="13" style="203" customWidth="1"/>
    <col min="15372" max="15372" width="0.140625" style="203" customWidth="1"/>
    <col min="15373" max="15614" width="11.42578125" style="203"/>
    <col min="15615" max="15615" width="1.85546875" style="203" customWidth="1"/>
    <col min="15616" max="15622" width="11.42578125" style="203"/>
    <col min="15623" max="15623" width="15.42578125" style="203" customWidth="1"/>
    <col min="15624" max="15624" width="14.85546875" style="203" customWidth="1"/>
    <col min="15625" max="15625" width="13.28515625" style="203" customWidth="1"/>
    <col min="15626" max="15626" width="15.85546875" style="203" customWidth="1"/>
    <col min="15627" max="15627" width="13" style="203" customWidth="1"/>
    <col min="15628" max="15628" width="0.140625" style="203" customWidth="1"/>
    <col min="15629" max="15870" width="11.42578125" style="203"/>
    <col min="15871" max="15871" width="1.85546875" style="203" customWidth="1"/>
    <col min="15872" max="15878" width="11.42578125" style="203"/>
    <col min="15879" max="15879" width="15.42578125" style="203" customWidth="1"/>
    <col min="15880" max="15880" width="14.85546875" style="203" customWidth="1"/>
    <col min="15881" max="15881" width="13.28515625" style="203" customWidth="1"/>
    <col min="15882" max="15882" width="15.85546875" style="203" customWidth="1"/>
    <col min="15883" max="15883" width="13" style="203" customWidth="1"/>
    <col min="15884" max="15884" width="0.140625" style="203" customWidth="1"/>
    <col min="15885" max="16126" width="11.42578125" style="203"/>
    <col min="16127" max="16127" width="1.85546875" style="203" customWidth="1"/>
    <col min="16128" max="16134" width="11.42578125" style="203"/>
    <col min="16135" max="16135" width="15.42578125" style="203" customWidth="1"/>
    <col min="16136" max="16136" width="14.85546875" style="203" customWidth="1"/>
    <col min="16137" max="16137" width="13.28515625" style="203" customWidth="1"/>
    <col min="16138" max="16138" width="15.85546875" style="203" customWidth="1"/>
    <col min="16139" max="16139" width="13" style="203" customWidth="1"/>
    <col min="16140" max="16140" width="0.140625" style="203" customWidth="1"/>
    <col min="16141" max="16384" width="11.42578125" style="203"/>
  </cols>
  <sheetData>
    <row r="1" spans="1:42" ht="4.5" customHeight="1">
      <c r="A1" s="1"/>
      <c r="B1" s="2"/>
      <c r="C1" s="3"/>
      <c r="D1" s="2"/>
      <c r="E1" s="2"/>
      <c r="F1" s="2"/>
      <c r="G1" s="2"/>
      <c r="H1" s="2"/>
      <c r="I1" s="3"/>
      <c r="J1" s="2"/>
      <c r="K1" s="2"/>
      <c r="L1" s="3"/>
    </row>
    <row r="2" spans="1:42" ht="13.5" customHeight="1" thickBot="1">
      <c r="A2" s="600"/>
      <c r="B2" s="5"/>
      <c r="C2" s="6"/>
      <c r="D2" s="602"/>
      <c r="E2" s="602"/>
      <c r="F2" s="602"/>
      <c r="G2" s="602"/>
      <c r="H2" s="602"/>
      <c r="I2" s="603"/>
      <c r="J2" s="604" t="s">
        <v>6</v>
      </c>
      <c r="K2" s="604"/>
      <c r="L2" s="605"/>
    </row>
    <row r="3" spans="1:42">
      <c r="A3" s="600"/>
      <c r="B3" s="5"/>
      <c r="C3" s="6"/>
      <c r="D3" s="602" t="s">
        <v>7</v>
      </c>
      <c r="E3" s="602"/>
      <c r="F3" s="602"/>
      <c r="G3" s="602"/>
      <c r="H3" s="602"/>
      <c r="I3" s="603"/>
      <c r="J3" s="8" t="s">
        <v>8</v>
      </c>
      <c r="K3" s="2"/>
      <c r="L3" s="9"/>
    </row>
    <row r="4" spans="1:42" ht="15.75" thickBot="1">
      <c r="A4" s="600"/>
      <c r="B4" s="5"/>
      <c r="C4" s="10"/>
      <c r="D4" s="606" t="s">
        <v>9</v>
      </c>
      <c r="E4" s="606"/>
      <c r="F4" s="606"/>
      <c r="G4" s="606"/>
      <c r="H4" s="606"/>
      <c r="I4" s="607"/>
      <c r="J4" s="11"/>
      <c r="K4" s="11"/>
      <c r="L4" s="12"/>
    </row>
    <row r="5" spans="1:42" ht="15.75" thickBot="1">
      <c r="A5" s="601"/>
      <c r="B5" s="11"/>
      <c r="C5" s="13"/>
      <c r="D5" s="608" t="s">
        <v>56</v>
      </c>
      <c r="E5" s="608"/>
      <c r="F5" s="608"/>
      <c r="G5" s="608"/>
      <c r="H5" s="608"/>
      <c r="I5" s="609"/>
      <c r="J5" s="14" t="s">
        <v>10</v>
      </c>
      <c r="K5" s="610"/>
      <c r="L5" s="611"/>
    </row>
    <row r="6" spans="1:42">
      <c r="A6" s="16"/>
      <c r="B6" s="5"/>
      <c r="C6" s="5"/>
      <c r="D6" s="5"/>
      <c r="E6" s="5"/>
      <c r="F6" s="5"/>
      <c r="G6" s="5"/>
      <c r="H6" s="5"/>
      <c r="I6" s="5"/>
      <c r="J6" s="5"/>
      <c r="K6" s="5"/>
      <c r="L6" s="17"/>
    </row>
    <row r="7" spans="1:42">
      <c r="A7" s="128" t="s">
        <v>11</v>
      </c>
      <c r="B7" s="19"/>
      <c r="C7" s="20"/>
      <c r="D7" s="20"/>
      <c r="E7" s="20"/>
      <c r="F7" s="20"/>
      <c r="G7" s="20"/>
      <c r="H7" s="20"/>
      <c r="I7" s="20"/>
      <c r="J7" s="20"/>
      <c r="K7" s="20"/>
      <c r="L7" s="21"/>
    </row>
    <row r="8" spans="1:42" ht="5.25" customHeight="1">
      <c r="A8" s="16"/>
      <c r="B8" s="23"/>
      <c r="C8" s="23"/>
      <c r="D8" s="23"/>
      <c r="E8" s="23"/>
      <c r="F8" s="23"/>
      <c r="G8" s="23"/>
      <c r="H8" s="23"/>
      <c r="I8" s="23"/>
      <c r="J8" s="23"/>
      <c r="K8" s="23"/>
      <c r="L8" s="17"/>
    </row>
    <row r="9" spans="1:42">
      <c r="A9" s="129" t="s">
        <v>12</v>
      </c>
      <c r="B9" s="5"/>
      <c r="C9" s="24"/>
      <c r="D9" s="25" t="s">
        <v>13</v>
      </c>
      <c r="E9" s="23"/>
      <c r="F9" s="23"/>
      <c r="G9" s="23"/>
      <c r="H9" s="23"/>
      <c r="I9" s="23"/>
      <c r="J9" s="23"/>
      <c r="K9" s="23"/>
      <c r="L9" s="17"/>
    </row>
    <row r="10" spans="1:42">
      <c r="A10" s="129" t="s">
        <v>14</v>
      </c>
      <c r="B10" s="5"/>
      <c r="C10" s="612"/>
      <c r="D10" s="612"/>
      <c r="E10" s="612"/>
      <c r="F10" s="612"/>
      <c r="G10" s="612"/>
      <c r="H10" s="612"/>
      <c r="I10" s="612"/>
      <c r="J10" s="612"/>
      <c r="K10" s="612"/>
      <c r="L10" s="613"/>
    </row>
    <row r="11" spans="1:42">
      <c r="A11" s="130"/>
      <c r="B11" s="5"/>
      <c r="C11" s="612"/>
      <c r="D11" s="612"/>
      <c r="E11" s="612"/>
      <c r="F11" s="612"/>
      <c r="G11" s="612"/>
      <c r="H11" s="612"/>
      <c r="I11" s="612"/>
      <c r="J11" s="612"/>
      <c r="K11" s="612"/>
      <c r="L11" s="613"/>
    </row>
    <row r="12" spans="1:42">
      <c r="A12" s="129" t="s">
        <v>15</v>
      </c>
      <c r="B12" s="5"/>
      <c r="C12" s="614"/>
      <c r="D12" s="614"/>
      <c r="E12" s="614"/>
      <c r="F12" s="614"/>
      <c r="G12" s="614"/>
      <c r="H12" s="614"/>
      <c r="I12" s="614"/>
      <c r="J12" s="614"/>
      <c r="K12" s="614"/>
      <c r="L12" s="615"/>
    </row>
    <row r="13" spans="1:42">
      <c r="A13" s="129" t="s">
        <v>16</v>
      </c>
      <c r="B13" s="5"/>
      <c r="C13" s="614"/>
      <c r="D13" s="614"/>
      <c r="E13" s="614"/>
      <c r="F13" s="614"/>
      <c r="G13" s="614"/>
      <c r="H13" s="614"/>
      <c r="I13" s="614"/>
      <c r="J13" s="614"/>
      <c r="K13" s="614"/>
      <c r="L13" s="615"/>
    </row>
    <row r="14" spans="1:42">
      <c r="A14" s="129" t="s">
        <v>17</v>
      </c>
      <c r="B14" s="5"/>
      <c r="C14" s="614"/>
      <c r="D14" s="614"/>
      <c r="E14" s="614"/>
      <c r="F14" s="614"/>
      <c r="G14" s="614"/>
      <c r="H14" s="614"/>
      <c r="I14" s="614"/>
      <c r="J14" s="614"/>
      <c r="K14" s="614"/>
      <c r="L14" s="615"/>
    </row>
    <row r="15" spans="1:42" ht="4.5" customHeight="1" thickBot="1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8"/>
    </row>
    <row r="16" spans="1:42" s="32" customFormat="1" ht="2.25" customHeight="1" thickBot="1">
      <c r="A16" s="131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  <c r="M16" s="204"/>
      <c r="N16" s="204"/>
      <c r="O16" s="204"/>
      <c r="P16" s="204"/>
      <c r="Q16" s="204"/>
      <c r="R16" s="204"/>
      <c r="S16" s="204"/>
      <c r="T16" s="204"/>
      <c r="U16" s="204"/>
      <c r="V16" s="204"/>
      <c r="W16" s="204"/>
      <c r="X16" s="204"/>
      <c r="Y16" s="204"/>
      <c r="Z16" s="204"/>
      <c r="AA16" s="204"/>
      <c r="AB16" s="204"/>
      <c r="AC16" s="204"/>
      <c r="AD16" s="204"/>
      <c r="AE16" s="204"/>
      <c r="AF16" s="204"/>
      <c r="AG16" s="204"/>
      <c r="AH16" s="204"/>
      <c r="AI16" s="204"/>
      <c r="AJ16" s="204"/>
      <c r="AK16" s="204"/>
      <c r="AL16" s="204"/>
      <c r="AM16" s="204"/>
      <c r="AN16" s="204"/>
      <c r="AO16" s="204"/>
      <c r="AP16" s="204"/>
    </row>
    <row r="17" spans="1:12">
      <c r="A17" s="132" t="s">
        <v>18</v>
      </c>
      <c r="B17" s="33"/>
      <c r="C17" s="34"/>
      <c r="D17" s="34"/>
      <c r="E17" s="34"/>
      <c r="F17" s="34"/>
      <c r="G17" s="34"/>
      <c r="H17" s="34"/>
      <c r="I17" s="34"/>
      <c r="J17" s="34"/>
      <c r="K17" s="34"/>
      <c r="L17" s="35"/>
    </row>
    <row r="18" spans="1:12" ht="4.5" customHeight="1" thickBot="1">
      <c r="A18" s="16"/>
      <c r="B18" s="5"/>
      <c r="C18" s="5"/>
      <c r="D18" s="5"/>
      <c r="E18" s="5"/>
      <c r="F18" s="5"/>
      <c r="G18" s="5"/>
      <c r="H18" s="5"/>
      <c r="I18" s="5"/>
      <c r="J18" s="5"/>
      <c r="K18" s="5"/>
      <c r="L18" s="17"/>
    </row>
    <row r="19" spans="1:12">
      <c r="A19" s="37" t="s">
        <v>19</v>
      </c>
      <c r="B19" s="570" t="s">
        <v>20</v>
      </c>
      <c r="C19" s="571"/>
      <c r="D19" s="571"/>
      <c r="E19" s="571"/>
      <c r="F19" s="571"/>
      <c r="G19" s="571"/>
      <c r="H19" s="571"/>
      <c r="I19" s="571"/>
      <c r="J19" s="599"/>
      <c r="K19" s="444" t="s">
        <v>21</v>
      </c>
      <c r="L19" s="37" t="s">
        <v>22</v>
      </c>
    </row>
    <row r="20" spans="1:12" ht="15.75" thickBot="1">
      <c r="A20" s="39">
        <v>630</v>
      </c>
      <c r="B20" s="584" t="s">
        <v>378</v>
      </c>
      <c r="C20" s="585"/>
      <c r="D20" s="585"/>
      <c r="E20" s="585"/>
      <c r="F20" s="585"/>
      <c r="G20" s="585"/>
      <c r="H20" s="585"/>
      <c r="I20" s="585"/>
      <c r="J20" s="586"/>
      <c r="K20" s="40" t="s">
        <v>0</v>
      </c>
      <c r="L20" s="41"/>
    </row>
    <row r="21" spans="1:12">
      <c r="A21" s="16"/>
      <c r="B21" s="5"/>
      <c r="C21" s="5"/>
      <c r="D21" s="5"/>
      <c r="E21" s="5"/>
      <c r="F21" s="5"/>
      <c r="G21" s="5"/>
      <c r="H21" s="5"/>
      <c r="I21" s="5"/>
      <c r="J21" s="5"/>
      <c r="K21" s="5"/>
      <c r="L21" s="17"/>
    </row>
    <row r="22" spans="1:12">
      <c r="A22" s="133" t="s">
        <v>24</v>
      </c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3"/>
    </row>
    <row r="23" spans="1:12" s="49" customFormat="1" ht="3.75" customHeight="1" thickBot="1">
      <c r="A23" s="134"/>
      <c r="B23" s="45"/>
      <c r="C23" s="45"/>
      <c r="D23" s="45"/>
      <c r="E23" s="45"/>
      <c r="F23" s="45"/>
      <c r="G23" s="45"/>
      <c r="H23" s="46"/>
      <c r="I23" s="46"/>
      <c r="J23" s="45"/>
      <c r="K23" s="45"/>
      <c r="L23" s="47"/>
    </row>
    <row r="24" spans="1:12">
      <c r="A24" s="570" t="s">
        <v>20</v>
      </c>
      <c r="B24" s="587"/>
      <c r="C24" s="587"/>
      <c r="D24" s="587"/>
      <c r="E24" s="588"/>
      <c r="F24" s="589" t="s">
        <v>25</v>
      </c>
      <c r="G24" s="587"/>
      <c r="H24" s="590" t="s">
        <v>26</v>
      </c>
      <c r="I24" s="591"/>
      <c r="J24" s="50" t="s">
        <v>27</v>
      </c>
      <c r="K24" s="444" t="s">
        <v>28</v>
      </c>
      <c r="L24" s="51" t="s">
        <v>29</v>
      </c>
    </row>
    <row r="25" spans="1:12">
      <c r="A25" s="580" t="s">
        <v>86</v>
      </c>
      <c r="B25" s="581"/>
      <c r="C25" s="581"/>
      <c r="D25" s="581"/>
      <c r="E25" s="582"/>
      <c r="F25" s="592"/>
      <c r="G25" s="582"/>
      <c r="H25" s="592"/>
      <c r="I25" s="582"/>
      <c r="J25" s="52">
        <f>+insumos!C59</f>
        <v>6000</v>
      </c>
      <c r="K25" s="53">
        <v>1</v>
      </c>
      <c r="L25" s="54">
        <f>+J25*K25</f>
        <v>6000</v>
      </c>
    </row>
    <row r="26" spans="1:12">
      <c r="A26" s="593" t="s">
        <v>71</v>
      </c>
      <c r="B26" s="594"/>
      <c r="C26" s="594"/>
      <c r="D26" s="594"/>
      <c r="E26" s="595"/>
      <c r="F26" s="55"/>
      <c r="G26" s="56"/>
      <c r="H26" s="55"/>
      <c r="I26" s="56"/>
      <c r="J26" s="52">
        <f>+insumos!C58</f>
        <v>6000</v>
      </c>
      <c r="K26" s="53">
        <v>1</v>
      </c>
      <c r="L26" s="54">
        <f>+J26*K26</f>
        <v>6000</v>
      </c>
    </row>
    <row r="27" spans="1:12" ht="15.75" thickBot="1">
      <c r="A27" s="574" t="s">
        <v>72</v>
      </c>
      <c r="B27" s="575"/>
      <c r="C27" s="575"/>
      <c r="D27" s="575"/>
      <c r="E27" s="583"/>
      <c r="F27" s="598"/>
      <c r="G27" s="583"/>
      <c r="H27" s="598"/>
      <c r="I27" s="583"/>
      <c r="J27" s="57"/>
      <c r="K27" s="58"/>
      <c r="L27" s="96">
        <f>+L54*0.05</f>
        <v>13376.292857142858</v>
      </c>
    </row>
    <row r="28" spans="1:12" ht="15.75" thickBot="1">
      <c r="A28" s="567" t="s">
        <v>31</v>
      </c>
      <c r="B28" s="568"/>
      <c r="C28" s="568"/>
      <c r="D28" s="568"/>
      <c r="E28" s="568"/>
      <c r="F28" s="568"/>
      <c r="G28" s="568"/>
      <c r="H28" s="568"/>
      <c r="I28" s="568"/>
      <c r="J28" s="568"/>
      <c r="K28" s="569"/>
      <c r="L28" s="60">
        <f>SUM(L25:L27)</f>
        <v>25376.292857142857</v>
      </c>
    </row>
    <row r="29" spans="1:12">
      <c r="A29" s="135"/>
      <c r="B29" s="5"/>
      <c r="C29" s="5"/>
      <c r="D29" s="5"/>
      <c r="E29" s="5"/>
      <c r="F29" s="5"/>
      <c r="G29" s="5"/>
      <c r="H29" s="5"/>
      <c r="I29" s="5"/>
      <c r="J29" s="5"/>
      <c r="K29" s="5"/>
      <c r="L29" s="17"/>
    </row>
    <row r="30" spans="1:12">
      <c r="A30" s="136" t="s">
        <v>32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21"/>
    </row>
    <row r="31" spans="1:12" ht="3.75" customHeight="1" thickBot="1">
      <c r="A31" s="26"/>
      <c r="B31" s="11"/>
      <c r="C31" s="11"/>
      <c r="D31" s="11"/>
      <c r="E31" s="11"/>
      <c r="F31" s="11"/>
      <c r="G31" s="11"/>
      <c r="H31" s="11"/>
      <c r="I31" s="5"/>
      <c r="J31" s="5"/>
      <c r="K31" s="5"/>
      <c r="L31" s="17"/>
    </row>
    <row r="32" spans="1:12">
      <c r="A32" s="570" t="s">
        <v>20</v>
      </c>
      <c r="B32" s="571"/>
      <c r="C32" s="571"/>
      <c r="D32" s="571"/>
      <c r="E32" s="571"/>
      <c r="F32" s="571"/>
      <c r="G32" s="571"/>
      <c r="H32" s="579"/>
      <c r="I32" s="445" t="s">
        <v>21</v>
      </c>
      <c r="J32" s="50" t="s">
        <v>22</v>
      </c>
      <c r="K32" s="444" t="s">
        <v>33</v>
      </c>
      <c r="L32" s="51" t="s">
        <v>29</v>
      </c>
    </row>
    <row r="33" spans="1:12">
      <c r="A33" s="572" t="s">
        <v>73</v>
      </c>
      <c r="B33" s="573"/>
      <c r="C33" s="573"/>
      <c r="D33" s="573"/>
      <c r="E33" s="573"/>
      <c r="F33" s="573"/>
      <c r="G33" s="573"/>
      <c r="H33" s="619"/>
      <c r="I33" s="62" t="s">
        <v>74</v>
      </c>
      <c r="J33" s="63">
        <v>4</v>
      </c>
      <c r="K33" s="64">
        <f>+insumos!C13</f>
        <v>40000</v>
      </c>
      <c r="L33" s="54">
        <f>+J33*K33</f>
        <v>160000</v>
      </c>
    </row>
    <row r="34" spans="1:12">
      <c r="A34" s="580" t="s">
        <v>75</v>
      </c>
      <c r="B34" s="581"/>
      <c r="C34" s="581"/>
      <c r="D34" s="581"/>
      <c r="E34" s="581"/>
      <c r="F34" s="581"/>
      <c r="G34" s="581"/>
      <c r="H34" s="582"/>
      <c r="I34" s="65" t="s">
        <v>0</v>
      </c>
      <c r="J34" s="66">
        <v>0.56000000000000005</v>
      </c>
      <c r="K34" s="67">
        <f>+insumos!C9</f>
        <v>60000</v>
      </c>
      <c r="L34" s="68">
        <f>+J34*K34</f>
        <v>33600</v>
      </c>
    </row>
    <row r="35" spans="1:12">
      <c r="A35" s="580" t="s">
        <v>87</v>
      </c>
      <c r="B35" s="581"/>
      <c r="C35" s="581"/>
      <c r="D35" s="581"/>
      <c r="E35" s="581"/>
      <c r="F35" s="581"/>
      <c r="G35" s="581"/>
      <c r="H35" s="582"/>
      <c r="I35" s="65" t="s">
        <v>0</v>
      </c>
      <c r="J35" s="66">
        <v>0.85</v>
      </c>
      <c r="K35" s="67">
        <f>+insumos!C10</f>
        <v>60000</v>
      </c>
      <c r="L35" s="68">
        <f>+J35*K35</f>
        <v>51000</v>
      </c>
    </row>
    <row r="36" spans="1:12">
      <c r="A36" s="580" t="s">
        <v>77</v>
      </c>
      <c r="B36" s="581"/>
      <c r="C36" s="581"/>
      <c r="D36" s="581"/>
      <c r="E36" s="581"/>
      <c r="F36" s="581"/>
      <c r="G36" s="581"/>
      <c r="H36" s="582"/>
      <c r="I36" s="65" t="s">
        <v>78</v>
      </c>
      <c r="J36" s="66">
        <v>160</v>
      </c>
      <c r="K36" s="67">
        <f>+insumos!C8</f>
        <v>44</v>
      </c>
      <c r="L36" s="68">
        <f>+J36*K36</f>
        <v>7040</v>
      </c>
    </row>
    <row r="37" spans="1:12">
      <c r="A37" s="580" t="s">
        <v>79</v>
      </c>
      <c r="B37" s="581"/>
      <c r="C37" s="581"/>
      <c r="D37" s="581"/>
      <c r="E37" s="581"/>
      <c r="F37" s="581"/>
      <c r="G37" s="581"/>
      <c r="H37" s="582"/>
      <c r="I37" s="65" t="s">
        <v>5</v>
      </c>
      <c r="J37" s="66">
        <v>5</v>
      </c>
      <c r="K37" s="67">
        <f>+insumos!C42</f>
        <v>16000</v>
      </c>
      <c r="L37" s="68">
        <f>+J37*K37</f>
        <v>80000</v>
      </c>
    </row>
    <row r="38" spans="1:12">
      <c r="A38" s="580" t="s">
        <v>80</v>
      </c>
      <c r="B38" s="581"/>
      <c r="C38" s="581"/>
      <c r="D38" s="581"/>
      <c r="E38" s="581"/>
      <c r="F38" s="581"/>
      <c r="G38" s="581"/>
      <c r="H38" s="582"/>
      <c r="I38" s="65"/>
      <c r="J38" s="66"/>
      <c r="K38" s="67"/>
      <c r="L38" s="68">
        <f>+(L37+L36+L35+L34+L33)*0.02</f>
        <v>6632.8</v>
      </c>
    </row>
    <row r="39" spans="1:12" ht="15.75" thickBot="1">
      <c r="A39" s="574"/>
      <c r="B39" s="575"/>
      <c r="C39" s="575"/>
      <c r="D39" s="575"/>
      <c r="E39" s="575"/>
      <c r="F39" s="575"/>
      <c r="G39" s="575"/>
      <c r="H39" s="583"/>
      <c r="I39" s="69"/>
      <c r="J39" s="70"/>
      <c r="K39" s="67"/>
      <c r="L39" s="71"/>
    </row>
    <row r="40" spans="1:12" ht="15.75" thickBot="1">
      <c r="A40" s="567" t="s">
        <v>31</v>
      </c>
      <c r="B40" s="568"/>
      <c r="C40" s="568"/>
      <c r="D40" s="568"/>
      <c r="E40" s="568"/>
      <c r="F40" s="568"/>
      <c r="G40" s="568"/>
      <c r="H40" s="568"/>
      <c r="I40" s="568"/>
      <c r="J40" s="568"/>
      <c r="K40" s="569"/>
      <c r="L40" s="60">
        <f>SUM(L33:L39)</f>
        <v>338272.8</v>
      </c>
    </row>
    <row r="41" spans="1:12">
      <c r="A41" s="16"/>
      <c r="B41" s="5"/>
      <c r="C41" s="5"/>
      <c r="D41" s="5"/>
      <c r="E41" s="5"/>
      <c r="F41" s="5"/>
      <c r="G41" s="5"/>
      <c r="H41" s="5"/>
      <c r="I41" s="5"/>
      <c r="J41" s="5"/>
      <c r="K41" s="5"/>
      <c r="L41" s="17"/>
    </row>
    <row r="42" spans="1:12">
      <c r="A42" s="136" t="s">
        <v>34</v>
      </c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21"/>
    </row>
    <row r="43" spans="1:12" ht="3.75" customHeight="1" thickBot="1">
      <c r="A43" s="16"/>
      <c r="B43" s="5"/>
      <c r="C43" s="5"/>
      <c r="D43" s="5"/>
      <c r="E43" s="5"/>
      <c r="F43" s="5"/>
      <c r="G43" s="5"/>
      <c r="H43" s="5"/>
      <c r="I43" s="5"/>
      <c r="J43" s="5"/>
      <c r="K43" s="5"/>
      <c r="L43" s="17"/>
    </row>
    <row r="44" spans="1:12">
      <c r="A44" s="570" t="s">
        <v>35</v>
      </c>
      <c r="B44" s="571"/>
      <c r="C44" s="571"/>
      <c r="D44" s="571"/>
      <c r="E44" s="571"/>
      <c r="F44" s="571"/>
      <c r="G44" s="571"/>
      <c r="H44" s="50" t="s">
        <v>36</v>
      </c>
      <c r="I44" s="444" t="s">
        <v>37</v>
      </c>
      <c r="J44" s="50" t="s">
        <v>38</v>
      </c>
      <c r="K44" s="444" t="s">
        <v>39</v>
      </c>
      <c r="L44" s="51" t="s">
        <v>29</v>
      </c>
    </row>
    <row r="45" spans="1:12">
      <c r="A45" s="580" t="s">
        <v>75</v>
      </c>
      <c r="B45" s="581"/>
      <c r="C45" s="581"/>
      <c r="D45" s="581"/>
      <c r="E45" s="581"/>
      <c r="F45" s="581"/>
      <c r="G45" s="581"/>
      <c r="H45" s="63">
        <f>+J34</f>
        <v>0.56000000000000005</v>
      </c>
      <c r="I45" s="446">
        <f>+insumos!B75</f>
        <v>20</v>
      </c>
      <c r="J45" s="73">
        <f>+H45*I45</f>
        <v>11.200000000000001</v>
      </c>
      <c r="K45" s="64">
        <f>+TRANSPORTE!L55</f>
        <v>1600</v>
      </c>
      <c r="L45" s="54">
        <f>+J45*K45</f>
        <v>17920</v>
      </c>
    </row>
    <row r="46" spans="1:12" ht="15.75" thickBot="1">
      <c r="A46" s="574" t="str">
        <f>+A35</f>
        <v>AGREGADO PETREO PARA CONCRETO HIDRAULICO</v>
      </c>
      <c r="B46" s="575"/>
      <c r="C46" s="575"/>
      <c r="D46" s="575"/>
      <c r="E46" s="575"/>
      <c r="F46" s="575"/>
      <c r="G46" s="575"/>
      <c r="H46" s="74">
        <f>+J35</f>
        <v>0.85</v>
      </c>
      <c r="I46" s="11">
        <f>+insumos!B76</f>
        <v>20</v>
      </c>
      <c r="J46" s="75">
        <f>+H46*I46</f>
        <v>17</v>
      </c>
      <c r="K46" s="64">
        <f>+TRANSPORTE!L55</f>
        <v>1600</v>
      </c>
      <c r="L46" s="54">
        <f>+J46*K46</f>
        <v>27200</v>
      </c>
    </row>
    <row r="47" spans="1:12" ht="15.75" thickBot="1">
      <c r="A47" s="567" t="s">
        <v>31</v>
      </c>
      <c r="B47" s="568"/>
      <c r="C47" s="568"/>
      <c r="D47" s="568"/>
      <c r="E47" s="568"/>
      <c r="F47" s="568"/>
      <c r="G47" s="568"/>
      <c r="H47" s="568"/>
      <c r="I47" s="568"/>
      <c r="J47" s="568"/>
      <c r="K47" s="569"/>
      <c r="L47" s="60">
        <f>SUM(L45:L46)</f>
        <v>45120</v>
      </c>
    </row>
    <row r="48" spans="1:12">
      <c r="A48" s="16"/>
      <c r="B48" s="5"/>
      <c r="C48" s="5"/>
      <c r="D48" s="5"/>
      <c r="E48" s="5"/>
      <c r="F48" s="5"/>
      <c r="G48" s="5"/>
      <c r="H48" s="5"/>
      <c r="I48" s="5"/>
      <c r="J48" s="5"/>
      <c r="K48" s="5"/>
      <c r="L48" s="17"/>
    </row>
    <row r="49" spans="1:12">
      <c r="A49" s="136" t="s">
        <v>41</v>
      </c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21"/>
    </row>
    <row r="50" spans="1:12" ht="3.75" customHeight="1" thickBot="1">
      <c r="A50" s="16"/>
      <c r="B50" s="5"/>
      <c r="C50" s="5"/>
      <c r="D50" s="5"/>
      <c r="E50" s="5"/>
      <c r="F50" s="5"/>
      <c r="G50" s="5"/>
      <c r="H50" s="5"/>
      <c r="I50" s="5"/>
      <c r="J50" s="5"/>
      <c r="K50" s="5"/>
      <c r="L50" s="17"/>
    </row>
    <row r="51" spans="1:12">
      <c r="A51" s="570" t="s">
        <v>42</v>
      </c>
      <c r="B51" s="571"/>
      <c r="C51" s="571"/>
      <c r="D51" s="571"/>
      <c r="E51" s="571"/>
      <c r="F51" s="571"/>
      <c r="G51" s="571"/>
      <c r="H51" s="50" t="s">
        <v>43</v>
      </c>
      <c r="I51" s="76" t="s">
        <v>44</v>
      </c>
      <c r="J51" s="77" t="s">
        <v>45</v>
      </c>
      <c r="K51" s="76" t="s">
        <v>28</v>
      </c>
      <c r="L51" s="78" t="s">
        <v>29</v>
      </c>
    </row>
    <row r="52" spans="1:12">
      <c r="A52" s="572" t="s">
        <v>88</v>
      </c>
      <c r="B52" s="573"/>
      <c r="C52" s="573"/>
      <c r="D52" s="573"/>
      <c r="E52" s="573"/>
      <c r="F52" s="573"/>
      <c r="G52" s="573"/>
      <c r="H52" s="52">
        <f>+insumos!C50+insumos!C49*10</f>
        <v>506130</v>
      </c>
      <c r="I52" s="64">
        <f>+H52*0.85</f>
        <v>430210.5</v>
      </c>
      <c r="J52" s="52">
        <f>+H52+I52</f>
        <v>936340.5</v>
      </c>
      <c r="K52" s="446">
        <v>3.5</v>
      </c>
      <c r="L52" s="54">
        <f>+J52/K52</f>
        <v>267525.85714285716</v>
      </c>
    </row>
    <row r="53" spans="1:12" ht="15.75" thickBot="1">
      <c r="A53" s="574"/>
      <c r="B53" s="575"/>
      <c r="C53" s="575"/>
      <c r="D53" s="575"/>
      <c r="E53" s="575"/>
      <c r="F53" s="575"/>
      <c r="G53" s="575"/>
      <c r="H53" s="87"/>
      <c r="I53" s="11"/>
      <c r="J53" s="87"/>
      <c r="K53" s="11"/>
      <c r="L53" s="88"/>
    </row>
    <row r="54" spans="1:12" ht="15.75" thickBot="1">
      <c r="A54" s="567" t="s">
        <v>31</v>
      </c>
      <c r="B54" s="568"/>
      <c r="C54" s="568"/>
      <c r="D54" s="568"/>
      <c r="E54" s="568"/>
      <c r="F54" s="568"/>
      <c r="G54" s="568"/>
      <c r="H54" s="568"/>
      <c r="I54" s="568"/>
      <c r="J54" s="568"/>
      <c r="K54" s="569"/>
      <c r="L54" s="60">
        <f>SUM(L52:L53)</f>
        <v>267525.85714285716</v>
      </c>
    </row>
    <row r="55" spans="1:12" ht="8.25" customHeight="1" thickBot="1">
      <c r="A55" s="16"/>
      <c r="B55" s="5"/>
      <c r="C55" s="5"/>
      <c r="D55" s="5"/>
      <c r="E55" s="5"/>
      <c r="F55" s="5"/>
      <c r="G55" s="5"/>
      <c r="H55" s="5"/>
      <c r="I55" s="5"/>
      <c r="J55" s="5"/>
      <c r="K55" s="5"/>
      <c r="L55" s="17"/>
    </row>
    <row r="56" spans="1:12" ht="15.75" thickBot="1">
      <c r="A56" s="576" t="s">
        <v>47</v>
      </c>
      <c r="B56" s="577"/>
      <c r="C56" s="577"/>
      <c r="D56" s="577"/>
      <c r="E56" s="577"/>
      <c r="F56" s="577"/>
      <c r="G56" s="577"/>
      <c r="H56" s="577"/>
      <c r="I56" s="577"/>
      <c r="J56" s="577"/>
      <c r="K56" s="578"/>
      <c r="L56" s="60">
        <f>ROUND(L28+L40+L47+L54,0)</f>
        <v>676295</v>
      </c>
    </row>
    <row r="57" spans="1:12" ht="3" customHeight="1">
      <c r="A57" s="16"/>
      <c r="B57" s="5"/>
      <c r="C57" s="5"/>
      <c r="D57" s="5"/>
      <c r="E57" s="5"/>
      <c r="F57" s="5"/>
      <c r="G57" s="5"/>
      <c r="H57" s="5"/>
      <c r="I57" s="5"/>
      <c r="J57" s="5"/>
      <c r="K57" s="5"/>
      <c r="L57" s="17"/>
    </row>
    <row r="58" spans="1:12" ht="3" customHeight="1">
      <c r="A58" s="16"/>
      <c r="B58" s="5"/>
      <c r="C58" s="5"/>
      <c r="D58" s="5"/>
      <c r="E58" s="5"/>
      <c r="F58" s="5"/>
      <c r="G58" s="5"/>
      <c r="H58" s="5"/>
      <c r="I58" s="5"/>
      <c r="J58" s="5"/>
      <c r="K58" s="5"/>
      <c r="L58" s="17"/>
    </row>
    <row r="59" spans="1:12" ht="9.75" customHeight="1">
      <c r="A59" s="16"/>
      <c r="B59" s="5"/>
      <c r="C59" s="5"/>
      <c r="D59" s="5"/>
      <c r="E59" s="5"/>
      <c r="F59" s="5"/>
      <c r="G59" s="5"/>
      <c r="H59" s="5"/>
      <c r="I59" s="5"/>
      <c r="J59" s="5"/>
      <c r="K59" s="5"/>
      <c r="L59" s="17"/>
    </row>
    <row r="60" spans="1:12" ht="9.75" customHeight="1">
      <c r="A60" s="16"/>
      <c r="B60" s="5"/>
      <c r="C60" s="5"/>
      <c r="D60" s="5"/>
      <c r="E60" s="5"/>
      <c r="F60" s="5"/>
      <c r="G60" s="5"/>
      <c r="H60" s="5"/>
      <c r="I60" s="5"/>
      <c r="J60" s="5"/>
      <c r="K60" s="5"/>
      <c r="L60" s="17"/>
    </row>
    <row r="61" spans="1:12" ht="9.75" customHeight="1">
      <c r="A61" s="16"/>
      <c r="B61" s="5"/>
      <c r="C61" s="5"/>
      <c r="D61" s="5"/>
      <c r="E61" s="5"/>
      <c r="F61" s="5"/>
      <c r="G61" s="5"/>
      <c r="H61" s="5"/>
      <c r="I61" s="5"/>
      <c r="J61" s="5"/>
      <c r="K61" s="5"/>
      <c r="L61" s="17"/>
    </row>
    <row r="62" spans="1:12" ht="9.75" customHeight="1">
      <c r="A62" s="16"/>
      <c r="B62" s="5"/>
      <c r="C62" s="5"/>
      <c r="D62" s="5"/>
      <c r="E62" s="5"/>
      <c r="F62" s="5"/>
      <c r="G62" s="5"/>
      <c r="H62" s="5"/>
      <c r="I62" s="5"/>
      <c r="J62" s="5"/>
      <c r="K62" s="5"/>
      <c r="L62" s="17"/>
    </row>
    <row r="63" spans="1:12" ht="9.75" customHeight="1">
      <c r="A63" s="16"/>
      <c r="B63" s="5"/>
      <c r="C63" s="5"/>
      <c r="D63" s="5"/>
      <c r="E63" s="5"/>
      <c r="F63" s="5"/>
      <c r="G63" s="5"/>
      <c r="H63" s="5"/>
      <c r="I63" s="5"/>
      <c r="J63" s="5"/>
      <c r="K63" s="5"/>
      <c r="L63" s="17"/>
    </row>
    <row r="64" spans="1:12" ht="9.75" customHeight="1">
      <c r="A64" s="16"/>
      <c r="B64" s="5"/>
      <c r="C64" s="5"/>
      <c r="D64" s="5"/>
      <c r="E64" s="5"/>
      <c r="F64" s="79" t="s">
        <v>48</v>
      </c>
      <c r="G64" s="5"/>
      <c r="H64" s="5"/>
      <c r="I64" s="5"/>
      <c r="J64" s="5"/>
      <c r="K64" s="5"/>
      <c r="L64" s="17"/>
    </row>
    <row r="65" spans="1:12">
      <c r="A65" s="16"/>
      <c r="B65" s="5"/>
      <c r="C65" s="5"/>
      <c r="D65" s="5"/>
      <c r="E65" s="5"/>
      <c r="F65" s="79" t="s">
        <v>49</v>
      </c>
      <c r="G65" s="554"/>
      <c r="H65" s="554"/>
      <c r="I65" s="554"/>
      <c r="J65" s="5"/>
      <c r="K65" s="5"/>
      <c r="L65" s="17"/>
    </row>
    <row r="66" spans="1:12">
      <c r="A66" s="555" t="s">
        <v>50</v>
      </c>
      <c r="B66" s="556"/>
      <c r="C66" s="556"/>
      <c r="D66" s="556"/>
      <c r="E66" s="556"/>
      <c r="F66" s="556"/>
      <c r="G66" s="556"/>
      <c r="H66" s="556"/>
      <c r="I66" s="556"/>
      <c r="J66" s="556"/>
      <c r="K66" s="556"/>
      <c r="L66" s="557"/>
    </row>
    <row r="67" spans="1:12" ht="3" customHeight="1">
      <c r="A67" s="16"/>
      <c r="B67" s="5"/>
      <c r="C67" s="5"/>
      <c r="D67" s="5"/>
      <c r="E67" s="5"/>
      <c r="F67" s="5" t="s">
        <v>51</v>
      </c>
      <c r="G67" s="5"/>
      <c r="H67" s="5"/>
      <c r="I67" s="5"/>
      <c r="J67" s="5"/>
      <c r="K67" s="5"/>
      <c r="L67" s="17"/>
    </row>
    <row r="68" spans="1:12">
      <c r="A68" s="136" t="s">
        <v>89</v>
      </c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21"/>
    </row>
    <row r="69" spans="1:12">
      <c r="A69" s="558"/>
      <c r="B69" s="559"/>
      <c r="C69" s="559"/>
      <c r="D69" s="559"/>
      <c r="E69" s="559"/>
      <c r="F69" s="559"/>
      <c r="G69" s="559"/>
      <c r="H69" s="559"/>
      <c r="I69" s="559"/>
      <c r="J69" s="559"/>
      <c r="K69" s="559"/>
      <c r="L69" s="560"/>
    </row>
    <row r="70" spans="1:12">
      <c r="A70" s="561"/>
      <c r="B70" s="562"/>
      <c r="C70" s="562"/>
      <c r="D70" s="562"/>
      <c r="E70" s="562"/>
      <c r="F70" s="562"/>
      <c r="G70" s="562"/>
      <c r="H70" s="562"/>
      <c r="I70" s="562"/>
      <c r="J70" s="562"/>
      <c r="K70" s="562"/>
      <c r="L70" s="563"/>
    </row>
    <row r="71" spans="1:12">
      <c r="A71" s="564"/>
      <c r="B71" s="565"/>
      <c r="C71" s="565"/>
      <c r="D71" s="565"/>
      <c r="E71" s="565"/>
      <c r="F71" s="565"/>
      <c r="G71" s="565"/>
      <c r="H71" s="565"/>
      <c r="I71" s="565"/>
      <c r="J71" s="565"/>
      <c r="K71" s="565"/>
      <c r="L71" s="566"/>
    </row>
    <row r="72" spans="1:12">
      <c r="A72" s="80"/>
      <c r="B72" s="81"/>
      <c r="C72" s="81"/>
      <c r="D72" s="81"/>
      <c r="E72" s="81"/>
      <c r="F72" s="81"/>
      <c r="G72" s="81"/>
      <c r="H72" s="81"/>
      <c r="I72" s="81"/>
      <c r="J72" s="81"/>
      <c r="K72" s="81"/>
      <c r="L72" s="82"/>
    </row>
    <row r="73" spans="1:12">
      <c r="A73" s="80" t="s">
        <v>53</v>
      </c>
      <c r="B73" s="137"/>
      <c r="C73" s="81"/>
      <c r="D73" s="81"/>
      <c r="E73" s="81"/>
      <c r="F73" s="81"/>
      <c r="G73" s="81"/>
      <c r="H73" s="81"/>
      <c r="I73" s="81"/>
      <c r="J73" s="81"/>
      <c r="K73" s="81"/>
      <c r="L73" s="82"/>
    </row>
    <row r="74" spans="1:12">
      <c r="A74" s="16" t="s">
        <v>54</v>
      </c>
      <c r="B74" s="5"/>
      <c r="C74" s="5"/>
      <c r="D74" s="5"/>
      <c r="E74" s="79"/>
      <c r="F74" s="5"/>
      <c r="G74" s="5"/>
      <c r="H74" s="5"/>
      <c r="I74" s="5"/>
      <c r="J74" s="5"/>
      <c r="K74" s="5"/>
      <c r="L74" s="17"/>
    </row>
    <row r="75" spans="1:12">
      <c r="A75" s="16"/>
      <c r="B75" s="5"/>
      <c r="C75" s="5"/>
      <c r="D75" s="5"/>
      <c r="E75" s="79"/>
      <c r="F75" s="139"/>
      <c r="G75" s="139"/>
      <c r="H75" s="139"/>
      <c r="I75" s="139"/>
      <c r="J75" s="5"/>
      <c r="K75" s="5"/>
      <c r="L75" s="17"/>
    </row>
    <row r="76" spans="1:12">
      <c r="A76" s="149"/>
      <c r="B76" s="139"/>
      <c r="C76" s="139"/>
      <c r="D76" s="139"/>
      <c r="E76" s="139"/>
      <c r="F76" s="139"/>
      <c r="G76" s="139"/>
      <c r="H76" s="139"/>
      <c r="I76" s="139"/>
      <c r="J76" s="139"/>
      <c r="K76" s="139"/>
      <c r="L76" s="140"/>
    </row>
    <row r="77" spans="1:12">
      <c r="A77" s="16" t="s">
        <v>55</v>
      </c>
      <c r="B77" s="83"/>
      <c r="C77" s="83"/>
      <c r="D77" s="84"/>
      <c r="E77" s="141"/>
      <c r="F77" s="141"/>
      <c r="G77" s="141"/>
      <c r="H77" s="141"/>
      <c r="I77" s="142"/>
      <c r="J77" s="142"/>
      <c r="K77" s="142"/>
      <c r="L77" s="143"/>
    </row>
    <row r="78" spans="1:12" ht="9" customHeight="1" thickBot="1">
      <c r="A78" s="144"/>
      <c r="B78" s="145"/>
      <c r="C78" s="145"/>
      <c r="D78" s="11"/>
      <c r="E78" s="146"/>
      <c r="F78" s="146"/>
      <c r="G78" s="146"/>
      <c r="H78" s="146"/>
      <c r="I78" s="147"/>
      <c r="J78" s="147"/>
      <c r="K78" s="147"/>
      <c r="L78" s="148"/>
    </row>
  </sheetData>
  <mergeCells count="46">
    <mergeCell ref="A66:L66"/>
    <mergeCell ref="A69:L71"/>
    <mergeCell ref="A51:G51"/>
    <mergeCell ref="A52:G52"/>
    <mergeCell ref="A53:G53"/>
    <mergeCell ref="A54:K54"/>
    <mergeCell ref="A56:K56"/>
    <mergeCell ref="G65:I65"/>
    <mergeCell ref="A47:K47"/>
    <mergeCell ref="A33:H33"/>
    <mergeCell ref="A34:H34"/>
    <mergeCell ref="A35:H35"/>
    <mergeCell ref="A36:H36"/>
    <mergeCell ref="A37:H37"/>
    <mergeCell ref="A38:H38"/>
    <mergeCell ref="A39:H39"/>
    <mergeCell ref="A40:K40"/>
    <mergeCell ref="A44:G44"/>
    <mergeCell ref="A45:G45"/>
    <mergeCell ref="A46:G46"/>
    <mergeCell ref="A32:H32"/>
    <mergeCell ref="B20:J20"/>
    <mergeCell ref="A24:E24"/>
    <mergeCell ref="F24:G24"/>
    <mergeCell ref="H24:I24"/>
    <mergeCell ref="A25:E25"/>
    <mergeCell ref="F25:G25"/>
    <mergeCell ref="H25:I25"/>
    <mergeCell ref="A26:E26"/>
    <mergeCell ref="A27:E27"/>
    <mergeCell ref="F27:G27"/>
    <mergeCell ref="H27:I27"/>
    <mergeCell ref="A28:K28"/>
    <mergeCell ref="B19:J19"/>
    <mergeCell ref="A2:A5"/>
    <mergeCell ref="D2:I2"/>
    <mergeCell ref="J2:L2"/>
    <mergeCell ref="D3:I3"/>
    <mergeCell ref="D4:I4"/>
    <mergeCell ref="D5:I5"/>
    <mergeCell ref="K5:L5"/>
    <mergeCell ref="C10:L10"/>
    <mergeCell ref="C11:L11"/>
    <mergeCell ref="C12:L12"/>
    <mergeCell ref="C13:L13"/>
    <mergeCell ref="C14:L14"/>
  </mergeCells>
  <pageMargins left="0.70866141732283472" right="0.70866141732283472" top="0.74803149606299213" bottom="0.74803149606299213" header="0.31496062992125984" footer="0.31496062992125984"/>
  <pageSetup paperSize="9" scale="57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L72"/>
  <sheetViews>
    <sheetView topLeftCell="A42" zoomScale="90" zoomScaleNormal="90" workbookViewId="0">
      <selection activeCell="I54" sqref="I54"/>
    </sheetView>
  </sheetViews>
  <sheetFormatPr baseColWidth="10" defaultRowHeight="15"/>
  <cols>
    <col min="8" max="8" width="11.7109375" bestFit="1" customWidth="1"/>
    <col min="12" max="12" width="13.5703125" customWidth="1"/>
  </cols>
  <sheetData>
    <row r="1" spans="1:12" ht="15.75" thickBot="1">
      <c r="A1" s="600"/>
      <c r="B1" s="5"/>
      <c r="C1" s="6"/>
      <c r="D1" s="602"/>
      <c r="E1" s="602"/>
      <c r="F1" s="602"/>
      <c r="G1" s="602"/>
      <c r="H1" s="602"/>
      <c r="I1" s="603"/>
      <c r="J1" s="604" t="s">
        <v>6</v>
      </c>
      <c r="K1" s="604"/>
      <c r="L1" s="605"/>
    </row>
    <row r="2" spans="1:12">
      <c r="A2" s="600"/>
      <c r="B2" s="5"/>
      <c r="C2" s="6"/>
      <c r="D2" s="602" t="s">
        <v>7</v>
      </c>
      <c r="E2" s="602"/>
      <c r="F2" s="602"/>
      <c r="G2" s="602"/>
      <c r="H2" s="602"/>
      <c r="I2" s="603"/>
      <c r="J2" s="8" t="s">
        <v>8</v>
      </c>
      <c r="K2" s="2"/>
      <c r="L2" s="9"/>
    </row>
    <row r="3" spans="1:12" ht="15.75" thickBot="1">
      <c r="A3" s="600"/>
      <c r="B3" s="5"/>
      <c r="C3" s="10"/>
      <c r="D3" s="606" t="s">
        <v>9</v>
      </c>
      <c r="E3" s="606"/>
      <c r="F3" s="606"/>
      <c r="G3" s="606"/>
      <c r="H3" s="606"/>
      <c r="I3" s="607"/>
      <c r="J3" s="11"/>
      <c r="K3" s="11"/>
      <c r="L3" s="12"/>
    </row>
    <row r="4" spans="1:12" ht="15.75" thickBot="1">
      <c r="A4" s="601"/>
      <c r="B4" s="11"/>
      <c r="C4" s="13"/>
      <c r="D4" s="608" t="s">
        <v>56</v>
      </c>
      <c r="E4" s="608"/>
      <c r="F4" s="608"/>
      <c r="G4" s="608"/>
      <c r="H4" s="608"/>
      <c r="I4" s="609"/>
      <c r="J4" s="14" t="s">
        <v>10</v>
      </c>
      <c r="K4" s="610"/>
      <c r="L4" s="611"/>
    </row>
    <row r="5" spans="1:12">
      <c r="A5" s="16"/>
      <c r="B5" s="5"/>
      <c r="C5" s="5"/>
      <c r="D5" s="5"/>
      <c r="E5" s="5"/>
      <c r="F5" s="5"/>
      <c r="G5" s="5"/>
      <c r="H5" s="5"/>
      <c r="I5" s="5"/>
      <c r="J5" s="5"/>
      <c r="K5" s="5"/>
      <c r="L5" s="17"/>
    </row>
    <row r="6" spans="1:12">
      <c r="A6" s="128" t="s">
        <v>11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1"/>
    </row>
    <row r="7" spans="1:12">
      <c r="A7" s="16"/>
      <c r="B7" s="23"/>
      <c r="C7" s="23"/>
      <c r="D7" s="23"/>
      <c r="E7" s="23"/>
      <c r="F7" s="23"/>
      <c r="G7" s="23"/>
      <c r="H7" s="23"/>
      <c r="I7" s="23"/>
      <c r="J7" s="23"/>
      <c r="K7" s="23"/>
      <c r="L7" s="17"/>
    </row>
    <row r="8" spans="1:12">
      <c r="A8" s="129" t="s">
        <v>12</v>
      </c>
      <c r="B8" s="5"/>
      <c r="C8" s="24"/>
      <c r="D8" s="25" t="s">
        <v>13</v>
      </c>
      <c r="E8" s="23"/>
      <c r="F8" s="23"/>
      <c r="G8" s="23"/>
      <c r="H8" s="23"/>
      <c r="I8" s="23"/>
      <c r="J8" s="23"/>
      <c r="K8" s="23"/>
      <c r="L8" s="17"/>
    </row>
    <row r="9" spans="1:12">
      <c r="A9" s="129" t="s">
        <v>14</v>
      </c>
      <c r="B9" s="5"/>
      <c r="C9" s="612"/>
      <c r="D9" s="612"/>
      <c r="E9" s="612"/>
      <c r="F9" s="612"/>
      <c r="G9" s="612"/>
      <c r="H9" s="612"/>
      <c r="I9" s="612"/>
      <c r="J9" s="612"/>
      <c r="K9" s="612"/>
      <c r="L9" s="613"/>
    </row>
    <row r="10" spans="1:12">
      <c r="A10" s="130"/>
      <c r="B10" s="5"/>
      <c r="C10" s="612"/>
      <c r="D10" s="612"/>
      <c r="E10" s="612"/>
      <c r="F10" s="612"/>
      <c r="G10" s="612"/>
      <c r="H10" s="612"/>
      <c r="I10" s="612"/>
      <c r="J10" s="612"/>
      <c r="K10" s="612"/>
      <c r="L10" s="613"/>
    </row>
    <row r="11" spans="1:12">
      <c r="A11" s="129" t="s">
        <v>15</v>
      </c>
      <c r="B11" s="5"/>
      <c r="C11" s="614"/>
      <c r="D11" s="614"/>
      <c r="E11" s="614"/>
      <c r="F11" s="614"/>
      <c r="G11" s="614"/>
      <c r="H11" s="614"/>
      <c r="I11" s="614"/>
      <c r="J11" s="614"/>
      <c r="K11" s="614"/>
      <c r="L11" s="615"/>
    </row>
    <row r="12" spans="1:12">
      <c r="A12" s="129" t="s">
        <v>16</v>
      </c>
      <c r="B12" s="5"/>
      <c r="C12" s="614"/>
      <c r="D12" s="614"/>
      <c r="E12" s="614"/>
      <c r="F12" s="614"/>
      <c r="G12" s="614"/>
      <c r="H12" s="614"/>
      <c r="I12" s="614"/>
      <c r="J12" s="614"/>
      <c r="K12" s="614"/>
      <c r="L12" s="615"/>
    </row>
    <row r="13" spans="1:12">
      <c r="A13" s="129" t="s">
        <v>17</v>
      </c>
      <c r="B13" s="5"/>
      <c r="C13" s="614"/>
      <c r="D13" s="614"/>
      <c r="E13" s="614"/>
      <c r="F13" s="614"/>
      <c r="G13" s="614"/>
      <c r="H13" s="614"/>
      <c r="I13" s="614"/>
      <c r="J13" s="614"/>
      <c r="K13" s="614"/>
      <c r="L13" s="615"/>
    </row>
    <row r="14" spans="1:12" ht="15.75" thickBot="1">
      <c r="A14" s="26"/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8"/>
    </row>
    <row r="15" spans="1:12">
      <c r="A15" s="132" t="s">
        <v>18</v>
      </c>
      <c r="B15" s="33"/>
      <c r="C15" s="34"/>
      <c r="D15" s="34"/>
      <c r="E15" s="34"/>
      <c r="F15" s="34"/>
      <c r="G15" s="34"/>
      <c r="H15" s="34"/>
      <c r="I15" s="34"/>
      <c r="J15" s="34"/>
      <c r="K15" s="34"/>
      <c r="L15" s="35"/>
    </row>
    <row r="16" spans="1:12" ht="15.75" thickBot="1">
      <c r="A16" s="16"/>
      <c r="B16" s="5"/>
      <c r="C16" s="5"/>
      <c r="D16" s="5"/>
      <c r="E16" s="5"/>
      <c r="F16" s="5"/>
      <c r="G16" s="5"/>
      <c r="H16" s="5"/>
      <c r="I16" s="5"/>
      <c r="J16" s="5"/>
      <c r="K16" s="5"/>
      <c r="L16" s="17"/>
    </row>
    <row r="17" spans="1:12">
      <c r="A17" s="37" t="s">
        <v>19</v>
      </c>
      <c r="B17" s="570" t="s">
        <v>20</v>
      </c>
      <c r="C17" s="571"/>
      <c r="D17" s="571"/>
      <c r="E17" s="571"/>
      <c r="F17" s="571"/>
      <c r="G17" s="571"/>
      <c r="H17" s="571"/>
      <c r="I17" s="571"/>
      <c r="J17" s="599"/>
      <c r="K17" s="212" t="s">
        <v>21</v>
      </c>
      <c r="L17" s="37" t="s">
        <v>22</v>
      </c>
    </row>
    <row r="18" spans="1:12" ht="15.75" thickBot="1">
      <c r="A18" s="41">
        <v>350.4</v>
      </c>
      <c r="B18" s="620" t="s">
        <v>253</v>
      </c>
      <c r="C18" s="585"/>
      <c r="D18" s="585"/>
      <c r="E18" s="585"/>
      <c r="F18" s="585"/>
      <c r="G18" s="585"/>
      <c r="H18" s="585"/>
      <c r="I18" s="585"/>
      <c r="J18" s="586"/>
      <c r="K18" s="40" t="s">
        <v>0</v>
      </c>
      <c r="L18" s="41"/>
    </row>
    <row r="19" spans="1:12">
      <c r="A19" s="16"/>
      <c r="B19" s="5"/>
      <c r="C19" s="5"/>
      <c r="D19" s="5"/>
      <c r="E19" s="5"/>
      <c r="F19" s="5"/>
      <c r="G19" s="5"/>
      <c r="H19" s="5"/>
      <c r="I19" s="5"/>
      <c r="J19" s="5"/>
      <c r="K19" s="5"/>
      <c r="L19" s="17"/>
    </row>
    <row r="20" spans="1:12">
      <c r="A20" s="133" t="s">
        <v>24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3"/>
    </row>
    <row r="21" spans="1:12" ht="15.75" thickBot="1">
      <c r="A21" s="134"/>
      <c r="B21" s="45"/>
      <c r="C21" s="45"/>
      <c r="D21" s="45"/>
      <c r="E21" s="45"/>
      <c r="F21" s="45"/>
      <c r="G21" s="45"/>
      <c r="H21" s="46"/>
      <c r="I21" s="46"/>
      <c r="J21" s="45"/>
      <c r="K21" s="45"/>
      <c r="L21" s="47"/>
    </row>
    <row r="22" spans="1:12">
      <c r="A22" s="570" t="s">
        <v>20</v>
      </c>
      <c r="B22" s="587"/>
      <c r="C22" s="587"/>
      <c r="D22" s="587"/>
      <c r="E22" s="588"/>
      <c r="F22" s="589" t="s">
        <v>25</v>
      </c>
      <c r="G22" s="587"/>
      <c r="H22" s="590" t="s">
        <v>26</v>
      </c>
      <c r="I22" s="591"/>
      <c r="J22" s="50" t="s">
        <v>27</v>
      </c>
      <c r="K22" s="212" t="s">
        <v>28</v>
      </c>
      <c r="L22" s="51" t="s">
        <v>29</v>
      </c>
    </row>
    <row r="23" spans="1:12">
      <c r="A23" s="580" t="s">
        <v>58</v>
      </c>
      <c r="B23" s="581"/>
      <c r="C23" s="581"/>
      <c r="D23" s="581"/>
      <c r="E23" s="581"/>
      <c r="F23" s="592"/>
      <c r="G23" s="582"/>
      <c r="H23" s="592"/>
      <c r="I23" s="582"/>
      <c r="J23" s="52"/>
      <c r="K23" s="53"/>
      <c r="L23" s="54">
        <f>+L49*0.1</f>
        <v>7619.0400000000009</v>
      </c>
    </row>
    <row r="24" spans="1:12">
      <c r="A24" s="593"/>
      <c r="B24" s="594"/>
      <c r="C24" s="594"/>
      <c r="D24" s="594"/>
      <c r="E24" s="595"/>
      <c r="F24" s="55"/>
      <c r="G24" s="56"/>
      <c r="H24" s="55"/>
      <c r="I24" s="56"/>
      <c r="J24" s="52"/>
      <c r="K24" s="53"/>
      <c r="L24" s="54"/>
    </row>
    <row r="25" spans="1:12" ht="15.75" thickBot="1">
      <c r="A25" s="574"/>
      <c r="B25" s="575"/>
      <c r="C25" s="575"/>
      <c r="D25" s="575"/>
      <c r="E25" s="583"/>
      <c r="F25" s="598"/>
      <c r="G25" s="583"/>
      <c r="H25" s="598"/>
      <c r="I25" s="583"/>
      <c r="J25" s="57"/>
      <c r="K25" s="58"/>
      <c r="L25" s="59"/>
    </row>
    <row r="26" spans="1:12" ht="15.75" thickBot="1">
      <c r="A26" s="567" t="s">
        <v>31</v>
      </c>
      <c r="B26" s="568"/>
      <c r="C26" s="568"/>
      <c r="D26" s="568"/>
      <c r="E26" s="568"/>
      <c r="F26" s="568"/>
      <c r="G26" s="568"/>
      <c r="H26" s="568"/>
      <c r="I26" s="568"/>
      <c r="J26" s="568"/>
      <c r="K26" s="569"/>
      <c r="L26" s="60">
        <f>SUM(L23:L25)</f>
        <v>7619.0400000000009</v>
      </c>
    </row>
    <row r="27" spans="1:12">
      <c r="A27" s="135"/>
      <c r="B27" s="5"/>
      <c r="C27" s="5"/>
      <c r="D27" s="5"/>
      <c r="E27" s="5"/>
      <c r="F27" s="5"/>
      <c r="G27" s="5"/>
      <c r="H27" s="5"/>
      <c r="I27" s="5"/>
      <c r="J27" s="5"/>
      <c r="K27" s="5"/>
      <c r="L27" s="17"/>
    </row>
    <row r="28" spans="1:12">
      <c r="A28" s="136" t="s">
        <v>32</v>
      </c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21"/>
    </row>
    <row r="29" spans="1:12" ht="15.75" thickBot="1">
      <c r="A29" s="26"/>
      <c r="B29" s="11"/>
      <c r="C29" s="11"/>
      <c r="D29" s="11"/>
      <c r="E29" s="11"/>
      <c r="F29" s="11"/>
      <c r="G29" s="11"/>
      <c r="H29" s="11"/>
      <c r="I29" s="5"/>
      <c r="J29" s="5"/>
      <c r="K29" s="5"/>
      <c r="L29" s="17"/>
    </row>
    <row r="30" spans="1:12">
      <c r="A30" s="570" t="s">
        <v>20</v>
      </c>
      <c r="B30" s="571"/>
      <c r="C30" s="571"/>
      <c r="D30" s="571"/>
      <c r="E30" s="571"/>
      <c r="F30" s="571"/>
      <c r="G30" s="571"/>
      <c r="H30" s="579"/>
      <c r="I30" s="213" t="s">
        <v>21</v>
      </c>
      <c r="J30" s="50" t="s">
        <v>22</v>
      </c>
      <c r="K30" s="212" t="s">
        <v>33</v>
      </c>
      <c r="L30" s="51" t="s">
        <v>29</v>
      </c>
    </row>
    <row r="31" spans="1:12">
      <c r="A31" s="580" t="s">
        <v>79</v>
      </c>
      <c r="B31" s="581"/>
      <c r="C31" s="581"/>
      <c r="D31" s="581"/>
      <c r="E31" s="581"/>
      <c r="F31" s="581"/>
      <c r="G31" s="581"/>
      <c r="H31" s="582"/>
      <c r="I31" s="198" t="s">
        <v>5</v>
      </c>
      <c r="J31" s="138">
        <v>1</v>
      </c>
      <c r="K31" s="121">
        <f>+insumos!C42</f>
        <v>16000</v>
      </c>
      <c r="L31" s="54">
        <f>+J31*K31</f>
        <v>16000</v>
      </c>
    </row>
    <row r="32" spans="1:12">
      <c r="A32" s="580" t="s">
        <v>208</v>
      </c>
      <c r="B32" s="581"/>
      <c r="C32" s="581"/>
      <c r="D32" s="581"/>
      <c r="E32" s="581"/>
      <c r="F32" s="581"/>
      <c r="G32" s="581"/>
      <c r="H32" s="582"/>
      <c r="I32" s="65" t="s">
        <v>107</v>
      </c>
      <c r="J32" s="66">
        <v>20</v>
      </c>
      <c r="K32" s="67">
        <v>500</v>
      </c>
      <c r="L32" s="54">
        <f>+J32*K32</f>
        <v>10000</v>
      </c>
    </row>
    <row r="33" spans="1:12">
      <c r="A33" s="580" t="s">
        <v>217</v>
      </c>
      <c r="B33" s="581"/>
      <c r="C33" s="581"/>
      <c r="D33" s="581"/>
      <c r="E33" s="581"/>
      <c r="F33" s="581"/>
      <c r="G33" s="581"/>
      <c r="H33" s="582"/>
      <c r="I33" s="65" t="s">
        <v>74</v>
      </c>
      <c r="J33" s="66">
        <v>2</v>
      </c>
      <c r="K33" s="67">
        <f>+insumos!C13</f>
        <v>40000</v>
      </c>
      <c r="L33" s="68">
        <f>+J33*K33</f>
        <v>80000</v>
      </c>
    </row>
    <row r="34" spans="1:12" ht="15.75" thickBot="1">
      <c r="A34" s="574" t="s">
        <v>115</v>
      </c>
      <c r="B34" s="575"/>
      <c r="C34" s="575"/>
      <c r="D34" s="575"/>
      <c r="E34" s="575"/>
      <c r="F34" s="575"/>
      <c r="G34" s="575"/>
      <c r="H34" s="583"/>
      <c r="I34" s="69" t="s">
        <v>5</v>
      </c>
      <c r="J34" s="70">
        <v>2</v>
      </c>
      <c r="K34" s="67">
        <f>+insumos!C32</f>
        <v>9500</v>
      </c>
      <c r="L34" s="68">
        <f>+J34*K34</f>
        <v>19000</v>
      </c>
    </row>
    <row r="35" spans="1:12" ht="15.75" thickBot="1">
      <c r="A35" s="567" t="s">
        <v>31</v>
      </c>
      <c r="B35" s="568"/>
      <c r="C35" s="568"/>
      <c r="D35" s="568"/>
      <c r="E35" s="568"/>
      <c r="F35" s="568"/>
      <c r="G35" s="568"/>
      <c r="H35" s="568"/>
      <c r="I35" s="568"/>
      <c r="J35" s="568"/>
      <c r="K35" s="569"/>
      <c r="L35" s="60">
        <f>SUM(L31:L34)</f>
        <v>125000</v>
      </c>
    </row>
    <row r="36" spans="1:12">
      <c r="A36" s="16"/>
      <c r="B36" s="5"/>
      <c r="C36" s="5"/>
      <c r="D36" s="5"/>
      <c r="E36" s="5"/>
      <c r="F36" s="5"/>
      <c r="G36" s="5"/>
      <c r="H36" s="5"/>
      <c r="I36" s="5"/>
      <c r="J36" s="5"/>
      <c r="K36" s="5"/>
      <c r="L36" s="17"/>
    </row>
    <row r="37" spans="1:12">
      <c r="A37" s="136" t="s">
        <v>34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21"/>
    </row>
    <row r="38" spans="1:12" ht="15.75" thickBot="1">
      <c r="A38" s="16"/>
      <c r="B38" s="5"/>
      <c r="C38" s="5"/>
      <c r="D38" s="5"/>
      <c r="E38" s="5"/>
      <c r="F38" s="5"/>
      <c r="G38" s="5"/>
      <c r="H38" s="5"/>
      <c r="I38" s="5"/>
      <c r="J38" s="5"/>
      <c r="K38" s="5"/>
      <c r="L38" s="17"/>
    </row>
    <row r="39" spans="1:12">
      <c r="A39" s="570" t="s">
        <v>35</v>
      </c>
      <c r="B39" s="571"/>
      <c r="C39" s="571"/>
      <c r="D39" s="571"/>
      <c r="E39" s="571"/>
      <c r="F39" s="571"/>
      <c r="G39" s="571"/>
      <c r="H39" s="50" t="s">
        <v>36</v>
      </c>
      <c r="I39" s="212" t="s">
        <v>37</v>
      </c>
      <c r="J39" s="50" t="s">
        <v>38</v>
      </c>
      <c r="K39" s="212" t="s">
        <v>39</v>
      </c>
      <c r="L39" s="51" t="s">
        <v>29</v>
      </c>
    </row>
    <row r="40" spans="1:12">
      <c r="A40" s="580"/>
      <c r="B40" s="581"/>
      <c r="C40" s="581"/>
      <c r="D40" s="581"/>
      <c r="E40" s="581"/>
      <c r="F40" s="581"/>
      <c r="G40" s="581"/>
      <c r="H40" s="63"/>
      <c r="I40" s="72"/>
      <c r="J40" s="73"/>
      <c r="K40" s="64"/>
      <c r="L40" s="54"/>
    </row>
    <row r="41" spans="1:12" ht="15.75" thickBot="1">
      <c r="A41" s="574"/>
      <c r="B41" s="575"/>
      <c r="C41" s="575"/>
      <c r="D41" s="575"/>
      <c r="E41" s="575"/>
      <c r="F41" s="575"/>
      <c r="G41" s="575"/>
      <c r="H41" s="74"/>
      <c r="I41" s="11"/>
      <c r="J41" s="75"/>
      <c r="K41" s="11"/>
      <c r="L41" s="88"/>
    </row>
    <row r="42" spans="1:12" ht="15.75" thickBot="1">
      <c r="A42" s="567" t="s">
        <v>31</v>
      </c>
      <c r="B42" s="568"/>
      <c r="C42" s="568"/>
      <c r="D42" s="568"/>
      <c r="E42" s="568"/>
      <c r="F42" s="568"/>
      <c r="G42" s="568"/>
      <c r="H42" s="568"/>
      <c r="I42" s="568"/>
      <c r="J42" s="568"/>
      <c r="K42" s="569"/>
      <c r="L42" s="60">
        <f>SUM(L40:L41)</f>
        <v>0</v>
      </c>
    </row>
    <row r="43" spans="1:12">
      <c r="A43" s="16"/>
      <c r="B43" s="5"/>
      <c r="C43" s="5"/>
      <c r="D43" s="5"/>
      <c r="E43" s="5"/>
      <c r="F43" s="5"/>
      <c r="G43" s="5"/>
      <c r="H43" s="5"/>
      <c r="I43" s="5"/>
      <c r="J43" s="5"/>
      <c r="K43" s="5"/>
      <c r="L43" s="17"/>
    </row>
    <row r="44" spans="1:12">
      <c r="A44" s="136" t="s">
        <v>41</v>
      </c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21"/>
    </row>
    <row r="45" spans="1:12" ht="15.75" thickBot="1">
      <c r="A45" s="16"/>
      <c r="B45" s="5"/>
      <c r="C45" s="5"/>
      <c r="D45" s="5"/>
      <c r="E45" s="5"/>
      <c r="F45" s="5"/>
      <c r="G45" s="5"/>
      <c r="H45" s="5"/>
      <c r="I45" s="5"/>
      <c r="J45" s="5"/>
      <c r="K45" s="5"/>
      <c r="L45" s="17"/>
    </row>
    <row r="46" spans="1:12" ht="23.25">
      <c r="A46" s="570" t="s">
        <v>42</v>
      </c>
      <c r="B46" s="571"/>
      <c r="C46" s="571"/>
      <c r="D46" s="571"/>
      <c r="E46" s="571"/>
      <c r="F46" s="571"/>
      <c r="G46" s="571"/>
      <c r="H46" s="50" t="s">
        <v>43</v>
      </c>
      <c r="I46" s="76" t="s">
        <v>44</v>
      </c>
      <c r="J46" s="77" t="s">
        <v>45</v>
      </c>
      <c r="K46" s="76" t="s">
        <v>28</v>
      </c>
      <c r="L46" s="78" t="s">
        <v>29</v>
      </c>
    </row>
    <row r="47" spans="1:12">
      <c r="A47" s="580" t="s">
        <v>98</v>
      </c>
      <c r="B47" s="581"/>
      <c r="C47" s="581"/>
      <c r="D47" s="581"/>
      <c r="E47" s="581"/>
      <c r="F47" s="581"/>
      <c r="G47" s="581"/>
      <c r="H47" s="52">
        <f>+'GAVION EN SUELO CEM'!H50</f>
        <v>247104</v>
      </c>
      <c r="I47" s="64">
        <f>+H47*0.85</f>
        <v>210038.39999999999</v>
      </c>
      <c r="J47" s="52">
        <f>+H47+I47</f>
        <v>457142.4</v>
      </c>
      <c r="K47" s="72">
        <v>6</v>
      </c>
      <c r="L47" s="54">
        <f>+J47/K47</f>
        <v>76190.400000000009</v>
      </c>
    </row>
    <row r="48" spans="1:12" ht="15.75" thickBot="1">
      <c r="A48" s="574"/>
      <c r="B48" s="575"/>
      <c r="C48" s="575"/>
      <c r="D48" s="575"/>
      <c r="E48" s="575"/>
      <c r="F48" s="575"/>
      <c r="G48" s="575"/>
      <c r="H48" s="87"/>
      <c r="I48" s="11"/>
      <c r="J48" s="87"/>
      <c r="K48" s="11"/>
      <c r="L48" s="88"/>
    </row>
    <row r="49" spans="1:12" ht="15.75" thickBot="1">
      <c r="A49" s="567" t="s">
        <v>31</v>
      </c>
      <c r="B49" s="568"/>
      <c r="C49" s="568"/>
      <c r="D49" s="568"/>
      <c r="E49" s="568"/>
      <c r="F49" s="568"/>
      <c r="G49" s="568"/>
      <c r="H49" s="568"/>
      <c r="I49" s="568"/>
      <c r="J49" s="568"/>
      <c r="K49" s="569"/>
      <c r="L49" s="60">
        <f>SUM(L47:L48)</f>
        <v>76190.400000000009</v>
      </c>
    </row>
    <row r="50" spans="1:12" ht="15.75" thickBot="1">
      <c r="A50" s="16"/>
      <c r="B50" s="5"/>
      <c r="C50" s="5"/>
      <c r="D50" s="5"/>
      <c r="E50" s="5"/>
      <c r="F50" s="5"/>
      <c r="G50" s="5"/>
      <c r="H50" s="5"/>
      <c r="I50" s="5"/>
      <c r="J50" s="5"/>
      <c r="K50" s="5"/>
      <c r="L50" s="17"/>
    </row>
    <row r="51" spans="1:12" ht="15.75" thickBot="1">
      <c r="A51" s="576" t="s">
        <v>47</v>
      </c>
      <c r="B51" s="577"/>
      <c r="C51" s="577"/>
      <c r="D51" s="577"/>
      <c r="E51" s="577"/>
      <c r="F51" s="577"/>
      <c r="G51" s="577"/>
      <c r="H51" s="577"/>
      <c r="I51" s="577"/>
      <c r="J51" s="577"/>
      <c r="K51" s="578"/>
      <c r="L51" s="60">
        <f>ROUND(L26+L35+L42+L49,0)</f>
        <v>208809</v>
      </c>
    </row>
    <row r="52" spans="1:12">
      <c r="A52" s="16"/>
      <c r="B52" s="5"/>
      <c r="C52" s="5"/>
      <c r="D52" s="5"/>
      <c r="E52" s="5"/>
      <c r="F52" s="5"/>
      <c r="G52" s="5"/>
      <c r="H52" s="5"/>
      <c r="I52" s="5"/>
      <c r="J52" s="5"/>
      <c r="K52" s="5"/>
      <c r="L52" s="17"/>
    </row>
    <row r="53" spans="1:12">
      <c r="A53" s="16"/>
      <c r="B53" s="5"/>
      <c r="C53" s="5"/>
      <c r="D53" s="5"/>
      <c r="E53" s="5"/>
      <c r="F53" s="5"/>
      <c r="G53" s="5"/>
      <c r="H53" s="5"/>
      <c r="I53" s="5"/>
      <c r="J53" s="5"/>
      <c r="K53" s="5"/>
      <c r="L53" s="17"/>
    </row>
    <row r="54" spans="1:12">
      <c r="A54" s="16"/>
      <c r="B54" s="5"/>
      <c r="C54" s="5"/>
      <c r="D54" s="5"/>
      <c r="E54" s="5"/>
      <c r="F54" s="5"/>
      <c r="G54" s="5"/>
      <c r="H54" s="5"/>
      <c r="I54" s="5"/>
      <c r="J54" s="5"/>
      <c r="K54" s="5"/>
      <c r="L54" s="17"/>
    </row>
    <row r="55" spans="1:12">
      <c r="A55" s="16"/>
      <c r="B55" s="5"/>
      <c r="C55" s="5"/>
      <c r="D55" s="5"/>
      <c r="E55" s="5"/>
      <c r="F55" s="5"/>
      <c r="G55" s="5"/>
      <c r="H55" s="5"/>
      <c r="I55" s="5"/>
      <c r="J55" s="5"/>
      <c r="K55" s="5"/>
      <c r="L55" s="17"/>
    </row>
    <row r="56" spans="1:12">
      <c r="A56" s="16"/>
      <c r="B56" s="5"/>
      <c r="C56" s="5"/>
      <c r="D56" s="5"/>
      <c r="E56" s="5"/>
      <c r="F56" s="5"/>
      <c r="G56" s="5"/>
      <c r="H56" s="5"/>
      <c r="I56" s="5"/>
      <c r="J56" s="5"/>
      <c r="K56" s="5"/>
      <c r="L56" s="17"/>
    </row>
    <row r="57" spans="1:12">
      <c r="A57" s="16"/>
      <c r="B57" s="5"/>
      <c r="C57" s="5"/>
      <c r="D57" s="5"/>
      <c r="E57" s="5"/>
      <c r="F57" s="5"/>
      <c r="G57" s="5"/>
      <c r="H57" s="5"/>
      <c r="I57" s="5"/>
      <c r="J57" s="5"/>
      <c r="K57" s="5"/>
      <c r="L57" s="17"/>
    </row>
    <row r="58" spans="1:12">
      <c r="A58" s="16"/>
      <c r="B58" s="5"/>
      <c r="C58" s="5"/>
      <c r="D58" s="5"/>
      <c r="E58" s="5"/>
      <c r="F58" s="5"/>
      <c r="G58" s="5"/>
      <c r="H58" s="5"/>
      <c r="I58" s="5"/>
      <c r="J58" s="5"/>
      <c r="K58" s="5"/>
      <c r="L58" s="17"/>
    </row>
    <row r="59" spans="1:12">
      <c r="A59" s="16"/>
      <c r="B59" s="5"/>
      <c r="C59" s="5"/>
      <c r="D59" s="5"/>
      <c r="E59" s="5"/>
      <c r="F59" s="79" t="s">
        <v>48</v>
      </c>
      <c r="G59" s="5"/>
      <c r="H59" s="5"/>
      <c r="I59" s="5"/>
      <c r="J59" s="5"/>
      <c r="K59" s="5"/>
      <c r="L59" s="17"/>
    </row>
    <row r="60" spans="1:12">
      <c r="A60" s="16"/>
      <c r="B60" s="5"/>
      <c r="C60" s="5"/>
      <c r="D60" s="5"/>
      <c r="E60" s="5"/>
      <c r="F60" s="79" t="s">
        <v>49</v>
      </c>
      <c r="G60" s="554"/>
      <c r="H60" s="554"/>
      <c r="I60" s="554"/>
      <c r="J60" s="5"/>
      <c r="K60" s="5"/>
      <c r="L60" s="17"/>
    </row>
    <row r="61" spans="1:12">
      <c r="A61" s="555" t="s">
        <v>50</v>
      </c>
      <c r="B61" s="556"/>
      <c r="C61" s="556"/>
      <c r="D61" s="556"/>
      <c r="E61" s="556"/>
      <c r="F61" s="556"/>
      <c r="G61" s="556"/>
      <c r="H61" s="556"/>
      <c r="I61" s="556"/>
      <c r="J61" s="556"/>
      <c r="K61" s="556"/>
      <c r="L61" s="557"/>
    </row>
    <row r="62" spans="1:12">
      <c r="A62" s="16"/>
      <c r="B62" s="5"/>
      <c r="C62" s="5"/>
      <c r="D62" s="5"/>
      <c r="E62" s="5"/>
      <c r="F62" s="5" t="s">
        <v>51</v>
      </c>
      <c r="G62" s="5"/>
      <c r="H62" s="5"/>
      <c r="I62" s="5"/>
      <c r="J62" s="5"/>
      <c r="K62" s="5"/>
      <c r="L62" s="17"/>
    </row>
    <row r="63" spans="1:12">
      <c r="A63" s="136" t="s">
        <v>68</v>
      </c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21"/>
    </row>
    <row r="64" spans="1:12">
      <c r="A64" s="558"/>
      <c r="B64" s="559"/>
      <c r="C64" s="559"/>
      <c r="D64" s="559"/>
      <c r="E64" s="559"/>
      <c r="F64" s="559"/>
      <c r="G64" s="559"/>
      <c r="H64" s="559"/>
      <c r="I64" s="559"/>
      <c r="J64" s="559"/>
      <c r="K64" s="559"/>
      <c r="L64" s="560"/>
    </row>
    <row r="65" spans="1:12">
      <c r="A65" s="561"/>
      <c r="B65" s="562"/>
      <c r="C65" s="562"/>
      <c r="D65" s="562"/>
      <c r="E65" s="562"/>
      <c r="F65" s="562"/>
      <c r="G65" s="562"/>
      <c r="H65" s="562"/>
      <c r="I65" s="562"/>
      <c r="J65" s="562"/>
      <c r="K65" s="562"/>
      <c r="L65" s="563"/>
    </row>
    <row r="66" spans="1:12">
      <c r="A66" s="564"/>
      <c r="B66" s="565"/>
      <c r="C66" s="565"/>
      <c r="D66" s="565"/>
      <c r="E66" s="565"/>
      <c r="F66" s="565"/>
      <c r="G66" s="565"/>
      <c r="H66" s="565"/>
      <c r="I66" s="565"/>
      <c r="J66" s="565"/>
      <c r="K66" s="565"/>
      <c r="L66" s="566"/>
    </row>
    <row r="67" spans="1:12">
      <c r="A67" s="80"/>
      <c r="B67" s="81"/>
      <c r="C67" s="81"/>
      <c r="D67" s="81"/>
      <c r="E67" s="81"/>
      <c r="F67" s="81"/>
      <c r="G67" s="81"/>
      <c r="H67" s="81"/>
      <c r="I67" s="81"/>
      <c r="J67" s="81"/>
      <c r="K67" s="81"/>
      <c r="L67" s="82"/>
    </row>
    <row r="68" spans="1:12">
      <c r="A68" s="80" t="s">
        <v>53</v>
      </c>
      <c r="B68" s="137"/>
      <c r="C68" s="81"/>
      <c r="D68" s="81"/>
      <c r="E68" s="81"/>
      <c r="F68" s="81"/>
      <c r="G68" s="81"/>
      <c r="H68" s="81"/>
      <c r="I68" s="81"/>
      <c r="J68" s="81"/>
      <c r="K68" s="81"/>
      <c r="L68" s="82"/>
    </row>
    <row r="69" spans="1:12">
      <c r="A69" s="16" t="s">
        <v>54</v>
      </c>
      <c r="B69" s="5"/>
      <c r="C69" s="5"/>
      <c r="D69" s="5"/>
      <c r="E69" s="79"/>
      <c r="F69" s="5"/>
      <c r="G69" s="5"/>
      <c r="H69" s="5"/>
      <c r="I69" s="5"/>
      <c r="J69" s="5"/>
      <c r="K69" s="5"/>
      <c r="L69" s="17"/>
    </row>
    <row r="70" spans="1:12">
      <c r="A70" s="16"/>
      <c r="B70" s="5"/>
      <c r="C70" s="5"/>
      <c r="D70" s="5"/>
      <c r="E70" s="79"/>
      <c r="F70" s="139"/>
      <c r="G70" s="139"/>
      <c r="H70" s="139"/>
      <c r="I70" s="139"/>
      <c r="J70" s="5"/>
      <c r="K70" s="5"/>
      <c r="L70" s="17"/>
    </row>
    <row r="71" spans="1:12">
      <c r="A71" s="149"/>
      <c r="B71" s="139"/>
      <c r="C71" s="139"/>
      <c r="D71" s="139"/>
      <c r="E71" s="139"/>
      <c r="F71" s="139"/>
      <c r="G71" s="139"/>
      <c r="H71" s="139"/>
      <c r="I71" s="139"/>
      <c r="J71" s="139"/>
      <c r="K71" s="139"/>
      <c r="L71" s="140"/>
    </row>
    <row r="72" spans="1:12">
      <c r="A72" s="16" t="s">
        <v>55</v>
      </c>
      <c r="B72" s="83"/>
      <c r="C72" s="83"/>
      <c r="D72" s="84"/>
      <c r="E72" s="141"/>
      <c r="F72" s="141"/>
      <c r="G72" s="141"/>
      <c r="H72" s="141"/>
      <c r="I72" s="142"/>
      <c r="J72" s="142"/>
      <c r="K72" s="142"/>
      <c r="L72" s="143"/>
    </row>
  </sheetData>
  <mergeCells count="43">
    <mergeCell ref="A64:L66"/>
    <mergeCell ref="A47:G47"/>
    <mergeCell ref="A48:G48"/>
    <mergeCell ref="A49:K49"/>
    <mergeCell ref="A51:K51"/>
    <mergeCell ref="G60:I60"/>
    <mergeCell ref="A61:L61"/>
    <mergeCell ref="A46:G46"/>
    <mergeCell ref="A31:H31"/>
    <mergeCell ref="A32:H32"/>
    <mergeCell ref="A33:H33"/>
    <mergeCell ref="A34:H34"/>
    <mergeCell ref="A35:K35"/>
    <mergeCell ref="A39:G39"/>
    <mergeCell ref="A40:G40"/>
    <mergeCell ref="A41:G41"/>
    <mergeCell ref="A42:K42"/>
    <mergeCell ref="A30:H30"/>
    <mergeCell ref="B18:J18"/>
    <mergeCell ref="A22:E22"/>
    <mergeCell ref="F22:G22"/>
    <mergeCell ref="H22:I22"/>
    <mergeCell ref="A23:E23"/>
    <mergeCell ref="F23:G23"/>
    <mergeCell ref="H23:I23"/>
    <mergeCell ref="A24:E24"/>
    <mergeCell ref="A25:E25"/>
    <mergeCell ref="F25:G25"/>
    <mergeCell ref="H25:I25"/>
    <mergeCell ref="A26:K26"/>
    <mergeCell ref="B17:J17"/>
    <mergeCell ref="A1:A4"/>
    <mergeCell ref="D1:I1"/>
    <mergeCell ref="J1:L1"/>
    <mergeCell ref="D2:I2"/>
    <mergeCell ref="D3:I3"/>
    <mergeCell ref="D4:I4"/>
    <mergeCell ref="K4:L4"/>
    <mergeCell ref="C9:L9"/>
    <mergeCell ref="C10:L10"/>
    <mergeCell ref="C11:L11"/>
    <mergeCell ref="C12:L12"/>
    <mergeCell ref="C13:L13"/>
  </mergeCells>
  <pageMargins left="0.7" right="0.7" top="0.75" bottom="0.75" header="0.3" footer="0.3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  <pageSetUpPr fitToPage="1"/>
  </sheetPr>
  <dimension ref="A1:BB78"/>
  <sheetViews>
    <sheetView topLeftCell="A34" zoomScale="80" zoomScaleNormal="80" workbookViewId="0">
      <selection activeCell="L56" sqref="L56"/>
    </sheetView>
  </sheetViews>
  <sheetFormatPr baseColWidth="10" defaultRowHeight="15"/>
  <cols>
    <col min="1" max="7" width="11.42578125" style="85"/>
    <col min="8" max="8" width="11.85546875" style="85" bestFit="1" customWidth="1"/>
    <col min="9" max="9" width="12.5703125" style="85" customWidth="1"/>
    <col min="10" max="10" width="13.28515625" style="85" customWidth="1"/>
    <col min="11" max="11" width="15.85546875" style="85" customWidth="1"/>
    <col min="12" max="12" width="13" style="85" customWidth="1"/>
    <col min="13" max="254" width="11.42578125" style="203"/>
    <col min="255" max="255" width="1.85546875" style="203" customWidth="1"/>
    <col min="256" max="262" width="11.42578125" style="203"/>
    <col min="263" max="263" width="11.85546875" style="203" bestFit="1" customWidth="1"/>
    <col min="264" max="264" width="12.5703125" style="203" customWidth="1"/>
    <col min="265" max="265" width="13.28515625" style="203" customWidth="1"/>
    <col min="266" max="266" width="15.85546875" style="203" customWidth="1"/>
    <col min="267" max="267" width="13" style="203" customWidth="1"/>
    <col min="268" max="268" width="0.140625" style="203" customWidth="1"/>
    <col min="269" max="510" width="11.42578125" style="203"/>
    <col min="511" max="511" width="1.85546875" style="203" customWidth="1"/>
    <col min="512" max="518" width="11.42578125" style="203"/>
    <col min="519" max="519" width="11.85546875" style="203" bestFit="1" customWidth="1"/>
    <col min="520" max="520" width="12.5703125" style="203" customWidth="1"/>
    <col min="521" max="521" width="13.28515625" style="203" customWidth="1"/>
    <col min="522" max="522" width="15.85546875" style="203" customWidth="1"/>
    <col min="523" max="523" width="13" style="203" customWidth="1"/>
    <col min="524" max="524" width="0.140625" style="203" customWidth="1"/>
    <col min="525" max="766" width="11.42578125" style="203"/>
    <col min="767" max="767" width="1.85546875" style="203" customWidth="1"/>
    <col min="768" max="774" width="11.42578125" style="203"/>
    <col min="775" max="775" width="11.85546875" style="203" bestFit="1" customWidth="1"/>
    <col min="776" max="776" width="12.5703125" style="203" customWidth="1"/>
    <col min="777" max="777" width="13.28515625" style="203" customWidth="1"/>
    <col min="778" max="778" width="15.85546875" style="203" customWidth="1"/>
    <col min="779" max="779" width="13" style="203" customWidth="1"/>
    <col min="780" max="780" width="0.140625" style="203" customWidth="1"/>
    <col min="781" max="1022" width="11.42578125" style="203"/>
    <col min="1023" max="1023" width="1.85546875" style="203" customWidth="1"/>
    <col min="1024" max="1030" width="11.42578125" style="203"/>
    <col min="1031" max="1031" width="11.85546875" style="203" bestFit="1" customWidth="1"/>
    <col min="1032" max="1032" width="12.5703125" style="203" customWidth="1"/>
    <col min="1033" max="1033" width="13.28515625" style="203" customWidth="1"/>
    <col min="1034" max="1034" width="15.85546875" style="203" customWidth="1"/>
    <col min="1035" max="1035" width="13" style="203" customWidth="1"/>
    <col min="1036" max="1036" width="0.140625" style="203" customWidth="1"/>
    <col min="1037" max="1278" width="11.42578125" style="203"/>
    <col min="1279" max="1279" width="1.85546875" style="203" customWidth="1"/>
    <col min="1280" max="1286" width="11.42578125" style="203"/>
    <col min="1287" max="1287" width="11.85546875" style="203" bestFit="1" customWidth="1"/>
    <col min="1288" max="1288" width="12.5703125" style="203" customWidth="1"/>
    <col min="1289" max="1289" width="13.28515625" style="203" customWidth="1"/>
    <col min="1290" max="1290" width="15.85546875" style="203" customWidth="1"/>
    <col min="1291" max="1291" width="13" style="203" customWidth="1"/>
    <col min="1292" max="1292" width="0.140625" style="203" customWidth="1"/>
    <col min="1293" max="1534" width="11.42578125" style="203"/>
    <col min="1535" max="1535" width="1.85546875" style="203" customWidth="1"/>
    <col min="1536" max="1542" width="11.42578125" style="203"/>
    <col min="1543" max="1543" width="11.85546875" style="203" bestFit="1" customWidth="1"/>
    <col min="1544" max="1544" width="12.5703125" style="203" customWidth="1"/>
    <col min="1545" max="1545" width="13.28515625" style="203" customWidth="1"/>
    <col min="1546" max="1546" width="15.85546875" style="203" customWidth="1"/>
    <col min="1547" max="1547" width="13" style="203" customWidth="1"/>
    <col min="1548" max="1548" width="0.140625" style="203" customWidth="1"/>
    <col min="1549" max="1790" width="11.42578125" style="203"/>
    <col min="1791" max="1791" width="1.85546875" style="203" customWidth="1"/>
    <col min="1792" max="1798" width="11.42578125" style="203"/>
    <col min="1799" max="1799" width="11.85546875" style="203" bestFit="1" customWidth="1"/>
    <col min="1800" max="1800" width="12.5703125" style="203" customWidth="1"/>
    <col min="1801" max="1801" width="13.28515625" style="203" customWidth="1"/>
    <col min="1802" max="1802" width="15.85546875" style="203" customWidth="1"/>
    <col min="1803" max="1803" width="13" style="203" customWidth="1"/>
    <col min="1804" max="1804" width="0.140625" style="203" customWidth="1"/>
    <col min="1805" max="2046" width="11.42578125" style="203"/>
    <col min="2047" max="2047" width="1.85546875" style="203" customWidth="1"/>
    <col min="2048" max="2054" width="11.42578125" style="203"/>
    <col min="2055" max="2055" width="11.85546875" style="203" bestFit="1" customWidth="1"/>
    <col min="2056" max="2056" width="12.5703125" style="203" customWidth="1"/>
    <col min="2057" max="2057" width="13.28515625" style="203" customWidth="1"/>
    <col min="2058" max="2058" width="15.85546875" style="203" customWidth="1"/>
    <col min="2059" max="2059" width="13" style="203" customWidth="1"/>
    <col min="2060" max="2060" width="0.140625" style="203" customWidth="1"/>
    <col min="2061" max="2302" width="11.42578125" style="203"/>
    <col min="2303" max="2303" width="1.85546875" style="203" customWidth="1"/>
    <col min="2304" max="2310" width="11.42578125" style="203"/>
    <col min="2311" max="2311" width="11.85546875" style="203" bestFit="1" customWidth="1"/>
    <col min="2312" max="2312" width="12.5703125" style="203" customWidth="1"/>
    <col min="2313" max="2313" width="13.28515625" style="203" customWidth="1"/>
    <col min="2314" max="2314" width="15.85546875" style="203" customWidth="1"/>
    <col min="2315" max="2315" width="13" style="203" customWidth="1"/>
    <col min="2316" max="2316" width="0.140625" style="203" customWidth="1"/>
    <col min="2317" max="2558" width="11.42578125" style="203"/>
    <col min="2559" max="2559" width="1.85546875" style="203" customWidth="1"/>
    <col min="2560" max="2566" width="11.42578125" style="203"/>
    <col min="2567" max="2567" width="11.85546875" style="203" bestFit="1" customWidth="1"/>
    <col min="2568" max="2568" width="12.5703125" style="203" customWidth="1"/>
    <col min="2569" max="2569" width="13.28515625" style="203" customWidth="1"/>
    <col min="2570" max="2570" width="15.85546875" style="203" customWidth="1"/>
    <col min="2571" max="2571" width="13" style="203" customWidth="1"/>
    <col min="2572" max="2572" width="0.140625" style="203" customWidth="1"/>
    <col min="2573" max="2814" width="11.42578125" style="203"/>
    <col min="2815" max="2815" width="1.85546875" style="203" customWidth="1"/>
    <col min="2816" max="2822" width="11.42578125" style="203"/>
    <col min="2823" max="2823" width="11.85546875" style="203" bestFit="1" customWidth="1"/>
    <col min="2824" max="2824" width="12.5703125" style="203" customWidth="1"/>
    <col min="2825" max="2825" width="13.28515625" style="203" customWidth="1"/>
    <col min="2826" max="2826" width="15.85546875" style="203" customWidth="1"/>
    <col min="2827" max="2827" width="13" style="203" customWidth="1"/>
    <col min="2828" max="2828" width="0.140625" style="203" customWidth="1"/>
    <col min="2829" max="3070" width="11.42578125" style="203"/>
    <col min="3071" max="3071" width="1.85546875" style="203" customWidth="1"/>
    <col min="3072" max="3078" width="11.42578125" style="203"/>
    <col min="3079" max="3079" width="11.85546875" style="203" bestFit="1" customWidth="1"/>
    <col min="3080" max="3080" width="12.5703125" style="203" customWidth="1"/>
    <col min="3081" max="3081" width="13.28515625" style="203" customWidth="1"/>
    <col min="3082" max="3082" width="15.85546875" style="203" customWidth="1"/>
    <col min="3083" max="3083" width="13" style="203" customWidth="1"/>
    <col min="3084" max="3084" width="0.140625" style="203" customWidth="1"/>
    <col min="3085" max="3326" width="11.42578125" style="203"/>
    <col min="3327" max="3327" width="1.85546875" style="203" customWidth="1"/>
    <col min="3328" max="3334" width="11.42578125" style="203"/>
    <col min="3335" max="3335" width="11.85546875" style="203" bestFit="1" customWidth="1"/>
    <col min="3336" max="3336" width="12.5703125" style="203" customWidth="1"/>
    <col min="3337" max="3337" width="13.28515625" style="203" customWidth="1"/>
    <col min="3338" max="3338" width="15.85546875" style="203" customWidth="1"/>
    <col min="3339" max="3339" width="13" style="203" customWidth="1"/>
    <col min="3340" max="3340" width="0.140625" style="203" customWidth="1"/>
    <col min="3341" max="3582" width="11.42578125" style="203"/>
    <col min="3583" max="3583" width="1.85546875" style="203" customWidth="1"/>
    <col min="3584" max="3590" width="11.42578125" style="203"/>
    <col min="3591" max="3591" width="11.85546875" style="203" bestFit="1" customWidth="1"/>
    <col min="3592" max="3592" width="12.5703125" style="203" customWidth="1"/>
    <col min="3593" max="3593" width="13.28515625" style="203" customWidth="1"/>
    <col min="3594" max="3594" width="15.85546875" style="203" customWidth="1"/>
    <col min="3595" max="3595" width="13" style="203" customWidth="1"/>
    <col min="3596" max="3596" width="0.140625" style="203" customWidth="1"/>
    <col min="3597" max="3838" width="11.42578125" style="203"/>
    <col min="3839" max="3839" width="1.85546875" style="203" customWidth="1"/>
    <col min="3840" max="3846" width="11.42578125" style="203"/>
    <col min="3847" max="3847" width="11.85546875" style="203" bestFit="1" customWidth="1"/>
    <col min="3848" max="3848" width="12.5703125" style="203" customWidth="1"/>
    <col min="3849" max="3849" width="13.28515625" style="203" customWidth="1"/>
    <col min="3850" max="3850" width="15.85546875" style="203" customWidth="1"/>
    <col min="3851" max="3851" width="13" style="203" customWidth="1"/>
    <col min="3852" max="3852" width="0.140625" style="203" customWidth="1"/>
    <col min="3853" max="4094" width="11.42578125" style="203"/>
    <col min="4095" max="4095" width="1.85546875" style="203" customWidth="1"/>
    <col min="4096" max="4102" width="11.42578125" style="203"/>
    <col min="4103" max="4103" width="11.85546875" style="203" bestFit="1" customWidth="1"/>
    <col min="4104" max="4104" width="12.5703125" style="203" customWidth="1"/>
    <col min="4105" max="4105" width="13.28515625" style="203" customWidth="1"/>
    <col min="4106" max="4106" width="15.85546875" style="203" customWidth="1"/>
    <col min="4107" max="4107" width="13" style="203" customWidth="1"/>
    <col min="4108" max="4108" width="0.140625" style="203" customWidth="1"/>
    <col min="4109" max="4350" width="11.42578125" style="203"/>
    <col min="4351" max="4351" width="1.85546875" style="203" customWidth="1"/>
    <col min="4352" max="4358" width="11.42578125" style="203"/>
    <col min="4359" max="4359" width="11.85546875" style="203" bestFit="1" customWidth="1"/>
    <col min="4360" max="4360" width="12.5703125" style="203" customWidth="1"/>
    <col min="4361" max="4361" width="13.28515625" style="203" customWidth="1"/>
    <col min="4362" max="4362" width="15.85546875" style="203" customWidth="1"/>
    <col min="4363" max="4363" width="13" style="203" customWidth="1"/>
    <col min="4364" max="4364" width="0.140625" style="203" customWidth="1"/>
    <col min="4365" max="4606" width="11.42578125" style="203"/>
    <col min="4607" max="4607" width="1.85546875" style="203" customWidth="1"/>
    <col min="4608" max="4614" width="11.42578125" style="203"/>
    <col min="4615" max="4615" width="11.85546875" style="203" bestFit="1" customWidth="1"/>
    <col min="4616" max="4616" width="12.5703125" style="203" customWidth="1"/>
    <col min="4617" max="4617" width="13.28515625" style="203" customWidth="1"/>
    <col min="4618" max="4618" width="15.85546875" style="203" customWidth="1"/>
    <col min="4619" max="4619" width="13" style="203" customWidth="1"/>
    <col min="4620" max="4620" width="0.140625" style="203" customWidth="1"/>
    <col min="4621" max="4862" width="11.42578125" style="203"/>
    <col min="4863" max="4863" width="1.85546875" style="203" customWidth="1"/>
    <col min="4864" max="4870" width="11.42578125" style="203"/>
    <col min="4871" max="4871" width="11.85546875" style="203" bestFit="1" customWidth="1"/>
    <col min="4872" max="4872" width="12.5703125" style="203" customWidth="1"/>
    <col min="4873" max="4873" width="13.28515625" style="203" customWidth="1"/>
    <col min="4874" max="4874" width="15.85546875" style="203" customWidth="1"/>
    <col min="4875" max="4875" width="13" style="203" customWidth="1"/>
    <col min="4876" max="4876" width="0.140625" style="203" customWidth="1"/>
    <col min="4877" max="5118" width="11.42578125" style="203"/>
    <col min="5119" max="5119" width="1.85546875" style="203" customWidth="1"/>
    <col min="5120" max="5126" width="11.42578125" style="203"/>
    <col min="5127" max="5127" width="11.85546875" style="203" bestFit="1" customWidth="1"/>
    <col min="5128" max="5128" width="12.5703125" style="203" customWidth="1"/>
    <col min="5129" max="5129" width="13.28515625" style="203" customWidth="1"/>
    <col min="5130" max="5130" width="15.85546875" style="203" customWidth="1"/>
    <col min="5131" max="5131" width="13" style="203" customWidth="1"/>
    <col min="5132" max="5132" width="0.140625" style="203" customWidth="1"/>
    <col min="5133" max="5374" width="11.42578125" style="203"/>
    <col min="5375" max="5375" width="1.85546875" style="203" customWidth="1"/>
    <col min="5376" max="5382" width="11.42578125" style="203"/>
    <col min="5383" max="5383" width="11.85546875" style="203" bestFit="1" customWidth="1"/>
    <col min="5384" max="5384" width="12.5703125" style="203" customWidth="1"/>
    <col min="5385" max="5385" width="13.28515625" style="203" customWidth="1"/>
    <col min="5386" max="5386" width="15.85546875" style="203" customWidth="1"/>
    <col min="5387" max="5387" width="13" style="203" customWidth="1"/>
    <col min="5388" max="5388" width="0.140625" style="203" customWidth="1"/>
    <col min="5389" max="5630" width="11.42578125" style="203"/>
    <col min="5631" max="5631" width="1.85546875" style="203" customWidth="1"/>
    <col min="5632" max="5638" width="11.42578125" style="203"/>
    <col min="5639" max="5639" width="11.85546875" style="203" bestFit="1" customWidth="1"/>
    <col min="5640" max="5640" width="12.5703125" style="203" customWidth="1"/>
    <col min="5641" max="5641" width="13.28515625" style="203" customWidth="1"/>
    <col min="5642" max="5642" width="15.85546875" style="203" customWidth="1"/>
    <col min="5643" max="5643" width="13" style="203" customWidth="1"/>
    <col min="5644" max="5644" width="0.140625" style="203" customWidth="1"/>
    <col min="5645" max="5886" width="11.42578125" style="203"/>
    <col min="5887" max="5887" width="1.85546875" style="203" customWidth="1"/>
    <col min="5888" max="5894" width="11.42578125" style="203"/>
    <col min="5895" max="5895" width="11.85546875" style="203" bestFit="1" customWidth="1"/>
    <col min="5896" max="5896" width="12.5703125" style="203" customWidth="1"/>
    <col min="5897" max="5897" width="13.28515625" style="203" customWidth="1"/>
    <col min="5898" max="5898" width="15.85546875" style="203" customWidth="1"/>
    <col min="5899" max="5899" width="13" style="203" customWidth="1"/>
    <col min="5900" max="5900" width="0.140625" style="203" customWidth="1"/>
    <col min="5901" max="6142" width="11.42578125" style="203"/>
    <col min="6143" max="6143" width="1.85546875" style="203" customWidth="1"/>
    <col min="6144" max="6150" width="11.42578125" style="203"/>
    <col min="6151" max="6151" width="11.85546875" style="203" bestFit="1" customWidth="1"/>
    <col min="6152" max="6152" width="12.5703125" style="203" customWidth="1"/>
    <col min="6153" max="6153" width="13.28515625" style="203" customWidth="1"/>
    <col min="6154" max="6154" width="15.85546875" style="203" customWidth="1"/>
    <col min="6155" max="6155" width="13" style="203" customWidth="1"/>
    <col min="6156" max="6156" width="0.140625" style="203" customWidth="1"/>
    <col min="6157" max="6398" width="11.42578125" style="203"/>
    <col min="6399" max="6399" width="1.85546875" style="203" customWidth="1"/>
    <col min="6400" max="6406" width="11.42578125" style="203"/>
    <col min="6407" max="6407" width="11.85546875" style="203" bestFit="1" customWidth="1"/>
    <col min="6408" max="6408" width="12.5703125" style="203" customWidth="1"/>
    <col min="6409" max="6409" width="13.28515625" style="203" customWidth="1"/>
    <col min="6410" max="6410" width="15.85546875" style="203" customWidth="1"/>
    <col min="6411" max="6411" width="13" style="203" customWidth="1"/>
    <col min="6412" max="6412" width="0.140625" style="203" customWidth="1"/>
    <col min="6413" max="6654" width="11.42578125" style="203"/>
    <col min="6655" max="6655" width="1.85546875" style="203" customWidth="1"/>
    <col min="6656" max="6662" width="11.42578125" style="203"/>
    <col min="6663" max="6663" width="11.85546875" style="203" bestFit="1" customWidth="1"/>
    <col min="6664" max="6664" width="12.5703125" style="203" customWidth="1"/>
    <col min="6665" max="6665" width="13.28515625" style="203" customWidth="1"/>
    <col min="6666" max="6666" width="15.85546875" style="203" customWidth="1"/>
    <col min="6667" max="6667" width="13" style="203" customWidth="1"/>
    <col min="6668" max="6668" width="0.140625" style="203" customWidth="1"/>
    <col min="6669" max="6910" width="11.42578125" style="203"/>
    <col min="6911" max="6911" width="1.85546875" style="203" customWidth="1"/>
    <col min="6912" max="6918" width="11.42578125" style="203"/>
    <col min="6919" max="6919" width="11.85546875" style="203" bestFit="1" customWidth="1"/>
    <col min="6920" max="6920" width="12.5703125" style="203" customWidth="1"/>
    <col min="6921" max="6921" width="13.28515625" style="203" customWidth="1"/>
    <col min="6922" max="6922" width="15.85546875" style="203" customWidth="1"/>
    <col min="6923" max="6923" width="13" style="203" customWidth="1"/>
    <col min="6924" max="6924" width="0.140625" style="203" customWidth="1"/>
    <col min="6925" max="7166" width="11.42578125" style="203"/>
    <col min="7167" max="7167" width="1.85546875" style="203" customWidth="1"/>
    <col min="7168" max="7174" width="11.42578125" style="203"/>
    <col min="7175" max="7175" width="11.85546875" style="203" bestFit="1" customWidth="1"/>
    <col min="7176" max="7176" width="12.5703125" style="203" customWidth="1"/>
    <col min="7177" max="7177" width="13.28515625" style="203" customWidth="1"/>
    <col min="7178" max="7178" width="15.85546875" style="203" customWidth="1"/>
    <col min="7179" max="7179" width="13" style="203" customWidth="1"/>
    <col min="7180" max="7180" width="0.140625" style="203" customWidth="1"/>
    <col min="7181" max="7422" width="11.42578125" style="203"/>
    <col min="7423" max="7423" width="1.85546875" style="203" customWidth="1"/>
    <col min="7424" max="7430" width="11.42578125" style="203"/>
    <col min="7431" max="7431" width="11.85546875" style="203" bestFit="1" customWidth="1"/>
    <col min="7432" max="7432" width="12.5703125" style="203" customWidth="1"/>
    <col min="7433" max="7433" width="13.28515625" style="203" customWidth="1"/>
    <col min="7434" max="7434" width="15.85546875" style="203" customWidth="1"/>
    <col min="7435" max="7435" width="13" style="203" customWidth="1"/>
    <col min="7436" max="7436" width="0.140625" style="203" customWidth="1"/>
    <col min="7437" max="7678" width="11.42578125" style="203"/>
    <col min="7679" max="7679" width="1.85546875" style="203" customWidth="1"/>
    <col min="7680" max="7686" width="11.42578125" style="203"/>
    <col min="7687" max="7687" width="11.85546875" style="203" bestFit="1" customWidth="1"/>
    <col min="7688" max="7688" width="12.5703125" style="203" customWidth="1"/>
    <col min="7689" max="7689" width="13.28515625" style="203" customWidth="1"/>
    <col min="7690" max="7690" width="15.85546875" style="203" customWidth="1"/>
    <col min="7691" max="7691" width="13" style="203" customWidth="1"/>
    <col min="7692" max="7692" width="0.140625" style="203" customWidth="1"/>
    <col min="7693" max="7934" width="11.42578125" style="203"/>
    <col min="7935" max="7935" width="1.85546875" style="203" customWidth="1"/>
    <col min="7936" max="7942" width="11.42578125" style="203"/>
    <col min="7943" max="7943" width="11.85546875" style="203" bestFit="1" customWidth="1"/>
    <col min="7944" max="7944" width="12.5703125" style="203" customWidth="1"/>
    <col min="7945" max="7945" width="13.28515625" style="203" customWidth="1"/>
    <col min="7946" max="7946" width="15.85546875" style="203" customWidth="1"/>
    <col min="7947" max="7947" width="13" style="203" customWidth="1"/>
    <col min="7948" max="7948" width="0.140625" style="203" customWidth="1"/>
    <col min="7949" max="8190" width="11.42578125" style="203"/>
    <col min="8191" max="8191" width="1.85546875" style="203" customWidth="1"/>
    <col min="8192" max="8198" width="11.42578125" style="203"/>
    <col min="8199" max="8199" width="11.85546875" style="203" bestFit="1" customWidth="1"/>
    <col min="8200" max="8200" width="12.5703125" style="203" customWidth="1"/>
    <col min="8201" max="8201" width="13.28515625" style="203" customWidth="1"/>
    <col min="8202" max="8202" width="15.85546875" style="203" customWidth="1"/>
    <col min="8203" max="8203" width="13" style="203" customWidth="1"/>
    <col min="8204" max="8204" width="0.140625" style="203" customWidth="1"/>
    <col min="8205" max="8446" width="11.42578125" style="203"/>
    <col min="8447" max="8447" width="1.85546875" style="203" customWidth="1"/>
    <col min="8448" max="8454" width="11.42578125" style="203"/>
    <col min="8455" max="8455" width="11.85546875" style="203" bestFit="1" customWidth="1"/>
    <col min="8456" max="8456" width="12.5703125" style="203" customWidth="1"/>
    <col min="8457" max="8457" width="13.28515625" style="203" customWidth="1"/>
    <col min="8458" max="8458" width="15.85546875" style="203" customWidth="1"/>
    <col min="8459" max="8459" width="13" style="203" customWidth="1"/>
    <col min="8460" max="8460" width="0.140625" style="203" customWidth="1"/>
    <col min="8461" max="8702" width="11.42578125" style="203"/>
    <col min="8703" max="8703" width="1.85546875" style="203" customWidth="1"/>
    <col min="8704" max="8710" width="11.42578125" style="203"/>
    <col min="8711" max="8711" width="11.85546875" style="203" bestFit="1" customWidth="1"/>
    <col min="8712" max="8712" width="12.5703125" style="203" customWidth="1"/>
    <col min="8713" max="8713" width="13.28515625" style="203" customWidth="1"/>
    <col min="8714" max="8714" width="15.85546875" style="203" customWidth="1"/>
    <col min="8715" max="8715" width="13" style="203" customWidth="1"/>
    <col min="8716" max="8716" width="0.140625" style="203" customWidth="1"/>
    <col min="8717" max="8958" width="11.42578125" style="203"/>
    <col min="8959" max="8959" width="1.85546875" style="203" customWidth="1"/>
    <col min="8960" max="8966" width="11.42578125" style="203"/>
    <col min="8967" max="8967" width="11.85546875" style="203" bestFit="1" customWidth="1"/>
    <col min="8968" max="8968" width="12.5703125" style="203" customWidth="1"/>
    <col min="8969" max="8969" width="13.28515625" style="203" customWidth="1"/>
    <col min="8970" max="8970" width="15.85546875" style="203" customWidth="1"/>
    <col min="8971" max="8971" width="13" style="203" customWidth="1"/>
    <col min="8972" max="8972" width="0.140625" style="203" customWidth="1"/>
    <col min="8973" max="9214" width="11.42578125" style="203"/>
    <col min="9215" max="9215" width="1.85546875" style="203" customWidth="1"/>
    <col min="9216" max="9222" width="11.42578125" style="203"/>
    <col min="9223" max="9223" width="11.85546875" style="203" bestFit="1" customWidth="1"/>
    <col min="9224" max="9224" width="12.5703125" style="203" customWidth="1"/>
    <col min="9225" max="9225" width="13.28515625" style="203" customWidth="1"/>
    <col min="9226" max="9226" width="15.85546875" style="203" customWidth="1"/>
    <col min="9227" max="9227" width="13" style="203" customWidth="1"/>
    <col min="9228" max="9228" width="0.140625" style="203" customWidth="1"/>
    <col min="9229" max="9470" width="11.42578125" style="203"/>
    <col min="9471" max="9471" width="1.85546875" style="203" customWidth="1"/>
    <col min="9472" max="9478" width="11.42578125" style="203"/>
    <col min="9479" max="9479" width="11.85546875" style="203" bestFit="1" customWidth="1"/>
    <col min="9480" max="9480" width="12.5703125" style="203" customWidth="1"/>
    <col min="9481" max="9481" width="13.28515625" style="203" customWidth="1"/>
    <col min="9482" max="9482" width="15.85546875" style="203" customWidth="1"/>
    <col min="9483" max="9483" width="13" style="203" customWidth="1"/>
    <col min="9484" max="9484" width="0.140625" style="203" customWidth="1"/>
    <col min="9485" max="9726" width="11.42578125" style="203"/>
    <col min="9727" max="9727" width="1.85546875" style="203" customWidth="1"/>
    <col min="9728" max="9734" width="11.42578125" style="203"/>
    <col min="9735" max="9735" width="11.85546875" style="203" bestFit="1" customWidth="1"/>
    <col min="9736" max="9736" width="12.5703125" style="203" customWidth="1"/>
    <col min="9737" max="9737" width="13.28515625" style="203" customWidth="1"/>
    <col min="9738" max="9738" width="15.85546875" style="203" customWidth="1"/>
    <col min="9739" max="9739" width="13" style="203" customWidth="1"/>
    <col min="9740" max="9740" width="0.140625" style="203" customWidth="1"/>
    <col min="9741" max="9982" width="11.42578125" style="203"/>
    <col min="9983" max="9983" width="1.85546875" style="203" customWidth="1"/>
    <col min="9984" max="9990" width="11.42578125" style="203"/>
    <col min="9991" max="9991" width="11.85546875" style="203" bestFit="1" customWidth="1"/>
    <col min="9992" max="9992" width="12.5703125" style="203" customWidth="1"/>
    <col min="9993" max="9993" width="13.28515625" style="203" customWidth="1"/>
    <col min="9994" max="9994" width="15.85546875" style="203" customWidth="1"/>
    <col min="9995" max="9995" width="13" style="203" customWidth="1"/>
    <col min="9996" max="9996" width="0.140625" style="203" customWidth="1"/>
    <col min="9997" max="10238" width="11.42578125" style="203"/>
    <col min="10239" max="10239" width="1.85546875" style="203" customWidth="1"/>
    <col min="10240" max="10246" width="11.42578125" style="203"/>
    <col min="10247" max="10247" width="11.85546875" style="203" bestFit="1" customWidth="1"/>
    <col min="10248" max="10248" width="12.5703125" style="203" customWidth="1"/>
    <col min="10249" max="10249" width="13.28515625" style="203" customWidth="1"/>
    <col min="10250" max="10250" width="15.85546875" style="203" customWidth="1"/>
    <col min="10251" max="10251" width="13" style="203" customWidth="1"/>
    <col min="10252" max="10252" width="0.140625" style="203" customWidth="1"/>
    <col min="10253" max="10494" width="11.42578125" style="203"/>
    <col min="10495" max="10495" width="1.85546875" style="203" customWidth="1"/>
    <col min="10496" max="10502" width="11.42578125" style="203"/>
    <col min="10503" max="10503" width="11.85546875" style="203" bestFit="1" customWidth="1"/>
    <col min="10504" max="10504" width="12.5703125" style="203" customWidth="1"/>
    <col min="10505" max="10505" width="13.28515625" style="203" customWidth="1"/>
    <col min="10506" max="10506" width="15.85546875" style="203" customWidth="1"/>
    <col min="10507" max="10507" width="13" style="203" customWidth="1"/>
    <col min="10508" max="10508" width="0.140625" style="203" customWidth="1"/>
    <col min="10509" max="10750" width="11.42578125" style="203"/>
    <col min="10751" max="10751" width="1.85546875" style="203" customWidth="1"/>
    <col min="10752" max="10758" width="11.42578125" style="203"/>
    <col min="10759" max="10759" width="11.85546875" style="203" bestFit="1" customWidth="1"/>
    <col min="10760" max="10760" width="12.5703125" style="203" customWidth="1"/>
    <col min="10761" max="10761" width="13.28515625" style="203" customWidth="1"/>
    <col min="10762" max="10762" width="15.85546875" style="203" customWidth="1"/>
    <col min="10763" max="10763" width="13" style="203" customWidth="1"/>
    <col min="10764" max="10764" width="0.140625" style="203" customWidth="1"/>
    <col min="10765" max="11006" width="11.42578125" style="203"/>
    <col min="11007" max="11007" width="1.85546875" style="203" customWidth="1"/>
    <col min="11008" max="11014" width="11.42578125" style="203"/>
    <col min="11015" max="11015" width="11.85546875" style="203" bestFit="1" customWidth="1"/>
    <col min="11016" max="11016" width="12.5703125" style="203" customWidth="1"/>
    <col min="11017" max="11017" width="13.28515625" style="203" customWidth="1"/>
    <col min="11018" max="11018" width="15.85546875" style="203" customWidth="1"/>
    <col min="11019" max="11019" width="13" style="203" customWidth="1"/>
    <col min="11020" max="11020" width="0.140625" style="203" customWidth="1"/>
    <col min="11021" max="11262" width="11.42578125" style="203"/>
    <col min="11263" max="11263" width="1.85546875" style="203" customWidth="1"/>
    <col min="11264" max="11270" width="11.42578125" style="203"/>
    <col min="11271" max="11271" width="11.85546875" style="203" bestFit="1" customWidth="1"/>
    <col min="11272" max="11272" width="12.5703125" style="203" customWidth="1"/>
    <col min="11273" max="11273" width="13.28515625" style="203" customWidth="1"/>
    <col min="11274" max="11274" width="15.85546875" style="203" customWidth="1"/>
    <col min="11275" max="11275" width="13" style="203" customWidth="1"/>
    <col min="11276" max="11276" width="0.140625" style="203" customWidth="1"/>
    <col min="11277" max="11518" width="11.42578125" style="203"/>
    <col min="11519" max="11519" width="1.85546875" style="203" customWidth="1"/>
    <col min="11520" max="11526" width="11.42578125" style="203"/>
    <col min="11527" max="11527" width="11.85546875" style="203" bestFit="1" customWidth="1"/>
    <col min="11528" max="11528" width="12.5703125" style="203" customWidth="1"/>
    <col min="11529" max="11529" width="13.28515625" style="203" customWidth="1"/>
    <col min="11530" max="11530" width="15.85546875" style="203" customWidth="1"/>
    <col min="11531" max="11531" width="13" style="203" customWidth="1"/>
    <col min="11532" max="11532" width="0.140625" style="203" customWidth="1"/>
    <col min="11533" max="11774" width="11.42578125" style="203"/>
    <col min="11775" max="11775" width="1.85546875" style="203" customWidth="1"/>
    <col min="11776" max="11782" width="11.42578125" style="203"/>
    <col min="11783" max="11783" width="11.85546875" style="203" bestFit="1" customWidth="1"/>
    <col min="11784" max="11784" width="12.5703125" style="203" customWidth="1"/>
    <col min="11785" max="11785" width="13.28515625" style="203" customWidth="1"/>
    <col min="11786" max="11786" width="15.85546875" style="203" customWidth="1"/>
    <col min="11787" max="11787" width="13" style="203" customWidth="1"/>
    <col min="11788" max="11788" width="0.140625" style="203" customWidth="1"/>
    <col min="11789" max="12030" width="11.42578125" style="203"/>
    <col min="12031" max="12031" width="1.85546875" style="203" customWidth="1"/>
    <col min="12032" max="12038" width="11.42578125" style="203"/>
    <col min="12039" max="12039" width="11.85546875" style="203" bestFit="1" customWidth="1"/>
    <col min="12040" max="12040" width="12.5703125" style="203" customWidth="1"/>
    <col min="12041" max="12041" width="13.28515625" style="203" customWidth="1"/>
    <col min="12042" max="12042" width="15.85546875" style="203" customWidth="1"/>
    <col min="12043" max="12043" width="13" style="203" customWidth="1"/>
    <col min="12044" max="12044" width="0.140625" style="203" customWidth="1"/>
    <col min="12045" max="12286" width="11.42578125" style="203"/>
    <col min="12287" max="12287" width="1.85546875" style="203" customWidth="1"/>
    <col min="12288" max="12294" width="11.42578125" style="203"/>
    <col min="12295" max="12295" width="11.85546875" style="203" bestFit="1" customWidth="1"/>
    <col min="12296" max="12296" width="12.5703125" style="203" customWidth="1"/>
    <col min="12297" max="12297" width="13.28515625" style="203" customWidth="1"/>
    <col min="12298" max="12298" width="15.85546875" style="203" customWidth="1"/>
    <col min="12299" max="12299" width="13" style="203" customWidth="1"/>
    <col min="12300" max="12300" width="0.140625" style="203" customWidth="1"/>
    <col min="12301" max="12542" width="11.42578125" style="203"/>
    <col min="12543" max="12543" width="1.85546875" style="203" customWidth="1"/>
    <col min="12544" max="12550" width="11.42578125" style="203"/>
    <col min="12551" max="12551" width="11.85546875" style="203" bestFit="1" customWidth="1"/>
    <col min="12552" max="12552" width="12.5703125" style="203" customWidth="1"/>
    <col min="12553" max="12553" width="13.28515625" style="203" customWidth="1"/>
    <col min="12554" max="12554" width="15.85546875" style="203" customWidth="1"/>
    <col min="12555" max="12555" width="13" style="203" customWidth="1"/>
    <col min="12556" max="12556" width="0.140625" style="203" customWidth="1"/>
    <col min="12557" max="12798" width="11.42578125" style="203"/>
    <col min="12799" max="12799" width="1.85546875" style="203" customWidth="1"/>
    <col min="12800" max="12806" width="11.42578125" style="203"/>
    <col min="12807" max="12807" width="11.85546875" style="203" bestFit="1" customWidth="1"/>
    <col min="12808" max="12808" width="12.5703125" style="203" customWidth="1"/>
    <col min="12809" max="12809" width="13.28515625" style="203" customWidth="1"/>
    <col min="12810" max="12810" width="15.85546875" style="203" customWidth="1"/>
    <col min="12811" max="12811" width="13" style="203" customWidth="1"/>
    <col min="12812" max="12812" width="0.140625" style="203" customWidth="1"/>
    <col min="12813" max="13054" width="11.42578125" style="203"/>
    <col min="13055" max="13055" width="1.85546875" style="203" customWidth="1"/>
    <col min="13056" max="13062" width="11.42578125" style="203"/>
    <col min="13063" max="13063" width="11.85546875" style="203" bestFit="1" customWidth="1"/>
    <col min="13064" max="13064" width="12.5703125" style="203" customWidth="1"/>
    <col min="13065" max="13065" width="13.28515625" style="203" customWidth="1"/>
    <col min="13066" max="13066" width="15.85546875" style="203" customWidth="1"/>
    <col min="13067" max="13067" width="13" style="203" customWidth="1"/>
    <col min="13068" max="13068" width="0.140625" style="203" customWidth="1"/>
    <col min="13069" max="13310" width="11.42578125" style="203"/>
    <col min="13311" max="13311" width="1.85546875" style="203" customWidth="1"/>
    <col min="13312" max="13318" width="11.42578125" style="203"/>
    <col min="13319" max="13319" width="11.85546875" style="203" bestFit="1" customWidth="1"/>
    <col min="13320" max="13320" width="12.5703125" style="203" customWidth="1"/>
    <col min="13321" max="13321" width="13.28515625" style="203" customWidth="1"/>
    <col min="13322" max="13322" width="15.85546875" style="203" customWidth="1"/>
    <col min="13323" max="13323" width="13" style="203" customWidth="1"/>
    <col min="13324" max="13324" width="0.140625" style="203" customWidth="1"/>
    <col min="13325" max="13566" width="11.42578125" style="203"/>
    <col min="13567" max="13567" width="1.85546875" style="203" customWidth="1"/>
    <col min="13568" max="13574" width="11.42578125" style="203"/>
    <col min="13575" max="13575" width="11.85546875" style="203" bestFit="1" customWidth="1"/>
    <col min="13576" max="13576" width="12.5703125" style="203" customWidth="1"/>
    <col min="13577" max="13577" width="13.28515625" style="203" customWidth="1"/>
    <col min="13578" max="13578" width="15.85546875" style="203" customWidth="1"/>
    <col min="13579" max="13579" width="13" style="203" customWidth="1"/>
    <col min="13580" max="13580" width="0.140625" style="203" customWidth="1"/>
    <col min="13581" max="13822" width="11.42578125" style="203"/>
    <col min="13823" max="13823" width="1.85546875" style="203" customWidth="1"/>
    <col min="13824" max="13830" width="11.42578125" style="203"/>
    <col min="13831" max="13831" width="11.85546875" style="203" bestFit="1" customWidth="1"/>
    <col min="13832" max="13832" width="12.5703125" style="203" customWidth="1"/>
    <col min="13833" max="13833" width="13.28515625" style="203" customWidth="1"/>
    <col min="13834" max="13834" width="15.85546875" style="203" customWidth="1"/>
    <col min="13835" max="13835" width="13" style="203" customWidth="1"/>
    <col min="13836" max="13836" width="0.140625" style="203" customWidth="1"/>
    <col min="13837" max="14078" width="11.42578125" style="203"/>
    <col min="14079" max="14079" width="1.85546875" style="203" customWidth="1"/>
    <col min="14080" max="14086" width="11.42578125" style="203"/>
    <col min="14087" max="14087" width="11.85546875" style="203" bestFit="1" customWidth="1"/>
    <col min="14088" max="14088" width="12.5703125" style="203" customWidth="1"/>
    <col min="14089" max="14089" width="13.28515625" style="203" customWidth="1"/>
    <col min="14090" max="14090" width="15.85546875" style="203" customWidth="1"/>
    <col min="14091" max="14091" width="13" style="203" customWidth="1"/>
    <col min="14092" max="14092" width="0.140625" style="203" customWidth="1"/>
    <col min="14093" max="14334" width="11.42578125" style="203"/>
    <col min="14335" max="14335" width="1.85546875" style="203" customWidth="1"/>
    <col min="14336" max="14342" width="11.42578125" style="203"/>
    <col min="14343" max="14343" width="11.85546875" style="203" bestFit="1" customWidth="1"/>
    <col min="14344" max="14344" width="12.5703125" style="203" customWidth="1"/>
    <col min="14345" max="14345" width="13.28515625" style="203" customWidth="1"/>
    <col min="14346" max="14346" width="15.85546875" style="203" customWidth="1"/>
    <col min="14347" max="14347" width="13" style="203" customWidth="1"/>
    <col min="14348" max="14348" width="0.140625" style="203" customWidth="1"/>
    <col min="14349" max="14590" width="11.42578125" style="203"/>
    <col min="14591" max="14591" width="1.85546875" style="203" customWidth="1"/>
    <col min="14592" max="14598" width="11.42578125" style="203"/>
    <col min="14599" max="14599" width="11.85546875" style="203" bestFit="1" customWidth="1"/>
    <col min="14600" max="14600" width="12.5703125" style="203" customWidth="1"/>
    <col min="14601" max="14601" width="13.28515625" style="203" customWidth="1"/>
    <col min="14602" max="14602" width="15.85546875" style="203" customWidth="1"/>
    <col min="14603" max="14603" width="13" style="203" customWidth="1"/>
    <col min="14604" max="14604" width="0.140625" style="203" customWidth="1"/>
    <col min="14605" max="14846" width="11.42578125" style="203"/>
    <col min="14847" max="14847" width="1.85546875" style="203" customWidth="1"/>
    <col min="14848" max="14854" width="11.42578125" style="203"/>
    <col min="14855" max="14855" width="11.85546875" style="203" bestFit="1" customWidth="1"/>
    <col min="14856" max="14856" width="12.5703125" style="203" customWidth="1"/>
    <col min="14857" max="14857" width="13.28515625" style="203" customWidth="1"/>
    <col min="14858" max="14858" width="15.85546875" style="203" customWidth="1"/>
    <col min="14859" max="14859" width="13" style="203" customWidth="1"/>
    <col min="14860" max="14860" width="0.140625" style="203" customWidth="1"/>
    <col min="14861" max="15102" width="11.42578125" style="203"/>
    <col min="15103" max="15103" width="1.85546875" style="203" customWidth="1"/>
    <col min="15104" max="15110" width="11.42578125" style="203"/>
    <col min="15111" max="15111" width="11.85546875" style="203" bestFit="1" customWidth="1"/>
    <col min="15112" max="15112" width="12.5703125" style="203" customWidth="1"/>
    <col min="15113" max="15113" width="13.28515625" style="203" customWidth="1"/>
    <col min="15114" max="15114" width="15.85546875" style="203" customWidth="1"/>
    <col min="15115" max="15115" width="13" style="203" customWidth="1"/>
    <col min="15116" max="15116" width="0.140625" style="203" customWidth="1"/>
    <col min="15117" max="15358" width="11.42578125" style="203"/>
    <col min="15359" max="15359" width="1.85546875" style="203" customWidth="1"/>
    <col min="15360" max="15366" width="11.42578125" style="203"/>
    <col min="15367" max="15367" width="11.85546875" style="203" bestFit="1" customWidth="1"/>
    <col min="15368" max="15368" width="12.5703125" style="203" customWidth="1"/>
    <col min="15369" max="15369" width="13.28515625" style="203" customWidth="1"/>
    <col min="15370" max="15370" width="15.85546875" style="203" customWidth="1"/>
    <col min="15371" max="15371" width="13" style="203" customWidth="1"/>
    <col min="15372" max="15372" width="0.140625" style="203" customWidth="1"/>
    <col min="15373" max="15614" width="11.42578125" style="203"/>
    <col min="15615" max="15615" width="1.85546875" style="203" customWidth="1"/>
    <col min="15616" max="15622" width="11.42578125" style="203"/>
    <col min="15623" max="15623" width="11.85546875" style="203" bestFit="1" customWidth="1"/>
    <col min="15624" max="15624" width="12.5703125" style="203" customWidth="1"/>
    <col min="15625" max="15625" width="13.28515625" style="203" customWidth="1"/>
    <col min="15626" max="15626" width="15.85546875" style="203" customWidth="1"/>
    <col min="15627" max="15627" width="13" style="203" customWidth="1"/>
    <col min="15628" max="15628" width="0.140625" style="203" customWidth="1"/>
    <col min="15629" max="15870" width="11.42578125" style="203"/>
    <col min="15871" max="15871" width="1.85546875" style="203" customWidth="1"/>
    <col min="15872" max="15878" width="11.42578125" style="203"/>
    <col min="15879" max="15879" width="11.85546875" style="203" bestFit="1" customWidth="1"/>
    <col min="15880" max="15880" width="12.5703125" style="203" customWidth="1"/>
    <col min="15881" max="15881" width="13.28515625" style="203" customWidth="1"/>
    <col min="15882" max="15882" width="15.85546875" style="203" customWidth="1"/>
    <col min="15883" max="15883" width="13" style="203" customWidth="1"/>
    <col min="15884" max="15884" width="0.140625" style="203" customWidth="1"/>
    <col min="15885" max="16126" width="11.42578125" style="203"/>
    <col min="16127" max="16127" width="1.85546875" style="203" customWidth="1"/>
    <col min="16128" max="16134" width="11.42578125" style="203"/>
    <col min="16135" max="16135" width="11.85546875" style="203" bestFit="1" customWidth="1"/>
    <col min="16136" max="16136" width="12.5703125" style="203" customWidth="1"/>
    <col min="16137" max="16137" width="13.28515625" style="203" customWidth="1"/>
    <col min="16138" max="16138" width="15.85546875" style="203" customWidth="1"/>
    <col min="16139" max="16139" width="13" style="203" customWidth="1"/>
    <col min="16140" max="16140" width="0.140625" style="203" customWidth="1"/>
    <col min="16141" max="16384" width="11.42578125" style="203"/>
  </cols>
  <sheetData>
    <row r="1" spans="1:54" ht="4.5" customHeight="1">
      <c r="A1" s="1"/>
      <c r="B1" s="2"/>
      <c r="C1" s="3"/>
      <c r="D1" s="2"/>
      <c r="E1" s="2"/>
      <c r="F1" s="2"/>
      <c r="G1" s="2"/>
      <c r="H1" s="2"/>
      <c r="I1" s="3"/>
      <c r="J1" s="2"/>
      <c r="K1" s="2"/>
      <c r="L1" s="3"/>
    </row>
    <row r="2" spans="1:54" ht="13.5" customHeight="1" thickBot="1">
      <c r="A2" s="600"/>
      <c r="B2" s="5"/>
      <c r="C2" s="6"/>
      <c r="D2" s="602" t="s">
        <v>90</v>
      </c>
      <c r="E2" s="602"/>
      <c r="F2" s="602"/>
      <c r="G2" s="602"/>
      <c r="H2" s="602"/>
      <c r="I2" s="603"/>
      <c r="J2" s="604" t="s">
        <v>6</v>
      </c>
      <c r="K2" s="604"/>
      <c r="L2" s="605"/>
    </row>
    <row r="3" spans="1:54">
      <c r="A3" s="600"/>
      <c r="B3" s="5"/>
      <c r="C3" s="6"/>
      <c r="D3" s="602" t="s">
        <v>7</v>
      </c>
      <c r="E3" s="602"/>
      <c r="F3" s="602"/>
      <c r="G3" s="602"/>
      <c r="H3" s="602"/>
      <c r="I3" s="603"/>
      <c r="J3" s="8" t="s">
        <v>8</v>
      </c>
      <c r="K3" s="2"/>
      <c r="L3" s="9"/>
    </row>
    <row r="4" spans="1:54" ht="15.75" thickBot="1">
      <c r="A4" s="600"/>
      <c r="B4" s="5"/>
      <c r="C4" s="10"/>
      <c r="D4" s="606" t="s">
        <v>9</v>
      </c>
      <c r="E4" s="606"/>
      <c r="F4" s="606"/>
      <c r="G4" s="606"/>
      <c r="H4" s="606"/>
      <c r="I4" s="607"/>
      <c r="J4" s="11"/>
      <c r="K4" s="11"/>
      <c r="L4" s="12"/>
    </row>
    <row r="5" spans="1:54" ht="15.75" thickBot="1">
      <c r="A5" s="601"/>
      <c r="B5" s="11"/>
      <c r="C5" s="13"/>
      <c r="D5" s="608" t="s">
        <v>56</v>
      </c>
      <c r="E5" s="608"/>
      <c r="F5" s="608"/>
      <c r="G5" s="608"/>
      <c r="H5" s="608"/>
      <c r="I5" s="609"/>
      <c r="J5" s="14" t="s">
        <v>10</v>
      </c>
      <c r="K5" s="610"/>
      <c r="L5" s="611"/>
    </row>
    <row r="6" spans="1:54">
      <c r="A6" s="16"/>
      <c r="B6" s="5"/>
      <c r="C6" s="5"/>
      <c r="D6" s="5"/>
      <c r="E6" s="5"/>
      <c r="F6" s="5"/>
      <c r="G6" s="5"/>
      <c r="H6" s="5"/>
      <c r="I6" s="5"/>
      <c r="J6" s="5"/>
      <c r="K6" s="5"/>
      <c r="L6" s="17"/>
    </row>
    <row r="7" spans="1:54">
      <c r="A7" s="128" t="s">
        <v>11</v>
      </c>
      <c r="B7" s="19"/>
      <c r="C7" s="20"/>
      <c r="D7" s="20"/>
      <c r="E7" s="20"/>
      <c r="F7" s="20"/>
      <c r="G7" s="20"/>
      <c r="H7" s="20"/>
      <c r="I7" s="20"/>
      <c r="J7" s="20"/>
      <c r="K7" s="20"/>
      <c r="L7" s="21"/>
    </row>
    <row r="8" spans="1:54" ht="5.25" customHeight="1">
      <c r="A8" s="16"/>
      <c r="B8" s="23"/>
      <c r="C8" s="23"/>
      <c r="D8" s="23"/>
      <c r="E8" s="23"/>
      <c r="F8" s="23"/>
      <c r="G8" s="23"/>
      <c r="H8" s="23"/>
      <c r="I8" s="23"/>
      <c r="J8" s="23"/>
      <c r="K8" s="23"/>
      <c r="L8" s="17"/>
    </row>
    <row r="9" spans="1:54">
      <c r="A9" s="129" t="s">
        <v>12</v>
      </c>
      <c r="B9" s="5"/>
      <c r="C9" s="24"/>
      <c r="D9" s="25" t="s">
        <v>13</v>
      </c>
      <c r="E9" s="23"/>
      <c r="F9" s="23"/>
      <c r="G9" s="23"/>
      <c r="H9" s="23"/>
      <c r="I9" s="23"/>
      <c r="J9" s="23"/>
      <c r="K9" s="23"/>
      <c r="L9" s="17"/>
    </row>
    <row r="10" spans="1:54">
      <c r="A10" s="129" t="s">
        <v>14</v>
      </c>
      <c r="B10" s="5"/>
      <c r="C10" s="612"/>
      <c r="D10" s="612"/>
      <c r="E10" s="612"/>
      <c r="F10" s="612"/>
      <c r="G10" s="612"/>
      <c r="H10" s="612"/>
      <c r="I10" s="612"/>
      <c r="J10" s="612"/>
      <c r="K10" s="612"/>
      <c r="L10" s="613"/>
    </row>
    <row r="11" spans="1:54">
      <c r="A11" s="130"/>
      <c r="B11" s="5"/>
      <c r="C11" s="612"/>
      <c r="D11" s="612"/>
      <c r="E11" s="612"/>
      <c r="F11" s="612"/>
      <c r="G11" s="612"/>
      <c r="H11" s="612"/>
      <c r="I11" s="612"/>
      <c r="J11" s="612"/>
      <c r="K11" s="612"/>
      <c r="L11" s="613"/>
    </row>
    <row r="12" spans="1:54">
      <c r="A12" s="129" t="s">
        <v>15</v>
      </c>
      <c r="B12" s="5"/>
      <c r="C12" s="614"/>
      <c r="D12" s="614"/>
      <c r="E12" s="614"/>
      <c r="F12" s="614"/>
      <c r="G12" s="614"/>
      <c r="H12" s="614"/>
      <c r="I12" s="614"/>
      <c r="J12" s="614"/>
      <c r="K12" s="614"/>
      <c r="L12" s="615"/>
    </row>
    <row r="13" spans="1:54">
      <c r="A13" s="129" t="s">
        <v>16</v>
      </c>
      <c r="B13" s="5"/>
      <c r="C13" s="614"/>
      <c r="D13" s="614"/>
      <c r="E13" s="614"/>
      <c r="F13" s="614"/>
      <c r="G13" s="614"/>
      <c r="H13" s="614"/>
      <c r="I13" s="614"/>
      <c r="J13" s="614"/>
      <c r="K13" s="614"/>
      <c r="L13" s="615"/>
    </row>
    <row r="14" spans="1:54">
      <c r="A14" s="129" t="s">
        <v>17</v>
      </c>
      <c r="B14" s="5"/>
      <c r="C14" s="614"/>
      <c r="D14" s="614"/>
      <c r="E14" s="614"/>
      <c r="F14" s="614"/>
      <c r="G14" s="614"/>
      <c r="H14" s="614"/>
      <c r="I14" s="614"/>
      <c r="J14" s="614"/>
      <c r="K14" s="614"/>
      <c r="L14" s="615"/>
    </row>
    <row r="15" spans="1:54" ht="4.5" customHeight="1" thickBot="1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8"/>
    </row>
    <row r="16" spans="1:54" s="32" customFormat="1" ht="2.25" customHeight="1" thickBot="1">
      <c r="A16" s="131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  <c r="M16" s="204"/>
      <c r="N16" s="204"/>
      <c r="O16" s="204"/>
      <c r="P16" s="204"/>
      <c r="Q16" s="204"/>
      <c r="R16" s="204"/>
      <c r="S16" s="204"/>
      <c r="T16" s="204"/>
      <c r="U16" s="204"/>
      <c r="V16" s="204"/>
      <c r="W16" s="204"/>
      <c r="X16" s="204"/>
      <c r="Y16" s="204"/>
      <c r="Z16" s="204"/>
      <c r="AA16" s="204"/>
      <c r="AB16" s="204"/>
      <c r="AC16" s="204"/>
      <c r="AD16" s="204"/>
      <c r="AE16" s="204"/>
      <c r="AF16" s="204"/>
      <c r="AG16" s="204"/>
      <c r="AH16" s="204"/>
      <c r="AI16" s="204"/>
      <c r="AJ16" s="204"/>
      <c r="AK16" s="204"/>
      <c r="AL16" s="204"/>
      <c r="AM16" s="204"/>
      <c r="AN16" s="204"/>
      <c r="AO16" s="204"/>
      <c r="AP16" s="204"/>
      <c r="AQ16" s="204"/>
      <c r="AR16" s="204"/>
      <c r="AS16" s="204"/>
      <c r="AT16" s="204"/>
      <c r="AU16" s="204"/>
      <c r="AV16" s="204"/>
      <c r="AW16" s="204"/>
      <c r="AX16" s="204"/>
      <c r="AY16" s="204"/>
      <c r="AZ16" s="204"/>
      <c r="BA16" s="204"/>
      <c r="BB16" s="204"/>
    </row>
    <row r="17" spans="1:13">
      <c r="A17" s="132" t="s">
        <v>18</v>
      </c>
      <c r="B17" s="33"/>
      <c r="C17" s="34"/>
      <c r="D17" s="34"/>
      <c r="E17" s="34"/>
      <c r="F17" s="34"/>
      <c r="G17" s="34"/>
      <c r="H17" s="34"/>
      <c r="I17" s="34"/>
      <c r="J17" s="34"/>
      <c r="K17" s="34"/>
      <c r="L17" s="35"/>
    </row>
    <row r="18" spans="1:13" ht="4.5" customHeight="1" thickBot="1">
      <c r="A18" s="16"/>
      <c r="B18" s="5"/>
      <c r="C18" s="5"/>
      <c r="D18" s="5"/>
      <c r="E18" s="5"/>
      <c r="F18" s="5"/>
      <c r="G18" s="5"/>
      <c r="H18" s="5"/>
      <c r="I18" s="5"/>
      <c r="J18" s="5"/>
      <c r="K18" s="5"/>
      <c r="L18" s="17"/>
    </row>
    <row r="19" spans="1:13">
      <c r="A19" s="37" t="s">
        <v>19</v>
      </c>
      <c r="B19" s="570" t="s">
        <v>20</v>
      </c>
      <c r="C19" s="571"/>
      <c r="D19" s="571"/>
      <c r="E19" s="571"/>
      <c r="F19" s="571"/>
      <c r="G19" s="571"/>
      <c r="H19" s="571"/>
      <c r="I19" s="571"/>
      <c r="J19" s="599"/>
      <c r="K19" s="249" t="s">
        <v>21</v>
      </c>
      <c r="L19" s="37" t="s">
        <v>22</v>
      </c>
      <c r="M19" s="204"/>
    </row>
    <row r="20" spans="1:13" ht="15.75" thickBot="1">
      <c r="A20" s="39">
        <v>630.4</v>
      </c>
      <c r="B20" s="584" t="s">
        <v>129</v>
      </c>
      <c r="C20" s="585"/>
      <c r="D20" s="585"/>
      <c r="E20" s="585"/>
      <c r="F20" s="585"/>
      <c r="G20" s="585"/>
      <c r="H20" s="585"/>
      <c r="I20" s="585"/>
      <c r="J20" s="586"/>
      <c r="K20" s="40" t="s">
        <v>5</v>
      </c>
      <c r="L20" s="97"/>
      <c r="M20" s="204"/>
    </row>
    <row r="21" spans="1:13">
      <c r="A21" s="16"/>
      <c r="B21" s="5"/>
      <c r="C21" s="5"/>
      <c r="D21" s="5"/>
      <c r="E21" s="5"/>
      <c r="F21" s="5"/>
      <c r="G21" s="5"/>
      <c r="H21" s="5"/>
      <c r="I21" s="5"/>
      <c r="J21" s="5"/>
      <c r="K21" s="5"/>
      <c r="L21" s="17"/>
    </row>
    <row r="22" spans="1:13">
      <c r="A22" s="133" t="s">
        <v>24</v>
      </c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3"/>
    </row>
    <row r="23" spans="1:13" s="49" customFormat="1" ht="3.75" customHeight="1" thickBot="1">
      <c r="A23" s="134"/>
      <c r="B23" s="45"/>
      <c r="C23" s="45"/>
      <c r="D23" s="45"/>
      <c r="E23" s="45"/>
      <c r="F23" s="45"/>
      <c r="G23" s="45"/>
      <c r="H23" s="46"/>
      <c r="I23" s="46"/>
      <c r="J23" s="45"/>
      <c r="K23" s="45"/>
      <c r="L23" s="47"/>
    </row>
    <row r="24" spans="1:13">
      <c r="A24" s="570" t="s">
        <v>20</v>
      </c>
      <c r="B24" s="587"/>
      <c r="C24" s="587"/>
      <c r="D24" s="587"/>
      <c r="E24" s="588"/>
      <c r="F24" s="589" t="s">
        <v>25</v>
      </c>
      <c r="G24" s="587"/>
      <c r="H24" s="590" t="s">
        <v>26</v>
      </c>
      <c r="I24" s="591"/>
      <c r="J24" s="50" t="s">
        <v>27</v>
      </c>
      <c r="K24" s="249" t="s">
        <v>28</v>
      </c>
      <c r="L24" s="51" t="s">
        <v>29</v>
      </c>
    </row>
    <row r="25" spans="1:13">
      <c r="A25" s="580" t="s">
        <v>72</v>
      </c>
      <c r="B25" s="581"/>
      <c r="C25" s="581"/>
      <c r="D25" s="581"/>
      <c r="E25" s="582"/>
      <c r="F25" s="592"/>
      <c r="G25" s="582"/>
      <c r="H25" s="592"/>
      <c r="I25" s="582"/>
      <c r="J25" s="52"/>
      <c r="K25" s="53"/>
      <c r="L25" s="54">
        <f>+L54*0.1</f>
        <v>1487.0484999999999</v>
      </c>
    </row>
    <row r="26" spans="1:13">
      <c r="A26" s="593"/>
      <c r="B26" s="594"/>
      <c r="C26" s="594"/>
      <c r="D26" s="594"/>
      <c r="E26" s="595"/>
      <c r="F26" s="55"/>
      <c r="G26" s="56"/>
      <c r="H26" s="55"/>
      <c r="I26" s="56"/>
      <c r="J26" s="52"/>
      <c r="K26" s="53"/>
      <c r="L26" s="54"/>
    </row>
    <row r="27" spans="1:13" ht="15.75" thickBot="1">
      <c r="A27" s="574"/>
      <c r="B27" s="575"/>
      <c r="C27" s="575"/>
      <c r="D27" s="575"/>
      <c r="E27" s="583"/>
      <c r="F27" s="598"/>
      <c r="G27" s="583"/>
      <c r="H27" s="598"/>
      <c r="I27" s="583"/>
      <c r="J27" s="57"/>
      <c r="K27" s="58"/>
      <c r="L27" s="59"/>
    </row>
    <row r="28" spans="1:13" ht="15.75" thickBot="1">
      <c r="A28" s="567" t="s">
        <v>31</v>
      </c>
      <c r="B28" s="568"/>
      <c r="C28" s="568"/>
      <c r="D28" s="568"/>
      <c r="E28" s="568"/>
      <c r="F28" s="568"/>
      <c r="G28" s="568"/>
      <c r="H28" s="568"/>
      <c r="I28" s="568"/>
      <c r="J28" s="568"/>
      <c r="K28" s="569"/>
      <c r="L28" s="60">
        <f>+L25</f>
        <v>1487.0484999999999</v>
      </c>
    </row>
    <row r="29" spans="1:13">
      <c r="A29" s="135"/>
      <c r="B29" s="5"/>
      <c r="C29" s="5"/>
      <c r="D29" s="5"/>
      <c r="E29" s="5"/>
      <c r="F29" s="5"/>
      <c r="G29" s="5"/>
      <c r="H29" s="5"/>
      <c r="I29" s="5"/>
      <c r="J29" s="5"/>
      <c r="K29" s="5"/>
      <c r="L29" s="17"/>
    </row>
    <row r="30" spans="1:13">
      <c r="A30" s="136" t="s">
        <v>32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21"/>
    </row>
    <row r="31" spans="1:13" ht="3.75" customHeight="1" thickBot="1">
      <c r="A31" s="26"/>
      <c r="B31" s="11"/>
      <c r="C31" s="11"/>
      <c r="D31" s="11"/>
      <c r="E31" s="11"/>
      <c r="F31" s="11"/>
      <c r="G31" s="11"/>
      <c r="H31" s="11"/>
      <c r="I31" s="5"/>
      <c r="J31" s="5"/>
      <c r="K31" s="5"/>
      <c r="L31" s="17"/>
    </row>
    <row r="32" spans="1:13">
      <c r="A32" s="570" t="s">
        <v>20</v>
      </c>
      <c r="B32" s="571"/>
      <c r="C32" s="571"/>
      <c r="D32" s="571"/>
      <c r="E32" s="571"/>
      <c r="F32" s="571"/>
      <c r="G32" s="571"/>
      <c r="H32" s="579"/>
      <c r="I32" s="250" t="s">
        <v>21</v>
      </c>
      <c r="J32" s="50" t="s">
        <v>22</v>
      </c>
      <c r="K32" s="249" t="s">
        <v>33</v>
      </c>
      <c r="L32" s="51" t="s">
        <v>29</v>
      </c>
    </row>
    <row r="33" spans="1:13">
      <c r="A33" s="580"/>
      <c r="B33" s="581"/>
      <c r="C33" s="581"/>
      <c r="D33" s="581"/>
      <c r="E33" s="581"/>
      <c r="F33" s="581"/>
      <c r="G33" s="581"/>
      <c r="H33" s="582"/>
      <c r="I33" s="62"/>
      <c r="J33" s="63"/>
      <c r="K33" s="64"/>
      <c r="L33" s="54"/>
    </row>
    <row r="34" spans="1:13">
      <c r="A34" s="580" t="s">
        <v>69</v>
      </c>
      <c r="B34" s="581"/>
      <c r="C34" s="581"/>
      <c r="D34" s="581"/>
      <c r="E34" s="581"/>
      <c r="F34" s="581"/>
      <c r="G34" s="581"/>
      <c r="H34" s="582"/>
      <c r="I34" s="65" t="s">
        <v>0</v>
      </c>
      <c r="J34" s="66">
        <v>0.1</v>
      </c>
      <c r="K34" s="67">
        <f>+'CONCRETO CLASE F'!L56</f>
        <v>708378</v>
      </c>
      <c r="L34" s="68">
        <f>+J34*K34</f>
        <v>70837.8</v>
      </c>
      <c r="M34" s="98"/>
    </row>
    <row r="35" spans="1:13">
      <c r="A35" s="580" t="s">
        <v>79</v>
      </c>
      <c r="B35" s="581"/>
      <c r="C35" s="581"/>
      <c r="D35" s="581"/>
      <c r="E35" s="581"/>
      <c r="F35" s="581"/>
      <c r="G35" s="581"/>
      <c r="H35" s="582"/>
      <c r="I35" s="65"/>
      <c r="J35" s="66"/>
      <c r="K35" s="67"/>
      <c r="L35" s="68">
        <v>2500</v>
      </c>
      <c r="M35" s="98"/>
    </row>
    <row r="36" spans="1:13">
      <c r="A36" s="580"/>
      <c r="B36" s="581"/>
      <c r="C36" s="581"/>
      <c r="D36" s="581"/>
      <c r="E36" s="581"/>
      <c r="F36" s="581"/>
      <c r="G36" s="581"/>
      <c r="H36" s="582"/>
      <c r="I36" s="65"/>
      <c r="J36" s="66"/>
      <c r="K36" s="67"/>
      <c r="L36" s="68"/>
      <c r="M36" s="98"/>
    </row>
    <row r="37" spans="1:13">
      <c r="A37" s="580"/>
      <c r="B37" s="581"/>
      <c r="C37" s="581"/>
      <c r="D37" s="581"/>
      <c r="E37" s="581"/>
      <c r="F37" s="581"/>
      <c r="G37" s="581"/>
      <c r="H37" s="582"/>
      <c r="I37" s="65"/>
      <c r="J37" s="66"/>
      <c r="K37" s="67"/>
      <c r="L37" s="68"/>
      <c r="M37" s="98"/>
    </row>
    <row r="38" spans="1:13">
      <c r="A38" s="580"/>
      <c r="B38" s="581"/>
      <c r="C38" s="581"/>
      <c r="D38" s="581"/>
      <c r="E38" s="581"/>
      <c r="F38" s="581"/>
      <c r="G38" s="581"/>
      <c r="H38" s="582"/>
      <c r="I38" s="65"/>
      <c r="J38" s="66"/>
      <c r="K38" s="67"/>
      <c r="L38" s="68"/>
      <c r="M38" s="98"/>
    </row>
    <row r="39" spans="1:13" ht="15.75" thickBot="1">
      <c r="A39" s="574"/>
      <c r="B39" s="575"/>
      <c r="C39" s="575"/>
      <c r="D39" s="575"/>
      <c r="E39" s="575"/>
      <c r="F39" s="575"/>
      <c r="G39" s="575"/>
      <c r="H39" s="583"/>
      <c r="I39" s="69"/>
      <c r="J39" s="70"/>
      <c r="K39" s="67"/>
      <c r="L39" s="71"/>
      <c r="M39" s="98"/>
    </row>
    <row r="40" spans="1:13" ht="15.75" thickBot="1">
      <c r="A40" s="567" t="s">
        <v>31</v>
      </c>
      <c r="B40" s="568"/>
      <c r="C40" s="568"/>
      <c r="D40" s="568"/>
      <c r="E40" s="568"/>
      <c r="F40" s="568"/>
      <c r="G40" s="568"/>
      <c r="H40" s="568"/>
      <c r="I40" s="568"/>
      <c r="J40" s="568"/>
      <c r="K40" s="569"/>
      <c r="L40" s="60">
        <f>SUM(L33:L39)</f>
        <v>73337.8</v>
      </c>
      <c r="M40" s="98"/>
    </row>
    <row r="41" spans="1:13">
      <c r="A41" s="16"/>
      <c r="B41" s="5"/>
      <c r="C41" s="5"/>
      <c r="D41" s="5"/>
      <c r="E41" s="5"/>
      <c r="F41" s="5"/>
      <c r="G41" s="5"/>
      <c r="H41" s="5"/>
      <c r="I41" s="5"/>
      <c r="J41" s="5"/>
      <c r="K41" s="5"/>
      <c r="L41" s="17"/>
      <c r="M41" s="98"/>
    </row>
    <row r="42" spans="1:13">
      <c r="A42" s="136" t="s">
        <v>34</v>
      </c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21"/>
      <c r="M42" s="98"/>
    </row>
    <row r="43" spans="1:13" ht="3.75" customHeight="1" thickBot="1">
      <c r="A43" s="16"/>
      <c r="B43" s="5"/>
      <c r="C43" s="5"/>
      <c r="D43" s="5"/>
      <c r="E43" s="5"/>
      <c r="F43" s="5"/>
      <c r="G43" s="5"/>
      <c r="H43" s="5"/>
      <c r="I43" s="5"/>
      <c r="J43" s="5"/>
      <c r="K43" s="5"/>
      <c r="L43" s="17"/>
      <c r="M43" s="98"/>
    </row>
    <row r="44" spans="1:13">
      <c r="A44" s="570" t="s">
        <v>35</v>
      </c>
      <c r="B44" s="571"/>
      <c r="C44" s="571"/>
      <c r="D44" s="571"/>
      <c r="E44" s="571"/>
      <c r="F44" s="571"/>
      <c r="G44" s="571"/>
      <c r="H44" s="50" t="s">
        <v>36</v>
      </c>
      <c r="I44" s="249" t="s">
        <v>37</v>
      </c>
      <c r="J44" s="50" t="s">
        <v>38</v>
      </c>
      <c r="K44" s="249" t="s">
        <v>39</v>
      </c>
      <c r="L44" s="51" t="s">
        <v>29</v>
      </c>
      <c r="M44" s="98">
        <f>1569*1.16</f>
        <v>1820.04</v>
      </c>
    </row>
    <row r="45" spans="1:13">
      <c r="A45" s="580"/>
      <c r="B45" s="581"/>
      <c r="C45" s="581"/>
      <c r="D45" s="581"/>
      <c r="E45" s="581"/>
      <c r="F45" s="581"/>
      <c r="G45" s="581"/>
      <c r="H45" s="86"/>
      <c r="I45" s="72"/>
      <c r="J45" s="86"/>
      <c r="K45" s="72"/>
      <c r="L45" s="99"/>
      <c r="M45" s="98"/>
    </row>
    <row r="46" spans="1:13" ht="15.75" thickBot="1">
      <c r="A46" s="574"/>
      <c r="B46" s="575"/>
      <c r="C46" s="575"/>
      <c r="D46" s="575"/>
      <c r="E46" s="575"/>
      <c r="F46" s="575"/>
      <c r="G46" s="575"/>
      <c r="H46" s="87"/>
      <c r="I46" s="11"/>
      <c r="J46" s="87"/>
      <c r="K46" s="11"/>
      <c r="L46" s="88"/>
      <c r="M46" s="98"/>
    </row>
    <row r="47" spans="1:13" ht="15.75" thickBot="1">
      <c r="A47" s="567" t="s">
        <v>31</v>
      </c>
      <c r="B47" s="568"/>
      <c r="C47" s="568"/>
      <c r="D47" s="568"/>
      <c r="E47" s="568"/>
      <c r="F47" s="568"/>
      <c r="G47" s="568"/>
      <c r="H47" s="568"/>
      <c r="I47" s="568"/>
      <c r="J47" s="568"/>
      <c r="K47" s="569"/>
      <c r="L47" s="100">
        <f>SUM(L45:L46)</f>
        <v>0</v>
      </c>
      <c r="M47" s="98"/>
    </row>
    <row r="48" spans="1:13">
      <c r="A48" s="16"/>
      <c r="B48" s="5"/>
      <c r="C48" s="5"/>
      <c r="D48" s="5"/>
      <c r="E48" s="5"/>
      <c r="F48" s="5"/>
      <c r="G48" s="5"/>
      <c r="H48" s="5"/>
      <c r="I48" s="5"/>
      <c r="J48" s="5"/>
      <c r="K48" s="5"/>
      <c r="L48" s="17"/>
      <c r="M48" s="98"/>
    </row>
    <row r="49" spans="1:13">
      <c r="A49" s="136" t="s">
        <v>41</v>
      </c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21"/>
      <c r="M49" s="98"/>
    </row>
    <row r="50" spans="1:13" ht="3.75" customHeight="1" thickBot="1">
      <c r="A50" s="16"/>
      <c r="B50" s="5"/>
      <c r="C50" s="5"/>
      <c r="D50" s="5"/>
      <c r="E50" s="5"/>
      <c r="F50" s="5"/>
      <c r="G50" s="5"/>
      <c r="H50" s="5"/>
      <c r="I50" s="5"/>
      <c r="J50" s="5"/>
      <c r="K50" s="5"/>
      <c r="L50" s="17"/>
      <c r="M50" s="98"/>
    </row>
    <row r="51" spans="1:13">
      <c r="A51" s="570" t="s">
        <v>42</v>
      </c>
      <c r="B51" s="571"/>
      <c r="C51" s="571"/>
      <c r="D51" s="571"/>
      <c r="E51" s="571"/>
      <c r="F51" s="571"/>
      <c r="G51" s="571"/>
      <c r="H51" s="50" t="s">
        <v>43</v>
      </c>
      <c r="I51" s="76" t="s">
        <v>44</v>
      </c>
      <c r="J51" s="77" t="s">
        <v>45</v>
      </c>
      <c r="K51" s="76" t="s">
        <v>28</v>
      </c>
      <c r="L51" s="78" t="s">
        <v>29</v>
      </c>
      <c r="M51" s="98"/>
    </row>
    <row r="52" spans="1:13">
      <c r="A52" s="572" t="s">
        <v>95</v>
      </c>
      <c r="B52" s="573"/>
      <c r="C52" s="573"/>
      <c r="D52" s="573"/>
      <c r="E52" s="573"/>
      <c r="F52" s="573"/>
      <c r="G52" s="573"/>
      <c r="H52" s="52">
        <f>+insumos!C50+2*insumos!C49</f>
        <v>160762</v>
      </c>
      <c r="I52" s="64">
        <f>+H52*0.85</f>
        <v>136647.69999999998</v>
      </c>
      <c r="J52" s="52">
        <f>+H52+I52</f>
        <v>297409.69999999995</v>
      </c>
      <c r="K52" s="72">
        <v>20</v>
      </c>
      <c r="L52" s="54">
        <f>+J52/K52</f>
        <v>14870.484999999997</v>
      </c>
      <c r="M52" s="98"/>
    </row>
    <row r="53" spans="1:13" ht="15.75" thickBot="1">
      <c r="A53" s="574"/>
      <c r="B53" s="575"/>
      <c r="C53" s="575"/>
      <c r="D53" s="575"/>
      <c r="E53" s="575"/>
      <c r="F53" s="575"/>
      <c r="G53" s="575"/>
      <c r="H53" s="87"/>
      <c r="I53" s="11"/>
      <c r="J53" s="87"/>
      <c r="K53" s="11" t="s">
        <v>51</v>
      </c>
      <c r="L53" s="88"/>
      <c r="M53" s="98"/>
    </row>
    <row r="54" spans="1:13" ht="15.75" thickBot="1">
      <c r="A54" s="567" t="s">
        <v>31</v>
      </c>
      <c r="B54" s="568"/>
      <c r="C54" s="568"/>
      <c r="D54" s="568"/>
      <c r="E54" s="568"/>
      <c r="F54" s="568"/>
      <c r="G54" s="568"/>
      <c r="H54" s="568"/>
      <c r="I54" s="568"/>
      <c r="J54" s="568"/>
      <c r="K54" s="569"/>
      <c r="L54" s="60">
        <f>SUM(L52:L53)</f>
        <v>14870.484999999997</v>
      </c>
      <c r="M54" s="98"/>
    </row>
    <row r="55" spans="1:13" ht="8.25" customHeight="1" thickBot="1">
      <c r="A55" s="16"/>
      <c r="B55" s="5"/>
      <c r="C55" s="5"/>
      <c r="D55" s="5"/>
      <c r="E55" s="5"/>
      <c r="F55" s="5"/>
      <c r="G55" s="5"/>
      <c r="H55" s="5"/>
      <c r="I55" s="5"/>
      <c r="J55" s="5"/>
      <c r="K55" s="5"/>
      <c r="L55" s="17"/>
    </row>
    <row r="56" spans="1:13" ht="15.75" thickBot="1">
      <c r="A56" s="576" t="s">
        <v>47</v>
      </c>
      <c r="B56" s="577"/>
      <c r="C56" s="577"/>
      <c r="D56" s="577"/>
      <c r="E56" s="577"/>
      <c r="F56" s="577"/>
      <c r="G56" s="577"/>
      <c r="H56" s="577"/>
      <c r="I56" s="577"/>
      <c r="J56" s="577"/>
      <c r="K56" s="578"/>
      <c r="L56" s="60">
        <f>ROUND(L28+L40+L47+L54,0)</f>
        <v>89695</v>
      </c>
    </row>
    <row r="57" spans="1:13" ht="3" customHeight="1">
      <c r="A57" s="16"/>
      <c r="B57" s="5"/>
      <c r="C57" s="5"/>
      <c r="D57" s="5"/>
      <c r="E57" s="5"/>
      <c r="F57" s="5"/>
      <c r="G57" s="5"/>
      <c r="H57" s="5"/>
      <c r="I57" s="5"/>
      <c r="J57" s="5"/>
      <c r="K57" s="5"/>
      <c r="L57" s="17"/>
    </row>
    <row r="58" spans="1:13" ht="3" customHeight="1">
      <c r="A58" s="16"/>
      <c r="B58" s="5"/>
      <c r="C58" s="5"/>
      <c r="D58" s="5"/>
      <c r="E58" s="5"/>
      <c r="F58" s="5"/>
      <c r="G58" s="5"/>
      <c r="H58" s="5"/>
      <c r="I58" s="5"/>
      <c r="J58" s="5"/>
      <c r="K58" s="5"/>
      <c r="L58" s="17"/>
    </row>
    <row r="59" spans="1:13" ht="9.75" customHeight="1">
      <c r="A59" s="16"/>
      <c r="B59" s="5"/>
      <c r="C59" s="5"/>
      <c r="D59" s="5"/>
      <c r="E59" s="5"/>
      <c r="F59" s="5"/>
      <c r="G59" s="5"/>
      <c r="H59" s="5"/>
      <c r="I59" s="5"/>
      <c r="J59" s="5"/>
      <c r="K59" s="5"/>
      <c r="L59" s="17"/>
    </row>
    <row r="60" spans="1:13" ht="9.75" customHeight="1">
      <c r="A60" s="16"/>
      <c r="B60" s="5"/>
      <c r="C60" s="5"/>
      <c r="D60" s="5"/>
      <c r="E60" s="5"/>
      <c r="F60" s="5"/>
      <c r="G60" s="5"/>
      <c r="H60" s="5"/>
      <c r="I60" s="5"/>
      <c r="J60" s="5"/>
      <c r="K60" s="5"/>
      <c r="L60" s="17"/>
    </row>
    <row r="61" spans="1:13" ht="9.75" customHeight="1">
      <c r="A61" s="16"/>
      <c r="B61" s="5"/>
      <c r="C61" s="5"/>
      <c r="D61" s="5"/>
      <c r="E61" s="5"/>
      <c r="F61" s="5"/>
      <c r="G61" s="5"/>
      <c r="H61" s="5"/>
      <c r="I61" s="5"/>
      <c r="J61" s="5"/>
      <c r="K61" s="5"/>
      <c r="L61" s="17"/>
    </row>
    <row r="62" spans="1:13" ht="9.75" customHeight="1">
      <c r="A62" s="16"/>
      <c r="B62" s="5"/>
      <c r="C62" s="5"/>
      <c r="D62" s="5"/>
      <c r="E62" s="5"/>
      <c r="F62" s="5"/>
      <c r="G62" s="5"/>
      <c r="H62" s="5"/>
      <c r="I62" s="5"/>
      <c r="J62" s="5"/>
      <c r="K62" s="5"/>
      <c r="L62" s="17"/>
    </row>
    <row r="63" spans="1:13" ht="9.75" customHeight="1">
      <c r="A63" s="16"/>
      <c r="B63" s="5"/>
      <c r="C63" s="5"/>
      <c r="D63" s="5"/>
      <c r="E63" s="5"/>
      <c r="F63" s="5"/>
      <c r="G63" s="5"/>
      <c r="H63" s="5"/>
      <c r="I63" s="5"/>
      <c r="J63" s="5"/>
      <c r="K63" s="5"/>
      <c r="L63" s="17"/>
    </row>
    <row r="64" spans="1:13" ht="9.75" customHeight="1">
      <c r="A64" s="16"/>
      <c r="B64" s="5"/>
      <c r="C64" s="5"/>
      <c r="D64" s="5"/>
      <c r="E64" s="5"/>
      <c r="F64" s="79" t="s">
        <v>48</v>
      </c>
      <c r="G64" s="5"/>
      <c r="H64" s="5"/>
      <c r="I64" s="5"/>
      <c r="J64" s="5"/>
      <c r="K64" s="5"/>
      <c r="L64" s="17"/>
    </row>
    <row r="65" spans="1:12">
      <c r="A65" s="16"/>
      <c r="B65" s="5"/>
      <c r="C65" s="5"/>
      <c r="D65" s="5"/>
      <c r="E65" s="5"/>
      <c r="F65" s="79" t="s">
        <v>49</v>
      </c>
      <c r="G65" s="554"/>
      <c r="H65" s="554"/>
      <c r="I65" s="554"/>
      <c r="J65" s="5"/>
      <c r="K65" s="5"/>
      <c r="L65" s="17"/>
    </row>
    <row r="66" spans="1:12">
      <c r="A66" s="555" t="s">
        <v>50</v>
      </c>
      <c r="B66" s="556"/>
      <c r="C66" s="556"/>
      <c r="D66" s="556"/>
      <c r="E66" s="556"/>
      <c r="F66" s="556"/>
      <c r="G66" s="556"/>
      <c r="H66" s="556"/>
      <c r="I66" s="556"/>
      <c r="J66" s="556"/>
      <c r="K66" s="556"/>
      <c r="L66" s="557"/>
    </row>
    <row r="67" spans="1:12" ht="3" customHeight="1">
      <c r="A67" s="16"/>
      <c r="B67" s="5"/>
      <c r="C67" s="5"/>
      <c r="D67" s="5"/>
      <c r="E67" s="5"/>
      <c r="F67" s="5" t="s">
        <v>51</v>
      </c>
      <c r="G67" s="5"/>
      <c r="H67" s="5"/>
      <c r="I67" s="5"/>
      <c r="J67" s="5"/>
      <c r="K67" s="5"/>
      <c r="L67" s="17"/>
    </row>
    <row r="68" spans="1:12">
      <c r="A68" s="136" t="s">
        <v>89</v>
      </c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21"/>
    </row>
    <row r="69" spans="1:12">
      <c r="A69" s="558"/>
      <c r="B69" s="559"/>
      <c r="C69" s="559"/>
      <c r="D69" s="559"/>
      <c r="E69" s="559"/>
      <c r="F69" s="559"/>
      <c r="G69" s="559"/>
      <c r="H69" s="559"/>
      <c r="I69" s="559"/>
      <c r="J69" s="559"/>
      <c r="K69" s="559"/>
      <c r="L69" s="560"/>
    </row>
    <row r="70" spans="1:12">
      <c r="A70" s="561"/>
      <c r="B70" s="562"/>
      <c r="C70" s="562"/>
      <c r="D70" s="562"/>
      <c r="E70" s="562"/>
      <c r="F70" s="562"/>
      <c r="G70" s="562"/>
      <c r="H70" s="562"/>
      <c r="I70" s="562"/>
      <c r="J70" s="562"/>
      <c r="K70" s="562"/>
      <c r="L70" s="563"/>
    </row>
    <row r="71" spans="1:12">
      <c r="A71" s="564"/>
      <c r="B71" s="565"/>
      <c r="C71" s="565"/>
      <c r="D71" s="565"/>
      <c r="E71" s="565"/>
      <c r="F71" s="565"/>
      <c r="G71" s="565"/>
      <c r="H71" s="565"/>
      <c r="I71" s="565"/>
      <c r="J71" s="565"/>
      <c r="K71" s="565"/>
      <c r="L71" s="566"/>
    </row>
    <row r="72" spans="1:12">
      <c r="A72" s="80"/>
      <c r="B72" s="81"/>
      <c r="C72" s="81"/>
      <c r="D72" s="81"/>
      <c r="E72" s="81"/>
      <c r="F72" s="81"/>
      <c r="G72" s="81"/>
      <c r="H72" s="81"/>
      <c r="I72" s="81"/>
      <c r="J72" s="81"/>
      <c r="K72" s="81"/>
      <c r="L72" s="82"/>
    </row>
    <row r="73" spans="1:12">
      <c r="A73" s="80" t="s">
        <v>53</v>
      </c>
      <c r="B73" s="137"/>
      <c r="C73" s="81"/>
      <c r="D73" s="81"/>
      <c r="E73" s="81"/>
      <c r="F73" s="81"/>
      <c r="G73" s="81"/>
      <c r="H73" s="81"/>
      <c r="I73" s="81"/>
      <c r="J73" s="81"/>
      <c r="K73" s="81"/>
      <c r="L73" s="82"/>
    </row>
    <row r="74" spans="1:12">
      <c r="A74" s="16" t="s">
        <v>54</v>
      </c>
      <c r="B74" s="5"/>
      <c r="C74" s="5"/>
      <c r="D74" s="5"/>
      <c r="E74" s="79"/>
      <c r="F74" s="5"/>
      <c r="G74" s="5"/>
      <c r="H74" s="5"/>
      <c r="I74" s="5"/>
      <c r="J74" s="5"/>
      <c r="K74" s="5"/>
      <c r="L74" s="17"/>
    </row>
    <row r="75" spans="1:12">
      <c r="A75" s="16"/>
      <c r="B75" s="5"/>
      <c r="C75" s="5"/>
      <c r="D75" s="5"/>
      <c r="E75" s="79"/>
      <c r="F75" s="139"/>
      <c r="G75" s="139"/>
      <c r="H75" s="139"/>
      <c r="I75" s="139"/>
      <c r="J75" s="5"/>
      <c r="K75" s="5"/>
      <c r="L75" s="17"/>
    </row>
    <row r="76" spans="1:12">
      <c r="A76" s="149"/>
      <c r="B76" s="139"/>
      <c r="C76" s="139"/>
      <c r="D76" s="139"/>
      <c r="E76" s="139"/>
      <c r="F76" s="139"/>
      <c r="G76" s="139"/>
      <c r="H76" s="139"/>
      <c r="I76" s="139"/>
      <c r="J76" s="139"/>
      <c r="K76" s="139"/>
      <c r="L76" s="140"/>
    </row>
    <row r="77" spans="1:12">
      <c r="A77" s="16" t="s">
        <v>55</v>
      </c>
      <c r="B77" s="83"/>
      <c r="C77" s="83"/>
      <c r="D77" s="84"/>
      <c r="E77" s="141"/>
      <c r="F77" s="141"/>
      <c r="G77" s="141"/>
      <c r="H77" s="141"/>
      <c r="I77" s="142"/>
      <c r="J77" s="142"/>
      <c r="K77" s="142"/>
      <c r="L77" s="143"/>
    </row>
    <row r="78" spans="1:12" ht="9" customHeight="1" thickBot="1">
      <c r="A78" s="144"/>
      <c r="B78" s="145"/>
      <c r="C78" s="145"/>
      <c r="D78" s="11"/>
      <c r="E78" s="146"/>
      <c r="F78" s="146"/>
      <c r="G78" s="146"/>
      <c r="H78" s="146"/>
      <c r="I78" s="147"/>
      <c r="J78" s="147"/>
      <c r="K78" s="147"/>
      <c r="L78" s="148"/>
    </row>
  </sheetData>
  <mergeCells count="46">
    <mergeCell ref="A66:L66"/>
    <mergeCell ref="A69:L71"/>
    <mergeCell ref="A51:G51"/>
    <mergeCell ref="A52:G52"/>
    <mergeCell ref="A53:G53"/>
    <mergeCell ref="A54:K54"/>
    <mergeCell ref="A56:K56"/>
    <mergeCell ref="G65:I65"/>
    <mergeCell ref="A47:K47"/>
    <mergeCell ref="A33:H33"/>
    <mergeCell ref="A34:H34"/>
    <mergeCell ref="A35:H35"/>
    <mergeCell ref="A36:H36"/>
    <mergeCell ref="A37:H37"/>
    <mergeCell ref="A38:H38"/>
    <mergeCell ref="A39:H39"/>
    <mergeCell ref="A40:K40"/>
    <mergeCell ref="A44:G44"/>
    <mergeCell ref="A45:G45"/>
    <mergeCell ref="A46:G46"/>
    <mergeCell ref="A32:H32"/>
    <mergeCell ref="B20:J20"/>
    <mergeCell ref="A24:E24"/>
    <mergeCell ref="F24:G24"/>
    <mergeCell ref="H24:I24"/>
    <mergeCell ref="A25:E25"/>
    <mergeCell ref="F25:G25"/>
    <mergeCell ref="H25:I25"/>
    <mergeCell ref="A26:E26"/>
    <mergeCell ref="A27:E27"/>
    <mergeCell ref="F27:G27"/>
    <mergeCell ref="H27:I27"/>
    <mergeCell ref="A28:K28"/>
    <mergeCell ref="B19:J19"/>
    <mergeCell ref="A2:A5"/>
    <mergeCell ref="D2:I2"/>
    <mergeCell ref="J2:L2"/>
    <mergeCell ref="D3:I3"/>
    <mergeCell ref="D4:I4"/>
    <mergeCell ref="D5:I5"/>
    <mergeCell ref="K5:L5"/>
    <mergeCell ref="C10:L10"/>
    <mergeCell ref="C11:L11"/>
    <mergeCell ref="C12:L12"/>
    <mergeCell ref="C13:L13"/>
    <mergeCell ref="C14:L14"/>
  </mergeCells>
  <pageMargins left="0.70866141732283472" right="0.70866141732283472" top="0.74803149606299213" bottom="0.74803149606299213" header="0.31496062992125984" footer="0.31496062992125984"/>
  <pageSetup paperSize="9" scale="55" orientation="portrait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  <pageSetUpPr fitToPage="1"/>
  </sheetPr>
  <dimension ref="A1:AL79"/>
  <sheetViews>
    <sheetView topLeftCell="A31" zoomScale="80" zoomScaleNormal="80" workbookViewId="0">
      <selection activeCell="K53" sqref="K53"/>
    </sheetView>
  </sheetViews>
  <sheetFormatPr baseColWidth="10" defaultRowHeight="15"/>
  <cols>
    <col min="1" max="7" width="11.42578125" style="85"/>
    <col min="8" max="8" width="14" style="85" customWidth="1"/>
    <col min="9" max="9" width="12.5703125" style="85" customWidth="1"/>
    <col min="10" max="10" width="13.28515625" style="85" customWidth="1"/>
    <col min="11" max="11" width="15.85546875" style="85" customWidth="1"/>
    <col min="12" max="12" width="13" style="85" customWidth="1"/>
    <col min="14" max="14" width="12.7109375" bestFit="1" customWidth="1"/>
    <col min="255" max="255" width="1.85546875" customWidth="1"/>
    <col min="263" max="263" width="14" customWidth="1"/>
    <col min="264" max="264" width="12.5703125" customWidth="1"/>
    <col min="265" max="265" width="13.28515625" customWidth="1"/>
    <col min="266" max="266" width="15.85546875" customWidth="1"/>
    <col min="267" max="267" width="13" customWidth="1"/>
    <col min="268" max="268" width="0.140625" customWidth="1"/>
    <col min="270" max="270" width="12.7109375" bestFit="1" customWidth="1"/>
    <col min="511" max="511" width="1.85546875" customWidth="1"/>
    <col min="519" max="519" width="14" customWidth="1"/>
    <col min="520" max="520" width="12.5703125" customWidth="1"/>
    <col min="521" max="521" width="13.28515625" customWidth="1"/>
    <col min="522" max="522" width="15.85546875" customWidth="1"/>
    <col min="523" max="523" width="13" customWidth="1"/>
    <col min="524" max="524" width="0.140625" customWidth="1"/>
    <col min="526" max="526" width="12.7109375" bestFit="1" customWidth="1"/>
    <col min="767" max="767" width="1.85546875" customWidth="1"/>
    <col min="775" max="775" width="14" customWidth="1"/>
    <col min="776" max="776" width="12.5703125" customWidth="1"/>
    <col min="777" max="777" width="13.28515625" customWidth="1"/>
    <col min="778" max="778" width="15.85546875" customWidth="1"/>
    <col min="779" max="779" width="13" customWidth="1"/>
    <col min="780" max="780" width="0.140625" customWidth="1"/>
    <col min="782" max="782" width="12.7109375" bestFit="1" customWidth="1"/>
    <col min="1023" max="1023" width="1.85546875" customWidth="1"/>
    <col min="1031" max="1031" width="14" customWidth="1"/>
    <col min="1032" max="1032" width="12.5703125" customWidth="1"/>
    <col min="1033" max="1033" width="13.28515625" customWidth="1"/>
    <col min="1034" max="1034" width="15.85546875" customWidth="1"/>
    <col min="1035" max="1035" width="13" customWidth="1"/>
    <col min="1036" max="1036" width="0.140625" customWidth="1"/>
    <col min="1038" max="1038" width="12.7109375" bestFit="1" customWidth="1"/>
    <col min="1279" max="1279" width="1.85546875" customWidth="1"/>
    <col min="1287" max="1287" width="14" customWidth="1"/>
    <col min="1288" max="1288" width="12.5703125" customWidth="1"/>
    <col min="1289" max="1289" width="13.28515625" customWidth="1"/>
    <col min="1290" max="1290" width="15.85546875" customWidth="1"/>
    <col min="1291" max="1291" width="13" customWidth="1"/>
    <col min="1292" max="1292" width="0.140625" customWidth="1"/>
    <col min="1294" max="1294" width="12.7109375" bestFit="1" customWidth="1"/>
    <col min="1535" max="1535" width="1.85546875" customWidth="1"/>
    <col min="1543" max="1543" width="14" customWidth="1"/>
    <col min="1544" max="1544" width="12.5703125" customWidth="1"/>
    <col min="1545" max="1545" width="13.28515625" customWidth="1"/>
    <col min="1546" max="1546" width="15.85546875" customWidth="1"/>
    <col min="1547" max="1547" width="13" customWidth="1"/>
    <col min="1548" max="1548" width="0.140625" customWidth="1"/>
    <col min="1550" max="1550" width="12.7109375" bestFit="1" customWidth="1"/>
    <col min="1791" max="1791" width="1.85546875" customWidth="1"/>
    <col min="1799" max="1799" width="14" customWidth="1"/>
    <col min="1800" max="1800" width="12.5703125" customWidth="1"/>
    <col min="1801" max="1801" width="13.28515625" customWidth="1"/>
    <col min="1802" max="1802" width="15.85546875" customWidth="1"/>
    <col min="1803" max="1803" width="13" customWidth="1"/>
    <col min="1804" max="1804" width="0.140625" customWidth="1"/>
    <col min="1806" max="1806" width="12.7109375" bestFit="1" customWidth="1"/>
    <col min="2047" max="2047" width="1.85546875" customWidth="1"/>
    <col min="2055" max="2055" width="14" customWidth="1"/>
    <col min="2056" max="2056" width="12.5703125" customWidth="1"/>
    <col min="2057" max="2057" width="13.28515625" customWidth="1"/>
    <col min="2058" max="2058" width="15.85546875" customWidth="1"/>
    <col min="2059" max="2059" width="13" customWidth="1"/>
    <col min="2060" max="2060" width="0.140625" customWidth="1"/>
    <col min="2062" max="2062" width="12.7109375" bestFit="1" customWidth="1"/>
    <col min="2303" max="2303" width="1.85546875" customWidth="1"/>
    <col min="2311" max="2311" width="14" customWidth="1"/>
    <col min="2312" max="2312" width="12.5703125" customWidth="1"/>
    <col min="2313" max="2313" width="13.28515625" customWidth="1"/>
    <col min="2314" max="2314" width="15.85546875" customWidth="1"/>
    <col min="2315" max="2315" width="13" customWidth="1"/>
    <col min="2316" max="2316" width="0.140625" customWidth="1"/>
    <col min="2318" max="2318" width="12.7109375" bestFit="1" customWidth="1"/>
    <col min="2559" max="2559" width="1.85546875" customWidth="1"/>
    <col min="2567" max="2567" width="14" customWidth="1"/>
    <col min="2568" max="2568" width="12.5703125" customWidth="1"/>
    <col min="2569" max="2569" width="13.28515625" customWidth="1"/>
    <col min="2570" max="2570" width="15.85546875" customWidth="1"/>
    <col min="2571" max="2571" width="13" customWidth="1"/>
    <col min="2572" max="2572" width="0.140625" customWidth="1"/>
    <col min="2574" max="2574" width="12.7109375" bestFit="1" customWidth="1"/>
    <col min="2815" max="2815" width="1.85546875" customWidth="1"/>
    <col min="2823" max="2823" width="14" customWidth="1"/>
    <col min="2824" max="2824" width="12.5703125" customWidth="1"/>
    <col min="2825" max="2825" width="13.28515625" customWidth="1"/>
    <col min="2826" max="2826" width="15.85546875" customWidth="1"/>
    <col min="2827" max="2827" width="13" customWidth="1"/>
    <col min="2828" max="2828" width="0.140625" customWidth="1"/>
    <col min="2830" max="2830" width="12.7109375" bestFit="1" customWidth="1"/>
    <col min="3071" max="3071" width="1.85546875" customWidth="1"/>
    <col min="3079" max="3079" width="14" customWidth="1"/>
    <col min="3080" max="3080" width="12.5703125" customWidth="1"/>
    <col min="3081" max="3081" width="13.28515625" customWidth="1"/>
    <col min="3082" max="3082" width="15.85546875" customWidth="1"/>
    <col min="3083" max="3083" width="13" customWidth="1"/>
    <col min="3084" max="3084" width="0.140625" customWidth="1"/>
    <col min="3086" max="3086" width="12.7109375" bestFit="1" customWidth="1"/>
    <col min="3327" max="3327" width="1.85546875" customWidth="1"/>
    <col min="3335" max="3335" width="14" customWidth="1"/>
    <col min="3336" max="3336" width="12.5703125" customWidth="1"/>
    <col min="3337" max="3337" width="13.28515625" customWidth="1"/>
    <col min="3338" max="3338" width="15.85546875" customWidth="1"/>
    <col min="3339" max="3339" width="13" customWidth="1"/>
    <col min="3340" max="3340" width="0.140625" customWidth="1"/>
    <col min="3342" max="3342" width="12.7109375" bestFit="1" customWidth="1"/>
    <col min="3583" max="3583" width="1.85546875" customWidth="1"/>
    <col min="3591" max="3591" width="14" customWidth="1"/>
    <col min="3592" max="3592" width="12.5703125" customWidth="1"/>
    <col min="3593" max="3593" width="13.28515625" customWidth="1"/>
    <col min="3594" max="3594" width="15.85546875" customWidth="1"/>
    <col min="3595" max="3595" width="13" customWidth="1"/>
    <col min="3596" max="3596" width="0.140625" customWidth="1"/>
    <col min="3598" max="3598" width="12.7109375" bestFit="1" customWidth="1"/>
    <col min="3839" max="3839" width="1.85546875" customWidth="1"/>
    <col min="3847" max="3847" width="14" customWidth="1"/>
    <col min="3848" max="3848" width="12.5703125" customWidth="1"/>
    <col min="3849" max="3849" width="13.28515625" customWidth="1"/>
    <col min="3850" max="3850" width="15.85546875" customWidth="1"/>
    <col min="3851" max="3851" width="13" customWidth="1"/>
    <col min="3852" max="3852" width="0.140625" customWidth="1"/>
    <col min="3854" max="3854" width="12.7109375" bestFit="1" customWidth="1"/>
    <col min="4095" max="4095" width="1.85546875" customWidth="1"/>
    <col min="4103" max="4103" width="14" customWidth="1"/>
    <col min="4104" max="4104" width="12.5703125" customWidth="1"/>
    <col min="4105" max="4105" width="13.28515625" customWidth="1"/>
    <col min="4106" max="4106" width="15.85546875" customWidth="1"/>
    <col min="4107" max="4107" width="13" customWidth="1"/>
    <col min="4108" max="4108" width="0.140625" customWidth="1"/>
    <col min="4110" max="4110" width="12.7109375" bestFit="1" customWidth="1"/>
    <col min="4351" max="4351" width="1.85546875" customWidth="1"/>
    <col min="4359" max="4359" width="14" customWidth="1"/>
    <col min="4360" max="4360" width="12.5703125" customWidth="1"/>
    <col min="4361" max="4361" width="13.28515625" customWidth="1"/>
    <col min="4362" max="4362" width="15.85546875" customWidth="1"/>
    <col min="4363" max="4363" width="13" customWidth="1"/>
    <col min="4364" max="4364" width="0.140625" customWidth="1"/>
    <col min="4366" max="4366" width="12.7109375" bestFit="1" customWidth="1"/>
    <col min="4607" max="4607" width="1.85546875" customWidth="1"/>
    <col min="4615" max="4615" width="14" customWidth="1"/>
    <col min="4616" max="4616" width="12.5703125" customWidth="1"/>
    <col min="4617" max="4617" width="13.28515625" customWidth="1"/>
    <col min="4618" max="4618" width="15.85546875" customWidth="1"/>
    <col min="4619" max="4619" width="13" customWidth="1"/>
    <col min="4620" max="4620" width="0.140625" customWidth="1"/>
    <col min="4622" max="4622" width="12.7109375" bestFit="1" customWidth="1"/>
    <col min="4863" max="4863" width="1.85546875" customWidth="1"/>
    <col min="4871" max="4871" width="14" customWidth="1"/>
    <col min="4872" max="4872" width="12.5703125" customWidth="1"/>
    <col min="4873" max="4873" width="13.28515625" customWidth="1"/>
    <col min="4874" max="4874" width="15.85546875" customWidth="1"/>
    <col min="4875" max="4875" width="13" customWidth="1"/>
    <col min="4876" max="4876" width="0.140625" customWidth="1"/>
    <col min="4878" max="4878" width="12.7109375" bestFit="1" customWidth="1"/>
    <col min="5119" max="5119" width="1.85546875" customWidth="1"/>
    <col min="5127" max="5127" width="14" customWidth="1"/>
    <col min="5128" max="5128" width="12.5703125" customWidth="1"/>
    <col min="5129" max="5129" width="13.28515625" customWidth="1"/>
    <col min="5130" max="5130" width="15.85546875" customWidth="1"/>
    <col min="5131" max="5131" width="13" customWidth="1"/>
    <col min="5132" max="5132" width="0.140625" customWidth="1"/>
    <col min="5134" max="5134" width="12.7109375" bestFit="1" customWidth="1"/>
    <col min="5375" max="5375" width="1.85546875" customWidth="1"/>
    <col min="5383" max="5383" width="14" customWidth="1"/>
    <col min="5384" max="5384" width="12.5703125" customWidth="1"/>
    <col min="5385" max="5385" width="13.28515625" customWidth="1"/>
    <col min="5386" max="5386" width="15.85546875" customWidth="1"/>
    <col min="5387" max="5387" width="13" customWidth="1"/>
    <col min="5388" max="5388" width="0.140625" customWidth="1"/>
    <col min="5390" max="5390" width="12.7109375" bestFit="1" customWidth="1"/>
    <col min="5631" max="5631" width="1.85546875" customWidth="1"/>
    <col min="5639" max="5639" width="14" customWidth="1"/>
    <col min="5640" max="5640" width="12.5703125" customWidth="1"/>
    <col min="5641" max="5641" width="13.28515625" customWidth="1"/>
    <col min="5642" max="5642" width="15.85546875" customWidth="1"/>
    <col min="5643" max="5643" width="13" customWidth="1"/>
    <col min="5644" max="5644" width="0.140625" customWidth="1"/>
    <col min="5646" max="5646" width="12.7109375" bestFit="1" customWidth="1"/>
    <col min="5887" max="5887" width="1.85546875" customWidth="1"/>
    <col min="5895" max="5895" width="14" customWidth="1"/>
    <col min="5896" max="5896" width="12.5703125" customWidth="1"/>
    <col min="5897" max="5897" width="13.28515625" customWidth="1"/>
    <col min="5898" max="5898" width="15.85546875" customWidth="1"/>
    <col min="5899" max="5899" width="13" customWidth="1"/>
    <col min="5900" max="5900" width="0.140625" customWidth="1"/>
    <col min="5902" max="5902" width="12.7109375" bestFit="1" customWidth="1"/>
    <col min="6143" max="6143" width="1.85546875" customWidth="1"/>
    <col min="6151" max="6151" width="14" customWidth="1"/>
    <col min="6152" max="6152" width="12.5703125" customWidth="1"/>
    <col min="6153" max="6153" width="13.28515625" customWidth="1"/>
    <col min="6154" max="6154" width="15.85546875" customWidth="1"/>
    <col min="6155" max="6155" width="13" customWidth="1"/>
    <col min="6156" max="6156" width="0.140625" customWidth="1"/>
    <col min="6158" max="6158" width="12.7109375" bestFit="1" customWidth="1"/>
    <col min="6399" max="6399" width="1.85546875" customWidth="1"/>
    <col min="6407" max="6407" width="14" customWidth="1"/>
    <col min="6408" max="6408" width="12.5703125" customWidth="1"/>
    <col min="6409" max="6409" width="13.28515625" customWidth="1"/>
    <col min="6410" max="6410" width="15.85546875" customWidth="1"/>
    <col min="6411" max="6411" width="13" customWidth="1"/>
    <col min="6412" max="6412" width="0.140625" customWidth="1"/>
    <col min="6414" max="6414" width="12.7109375" bestFit="1" customWidth="1"/>
    <col min="6655" max="6655" width="1.85546875" customWidth="1"/>
    <col min="6663" max="6663" width="14" customWidth="1"/>
    <col min="6664" max="6664" width="12.5703125" customWidth="1"/>
    <col min="6665" max="6665" width="13.28515625" customWidth="1"/>
    <col min="6666" max="6666" width="15.85546875" customWidth="1"/>
    <col min="6667" max="6667" width="13" customWidth="1"/>
    <col min="6668" max="6668" width="0.140625" customWidth="1"/>
    <col min="6670" max="6670" width="12.7109375" bestFit="1" customWidth="1"/>
    <col min="6911" max="6911" width="1.85546875" customWidth="1"/>
    <col min="6919" max="6919" width="14" customWidth="1"/>
    <col min="6920" max="6920" width="12.5703125" customWidth="1"/>
    <col min="6921" max="6921" width="13.28515625" customWidth="1"/>
    <col min="6922" max="6922" width="15.85546875" customWidth="1"/>
    <col min="6923" max="6923" width="13" customWidth="1"/>
    <col min="6924" max="6924" width="0.140625" customWidth="1"/>
    <col min="6926" max="6926" width="12.7109375" bestFit="1" customWidth="1"/>
    <col min="7167" max="7167" width="1.85546875" customWidth="1"/>
    <col min="7175" max="7175" width="14" customWidth="1"/>
    <col min="7176" max="7176" width="12.5703125" customWidth="1"/>
    <col min="7177" max="7177" width="13.28515625" customWidth="1"/>
    <col min="7178" max="7178" width="15.85546875" customWidth="1"/>
    <col min="7179" max="7179" width="13" customWidth="1"/>
    <col min="7180" max="7180" width="0.140625" customWidth="1"/>
    <col min="7182" max="7182" width="12.7109375" bestFit="1" customWidth="1"/>
    <col min="7423" max="7423" width="1.85546875" customWidth="1"/>
    <col min="7431" max="7431" width="14" customWidth="1"/>
    <col min="7432" max="7432" width="12.5703125" customWidth="1"/>
    <col min="7433" max="7433" width="13.28515625" customWidth="1"/>
    <col min="7434" max="7434" width="15.85546875" customWidth="1"/>
    <col min="7435" max="7435" width="13" customWidth="1"/>
    <col min="7436" max="7436" width="0.140625" customWidth="1"/>
    <col min="7438" max="7438" width="12.7109375" bestFit="1" customWidth="1"/>
    <col min="7679" max="7679" width="1.85546875" customWidth="1"/>
    <col min="7687" max="7687" width="14" customWidth="1"/>
    <col min="7688" max="7688" width="12.5703125" customWidth="1"/>
    <col min="7689" max="7689" width="13.28515625" customWidth="1"/>
    <col min="7690" max="7690" width="15.85546875" customWidth="1"/>
    <col min="7691" max="7691" width="13" customWidth="1"/>
    <col min="7692" max="7692" width="0.140625" customWidth="1"/>
    <col min="7694" max="7694" width="12.7109375" bestFit="1" customWidth="1"/>
    <col min="7935" max="7935" width="1.85546875" customWidth="1"/>
    <col min="7943" max="7943" width="14" customWidth="1"/>
    <col min="7944" max="7944" width="12.5703125" customWidth="1"/>
    <col min="7945" max="7945" width="13.28515625" customWidth="1"/>
    <col min="7946" max="7946" width="15.85546875" customWidth="1"/>
    <col min="7947" max="7947" width="13" customWidth="1"/>
    <col min="7948" max="7948" width="0.140625" customWidth="1"/>
    <col min="7950" max="7950" width="12.7109375" bestFit="1" customWidth="1"/>
    <col min="8191" max="8191" width="1.85546875" customWidth="1"/>
    <col min="8199" max="8199" width="14" customWidth="1"/>
    <col min="8200" max="8200" width="12.5703125" customWidth="1"/>
    <col min="8201" max="8201" width="13.28515625" customWidth="1"/>
    <col min="8202" max="8202" width="15.85546875" customWidth="1"/>
    <col min="8203" max="8203" width="13" customWidth="1"/>
    <col min="8204" max="8204" width="0.140625" customWidth="1"/>
    <col min="8206" max="8206" width="12.7109375" bestFit="1" customWidth="1"/>
    <col min="8447" max="8447" width="1.85546875" customWidth="1"/>
    <col min="8455" max="8455" width="14" customWidth="1"/>
    <col min="8456" max="8456" width="12.5703125" customWidth="1"/>
    <col min="8457" max="8457" width="13.28515625" customWidth="1"/>
    <col min="8458" max="8458" width="15.85546875" customWidth="1"/>
    <col min="8459" max="8459" width="13" customWidth="1"/>
    <col min="8460" max="8460" width="0.140625" customWidth="1"/>
    <col min="8462" max="8462" width="12.7109375" bestFit="1" customWidth="1"/>
    <col min="8703" max="8703" width="1.85546875" customWidth="1"/>
    <col min="8711" max="8711" width="14" customWidth="1"/>
    <col min="8712" max="8712" width="12.5703125" customWidth="1"/>
    <col min="8713" max="8713" width="13.28515625" customWidth="1"/>
    <col min="8714" max="8714" width="15.85546875" customWidth="1"/>
    <col min="8715" max="8715" width="13" customWidth="1"/>
    <col min="8716" max="8716" width="0.140625" customWidth="1"/>
    <col min="8718" max="8718" width="12.7109375" bestFit="1" customWidth="1"/>
    <col min="8959" max="8959" width="1.85546875" customWidth="1"/>
    <col min="8967" max="8967" width="14" customWidth="1"/>
    <col min="8968" max="8968" width="12.5703125" customWidth="1"/>
    <col min="8969" max="8969" width="13.28515625" customWidth="1"/>
    <col min="8970" max="8970" width="15.85546875" customWidth="1"/>
    <col min="8971" max="8971" width="13" customWidth="1"/>
    <col min="8972" max="8972" width="0.140625" customWidth="1"/>
    <col min="8974" max="8974" width="12.7109375" bestFit="1" customWidth="1"/>
    <col min="9215" max="9215" width="1.85546875" customWidth="1"/>
    <col min="9223" max="9223" width="14" customWidth="1"/>
    <col min="9224" max="9224" width="12.5703125" customWidth="1"/>
    <col min="9225" max="9225" width="13.28515625" customWidth="1"/>
    <col min="9226" max="9226" width="15.85546875" customWidth="1"/>
    <col min="9227" max="9227" width="13" customWidth="1"/>
    <col min="9228" max="9228" width="0.140625" customWidth="1"/>
    <col min="9230" max="9230" width="12.7109375" bestFit="1" customWidth="1"/>
    <col min="9471" max="9471" width="1.85546875" customWidth="1"/>
    <col min="9479" max="9479" width="14" customWidth="1"/>
    <col min="9480" max="9480" width="12.5703125" customWidth="1"/>
    <col min="9481" max="9481" width="13.28515625" customWidth="1"/>
    <col min="9482" max="9482" width="15.85546875" customWidth="1"/>
    <col min="9483" max="9483" width="13" customWidth="1"/>
    <col min="9484" max="9484" width="0.140625" customWidth="1"/>
    <col min="9486" max="9486" width="12.7109375" bestFit="1" customWidth="1"/>
    <col min="9727" max="9727" width="1.85546875" customWidth="1"/>
    <col min="9735" max="9735" width="14" customWidth="1"/>
    <col min="9736" max="9736" width="12.5703125" customWidth="1"/>
    <col min="9737" max="9737" width="13.28515625" customWidth="1"/>
    <col min="9738" max="9738" width="15.85546875" customWidth="1"/>
    <col min="9739" max="9739" width="13" customWidth="1"/>
    <col min="9740" max="9740" width="0.140625" customWidth="1"/>
    <col min="9742" max="9742" width="12.7109375" bestFit="1" customWidth="1"/>
    <col min="9983" max="9983" width="1.85546875" customWidth="1"/>
    <col min="9991" max="9991" width="14" customWidth="1"/>
    <col min="9992" max="9992" width="12.5703125" customWidth="1"/>
    <col min="9993" max="9993" width="13.28515625" customWidth="1"/>
    <col min="9994" max="9994" width="15.85546875" customWidth="1"/>
    <col min="9995" max="9995" width="13" customWidth="1"/>
    <col min="9996" max="9996" width="0.140625" customWidth="1"/>
    <col min="9998" max="9998" width="12.7109375" bestFit="1" customWidth="1"/>
    <col min="10239" max="10239" width="1.85546875" customWidth="1"/>
    <col min="10247" max="10247" width="14" customWidth="1"/>
    <col min="10248" max="10248" width="12.5703125" customWidth="1"/>
    <col min="10249" max="10249" width="13.28515625" customWidth="1"/>
    <col min="10250" max="10250" width="15.85546875" customWidth="1"/>
    <col min="10251" max="10251" width="13" customWidth="1"/>
    <col min="10252" max="10252" width="0.140625" customWidth="1"/>
    <col min="10254" max="10254" width="12.7109375" bestFit="1" customWidth="1"/>
    <col min="10495" max="10495" width="1.85546875" customWidth="1"/>
    <col min="10503" max="10503" width="14" customWidth="1"/>
    <col min="10504" max="10504" width="12.5703125" customWidth="1"/>
    <col min="10505" max="10505" width="13.28515625" customWidth="1"/>
    <col min="10506" max="10506" width="15.85546875" customWidth="1"/>
    <col min="10507" max="10507" width="13" customWidth="1"/>
    <col min="10508" max="10508" width="0.140625" customWidth="1"/>
    <col min="10510" max="10510" width="12.7109375" bestFit="1" customWidth="1"/>
    <col min="10751" max="10751" width="1.85546875" customWidth="1"/>
    <col min="10759" max="10759" width="14" customWidth="1"/>
    <col min="10760" max="10760" width="12.5703125" customWidth="1"/>
    <col min="10761" max="10761" width="13.28515625" customWidth="1"/>
    <col min="10762" max="10762" width="15.85546875" customWidth="1"/>
    <col min="10763" max="10763" width="13" customWidth="1"/>
    <col min="10764" max="10764" width="0.140625" customWidth="1"/>
    <col min="10766" max="10766" width="12.7109375" bestFit="1" customWidth="1"/>
    <col min="11007" max="11007" width="1.85546875" customWidth="1"/>
    <col min="11015" max="11015" width="14" customWidth="1"/>
    <col min="11016" max="11016" width="12.5703125" customWidth="1"/>
    <col min="11017" max="11017" width="13.28515625" customWidth="1"/>
    <col min="11018" max="11018" width="15.85546875" customWidth="1"/>
    <col min="11019" max="11019" width="13" customWidth="1"/>
    <col min="11020" max="11020" width="0.140625" customWidth="1"/>
    <col min="11022" max="11022" width="12.7109375" bestFit="1" customWidth="1"/>
    <col min="11263" max="11263" width="1.85546875" customWidth="1"/>
    <col min="11271" max="11271" width="14" customWidth="1"/>
    <col min="11272" max="11272" width="12.5703125" customWidth="1"/>
    <col min="11273" max="11273" width="13.28515625" customWidth="1"/>
    <col min="11274" max="11274" width="15.85546875" customWidth="1"/>
    <col min="11275" max="11275" width="13" customWidth="1"/>
    <col min="11276" max="11276" width="0.140625" customWidth="1"/>
    <col min="11278" max="11278" width="12.7109375" bestFit="1" customWidth="1"/>
    <col min="11519" max="11519" width="1.85546875" customWidth="1"/>
    <col min="11527" max="11527" width="14" customWidth="1"/>
    <col min="11528" max="11528" width="12.5703125" customWidth="1"/>
    <col min="11529" max="11529" width="13.28515625" customWidth="1"/>
    <col min="11530" max="11530" width="15.85546875" customWidth="1"/>
    <col min="11531" max="11531" width="13" customWidth="1"/>
    <col min="11532" max="11532" width="0.140625" customWidth="1"/>
    <col min="11534" max="11534" width="12.7109375" bestFit="1" customWidth="1"/>
    <col min="11775" max="11775" width="1.85546875" customWidth="1"/>
    <col min="11783" max="11783" width="14" customWidth="1"/>
    <col min="11784" max="11784" width="12.5703125" customWidth="1"/>
    <col min="11785" max="11785" width="13.28515625" customWidth="1"/>
    <col min="11786" max="11786" width="15.85546875" customWidth="1"/>
    <col min="11787" max="11787" width="13" customWidth="1"/>
    <col min="11788" max="11788" width="0.140625" customWidth="1"/>
    <col min="11790" max="11790" width="12.7109375" bestFit="1" customWidth="1"/>
    <col min="12031" max="12031" width="1.85546875" customWidth="1"/>
    <col min="12039" max="12039" width="14" customWidth="1"/>
    <col min="12040" max="12040" width="12.5703125" customWidth="1"/>
    <col min="12041" max="12041" width="13.28515625" customWidth="1"/>
    <col min="12042" max="12042" width="15.85546875" customWidth="1"/>
    <col min="12043" max="12043" width="13" customWidth="1"/>
    <col min="12044" max="12044" width="0.140625" customWidth="1"/>
    <col min="12046" max="12046" width="12.7109375" bestFit="1" customWidth="1"/>
    <col min="12287" max="12287" width="1.85546875" customWidth="1"/>
    <col min="12295" max="12295" width="14" customWidth="1"/>
    <col min="12296" max="12296" width="12.5703125" customWidth="1"/>
    <col min="12297" max="12297" width="13.28515625" customWidth="1"/>
    <col min="12298" max="12298" width="15.85546875" customWidth="1"/>
    <col min="12299" max="12299" width="13" customWidth="1"/>
    <col min="12300" max="12300" width="0.140625" customWidth="1"/>
    <col min="12302" max="12302" width="12.7109375" bestFit="1" customWidth="1"/>
    <col min="12543" max="12543" width="1.85546875" customWidth="1"/>
    <col min="12551" max="12551" width="14" customWidth="1"/>
    <col min="12552" max="12552" width="12.5703125" customWidth="1"/>
    <col min="12553" max="12553" width="13.28515625" customWidth="1"/>
    <col min="12554" max="12554" width="15.85546875" customWidth="1"/>
    <col min="12555" max="12555" width="13" customWidth="1"/>
    <col min="12556" max="12556" width="0.140625" customWidth="1"/>
    <col min="12558" max="12558" width="12.7109375" bestFit="1" customWidth="1"/>
    <col min="12799" max="12799" width="1.85546875" customWidth="1"/>
    <col min="12807" max="12807" width="14" customWidth="1"/>
    <col min="12808" max="12808" width="12.5703125" customWidth="1"/>
    <col min="12809" max="12809" width="13.28515625" customWidth="1"/>
    <col min="12810" max="12810" width="15.85546875" customWidth="1"/>
    <col min="12811" max="12811" width="13" customWidth="1"/>
    <col min="12812" max="12812" width="0.140625" customWidth="1"/>
    <col min="12814" max="12814" width="12.7109375" bestFit="1" customWidth="1"/>
    <col min="13055" max="13055" width="1.85546875" customWidth="1"/>
    <col min="13063" max="13063" width="14" customWidth="1"/>
    <col min="13064" max="13064" width="12.5703125" customWidth="1"/>
    <col min="13065" max="13065" width="13.28515625" customWidth="1"/>
    <col min="13066" max="13066" width="15.85546875" customWidth="1"/>
    <col min="13067" max="13067" width="13" customWidth="1"/>
    <col min="13068" max="13068" width="0.140625" customWidth="1"/>
    <col min="13070" max="13070" width="12.7109375" bestFit="1" customWidth="1"/>
    <col min="13311" max="13311" width="1.85546875" customWidth="1"/>
    <col min="13319" max="13319" width="14" customWidth="1"/>
    <col min="13320" max="13320" width="12.5703125" customWidth="1"/>
    <col min="13321" max="13321" width="13.28515625" customWidth="1"/>
    <col min="13322" max="13322" width="15.85546875" customWidth="1"/>
    <col min="13323" max="13323" width="13" customWidth="1"/>
    <col min="13324" max="13324" width="0.140625" customWidth="1"/>
    <col min="13326" max="13326" width="12.7109375" bestFit="1" customWidth="1"/>
    <col min="13567" max="13567" width="1.85546875" customWidth="1"/>
    <col min="13575" max="13575" width="14" customWidth="1"/>
    <col min="13576" max="13576" width="12.5703125" customWidth="1"/>
    <col min="13577" max="13577" width="13.28515625" customWidth="1"/>
    <col min="13578" max="13578" width="15.85546875" customWidth="1"/>
    <col min="13579" max="13579" width="13" customWidth="1"/>
    <col min="13580" max="13580" width="0.140625" customWidth="1"/>
    <col min="13582" max="13582" width="12.7109375" bestFit="1" customWidth="1"/>
    <col min="13823" max="13823" width="1.85546875" customWidth="1"/>
    <col min="13831" max="13831" width="14" customWidth="1"/>
    <col min="13832" max="13832" width="12.5703125" customWidth="1"/>
    <col min="13833" max="13833" width="13.28515625" customWidth="1"/>
    <col min="13834" max="13834" width="15.85546875" customWidth="1"/>
    <col min="13835" max="13835" width="13" customWidth="1"/>
    <col min="13836" max="13836" width="0.140625" customWidth="1"/>
    <col min="13838" max="13838" width="12.7109375" bestFit="1" customWidth="1"/>
    <col min="14079" max="14079" width="1.85546875" customWidth="1"/>
    <col min="14087" max="14087" width="14" customWidth="1"/>
    <col min="14088" max="14088" width="12.5703125" customWidth="1"/>
    <col min="14089" max="14089" width="13.28515625" customWidth="1"/>
    <col min="14090" max="14090" width="15.85546875" customWidth="1"/>
    <col min="14091" max="14091" width="13" customWidth="1"/>
    <col min="14092" max="14092" width="0.140625" customWidth="1"/>
    <col min="14094" max="14094" width="12.7109375" bestFit="1" customWidth="1"/>
    <col min="14335" max="14335" width="1.85546875" customWidth="1"/>
    <col min="14343" max="14343" width="14" customWidth="1"/>
    <col min="14344" max="14344" width="12.5703125" customWidth="1"/>
    <col min="14345" max="14345" width="13.28515625" customWidth="1"/>
    <col min="14346" max="14346" width="15.85546875" customWidth="1"/>
    <col min="14347" max="14347" width="13" customWidth="1"/>
    <col min="14348" max="14348" width="0.140625" customWidth="1"/>
    <col min="14350" max="14350" width="12.7109375" bestFit="1" customWidth="1"/>
    <col min="14591" max="14591" width="1.85546875" customWidth="1"/>
    <col min="14599" max="14599" width="14" customWidth="1"/>
    <col min="14600" max="14600" width="12.5703125" customWidth="1"/>
    <col min="14601" max="14601" width="13.28515625" customWidth="1"/>
    <col min="14602" max="14602" width="15.85546875" customWidth="1"/>
    <col min="14603" max="14603" width="13" customWidth="1"/>
    <col min="14604" max="14604" width="0.140625" customWidth="1"/>
    <col min="14606" max="14606" width="12.7109375" bestFit="1" customWidth="1"/>
    <col min="14847" max="14847" width="1.85546875" customWidth="1"/>
    <col min="14855" max="14855" width="14" customWidth="1"/>
    <col min="14856" max="14856" width="12.5703125" customWidth="1"/>
    <col min="14857" max="14857" width="13.28515625" customWidth="1"/>
    <col min="14858" max="14858" width="15.85546875" customWidth="1"/>
    <col min="14859" max="14859" width="13" customWidth="1"/>
    <col min="14860" max="14860" width="0.140625" customWidth="1"/>
    <col min="14862" max="14862" width="12.7109375" bestFit="1" customWidth="1"/>
    <col min="15103" max="15103" width="1.85546875" customWidth="1"/>
    <col min="15111" max="15111" width="14" customWidth="1"/>
    <col min="15112" max="15112" width="12.5703125" customWidth="1"/>
    <col min="15113" max="15113" width="13.28515625" customWidth="1"/>
    <col min="15114" max="15114" width="15.85546875" customWidth="1"/>
    <col min="15115" max="15115" width="13" customWidth="1"/>
    <col min="15116" max="15116" width="0.140625" customWidth="1"/>
    <col min="15118" max="15118" width="12.7109375" bestFit="1" customWidth="1"/>
    <col min="15359" max="15359" width="1.85546875" customWidth="1"/>
    <col min="15367" max="15367" width="14" customWidth="1"/>
    <col min="15368" max="15368" width="12.5703125" customWidth="1"/>
    <col min="15369" max="15369" width="13.28515625" customWidth="1"/>
    <col min="15370" max="15370" width="15.85546875" customWidth="1"/>
    <col min="15371" max="15371" width="13" customWidth="1"/>
    <col min="15372" max="15372" width="0.140625" customWidth="1"/>
    <col min="15374" max="15374" width="12.7109375" bestFit="1" customWidth="1"/>
    <col min="15615" max="15615" width="1.85546875" customWidth="1"/>
    <col min="15623" max="15623" width="14" customWidth="1"/>
    <col min="15624" max="15624" width="12.5703125" customWidth="1"/>
    <col min="15625" max="15625" width="13.28515625" customWidth="1"/>
    <col min="15626" max="15626" width="15.85546875" customWidth="1"/>
    <col min="15627" max="15627" width="13" customWidth="1"/>
    <col min="15628" max="15628" width="0.140625" customWidth="1"/>
    <col min="15630" max="15630" width="12.7109375" bestFit="1" customWidth="1"/>
    <col min="15871" max="15871" width="1.85546875" customWidth="1"/>
    <col min="15879" max="15879" width="14" customWidth="1"/>
    <col min="15880" max="15880" width="12.5703125" customWidth="1"/>
    <col min="15881" max="15881" width="13.28515625" customWidth="1"/>
    <col min="15882" max="15882" width="15.85546875" customWidth="1"/>
    <col min="15883" max="15883" width="13" customWidth="1"/>
    <col min="15884" max="15884" width="0.140625" customWidth="1"/>
    <col min="15886" max="15886" width="12.7109375" bestFit="1" customWidth="1"/>
    <col min="16127" max="16127" width="1.85546875" customWidth="1"/>
    <col min="16135" max="16135" width="14" customWidth="1"/>
    <col min="16136" max="16136" width="12.5703125" customWidth="1"/>
    <col min="16137" max="16137" width="13.28515625" customWidth="1"/>
    <col min="16138" max="16138" width="15.85546875" customWidth="1"/>
    <col min="16139" max="16139" width="13" customWidth="1"/>
    <col min="16140" max="16140" width="0.140625" customWidth="1"/>
    <col min="16142" max="16142" width="12.7109375" bestFit="1" customWidth="1"/>
  </cols>
  <sheetData>
    <row r="1" spans="1:38" ht="4.5" customHeight="1">
      <c r="A1" s="1"/>
      <c r="B1" s="2"/>
      <c r="C1" s="3"/>
      <c r="D1" s="2"/>
      <c r="E1" s="2"/>
      <c r="F1" s="2"/>
      <c r="G1" s="2"/>
      <c r="H1" s="2"/>
      <c r="I1" s="3"/>
      <c r="J1" s="2"/>
      <c r="K1" s="2"/>
      <c r="L1" s="3"/>
    </row>
    <row r="2" spans="1:38" ht="13.5" customHeight="1" thickBot="1">
      <c r="A2" s="600"/>
      <c r="B2" s="5"/>
      <c r="C2" s="6"/>
      <c r="D2" s="602"/>
      <c r="E2" s="602"/>
      <c r="F2" s="602"/>
      <c r="G2" s="602"/>
      <c r="H2" s="602"/>
      <c r="I2" s="603"/>
      <c r="J2" s="604" t="s">
        <v>6</v>
      </c>
      <c r="K2" s="604"/>
      <c r="L2" s="605"/>
    </row>
    <row r="3" spans="1:38">
      <c r="A3" s="600"/>
      <c r="B3" s="5"/>
      <c r="C3" s="6"/>
      <c r="D3" s="602" t="s">
        <v>7</v>
      </c>
      <c r="E3" s="602"/>
      <c r="F3" s="602"/>
      <c r="G3" s="602"/>
      <c r="H3" s="602"/>
      <c r="I3" s="603"/>
      <c r="J3" s="8" t="s">
        <v>8</v>
      </c>
      <c r="K3" s="2"/>
      <c r="L3" s="9"/>
    </row>
    <row r="4" spans="1:38" ht="15.75" thickBot="1">
      <c r="A4" s="600"/>
      <c r="B4" s="5"/>
      <c r="C4" s="10"/>
      <c r="D4" s="606" t="s">
        <v>9</v>
      </c>
      <c r="E4" s="606"/>
      <c r="F4" s="606"/>
      <c r="G4" s="606"/>
      <c r="H4" s="606"/>
      <c r="I4" s="607"/>
      <c r="J4" s="11"/>
      <c r="K4" s="11"/>
      <c r="L4" s="12"/>
    </row>
    <row r="5" spans="1:38" ht="15.75" thickBot="1">
      <c r="A5" s="601"/>
      <c r="B5" s="11"/>
      <c r="C5" s="13"/>
      <c r="D5" s="608" t="s">
        <v>122</v>
      </c>
      <c r="E5" s="608"/>
      <c r="F5" s="608"/>
      <c r="G5" s="608"/>
      <c r="H5" s="608"/>
      <c r="I5" s="609"/>
      <c r="J5" s="14" t="s">
        <v>10</v>
      </c>
      <c r="K5" s="610"/>
      <c r="L5" s="611"/>
    </row>
    <row r="6" spans="1:38">
      <c r="A6" s="16"/>
      <c r="B6" s="5"/>
      <c r="C6" s="5"/>
      <c r="D6" s="5"/>
      <c r="E6" s="5"/>
      <c r="F6" s="5"/>
      <c r="G6" s="5"/>
      <c r="H6" s="5"/>
      <c r="I6" s="5"/>
      <c r="J6" s="5"/>
      <c r="K6" s="5"/>
      <c r="L6" s="17"/>
    </row>
    <row r="7" spans="1:38">
      <c r="A7" s="128" t="s">
        <v>11</v>
      </c>
      <c r="B7" s="19"/>
      <c r="C7" s="20"/>
      <c r="D7" s="20"/>
      <c r="E7" s="20"/>
      <c r="F7" s="20"/>
      <c r="G7" s="20"/>
      <c r="H7" s="20"/>
      <c r="I7" s="20"/>
      <c r="J7" s="20"/>
      <c r="K7" s="20"/>
      <c r="L7" s="21"/>
    </row>
    <row r="8" spans="1:38" ht="5.25" customHeight="1">
      <c r="A8" s="16"/>
      <c r="B8" s="23"/>
      <c r="C8" s="23"/>
      <c r="D8" s="23"/>
      <c r="E8" s="23"/>
      <c r="F8" s="23"/>
      <c r="G8" s="23"/>
      <c r="H8" s="23"/>
      <c r="I8" s="23"/>
      <c r="J8" s="23"/>
      <c r="K8" s="23"/>
      <c r="L8" s="17"/>
    </row>
    <row r="9" spans="1:38">
      <c r="A9" s="129" t="s">
        <v>12</v>
      </c>
      <c r="B9" s="5"/>
      <c r="C9" s="24"/>
      <c r="D9" s="25" t="s">
        <v>13</v>
      </c>
      <c r="E9" s="23"/>
      <c r="F9" s="23"/>
      <c r="G9" s="23"/>
      <c r="H9" s="23"/>
      <c r="I9" s="23"/>
      <c r="J9" s="23"/>
      <c r="K9" s="23"/>
      <c r="L9" s="17"/>
    </row>
    <row r="10" spans="1:38">
      <c r="A10" s="129" t="s">
        <v>14</v>
      </c>
      <c r="B10" s="5"/>
      <c r="C10" s="612"/>
      <c r="D10" s="612"/>
      <c r="E10" s="612"/>
      <c r="F10" s="612"/>
      <c r="G10" s="612"/>
      <c r="H10" s="612"/>
      <c r="I10" s="612"/>
      <c r="J10" s="612"/>
      <c r="K10" s="612"/>
      <c r="L10" s="613"/>
    </row>
    <row r="11" spans="1:38">
      <c r="A11" s="130"/>
      <c r="B11" s="5"/>
      <c r="C11" s="612"/>
      <c r="D11" s="612"/>
      <c r="E11" s="612"/>
      <c r="F11" s="612"/>
      <c r="G11" s="612"/>
      <c r="H11" s="612"/>
      <c r="I11" s="612"/>
      <c r="J11" s="612"/>
      <c r="K11" s="612"/>
      <c r="L11" s="613"/>
    </row>
    <row r="12" spans="1:38">
      <c r="A12" s="129" t="s">
        <v>15</v>
      </c>
      <c r="B12" s="5"/>
      <c r="C12" s="614"/>
      <c r="D12" s="614"/>
      <c r="E12" s="614"/>
      <c r="F12" s="614"/>
      <c r="G12" s="614"/>
      <c r="H12" s="614"/>
      <c r="I12" s="614"/>
      <c r="J12" s="614"/>
      <c r="K12" s="614"/>
      <c r="L12" s="615"/>
    </row>
    <row r="13" spans="1:38">
      <c r="A13" s="129" t="s">
        <v>16</v>
      </c>
      <c r="B13" s="5"/>
      <c r="C13" s="614"/>
      <c r="D13" s="614"/>
      <c r="E13" s="614"/>
      <c r="F13" s="614"/>
      <c r="G13" s="614"/>
      <c r="H13" s="614"/>
      <c r="I13" s="614"/>
      <c r="J13" s="614"/>
      <c r="K13" s="614"/>
      <c r="L13" s="615"/>
    </row>
    <row r="14" spans="1:38">
      <c r="A14" s="129" t="s">
        <v>17</v>
      </c>
      <c r="B14" s="5"/>
      <c r="C14" s="614"/>
      <c r="D14" s="614"/>
      <c r="E14" s="614"/>
      <c r="F14" s="614"/>
      <c r="G14" s="614"/>
      <c r="H14" s="614"/>
      <c r="I14" s="614"/>
      <c r="J14" s="614"/>
      <c r="K14" s="614"/>
      <c r="L14" s="615"/>
    </row>
    <row r="15" spans="1:38" ht="4.5" customHeight="1" thickBot="1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8"/>
    </row>
    <row r="16" spans="1:38" s="32" customFormat="1" ht="2.25" customHeight="1" thickBot="1">
      <c r="A16" s="131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</row>
    <row r="17" spans="1:12">
      <c r="A17" s="132" t="s">
        <v>18</v>
      </c>
      <c r="B17" s="33"/>
      <c r="C17" s="34"/>
      <c r="D17" s="34"/>
      <c r="E17" s="34"/>
      <c r="F17" s="34"/>
      <c r="G17" s="34"/>
      <c r="H17" s="34"/>
      <c r="I17" s="34"/>
      <c r="J17" s="34"/>
      <c r="K17" s="34"/>
      <c r="L17" s="35"/>
    </row>
    <row r="18" spans="1:12" ht="4.5" customHeight="1" thickBot="1">
      <c r="A18" s="16"/>
      <c r="B18" s="5"/>
      <c r="C18" s="5"/>
      <c r="D18" s="5"/>
      <c r="E18" s="5"/>
      <c r="F18" s="5"/>
      <c r="G18" s="5"/>
      <c r="H18" s="5"/>
      <c r="I18" s="5"/>
      <c r="J18" s="5"/>
      <c r="K18" s="5"/>
      <c r="L18" s="17"/>
    </row>
    <row r="19" spans="1:12">
      <c r="A19" s="37" t="s">
        <v>19</v>
      </c>
      <c r="B19" s="570" t="s">
        <v>20</v>
      </c>
      <c r="C19" s="571"/>
      <c r="D19" s="571"/>
      <c r="E19" s="571"/>
      <c r="F19" s="571"/>
      <c r="G19" s="571"/>
      <c r="H19" s="571"/>
      <c r="I19" s="571"/>
      <c r="J19" s="599"/>
      <c r="K19" s="38" t="s">
        <v>21</v>
      </c>
      <c r="L19" s="37" t="s">
        <v>22</v>
      </c>
    </row>
    <row r="20" spans="1:12" ht="15.75" thickBot="1">
      <c r="A20" s="39">
        <v>630.70000000000005</v>
      </c>
      <c r="B20" s="584" t="s">
        <v>316</v>
      </c>
      <c r="C20" s="585"/>
      <c r="D20" s="585"/>
      <c r="E20" s="585"/>
      <c r="F20" s="585"/>
      <c r="G20" s="585"/>
      <c r="H20" s="585"/>
      <c r="I20" s="585"/>
      <c r="J20" s="586"/>
      <c r="K20" s="40" t="s">
        <v>0</v>
      </c>
      <c r="L20" s="41"/>
    </row>
    <row r="21" spans="1:12">
      <c r="A21" s="16"/>
      <c r="B21" s="5"/>
      <c r="C21" s="5"/>
      <c r="D21" s="5"/>
      <c r="E21" s="5"/>
      <c r="F21" s="5"/>
      <c r="G21" s="5"/>
      <c r="H21" s="5"/>
      <c r="I21" s="5"/>
      <c r="J21" s="5"/>
      <c r="K21" s="5"/>
      <c r="L21" s="17"/>
    </row>
    <row r="22" spans="1:12">
      <c r="A22" s="133" t="s">
        <v>24</v>
      </c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3"/>
    </row>
    <row r="23" spans="1:12" s="49" customFormat="1" ht="3.75" customHeight="1" thickBot="1">
      <c r="A23" s="134"/>
      <c r="B23" s="45"/>
      <c r="C23" s="45"/>
      <c r="D23" s="45"/>
      <c r="E23" s="45"/>
      <c r="F23" s="45"/>
      <c r="G23" s="45"/>
      <c r="H23" s="46"/>
      <c r="I23" s="46"/>
      <c r="J23" s="45"/>
      <c r="K23" s="45"/>
      <c r="L23" s="47"/>
    </row>
    <row r="24" spans="1:12">
      <c r="A24" s="570" t="s">
        <v>20</v>
      </c>
      <c r="B24" s="587"/>
      <c r="C24" s="587"/>
      <c r="D24" s="587"/>
      <c r="E24" s="588"/>
      <c r="F24" s="589" t="s">
        <v>25</v>
      </c>
      <c r="G24" s="587"/>
      <c r="H24" s="590" t="s">
        <v>26</v>
      </c>
      <c r="I24" s="591"/>
      <c r="J24" s="50" t="s">
        <v>27</v>
      </c>
      <c r="K24" s="38" t="s">
        <v>28</v>
      </c>
      <c r="L24" s="51" t="s">
        <v>29</v>
      </c>
    </row>
    <row r="25" spans="1:12">
      <c r="A25" s="580"/>
      <c r="B25" s="581"/>
      <c r="C25" s="581"/>
      <c r="D25" s="581"/>
      <c r="E25" s="582"/>
      <c r="F25" s="592"/>
      <c r="G25" s="582"/>
      <c r="H25" s="592"/>
      <c r="I25" s="582"/>
      <c r="J25" s="52"/>
      <c r="K25" s="53"/>
      <c r="L25" s="54"/>
    </row>
    <row r="26" spans="1:12">
      <c r="A26" s="593"/>
      <c r="B26" s="594"/>
      <c r="C26" s="594"/>
      <c r="D26" s="594"/>
      <c r="E26" s="595"/>
      <c r="F26" s="55"/>
      <c r="G26" s="56"/>
      <c r="H26" s="55"/>
      <c r="I26" s="56"/>
      <c r="J26" s="52"/>
      <c r="K26" s="53"/>
      <c r="L26" s="54"/>
    </row>
    <row r="27" spans="1:12" ht="15.75" thickBot="1">
      <c r="A27" s="574" t="s">
        <v>58</v>
      </c>
      <c r="B27" s="575"/>
      <c r="C27" s="575"/>
      <c r="D27" s="575"/>
      <c r="E27" s="583"/>
      <c r="F27" s="598"/>
      <c r="G27" s="583"/>
      <c r="H27" s="598"/>
      <c r="I27" s="583"/>
      <c r="J27" s="57"/>
      <c r="K27" s="58"/>
      <c r="L27" s="92">
        <f>+L55*0.1</f>
        <v>17625.002857142856</v>
      </c>
    </row>
    <row r="28" spans="1:12" ht="15.75" thickBot="1">
      <c r="A28" s="567" t="s">
        <v>31</v>
      </c>
      <c r="B28" s="568"/>
      <c r="C28" s="568"/>
      <c r="D28" s="568"/>
      <c r="E28" s="568"/>
      <c r="F28" s="568"/>
      <c r="G28" s="568"/>
      <c r="H28" s="568"/>
      <c r="I28" s="568"/>
      <c r="J28" s="568"/>
      <c r="K28" s="569"/>
      <c r="L28" s="60">
        <f>SUM(L25:L27)</f>
        <v>17625.002857142856</v>
      </c>
    </row>
    <row r="29" spans="1:12">
      <c r="A29" s="135"/>
      <c r="B29" s="5"/>
      <c r="C29" s="5"/>
      <c r="D29" s="5"/>
      <c r="E29" s="5"/>
      <c r="F29" s="5"/>
      <c r="G29" s="5"/>
      <c r="H29" s="5"/>
      <c r="I29" s="5"/>
      <c r="J29" s="5"/>
      <c r="K29" s="5"/>
      <c r="L29" s="17"/>
    </row>
    <row r="30" spans="1:12">
      <c r="A30" s="136" t="s">
        <v>32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21"/>
    </row>
    <row r="31" spans="1:12" ht="3.75" customHeight="1" thickBot="1">
      <c r="A31" s="26"/>
      <c r="B31" s="11"/>
      <c r="C31" s="11"/>
      <c r="D31" s="11"/>
      <c r="E31" s="11"/>
      <c r="F31" s="11"/>
      <c r="G31" s="11"/>
      <c r="H31" s="11"/>
      <c r="I31" s="5"/>
      <c r="J31" s="5"/>
      <c r="K31" s="5"/>
      <c r="L31" s="17"/>
    </row>
    <row r="32" spans="1:12">
      <c r="A32" s="570" t="s">
        <v>20</v>
      </c>
      <c r="B32" s="571"/>
      <c r="C32" s="571"/>
      <c r="D32" s="571"/>
      <c r="E32" s="571"/>
      <c r="F32" s="571"/>
      <c r="G32" s="571"/>
      <c r="H32" s="579"/>
      <c r="I32" s="61" t="s">
        <v>21</v>
      </c>
      <c r="J32" s="50" t="s">
        <v>22</v>
      </c>
      <c r="K32" s="38" t="s">
        <v>33</v>
      </c>
      <c r="L32" s="51" t="s">
        <v>29</v>
      </c>
    </row>
    <row r="33" spans="1:12">
      <c r="A33" s="580" t="s">
        <v>69</v>
      </c>
      <c r="B33" s="581"/>
      <c r="C33" s="581"/>
      <c r="D33" s="581"/>
      <c r="E33" s="581"/>
      <c r="F33" s="581"/>
      <c r="G33" s="581"/>
      <c r="H33" s="582"/>
      <c r="I33" s="62"/>
      <c r="J33" s="63">
        <v>0.6</v>
      </c>
      <c r="K33" s="64">
        <f>+'CONCRETO CLASE F'!L56</f>
        <v>708378</v>
      </c>
      <c r="L33" s="54">
        <f>+J33*K33</f>
        <v>425026.8</v>
      </c>
    </row>
    <row r="34" spans="1:12">
      <c r="A34" s="580" t="s">
        <v>83</v>
      </c>
      <c r="B34" s="581"/>
      <c r="C34" s="581"/>
      <c r="D34" s="581"/>
      <c r="E34" s="581"/>
      <c r="F34" s="581"/>
      <c r="G34" s="581"/>
      <c r="H34" s="582"/>
      <c r="I34" s="65"/>
      <c r="J34" s="66">
        <v>0.4</v>
      </c>
      <c r="K34" s="67">
        <f>+insumos!C11</f>
        <v>60000</v>
      </c>
      <c r="L34" s="54">
        <f>+J34*K34</f>
        <v>24000</v>
      </c>
    </row>
    <row r="35" spans="1:12">
      <c r="A35" s="580"/>
      <c r="B35" s="581"/>
      <c r="C35" s="581"/>
      <c r="D35" s="581"/>
      <c r="E35" s="581"/>
      <c r="F35" s="581"/>
      <c r="G35" s="581"/>
      <c r="H35" s="582"/>
      <c r="I35" s="65"/>
      <c r="J35" s="66"/>
      <c r="K35" s="67"/>
      <c r="L35" s="54"/>
    </row>
    <row r="36" spans="1:12">
      <c r="A36" s="580"/>
      <c r="B36" s="581"/>
      <c r="C36" s="581"/>
      <c r="D36" s="581"/>
      <c r="E36" s="581"/>
      <c r="F36" s="581"/>
      <c r="G36" s="581"/>
      <c r="H36" s="582"/>
      <c r="I36" s="65"/>
      <c r="J36" s="66"/>
      <c r="K36" s="67"/>
      <c r="L36" s="68"/>
    </row>
    <row r="37" spans="1:12">
      <c r="A37" s="580"/>
      <c r="B37" s="581"/>
      <c r="C37" s="581"/>
      <c r="D37" s="581"/>
      <c r="E37" s="581"/>
      <c r="F37" s="581"/>
      <c r="G37" s="581"/>
      <c r="H37" s="582"/>
      <c r="I37" s="65"/>
      <c r="J37" s="66"/>
      <c r="K37" s="67"/>
      <c r="L37" s="68"/>
    </row>
    <row r="38" spans="1:12">
      <c r="A38" s="580"/>
      <c r="B38" s="581"/>
      <c r="C38" s="581"/>
      <c r="D38" s="581"/>
      <c r="E38" s="581"/>
      <c r="F38" s="581"/>
      <c r="G38" s="581"/>
      <c r="H38" s="582"/>
      <c r="I38" s="65"/>
      <c r="J38" s="66"/>
      <c r="K38" s="67"/>
      <c r="L38" s="68"/>
    </row>
    <row r="39" spans="1:12" ht="15.75" thickBot="1">
      <c r="A39" s="574"/>
      <c r="B39" s="575"/>
      <c r="C39" s="575"/>
      <c r="D39" s="575"/>
      <c r="E39" s="575"/>
      <c r="F39" s="575"/>
      <c r="G39" s="575"/>
      <c r="H39" s="583"/>
      <c r="I39" s="69"/>
      <c r="J39" s="70"/>
      <c r="K39" s="67"/>
      <c r="L39" s="71"/>
    </row>
    <row r="40" spans="1:12" ht="15.75" thickBot="1">
      <c r="A40" s="567" t="s">
        <v>31</v>
      </c>
      <c r="B40" s="568"/>
      <c r="C40" s="568"/>
      <c r="D40" s="568"/>
      <c r="E40" s="568"/>
      <c r="F40" s="568"/>
      <c r="G40" s="568"/>
      <c r="H40" s="568"/>
      <c r="I40" s="568"/>
      <c r="J40" s="568"/>
      <c r="K40" s="569"/>
      <c r="L40" s="60">
        <f>SUM(L33:L39)</f>
        <v>449026.8</v>
      </c>
    </row>
    <row r="41" spans="1:12">
      <c r="A41" s="16"/>
      <c r="B41" s="5"/>
      <c r="C41" s="5"/>
      <c r="D41" s="5"/>
      <c r="E41" s="5"/>
      <c r="F41" s="5"/>
      <c r="G41" s="5"/>
      <c r="H41" s="5"/>
      <c r="I41" s="5"/>
      <c r="J41" s="5"/>
      <c r="K41" s="5"/>
      <c r="L41" s="17"/>
    </row>
    <row r="42" spans="1:12">
      <c r="A42" s="136" t="s">
        <v>34</v>
      </c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21"/>
    </row>
    <row r="43" spans="1:12" ht="3.75" customHeight="1" thickBot="1">
      <c r="A43" s="16"/>
      <c r="B43" s="5"/>
      <c r="C43" s="5"/>
      <c r="D43" s="5"/>
      <c r="E43" s="5"/>
      <c r="F43" s="5"/>
      <c r="G43" s="5"/>
      <c r="H43" s="5"/>
      <c r="I43" s="5"/>
      <c r="J43" s="5"/>
      <c r="K43" s="5"/>
      <c r="L43" s="17"/>
    </row>
    <row r="44" spans="1:12">
      <c r="A44" s="570" t="s">
        <v>35</v>
      </c>
      <c r="B44" s="571"/>
      <c r="C44" s="571"/>
      <c r="D44" s="571"/>
      <c r="E44" s="571"/>
      <c r="F44" s="571"/>
      <c r="G44" s="571"/>
      <c r="H44" s="50" t="s">
        <v>36</v>
      </c>
      <c r="I44" s="38" t="s">
        <v>37</v>
      </c>
      <c r="J44" s="50" t="s">
        <v>38</v>
      </c>
      <c r="K44" s="38" t="s">
        <v>39</v>
      </c>
      <c r="L44" s="51" t="s">
        <v>29</v>
      </c>
    </row>
    <row r="45" spans="1:12">
      <c r="A45" s="580" t="s">
        <v>83</v>
      </c>
      <c r="B45" s="581"/>
      <c r="C45" s="581"/>
      <c r="D45" s="581"/>
      <c r="E45" s="581"/>
      <c r="F45" s="581"/>
      <c r="G45" s="581"/>
      <c r="H45" s="63">
        <v>0.4</v>
      </c>
      <c r="I45" s="72">
        <f>+insumos!B77</f>
        <v>20</v>
      </c>
      <c r="J45" s="73">
        <f>+H45*I45</f>
        <v>8</v>
      </c>
      <c r="K45" s="64">
        <f>+TRANSPORTE!L55</f>
        <v>1600</v>
      </c>
      <c r="L45" s="54">
        <f>+J45*K45</f>
        <v>12800</v>
      </c>
    </row>
    <row r="46" spans="1:12">
      <c r="A46" s="93"/>
      <c r="B46" s="94"/>
      <c r="C46" s="94"/>
      <c r="D46" s="94"/>
      <c r="E46" s="94"/>
      <c r="F46" s="94"/>
      <c r="G46" s="94"/>
      <c r="H46" s="63"/>
      <c r="I46" s="86"/>
      <c r="J46" s="73"/>
      <c r="K46" s="64"/>
      <c r="L46" s="54"/>
    </row>
    <row r="47" spans="1:12" ht="15.75" thickBot="1">
      <c r="A47" s="574"/>
      <c r="B47" s="575"/>
      <c r="C47" s="575"/>
      <c r="D47" s="575"/>
      <c r="E47" s="575"/>
      <c r="F47" s="575"/>
      <c r="G47" s="575"/>
      <c r="H47" s="74"/>
      <c r="I47" s="11"/>
      <c r="J47" s="75"/>
      <c r="K47" s="64"/>
      <c r="L47" s="54"/>
    </row>
    <row r="48" spans="1:12" ht="15.75" thickBot="1">
      <c r="A48" s="567" t="s">
        <v>31</v>
      </c>
      <c r="B48" s="568"/>
      <c r="C48" s="568"/>
      <c r="D48" s="568"/>
      <c r="E48" s="568"/>
      <c r="F48" s="568"/>
      <c r="G48" s="568"/>
      <c r="H48" s="568"/>
      <c r="I48" s="568"/>
      <c r="J48" s="568"/>
      <c r="K48" s="569"/>
      <c r="L48" s="60">
        <f>SUM(L45:L47)</f>
        <v>12800</v>
      </c>
    </row>
    <row r="49" spans="1:12">
      <c r="A49" s="16"/>
      <c r="B49" s="5"/>
      <c r="C49" s="5"/>
      <c r="D49" s="5"/>
      <c r="E49" s="5"/>
      <c r="F49" s="5"/>
      <c r="G49" s="5"/>
      <c r="H49" s="5"/>
      <c r="I49" s="5"/>
      <c r="J49" s="5"/>
      <c r="K49" s="5"/>
      <c r="L49" s="17"/>
    </row>
    <row r="50" spans="1:12">
      <c r="A50" s="136" t="s">
        <v>41</v>
      </c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21"/>
    </row>
    <row r="51" spans="1:12" ht="3.75" customHeight="1" thickBot="1">
      <c r="A51" s="16"/>
      <c r="B51" s="5"/>
      <c r="C51" s="5"/>
      <c r="D51" s="5"/>
      <c r="E51" s="5"/>
      <c r="F51" s="5"/>
      <c r="G51" s="5"/>
      <c r="H51" s="5"/>
      <c r="I51" s="5"/>
      <c r="J51" s="5"/>
      <c r="K51" s="5"/>
      <c r="L51" s="17"/>
    </row>
    <row r="52" spans="1:12" ht="12.75" customHeight="1">
      <c r="A52" s="570" t="s">
        <v>42</v>
      </c>
      <c r="B52" s="571"/>
      <c r="C52" s="571"/>
      <c r="D52" s="571"/>
      <c r="E52" s="571"/>
      <c r="F52" s="571"/>
      <c r="G52" s="571"/>
      <c r="H52" s="50" t="s">
        <v>43</v>
      </c>
      <c r="I52" s="76" t="s">
        <v>44</v>
      </c>
      <c r="J52" s="77" t="s">
        <v>45</v>
      </c>
      <c r="K52" s="76" t="s">
        <v>28</v>
      </c>
      <c r="L52" s="78" t="s">
        <v>29</v>
      </c>
    </row>
    <row r="53" spans="1:12">
      <c r="A53" s="572" t="s">
        <v>84</v>
      </c>
      <c r="B53" s="573"/>
      <c r="C53" s="573"/>
      <c r="D53" s="573"/>
      <c r="E53" s="573"/>
      <c r="F53" s="573"/>
      <c r="G53" s="573"/>
      <c r="H53" s="52">
        <f>+insumos!C50+insumos!C49*6</f>
        <v>333446</v>
      </c>
      <c r="I53" s="64">
        <f>+H53*0.85</f>
        <v>283429.09999999998</v>
      </c>
      <c r="J53" s="52">
        <f>+H53+I53</f>
        <v>616875.1</v>
      </c>
      <c r="K53" s="72">
        <v>3.5</v>
      </c>
      <c r="L53" s="54">
        <f>+J53/K53</f>
        <v>176250.02857142856</v>
      </c>
    </row>
    <row r="54" spans="1:12" ht="15.75" thickBot="1">
      <c r="A54" s="574"/>
      <c r="B54" s="575"/>
      <c r="C54" s="575"/>
      <c r="D54" s="575"/>
      <c r="E54" s="575"/>
      <c r="F54" s="575"/>
      <c r="G54" s="575"/>
      <c r="H54" s="87"/>
      <c r="I54" s="11"/>
      <c r="J54" s="87"/>
      <c r="K54" s="11"/>
      <c r="L54" s="88"/>
    </row>
    <row r="55" spans="1:12" ht="15.75" thickBot="1">
      <c r="A55" s="567" t="s">
        <v>31</v>
      </c>
      <c r="B55" s="568"/>
      <c r="C55" s="568"/>
      <c r="D55" s="568"/>
      <c r="E55" s="568"/>
      <c r="F55" s="568"/>
      <c r="G55" s="568"/>
      <c r="H55" s="568"/>
      <c r="I55" s="568"/>
      <c r="J55" s="568"/>
      <c r="K55" s="569"/>
      <c r="L55" s="60">
        <f>SUM(L53:L54)</f>
        <v>176250.02857142856</v>
      </c>
    </row>
    <row r="56" spans="1:12" ht="8.25" customHeight="1" thickBot="1">
      <c r="A56" s="16"/>
      <c r="B56" s="5"/>
      <c r="C56" s="5"/>
      <c r="D56" s="5"/>
      <c r="E56" s="5"/>
      <c r="F56" s="5"/>
      <c r="G56" s="5"/>
      <c r="H56" s="5"/>
      <c r="I56" s="5"/>
      <c r="J56" s="5"/>
      <c r="K56" s="5"/>
      <c r="L56" s="17"/>
    </row>
    <row r="57" spans="1:12" ht="15.75" thickBot="1">
      <c r="A57" s="576" t="s">
        <v>47</v>
      </c>
      <c r="B57" s="577"/>
      <c r="C57" s="577"/>
      <c r="D57" s="577"/>
      <c r="E57" s="577"/>
      <c r="F57" s="577"/>
      <c r="G57" s="577"/>
      <c r="H57" s="577"/>
      <c r="I57" s="577"/>
      <c r="J57" s="577"/>
      <c r="K57" s="578"/>
      <c r="L57" s="60">
        <f>ROUND(L28+L40+L48+L55,0)</f>
        <v>655702</v>
      </c>
    </row>
    <row r="58" spans="1:12" ht="3" customHeight="1">
      <c r="A58" s="16"/>
      <c r="B58" s="5"/>
      <c r="C58" s="5"/>
      <c r="D58" s="5"/>
      <c r="E58" s="5"/>
      <c r="F58" s="5"/>
      <c r="G58" s="5"/>
      <c r="H58" s="5"/>
      <c r="I58" s="5"/>
      <c r="J58" s="5"/>
      <c r="K58" s="5"/>
      <c r="L58" s="17"/>
    </row>
    <row r="59" spans="1:12" ht="3" customHeight="1">
      <c r="A59" s="16"/>
      <c r="B59" s="5"/>
      <c r="C59" s="5"/>
      <c r="D59" s="5"/>
      <c r="E59" s="5"/>
      <c r="F59" s="5"/>
      <c r="G59" s="5"/>
      <c r="H59" s="5"/>
      <c r="I59" s="5"/>
      <c r="J59" s="5"/>
      <c r="K59" s="5"/>
      <c r="L59" s="17"/>
    </row>
    <row r="60" spans="1:12" ht="9.75" customHeight="1">
      <c r="A60" s="16"/>
      <c r="B60" s="5"/>
      <c r="C60" s="5"/>
      <c r="D60" s="5"/>
      <c r="E60" s="5"/>
      <c r="F60" s="5"/>
      <c r="G60" s="5"/>
      <c r="H60" s="5"/>
      <c r="I60" s="5"/>
      <c r="J60" s="5"/>
      <c r="K60" s="5"/>
      <c r="L60" s="17"/>
    </row>
    <row r="61" spans="1:12" ht="9.75" customHeight="1">
      <c r="A61" s="16"/>
      <c r="B61" s="5"/>
      <c r="C61" s="5"/>
      <c r="D61" s="5"/>
      <c r="E61" s="5"/>
      <c r="F61" s="5"/>
      <c r="G61" s="5"/>
      <c r="H61" s="5"/>
      <c r="I61" s="5"/>
      <c r="J61" s="5"/>
      <c r="K61" s="5"/>
      <c r="L61" s="17"/>
    </row>
    <row r="62" spans="1:12" ht="9.75" customHeight="1">
      <c r="A62" s="16"/>
      <c r="B62" s="5"/>
      <c r="C62" s="5"/>
      <c r="D62" s="5"/>
      <c r="E62" s="5"/>
      <c r="F62" s="5"/>
      <c r="G62" s="5"/>
      <c r="H62" s="5"/>
      <c r="I62" s="5"/>
      <c r="J62" s="5"/>
      <c r="K62" s="5"/>
      <c r="L62" s="17"/>
    </row>
    <row r="63" spans="1:12" ht="9.75" customHeight="1">
      <c r="A63" s="16"/>
      <c r="B63" s="5"/>
      <c r="C63" s="5"/>
      <c r="D63" s="5"/>
      <c r="E63" s="5"/>
      <c r="F63" s="5"/>
      <c r="G63" s="5"/>
      <c r="H63" s="5"/>
      <c r="I63" s="5"/>
      <c r="J63" s="5"/>
      <c r="K63" s="5"/>
      <c r="L63" s="17"/>
    </row>
    <row r="64" spans="1:12" ht="9.75" customHeight="1">
      <c r="A64" s="16"/>
      <c r="B64" s="5"/>
      <c r="C64" s="5"/>
      <c r="D64" s="5"/>
      <c r="E64" s="5"/>
      <c r="F64" s="5"/>
      <c r="G64" s="5"/>
      <c r="H64" s="5"/>
      <c r="I64" s="5"/>
      <c r="J64" s="5"/>
      <c r="K64" s="5"/>
      <c r="L64" s="17"/>
    </row>
    <row r="65" spans="1:14" ht="9.75" customHeight="1">
      <c r="A65" s="16"/>
      <c r="B65" s="5"/>
      <c r="C65" s="5"/>
      <c r="D65" s="5"/>
      <c r="E65" s="5"/>
      <c r="F65" s="79" t="s">
        <v>48</v>
      </c>
      <c r="G65" s="5"/>
      <c r="H65" s="5"/>
      <c r="I65" s="5"/>
      <c r="J65" s="5"/>
      <c r="K65" s="5"/>
      <c r="L65" s="17"/>
    </row>
    <row r="66" spans="1:14">
      <c r="A66" s="16"/>
      <c r="B66" s="5"/>
      <c r="C66" s="5"/>
      <c r="D66" s="5"/>
      <c r="E66" s="5"/>
      <c r="F66" s="79" t="s">
        <v>49</v>
      </c>
      <c r="G66" s="554"/>
      <c r="H66" s="554"/>
      <c r="I66" s="554"/>
      <c r="J66" s="5"/>
      <c r="K66" s="5"/>
      <c r="L66" s="17"/>
    </row>
    <row r="67" spans="1:14">
      <c r="A67" s="555" t="s">
        <v>50</v>
      </c>
      <c r="B67" s="556"/>
      <c r="C67" s="556"/>
      <c r="D67" s="556"/>
      <c r="E67" s="556"/>
      <c r="F67" s="556"/>
      <c r="G67" s="556"/>
      <c r="H67" s="556"/>
      <c r="I67" s="556"/>
      <c r="J67" s="556"/>
      <c r="K67" s="556"/>
      <c r="L67" s="557"/>
    </row>
    <row r="68" spans="1:14" ht="3" customHeight="1">
      <c r="A68" s="16"/>
      <c r="B68" s="5"/>
      <c r="C68" s="5"/>
      <c r="D68" s="5"/>
      <c r="E68" s="5"/>
      <c r="F68" s="5" t="s">
        <v>51</v>
      </c>
      <c r="G68" s="5"/>
      <c r="H68" s="5"/>
      <c r="I68" s="5"/>
      <c r="J68" s="5"/>
      <c r="K68" s="5"/>
      <c r="L68" s="17"/>
    </row>
    <row r="69" spans="1:14">
      <c r="A69" s="136" t="s">
        <v>82</v>
      </c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21"/>
    </row>
    <row r="70" spans="1:14">
      <c r="A70" s="558"/>
      <c r="B70" s="559"/>
      <c r="C70" s="559"/>
      <c r="D70" s="559"/>
      <c r="E70" s="559"/>
      <c r="F70" s="559"/>
      <c r="G70" s="559"/>
      <c r="H70" s="559"/>
      <c r="I70" s="559"/>
      <c r="J70" s="559"/>
      <c r="K70" s="559"/>
      <c r="L70" s="560"/>
    </row>
    <row r="71" spans="1:14">
      <c r="A71" s="561"/>
      <c r="B71" s="562"/>
      <c r="C71" s="562"/>
      <c r="D71" s="562"/>
      <c r="E71" s="562"/>
      <c r="F71" s="562"/>
      <c r="G71" s="562"/>
      <c r="H71" s="562"/>
      <c r="I71" s="562"/>
      <c r="J71" s="562"/>
      <c r="K71" s="562"/>
      <c r="L71" s="563"/>
    </row>
    <row r="72" spans="1:14">
      <c r="A72" s="564"/>
      <c r="B72" s="565"/>
      <c r="C72" s="565"/>
      <c r="D72" s="565"/>
      <c r="E72" s="565"/>
      <c r="F72" s="565"/>
      <c r="G72" s="565"/>
      <c r="H72" s="565"/>
      <c r="I72" s="565"/>
      <c r="J72" s="565"/>
      <c r="K72" s="565"/>
      <c r="L72" s="566"/>
    </row>
    <row r="73" spans="1:14">
      <c r="A73" s="80"/>
      <c r="B73" s="81"/>
      <c r="C73" s="81"/>
      <c r="D73" s="81"/>
      <c r="E73" s="81"/>
      <c r="F73" s="81"/>
      <c r="G73" s="81"/>
      <c r="H73" s="81"/>
      <c r="I73" s="81"/>
      <c r="J73" s="81"/>
      <c r="K73" s="81"/>
      <c r="L73" s="82"/>
    </row>
    <row r="74" spans="1:14">
      <c r="A74" s="80" t="s">
        <v>53</v>
      </c>
      <c r="B74" s="137"/>
      <c r="C74" s="81"/>
      <c r="D74" s="81"/>
      <c r="E74" s="81"/>
      <c r="F74" s="81"/>
      <c r="G74" s="81"/>
      <c r="H74" s="81"/>
      <c r="I74" s="81"/>
      <c r="J74" s="81"/>
      <c r="K74" s="81"/>
      <c r="L74" s="82"/>
    </row>
    <row r="75" spans="1:14">
      <c r="A75" s="16" t="s">
        <v>54</v>
      </c>
      <c r="B75" s="5"/>
      <c r="C75" s="5"/>
      <c r="D75" s="5"/>
      <c r="E75" s="79"/>
      <c r="F75" s="5"/>
      <c r="G75" s="5"/>
      <c r="H75" s="5"/>
      <c r="I75" s="5"/>
      <c r="J75" s="5"/>
      <c r="K75" s="5"/>
      <c r="L75" s="17"/>
    </row>
    <row r="76" spans="1:14">
      <c r="A76" s="16"/>
      <c r="B76" s="5"/>
      <c r="C76" s="5"/>
      <c r="D76" s="5"/>
      <c r="E76" s="79"/>
      <c r="F76" s="139"/>
      <c r="G76" s="139"/>
      <c r="H76" s="139"/>
      <c r="I76" s="139"/>
      <c r="J76" s="5"/>
      <c r="K76" s="5"/>
      <c r="L76" s="17"/>
    </row>
    <row r="77" spans="1:14">
      <c r="A77" s="149"/>
      <c r="B77" s="139"/>
      <c r="C77" s="139"/>
      <c r="D77" s="139"/>
      <c r="E77" s="139"/>
      <c r="F77" s="139"/>
      <c r="G77" s="139"/>
      <c r="H77" s="139"/>
      <c r="I77" s="139"/>
      <c r="J77" s="139"/>
      <c r="K77" s="139"/>
      <c r="L77" s="140"/>
      <c r="N77" s="95"/>
    </row>
    <row r="78" spans="1:14">
      <c r="A78" s="16" t="s">
        <v>55</v>
      </c>
      <c r="B78" s="83"/>
      <c r="C78" s="83"/>
      <c r="D78" s="84"/>
      <c r="E78" s="141"/>
      <c r="F78" s="141"/>
      <c r="G78" s="141"/>
      <c r="H78" s="141"/>
      <c r="I78" s="142"/>
      <c r="J78" s="142"/>
      <c r="K78" s="142"/>
      <c r="L78" s="143"/>
    </row>
    <row r="79" spans="1:14" ht="9" customHeight="1" thickBot="1">
      <c r="A79" s="144"/>
      <c r="B79" s="145"/>
      <c r="C79" s="145"/>
      <c r="D79" s="11"/>
      <c r="E79" s="146"/>
      <c r="F79" s="146"/>
      <c r="G79" s="146"/>
      <c r="H79" s="146"/>
      <c r="I79" s="147"/>
      <c r="J79" s="147"/>
      <c r="K79" s="147"/>
      <c r="L79" s="148"/>
    </row>
  </sheetData>
  <mergeCells count="46">
    <mergeCell ref="B19:J19"/>
    <mergeCell ref="A2:A5"/>
    <mergeCell ref="D2:I2"/>
    <mergeCell ref="J2:L2"/>
    <mergeCell ref="D3:I3"/>
    <mergeCell ref="D4:I4"/>
    <mergeCell ref="D5:I5"/>
    <mergeCell ref="K5:L5"/>
    <mergeCell ref="C10:L10"/>
    <mergeCell ref="C11:L11"/>
    <mergeCell ref="C12:L12"/>
    <mergeCell ref="C13:L13"/>
    <mergeCell ref="C14:L14"/>
    <mergeCell ref="A32:H32"/>
    <mergeCell ref="B20:J20"/>
    <mergeCell ref="A24:E24"/>
    <mergeCell ref="F24:G24"/>
    <mergeCell ref="H24:I24"/>
    <mergeCell ref="A25:E25"/>
    <mergeCell ref="F25:G25"/>
    <mergeCell ref="H25:I25"/>
    <mergeCell ref="A26:E26"/>
    <mergeCell ref="A27:E27"/>
    <mergeCell ref="F27:G27"/>
    <mergeCell ref="H27:I27"/>
    <mergeCell ref="A28:K28"/>
    <mergeCell ref="A48:K48"/>
    <mergeCell ref="A33:H33"/>
    <mergeCell ref="A34:H34"/>
    <mergeCell ref="A35:H35"/>
    <mergeCell ref="A36:H36"/>
    <mergeCell ref="A37:H37"/>
    <mergeCell ref="A38:H38"/>
    <mergeCell ref="A39:H39"/>
    <mergeCell ref="A40:K40"/>
    <mergeCell ref="A44:G44"/>
    <mergeCell ref="A45:G45"/>
    <mergeCell ref="A47:G47"/>
    <mergeCell ref="A70:L72"/>
    <mergeCell ref="G66:I66"/>
    <mergeCell ref="A67:L67"/>
    <mergeCell ref="A52:G52"/>
    <mergeCell ref="A53:G53"/>
    <mergeCell ref="A54:G54"/>
    <mergeCell ref="A55:K55"/>
    <mergeCell ref="A57:K57"/>
  </mergeCells>
  <pageMargins left="0.70866141732283472" right="0.70866141732283472" top="0.74803149606299213" bottom="0.74803149606299213" header="0.31496062992125984" footer="0.31496062992125984"/>
  <pageSetup paperSize="9" scale="58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  <pageSetUpPr fitToPage="1"/>
  </sheetPr>
  <dimension ref="A1:AV78"/>
  <sheetViews>
    <sheetView topLeftCell="A37" zoomScale="80" zoomScaleNormal="80" workbookViewId="0">
      <selection activeCell="L56" sqref="L56"/>
    </sheetView>
  </sheetViews>
  <sheetFormatPr baseColWidth="10" defaultRowHeight="15"/>
  <cols>
    <col min="1" max="7" width="11.42578125" style="85"/>
    <col min="8" max="8" width="15.7109375" style="85" customWidth="1"/>
    <col min="9" max="9" width="15.28515625" style="85" customWidth="1"/>
    <col min="10" max="10" width="13.28515625" style="85" customWidth="1"/>
    <col min="11" max="11" width="15.85546875" style="85" customWidth="1"/>
    <col min="12" max="12" width="13" style="85" customWidth="1"/>
    <col min="255" max="255" width="1.85546875" customWidth="1"/>
    <col min="263" max="263" width="15.7109375" customWidth="1"/>
    <col min="264" max="264" width="15.28515625" customWidth="1"/>
    <col min="265" max="265" width="13.28515625" customWidth="1"/>
    <col min="266" max="266" width="15.85546875" customWidth="1"/>
    <col min="267" max="267" width="13" customWidth="1"/>
    <col min="268" max="268" width="0.140625" customWidth="1"/>
    <col min="511" max="511" width="1.85546875" customWidth="1"/>
    <col min="519" max="519" width="15.7109375" customWidth="1"/>
    <col min="520" max="520" width="15.28515625" customWidth="1"/>
    <col min="521" max="521" width="13.28515625" customWidth="1"/>
    <col min="522" max="522" width="15.85546875" customWidth="1"/>
    <col min="523" max="523" width="13" customWidth="1"/>
    <col min="524" max="524" width="0.140625" customWidth="1"/>
    <col min="767" max="767" width="1.85546875" customWidth="1"/>
    <col min="775" max="775" width="15.7109375" customWidth="1"/>
    <col min="776" max="776" width="15.28515625" customWidth="1"/>
    <col min="777" max="777" width="13.28515625" customWidth="1"/>
    <col min="778" max="778" width="15.85546875" customWidth="1"/>
    <col min="779" max="779" width="13" customWidth="1"/>
    <col min="780" max="780" width="0.140625" customWidth="1"/>
    <col min="1023" max="1023" width="1.85546875" customWidth="1"/>
    <col min="1031" max="1031" width="15.7109375" customWidth="1"/>
    <col min="1032" max="1032" width="15.28515625" customWidth="1"/>
    <col min="1033" max="1033" width="13.28515625" customWidth="1"/>
    <col min="1034" max="1034" width="15.85546875" customWidth="1"/>
    <col min="1035" max="1035" width="13" customWidth="1"/>
    <col min="1036" max="1036" width="0.140625" customWidth="1"/>
    <col min="1279" max="1279" width="1.85546875" customWidth="1"/>
    <col min="1287" max="1287" width="15.7109375" customWidth="1"/>
    <col min="1288" max="1288" width="15.28515625" customWidth="1"/>
    <col min="1289" max="1289" width="13.28515625" customWidth="1"/>
    <col min="1290" max="1290" width="15.85546875" customWidth="1"/>
    <col min="1291" max="1291" width="13" customWidth="1"/>
    <col min="1292" max="1292" width="0.140625" customWidth="1"/>
    <col min="1535" max="1535" width="1.85546875" customWidth="1"/>
    <col min="1543" max="1543" width="15.7109375" customWidth="1"/>
    <col min="1544" max="1544" width="15.28515625" customWidth="1"/>
    <col min="1545" max="1545" width="13.28515625" customWidth="1"/>
    <col min="1546" max="1546" width="15.85546875" customWidth="1"/>
    <col min="1547" max="1547" width="13" customWidth="1"/>
    <col min="1548" max="1548" width="0.140625" customWidth="1"/>
    <col min="1791" max="1791" width="1.85546875" customWidth="1"/>
    <col min="1799" max="1799" width="15.7109375" customWidth="1"/>
    <col min="1800" max="1800" width="15.28515625" customWidth="1"/>
    <col min="1801" max="1801" width="13.28515625" customWidth="1"/>
    <col min="1802" max="1802" width="15.85546875" customWidth="1"/>
    <col min="1803" max="1803" width="13" customWidth="1"/>
    <col min="1804" max="1804" width="0.140625" customWidth="1"/>
    <col min="2047" max="2047" width="1.85546875" customWidth="1"/>
    <col min="2055" max="2055" width="15.7109375" customWidth="1"/>
    <col min="2056" max="2056" width="15.28515625" customWidth="1"/>
    <col min="2057" max="2057" width="13.28515625" customWidth="1"/>
    <col min="2058" max="2058" width="15.85546875" customWidth="1"/>
    <col min="2059" max="2059" width="13" customWidth="1"/>
    <col min="2060" max="2060" width="0.140625" customWidth="1"/>
    <col min="2303" max="2303" width="1.85546875" customWidth="1"/>
    <col min="2311" max="2311" width="15.7109375" customWidth="1"/>
    <col min="2312" max="2312" width="15.28515625" customWidth="1"/>
    <col min="2313" max="2313" width="13.28515625" customWidth="1"/>
    <col min="2314" max="2314" width="15.85546875" customWidth="1"/>
    <col min="2315" max="2315" width="13" customWidth="1"/>
    <col min="2316" max="2316" width="0.140625" customWidth="1"/>
    <col min="2559" max="2559" width="1.85546875" customWidth="1"/>
    <col min="2567" max="2567" width="15.7109375" customWidth="1"/>
    <col min="2568" max="2568" width="15.28515625" customWidth="1"/>
    <col min="2569" max="2569" width="13.28515625" customWidth="1"/>
    <col min="2570" max="2570" width="15.85546875" customWidth="1"/>
    <col min="2571" max="2571" width="13" customWidth="1"/>
    <col min="2572" max="2572" width="0.140625" customWidth="1"/>
    <col min="2815" max="2815" width="1.85546875" customWidth="1"/>
    <col min="2823" max="2823" width="15.7109375" customWidth="1"/>
    <col min="2824" max="2824" width="15.28515625" customWidth="1"/>
    <col min="2825" max="2825" width="13.28515625" customWidth="1"/>
    <col min="2826" max="2826" width="15.85546875" customWidth="1"/>
    <col min="2827" max="2827" width="13" customWidth="1"/>
    <col min="2828" max="2828" width="0.140625" customWidth="1"/>
    <col min="3071" max="3071" width="1.85546875" customWidth="1"/>
    <col min="3079" max="3079" width="15.7109375" customWidth="1"/>
    <col min="3080" max="3080" width="15.28515625" customWidth="1"/>
    <col min="3081" max="3081" width="13.28515625" customWidth="1"/>
    <col min="3082" max="3082" width="15.85546875" customWidth="1"/>
    <col min="3083" max="3083" width="13" customWidth="1"/>
    <col min="3084" max="3084" width="0.140625" customWidth="1"/>
    <col min="3327" max="3327" width="1.85546875" customWidth="1"/>
    <col min="3335" max="3335" width="15.7109375" customWidth="1"/>
    <col min="3336" max="3336" width="15.28515625" customWidth="1"/>
    <col min="3337" max="3337" width="13.28515625" customWidth="1"/>
    <col min="3338" max="3338" width="15.85546875" customWidth="1"/>
    <col min="3339" max="3339" width="13" customWidth="1"/>
    <col min="3340" max="3340" width="0.140625" customWidth="1"/>
    <col min="3583" max="3583" width="1.85546875" customWidth="1"/>
    <col min="3591" max="3591" width="15.7109375" customWidth="1"/>
    <col min="3592" max="3592" width="15.28515625" customWidth="1"/>
    <col min="3593" max="3593" width="13.28515625" customWidth="1"/>
    <col min="3594" max="3594" width="15.85546875" customWidth="1"/>
    <col min="3595" max="3595" width="13" customWidth="1"/>
    <col min="3596" max="3596" width="0.140625" customWidth="1"/>
    <col min="3839" max="3839" width="1.85546875" customWidth="1"/>
    <col min="3847" max="3847" width="15.7109375" customWidth="1"/>
    <col min="3848" max="3848" width="15.28515625" customWidth="1"/>
    <col min="3849" max="3849" width="13.28515625" customWidth="1"/>
    <col min="3850" max="3850" width="15.85546875" customWidth="1"/>
    <col min="3851" max="3851" width="13" customWidth="1"/>
    <col min="3852" max="3852" width="0.140625" customWidth="1"/>
    <col min="4095" max="4095" width="1.85546875" customWidth="1"/>
    <col min="4103" max="4103" width="15.7109375" customWidth="1"/>
    <col min="4104" max="4104" width="15.28515625" customWidth="1"/>
    <col min="4105" max="4105" width="13.28515625" customWidth="1"/>
    <col min="4106" max="4106" width="15.85546875" customWidth="1"/>
    <col min="4107" max="4107" width="13" customWidth="1"/>
    <col min="4108" max="4108" width="0.140625" customWidth="1"/>
    <col min="4351" max="4351" width="1.85546875" customWidth="1"/>
    <col min="4359" max="4359" width="15.7109375" customWidth="1"/>
    <col min="4360" max="4360" width="15.28515625" customWidth="1"/>
    <col min="4361" max="4361" width="13.28515625" customWidth="1"/>
    <col min="4362" max="4362" width="15.85546875" customWidth="1"/>
    <col min="4363" max="4363" width="13" customWidth="1"/>
    <col min="4364" max="4364" width="0.140625" customWidth="1"/>
    <col min="4607" max="4607" width="1.85546875" customWidth="1"/>
    <col min="4615" max="4615" width="15.7109375" customWidth="1"/>
    <col min="4616" max="4616" width="15.28515625" customWidth="1"/>
    <col min="4617" max="4617" width="13.28515625" customWidth="1"/>
    <col min="4618" max="4618" width="15.85546875" customWidth="1"/>
    <col min="4619" max="4619" width="13" customWidth="1"/>
    <col min="4620" max="4620" width="0.140625" customWidth="1"/>
    <col min="4863" max="4863" width="1.85546875" customWidth="1"/>
    <col min="4871" max="4871" width="15.7109375" customWidth="1"/>
    <col min="4872" max="4872" width="15.28515625" customWidth="1"/>
    <col min="4873" max="4873" width="13.28515625" customWidth="1"/>
    <col min="4874" max="4874" width="15.85546875" customWidth="1"/>
    <col min="4875" max="4875" width="13" customWidth="1"/>
    <col min="4876" max="4876" width="0.140625" customWidth="1"/>
    <col min="5119" max="5119" width="1.85546875" customWidth="1"/>
    <col min="5127" max="5127" width="15.7109375" customWidth="1"/>
    <col min="5128" max="5128" width="15.28515625" customWidth="1"/>
    <col min="5129" max="5129" width="13.28515625" customWidth="1"/>
    <col min="5130" max="5130" width="15.85546875" customWidth="1"/>
    <col min="5131" max="5131" width="13" customWidth="1"/>
    <col min="5132" max="5132" width="0.140625" customWidth="1"/>
    <col min="5375" max="5375" width="1.85546875" customWidth="1"/>
    <col min="5383" max="5383" width="15.7109375" customWidth="1"/>
    <col min="5384" max="5384" width="15.28515625" customWidth="1"/>
    <col min="5385" max="5385" width="13.28515625" customWidth="1"/>
    <col min="5386" max="5386" width="15.85546875" customWidth="1"/>
    <col min="5387" max="5387" width="13" customWidth="1"/>
    <col min="5388" max="5388" width="0.140625" customWidth="1"/>
    <col min="5631" max="5631" width="1.85546875" customWidth="1"/>
    <col min="5639" max="5639" width="15.7109375" customWidth="1"/>
    <col min="5640" max="5640" width="15.28515625" customWidth="1"/>
    <col min="5641" max="5641" width="13.28515625" customWidth="1"/>
    <col min="5642" max="5642" width="15.85546875" customWidth="1"/>
    <col min="5643" max="5643" width="13" customWidth="1"/>
    <col min="5644" max="5644" width="0.140625" customWidth="1"/>
    <col min="5887" max="5887" width="1.85546875" customWidth="1"/>
    <col min="5895" max="5895" width="15.7109375" customWidth="1"/>
    <col min="5896" max="5896" width="15.28515625" customWidth="1"/>
    <col min="5897" max="5897" width="13.28515625" customWidth="1"/>
    <col min="5898" max="5898" width="15.85546875" customWidth="1"/>
    <col min="5899" max="5899" width="13" customWidth="1"/>
    <col min="5900" max="5900" width="0.140625" customWidth="1"/>
    <col min="6143" max="6143" width="1.85546875" customWidth="1"/>
    <col min="6151" max="6151" width="15.7109375" customWidth="1"/>
    <col min="6152" max="6152" width="15.28515625" customWidth="1"/>
    <col min="6153" max="6153" width="13.28515625" customWidth="1"/>
    <col min="6154" max="6154" width="15.85546875" customWidth="1"/>
    <col min="6155" max="6155" width="13" customWidth="1"/>
    <col min="6156" max="6156" width="0.140625" customWidth="1"/>
    <col min="6399" max="6399" width="1.85546875" customWidth="1"/>
    <col min="6407" max="6407" width="15.7109375" customWidth="1"/>
    <col min="6408" max="6408" width="15.28515625" customWidth="1"/>
    <col min="6409" max="6409" width="13.28515625" customWidth="1"/>
    <col min="6410" max="6410" width="15.85546875" customWidth="1"/>
    <col min="6411" max="6411" width="13" customWidth="1"/>
    <col min="6412" max="6412" width="0.140625" customWidth="1"/>
    <col min="6655" max="6655" width="1.85546875" customWidth="1"/>
    <col min="6663" max="6663" width="15.7109375" customWidth="1"/>
    <col min="6664" max="6664" width="15.28515625" customWidth="1"/>
    <col min="6665" max="6665" width="13.28515625" customWidth="1"/>
    <col min="6666" max="6666" width="15.85546875" customWidth="1"/>
    <col min="6667" max="6667" width="13" customWidth="1"/>
    <col min="6668" max="6668" width="0.140625" customWidth="1"/>
    <col min="6911" max="6911" width="1.85546875" customWidth="1"/>
    <col min="6919" max="6919" width="15.7109375" customWidth="1"/>
    <col min="6920" max="6920" width="15.28515625" customWidth="1"/>
    <col min="6921" max="6921" width="13.28515625" customWidth="1"/>
    <col min="6922" max="6922" width="15.85546875" customWidth="1"/>
    <col min="6923" max="6923" width="13" customWidth="1"/>
    <col min="6924" max="6924" width="0.140625" customWidth="1"/>
    <col min="7167" max="7167" width="1.85546875" customWidth="1"/>
    <col min="7175" max="7175" width="15.7109375" customWidth="1"/>
    <col min="7176" max="7176" width="15.28515625" customWidth="1"/>
    <col min="7177" max="7177" width="13.28515625" customWidth="1"/>
    <col min="7178" max="7178" width="15.85546875" customWidth="1"/>
    <col min="7179" max="7179" width="13" customWidth="1"/>
    <col min="7180" max="7180" width="0.140625" customWidth="1"/>
    <col min="7423" max="7423" width="1.85546875" customWidth="1"/>
    <col min="7431" max="7431" width="15.7109375" customWidth="1"/>
    <col min="7432" max="7432" width="15.28515625" customWidth="1"/>
    <col min="7433" max="7433" width="13.28515625" customWidth="1"/>
    <col min="7434" max="7434" width="15.85546875" customWidth="1"/>
    <col min="7435" max="7435" width="13" customWidth="1"/>
    <col min="7436" max="7436" width="0.140625" customWidth="1"/>
    <col min="7679" max="7679" width="1.85546875" customWidth="1"/>
    <col min="7687" max="7687" width="15.7109375" customWidth="1"/>
    <col min="7688" max="7688" width="15.28515625" customWidth="1"/>
    <col min="7689" max="7689" width="13.28515625" customWidth="1"/>
    <col min="7690" max="7690" width="15.85546875" customWidth="1"/>
    <col min="7691" max="7691" width="13" customWidth="1"/>
    <col min="7692" max="7692" width="0.140625" customWidth="1"/>
    <col min="7935" max="7935" width="1.85546875" customWidth="1"/>
    <col min="7943" max="7943" width="15.7109375" customWidth="1"/>
    <col min="7944" max="7944" width="15.28515625" customWidth="1"/>
    <col min="7945" max="7945" width="13.28515625" customWidth="1"/>
    <col min="7946" max="7946" width="15.85546875" customWidth="1"/>
    <col min="7947" max="7947" width="13" customWidth="1"/>
    <col min="7948" max="7948" width="0.140625" customWidth="1"/>
    <col min="8191" max="8191" width="1.85546875" customWidth="1"/>
    <col min="8199" max="8199" width="15.7109375" customWidth="1"/>
    <col min="8200" max="8200" width="15.28515625" customWidth="1"/>
    <col min="8201" max="8201" width="13.28515625" customWidth="1"/>
    <col min="8202" max="8202" width="15.85546875" customWidth="1"/>
    <col min="8203" max="8203" width="13" customWidth="1"/>
    <col min="8204" max="8204" width="0.140625" customWidth="1"/>
    <col min="8447" max="8447" width="1.85546875" customWidth="1"/>
    <col min="8455" max="8455" width="15.7109375" customWidth="1"/>
    <col min="8456" max="8456" width="15.28515625" customWidth="1"/>
    <col min="8457" max="8457" width="13.28515625" customWidth="1"/>
    <col min="8458" max="8458" width="15.85546875" customWidth="1"/>
    <col min="8459" max="8459" width="13" customWidth="1"/>
    <col min="8460" max="8460" width="0.140625" customWidth="1"/>
    <col min="8703" max="8703" width="1.85546875" customWidth="1"/>
    <col min="8711" max="8711" width="15.7109375" customWidth="1"/>
    <col min="8712" max="8712" width="15.28515625" customWidth="1"/>
    <col min="8713" max="8713" width="13.28515625" customWidth="1"/>
    <col min="8714" max="8714" width="15.85546875" customWidth="1"/>
    <col min="8715" max="8715" width="13" customWidth="1"/>
    <col min="8716" max="8716" width="0.140625" customWidth="1"/>
    <col min="8959" max="8959" width="1.85546875" customWidth="1"/>
    <col min="8967" max="8967" width="15.7109375" customWidth="1"/>
    <col min="8968" max="8968" width="15.28515625" customWidth="1"/>
    <col min="8969" max="8969" width="13.28515625" customWidth="1"/>
    <col min="8970" max="8970" width="15.85546875" customWidth="1"/>
    <col min="8971" max="8971" width="13" customWidth="1"/>
    <col min="8972" max="8972" width="0.140625" customWidth="1"/>
    <col min="9215" max="9215" width="1.85546875" customWidth="1"/>
    <col min="9223" max="9223" width="15.7109375" customWidth="1"/>
    <col min="9224" max="9224" width="15.28515625" customWidth="1"/>
    <col min="9225" max="9225" width="13.28515625" customWidth="1"/>
    <col min="9226" max="9226" width="15.85546875" customWidth="1"/>
    <col min="9227" max="9227" width="13" customWidth="1"/>
    <col min="9228" max="9228" width="0.140625" customWidth="1"/>
    <col min="9471" max="9471" width="1.85546875" customWidth="1"/>
    <col min="9479" max="9479" width="15.7109375" customWidth="1"/>
    <col min="9480" max="9480" width="15.28515625" customWidth="1"/>
    <col min="9481" max="9481" width="13.28515625" customWidth="1"/>
    <col min="9482" max="9482" width="15.85546875" customWidth="1"/>
    <col min="9483" max="9483" width="13" customWidth="1"/>
    <col min="9484" max="9484" width="0.140625" customWidth="1"/>
    <col min="9727" max="9727" width="1.85546875" customWidth="1"/>
    <col min="9735" max="9735" width="15.7109375" customWidth="1"/>
    <col min="9736" max="9736" width="15.28515625" customWidth="1"/>
    <col min="9737" max="9737" width="13.28515625" customWidth="1"/>
    <col min="9738" max="9738" width="15.85546875" customWidth="1"/>
    <col min="9739" max="9739" width="13" customWidth="1"/>
    <col min="9740" max="9740" width="0.140625" customWidth="1"/>
    <col min="9983" max="9983" width="1.85546875" customWidth="1"/>
    <col min="9991" max="9991" width="15.7109375" customWidth="1"/>
    <col min="9992" max="9992" width="15.28515625" customWidth="1"/>
    <col min="9993" max="9993" width="13.28515625" customWidth="1"/>
    <col min="9994" max="9994" width="15.85546875" customWidth="1"/>
    <col min="9995" max="9995" width="13" customWidth="1"/>
    <col min="9996" max="9996" width="0.140625" customWidth="1"/>
    <col min="10239" max="10239" width="1.85546875" customWidth="1"/>
    <col min="10247" max="10247" width="15.7109375" customWidth="1"/>
    <col min="10248" max="10248" width="15.28515625" customWidth="1"/>
    <col min="10249" max="10249" width="13.28515625" customWidth="1"/>
    <col min="10250" max="10250" width="15.85546875" customWidth="1"/>
    <col min="10251" max="10251" width="13" customWidth="1"/>
    <col min="10252" max="10252" width="0.140625" customWidth="1"/>
    <col min="10495" max="10495" width="1.85546875" customWidth="1"/>
    <col min="10503" max="10503" width="15.7109375" customWidth="1"/>
    <col min="10504" max="10504" width="15.28515625" customWidth="1"/>
    <col min="10505" max="10505" width="13.28515625" customWidth="1"/>
    <col min="10506" max="10506" width="15.85546875" customWidth="1"/>
    <col min="10507" max="10507" width="13" customWidth="1"/>
    <col min="10508" max="10508" width="0.140625" customWidth="1"/>
    <col min="10751" max="10751" width="1.85546875" customWidth="1"/>
    <col min="10759" max="10759" width="15.7109375" customWidth="1"/>
    <col min="10760" max="10760" width="15.28515625" customWidth="1"/>
    <col min="10761" max="10761" width="13.28515625" customWidth="1"/>
    <col min="10762" max="10762" width="15.85546875" customWidth="1"/>
    <col min="10763" max="10763" width="13" customWidth="1"/>
    <col min="10764" max="10764" width="0.140625" customWidth="1"/>
    <col min="11007" max="11007" width="1.85546875" customWidth="1"/>
    <col min="11015" max="11015" width="15.7109375" customWidth="1"/>
    <col min="11016" max="11016" width="15.28515625" customWidth="1"/>
    <col min="11017" max="11017" width="13.28515625" customWidth="1"/>
    <col min="11018" max="11018" width="15.85546875" customWidth="1"/>
    <col min="11019" max="11019" width="13" customWidth="1"/>
    <col min="11020" max="11020" width="0.140625" customWidth="1"/>
    <col min="11263" max="11263" width="1.85546875" customWidth="1"/>
    <col min="11271" max="11271" width="15.7109375" customWidth="1"/>
    <col min="11272" max="11272" width="15.28515625" customWidth="1"/>
    <col min="11273" max="11273" width="13.28515625" customWidth="1"/>
    <col min="11274" max="11274" width="15.85546875" customWidth="1"/>
    <col min="11275" max="11275" width="13" customWidth="1"/>
    <col min="11276" max="11276" width="0.140625" customWidth="1"/>
    <col min="11519" max="11519" width="1.85546875" customWidth="1"/>
    <col min="11527" max="11527" width="15.7109375" customWidth="1"/>
    <col min="11528" max="11528" width="15.28515625" customWidth="1"/>
    <col min="11529" max="11529" width="13.28515625" customWidth="1"/>
    <col min="11530" max="11530" width="15.85546875" customWidth="1"/>
    <col min="11531" max="11531" width="13" customWidth="1"/>
    <col min="11532" max="11532" width="0.140625" customWidth="1"/>
    <col min="11775" max="11775" width="1.85546875" customWidth="1"/>
    <col min="11783" max="11783" width="15.7109375" customWidth="1"/>
    <col min="11784" max="11784" width="15.28515625" customWidth="1"/>
    <col min="11785" max="11785" width="13.28515625" customWidth="1"/>
    <col min="11786" max="11786" width="15.85546875" customWidth="1"/>
    <col min="11787" max="11787" width="13" customWidth="1"/>
    <col min="11788" max="11788" width="0.140625" customWidth="1"/>
    <col min="12031" max="12031" width="1.85546875" customWidth="1"/>
    <col min="12039" max="12039" width="15.7109375" customWidth="1"/>
    <col min="12040" max="12040" width="15.28515625" customWidth="1"/>
    <col min="12041" max="12041" width="13.28515625" customWidth="1"/>
    <col min="12042" max="12042" width="15.85546875" customWidth="1"/>
    <col min="12043" max="12043" width="13" customWidth="1"/>
    <col min="12044" max="12044" width="0.140625" customWidth="1"/>
    <col min="12287" max="12287" width="1.85546875" customWidth="1"/>
    <col min="12295" max="12295" width="15.7109375" customWidth="1"/>
    <col min="12296" max="12296" width="15.28515625" customWidth="1"/>
    <col min="12297" max="12297" width="13.28515625" customWidth="1"/>
    <col min="12298" max="12298" width="15.85546875" customWidth="1"/>
    <col min="12299" max="12299" width="13" customWidth="1"/>
    <col min="12300" max="12300" width="0.140625" customWidth="1"/>
    <col min="12543" max="12543" width="1.85546875" customWidth="1"/>
    <col min="12551" max="12551" width="15.7109375" customWidth="1"/>
    <col min="12552" max="12552" width="15.28515625" customWidth="1"/>
    <col min="12553" max="12553" width="13.28515625" customWidth="1"/>
    <col min="12554" max="12554" width="15.85546875" customWidth="1"/>
    <col min="12555" max="12555" width="13" customWidth="1"/>
    <col min="12556" max="12556" width="0.140625" customWidth="1"/>
    <col min="12799" max="12799" width="1.85546875" customWidth="1"/>
    <col min="12807" max="12807" width="15.7109375" customWidth="1"/>
    <col min="12808" max="12808" width="15.28515625" customWidth="1"/>
    <col min="12809" max="12809" width="13.28515625" customWidth="1"/>
    <col min="12810" max="12810" width="15.85546875" customWidth="1"/>
    <col min="12811" max="12811" width="13" customWidth="1"/>
    <col min="12812" max="12812" width="0.140625" customWidth="1"/>
    <col min="13055" max="13055" width="1.85546875" customWidth="1"/>
    <col min="13063" max="13063" width="15.7109375" customWidth="1"/>
    <col min="13064" max="13064" width="15.28515625" customWidth="1"/>
    <col min="13065" max="13065" width="13.28515625" customWidth="1"/>
    <col min="13066" max="13066" width="15.85546875" customWidth="1"/>
    <col min="13067" max="13067" width="13" customWidth="1"/>
    <col min="13068" max="13068" width="0.140625" customWidth="1"/>
    <col min="13311" max="13311" width="1.85546875" customWidth="1"/>
    <col min="13319" max="13319" width="15.7109375" customWidth="1"/>
    <col min="13320" max="13320" width="15.28515625" customWidth="1"/>
    <col min="13321" max="13321" width="13.28515625" customWidth="1"/>
    <col min="13322" max="13322" width="15.85546875" customWidth="1"/>
    <col min="13323" max="13323" width="13" customWidth="1"/>
    <col min="13324" max="13324" width="0.140625" customWidth="1"/>
    <col min="13567" max="13567" width="1.85546875" customWidth="1"/>
    <col min="13575" max="13575" width="15.7109375" customWidth="1"/>
    <col min="13576" max="13576" width="15.28515625" customWidth="1"/>
    <col min="13577" max="13577" width="13.28515625" customWidth="1"/>
    <col min="13578" max="13578" width="15.85546875" customWidth="1"/>
    <col min="13579" max="13579" width="13" customWidth="1"/>
    <col min="13580" max="13580" width="0.140625" customWidth="1"/>
    <col min="13823" max="13823" width="1.85546875" customWidth="1"/>
    <col min="13831" max="13831" width="15.7109375" customWidth="1"/>
    <col min="13832" max="13832" width="15.28515625" customWidth="1"/>
    <col min="13833" max="13833" width="13.28515625" customWidth="1"/>
    <col min="13834" max="13834" width="15.85546875" customWidth="1"/>
    <col min="13835" max="13835" width="13" customWidth="1"/>
    <col min="13836" max="13836" width="0.140625" customWidth="1"/>
    <col min="14079" max="14079" width="1.85546875" customWidth="1"/>
    <col min="14087" max="14087" width="15.7109375" customWidth="1"/>
    <col min="14088" max="14088" width="15.28515625" customWidth="1"/>
    <col min="14089" max="14089" width="13.28515625" customWidth="1"/>
    <col min="14090" max="14090" width="15.85546875" customWidth="1"/>
    <col min="14091" max="14091" width="13" customWidth="1"/>
    <col min="14092" max="14092" width="0.140625" customWidth="1"/>
    <col min="14335" max="14335" width="1.85546875" customWidth="1"/>
    <col min="14343" max="14343" width="15.7109375" customWidth="1"/>
    <col min="14344" max="14344" width="15.28515625" customWidth="1"/>
    <col min="14345" max="14345" width="13.28515625" customWidth="1"/>
    <col min="14346" max="14346" width="15.85546875" customWidth="1"/>
    <col min="14347" max="14347" width="13" customWidth="1"/>
    <col min="14348" max="14348" width="0.140625" customWidth="1"/>
    <col min="14591" max="14591" width="1.85546875" customWidth="1"/>
    <col min="14599" max="14599" width="15.7109375" customWidth="1"/>
    <col min="14600" max="14600" width="15.28515625" customWidth="1"/>
    <col min="14601" max="14601" width="13.28515625" customWidth="1"/>
    <col min="14602" max="14602" width="15.85546875" customWidth="1"/>
    <col min="14603" max="14603" width="13" customWidth="1"/>
    <col min="14604" max="14604" width="0.140625" customWidth="1"/>
    <col min="14847" max="14847" width="1.85546875" customWidth="1"/>
    <col min="14855" max="14855" width="15.7109375" customWidth="1"/>
    <col min="14856" max="14856" width="15.28515625" customWidth="1"/>
    <col min="14857" max="14857" width="13.28515625" customWidth="1"/>
    <col min="14858" max="14858" width="15.85546875" customWidth="1"/>
    <col min="14859" max="14859" width="13" customWidth="1"/>
    <col min="14860" max="14860" width="0.140625" customWidth="1"/>
    <col min="15103" max="15103" width="1.85546875" customWidth="1"/>
    <col min="15111" max="15111" width="15.7109375" customWidth="1"/>
    <col min="15112" max="15112" width="15.28515625" customWidth="1"/>
    <col min="15113" max="15113" width="13.28515625" customWidth="1"/>
    <col min="15114" max="15114" width="15.85546875" customWidth="1"/>
    <col min="15115" max="15115" width="13" customWidth="1"/>
    <col min="15116" max="15116" width="0.140625" customWidth="1"/>
    <col min="15359" max="15359" width="1.85546875" customWidth="1"/>
    <col min="15367" max="15367" width="15.7109375" customWidth="1"/>
    <col min="15368" max="15368" width="15.28515625" customWidth="1"/>
    <col min="15369" max="15369" width="13.28515625" customWidth="1"/>
    <col min="15370" max="15370" width="15.85546875" customWidth="1"/>
    <col min="15371" max="15371" width="13" customWidth="1"/>
    <col min="15372" max="15372" width="0.140625" customWidth="1"/>
    <col min="15615" max="15615" width="1.85546875" customWidth="1"/>
    <col min="15623" max="15623" width="15.7109375" customWidth="1"/>
    <col min="15624" max="15624" width="15.28515625" customWidth="1"/>
    <col min="15625" max="15625" width="13.28515625" customWidth="1"/>
    <col min="15626" max="15626" width="15.85546875" customWidth="1"/>
    <col min="15627" max="15627" width="13" customWidth="1"/>
    <col min="15628" max="15628" width="0.140625" customWidth="1"/>
    <col min="15871" max="15871" width="1.85546875" customWidth="1"/>
    <col min="15879" max="15879" width="15.7109375" customWidth="1"/>
    <col min="15880" max="15880" width="15.28515625" customWidth="1"/>
    <col min="15881" max="15881" width="13.28515625" customWidth="1"/>
    <col min="15882" max="15882" width="15.85546875" customWidth="1"/>
    <col min="15883" max="15883" width="13" customWidth="1"/>
    <col min="15884" max="15884" width="0.140625" customWidth="1"/>
    <col min="16127" max="16127" width="1.85546875" customWidth="1"/>
    <col min="16135" max="16135" width="15.7109375" customWidth="1"/>
    <col min="16136" max="16136" width="15.28515625" customWidth="1"/>
    <col min="16137" max="16137" width="13.28515625" customWidth="1"/>
    <col min="16138" max="16138" width="15.85546875" customWidth="1"/>
    <col min="16139" max="16139" width="13" customWidth="1"/>
    <col min="16140" max="16140" width="0.140625" customWidth="1"/>
  </cols>
  <sheetData>
    <row r="1" spans="1:48" ht="4.5" customHeight="1">
      <c r="A1" s="1"/>
      <c r="B1" s="2"/>
      <c r="C1" s="3"/>
      <c r="D1" s="2"/>
      <c r="E1" s="2"/>
      <c r="F1" s="2"/>
      <c r="G1" s="2"/>
      <c r="H1" s="2"/>
      <c r="I1" s="3"/>
      <c r="J1" s="2"/>
      <c r="K1" s="2"/>
      <c r="L1" s="3"/>
    </row>
    <row r="2" spans="1:48" ht="13.5" customHeight="1" thickBot="1">
      <c r="A2" s="600"/>
      <c r="B2" s="5"/>
      <c r="C2" s="6"/>
      <c r="D2" s="602"/>
      <c r="E2" s="602"/>
      <c r="F2" s="602"/>
      <c r="G2" s="602"/>
      <c r="H2" s="602"/>
      <c r="I2" s="603"/>
      <c r="J2" s="604" t="s">
        <v>6</v>
      </c>
      <c r="K2" s="604"/>
      <c r="L2" s="605"/>
    </row>
    <row r="3" spans="1:48">
      <c r="A3" s="600"/>
      <c r="B3" s="5"/>
      <c r="C3" s="6"/>
      <c r="D3" s="602" t="s">
        <v>7</v>
      </c>
      <c r="E3" s="602"/>
      <c r="F3" s="602"/>
      <c r="G3" s="602"/>
      <c r="H3" s="602"/>
      <c r="I3" s="603"/>
      <c r="J3" s="8" t="s">
        <v>8</v>
      </c>
      <c r="K3" s="2"/>
      <c r="L3" s="9"/>
    </row>
    <row r="4" spans="1:48" ht="15.75" thickBot="1">
      <c r="A4" s="600"/>
      <c r="B4" s="5"/>
      <c r="C4" s="10"/>
      <c r="D4" s="606" t="s">
        <v>9</v>
      </c>
      <c r="E4" s="606"/>
      <c r="F4" s="606"/>
      <c r="G4" s="606"/>
      <c r="H4" s="606"/>
      <c r="I4" s="607"/>
      <c r="J4" s="11"/>
      <c r="K4" s="11"/>
      <c r="L4" s="12"/>
    </row>
    <row r="5" spans="1:48" ht="15.75" thickBot="1">
      <c r="A5" s="601"/>
      <c r="B5" s="11"/>
      <c r="C5" s="13"/>
      <c r="D5" s="608" t="s">
        <v>56</v>
      </c>
      <c r="E5" s="608"/>
      <c r="F5" s="608"/>
      <c r="G5" s="608"/>
      <c r="H5" s="608"/>
      <c r="I5" s="609"/>
      <c r="J5" s="14" t="s">
        <v>10</v>
      </c>
      <c r="K5" s="610"/>
      <c r="L5" s="611"/>
    </row>
    <row r="6" spans="1:48">
      <c r="A6" s="16"/>
      <c r="B6" s="5"/>
      <c r="C6" s="5"/>
      <c r="D6" s="5"/>
      <c r="E6" s="5"/>
      <c r="F6" s="5"/>
      <c r="G6" s="5"/>
      <c r="H6" s="5"/>
      <c r="I6" s="5"/>
      <c r="J6" s="5"/>
      <c r="K6" s="5"/>
      <c r="L6" s="17"/>
    </row>
    <row r="7" spans="1:48">
      <c r="A7" s="128" t="s">
        <v>11</v>
      </c>
      <c r="B7" s="19"/>
      <c r="C7" s="20"/>
      <c r="D7" s="20"/>
      <c r="E7" s="20"/>
      <c r="F7" s="20"/>
      <c r="G7" s="20"/>
      <c r="H7" s="20"/>
      <c r="I7" s="20"/>
      <c r="J7" s="20"/>
      <c r="K7" s="20"/>
      <c r="L7" s="21"/>
    </row>
    <row r="8" spans="1:48" ht="5.25" customHeight="1">
      <c r="A8" s="16"/>
      <c r="B8" s="23"/>
      <c r="C8" s="23"/>
      <c r="D8" s="23"/>
      <c r="E8" s="23"/>
      <c r="F8" s="23"/>
      <c r="G8" s="23"/>
      <c r="H8" s="23"/>
      <c r="I8" s="23"/>
      <c r="J8" s="23"/>
      <c r="K8" s="23"/>
      <c r="L8" s="17"/>
    </row>
    <row r="9" spans="1:48">
      <c r="A9" s="129" t="s">
        <v>12</v>
      </c>
      <c r="B9" s="5"/>
      <c r="C9" s="24"/>
      <c r="D9" s="25" t="s">
        <v>13</v>
      </c>
      <c r="E9" s="23"/>
      <c r="F9" s="23"/>
      <c r="G9" s="23"/>
      <c r="H9" s="23"/>
      <c r="I9" s="23"/>
      <c r="J9" s="23"/>
      <c r="K9" s="23"/>
      <c r="L9" s="17"/>
    </row>
    <row r="10" spans="1:48">
      <c r="A10" s="129" t="s">
        <v>14</v>
      </c>
      <c r="B10" s="5"/>
      <c r="C10" s="612"/>
      <c r="D10" s="612"/>
      <c r="E10" s="612"/>
      <c r="F10" s="612"/>
      <c r="G10" s="612"/>
      <c r="H10" s="612"/>
      <c r="I10" s="612"/>
      <c r="J10" s="612"/>
      <c r="K10" s="612"/>
      <c r="L10" s="613"/>
    </row>
    <row r="11" spans="1:48">
      <c r="A11" s="130"/>
      <c r="B11" s="5"/>
      <c r="C11" s="612"/>
      <c r="D11" s="612"/>
      <c r="E11" s="612"/>
      <c r="F11" s="612"/>
      <c r="G11" s="612"/>
      <c r="H11" s="612"/>
      <c r="I11" s="612"/>
      <c r="J11" s="612"/>
      <c r="K11" s="612"/>
      <c r="L11" s="613"/>
    </row>
    <row r="12" spans="1:48">
      <c r="A12" s="129" t="s">
        <v>15</v>
      </c>
      <c r="B12" s="5"/>
      <c r="C12" s="614"/>
      <c r="D12" s="614"/>
      <c r="E12" s="614"/>
      <c r="F12" s="614"/>
      <c r="G12" s="614"/>
      <c r="H12" s="614"/>
      <c r="I12" s="614"/>
      <c r="J12" s="614"/>
      <c r="K12" s="614"/>
      <c r="L12" s="615"/>
    </row>
    <row r="13" spans="1:48">
      <c r="A13" s="129" t="s">
        <v>16</v>
      </c>
      <c r="B13" s="5"/>
      <c r="C13" s="614"/>
      <c r="D13" s="614"/>
      <c r="E13" s="614"/>
      <c r="F13" s="614"/>
      <c r="G13" s="614"/>
      <c r="H13" s="614"/>
      <c r="I13" s="614"/>
      <c r="J13" s="614"/>
      <c r="K13" s="614"/>
      <c r="L13" s="615"/>
    </row>
    <row r="14" spans="1:48">
      <c r="A14" s="129" t="s">
        <v>17</v>
      </c>
      <c r="B14" s="5"/>
      <c r="C14" s="614"/>
      <c r="D14" s="614"/>
      <c r="E14" s="614"/>
      <c r="F14" s="614"/>
      <c r="G14" s="614"/>
      <c r="H14" s="614"/>
      <c r="I14" s="614"/>
      <c r="J14" s="614"/>
      <c r="K14" s="614"/>
      <c r="L14" s="615"/>
    </row>
    <row r="15" spans="1:48" ht="4.5" customHeight="1" thickBot="1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8"/>
    </row>
    <row r="16" spans="1:48" s="32" customFormat="1" ht="2.25" customHeight="1" thickBot="1">
      <c r="A16" s="131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</row>
    <row r="17" spans="1:12">
      <c r="A17" s="132" t="s">
        <v>18</v>
      </c>
      <c r="B17" s="33"/>
      <c r="C17" s="34"/>
      <c r="D17" s="34"/>
      <c r="E17" s="34"/>
      <c r="F17" s="34"/>
      <c r="G17" s="34"/>
      <c r="H17" s="34"/>
      <c r="I17" s="34"/>
      <c r="J17" s="34"/>
      <c r="K17" s="34"/>
      <c r="L17" s="35"/>
    </row>
    <row r="18" spans="1:12" ht="4.5" customHeight="1" thickBot="1">
      <c r="A18" s="16"/>
      <c r="B18" s="5"/>
      <c r="C18" s="5"/>
      <c r="D18" s="5"/>
      <c r="E18" s="5"/>
      <c r="F18" s="5"/>
      <c r="G18" s="5"/>
      <c r="H18" s="5"/>
      <c r="I18" s="5"/>
      <c r="J18" s="5"/>
      <c r="K18" s="5"/>
      <c r="L18" s="17"/>
    </row>
    <row r="19" spans="1:12">
      <c r="A19" s="37" t="s">
        <v>19</v>
      </c>
      <c r="B19" s="570" t="s">
        <v>20</v>
      </c>
      <c r="C19" s="571"/>
      <c r="D19" s="571"/>
      <c r="E19" s="571"/>
      <c r="F19" s="571"/>
      <c r="G19" s="571"/>
      <c r="H19" s="571"/>
      <c r="I19" s="571"/>
      <c r="J19" s="599"/>
      <c r="K19" s="38" t="s">
        <v>21</v>
      </c>
      <c r="L19" s="37" t="s">
        <v>22</v>
      </c>
    </row>
    <row r="20" spans="1:12" ht="15.75" thickBot="1">
      <c r="A20" s="39"/>
      <c r="B20" s="584" t="s">
        <v>69</v>
      </c>
      <c r="C20" s="585"/>
      <c r="D20" s="585"/>
      <c r="E20" s="585"/>
      <c r="F20" s="585"/>
      <c r="G20" s="585"/>
      <c r="H20" s="585"/>
      <c r="I20" s="585"/>
      <c r="J20" s="586"/>
      <c r="K20" s="40" t="s">
        <v>0</v>
      </c>
      <c r="L20" s="41"/>
    </row>
    <row r="21" spans="1:12">
      <c r="A21" s="16"/>
      <c r="B21" s="5"/>
      <c r="C21" s="5"/>
      <c r="D21" s="5"/>
      <c r="E21" s="5"/>
      <c r="F21" s="5"/>
      <c r="G21" s="5"/>
      <c r="H21" s="5"/>
      <c r="I21" s="5"/>
      <c r="J21" s="5"/>
      <c r="K21" s="5"/>
      <c r="L21" s="17"/>
    </row>
    <row r="22" spans="1:12">
      <c r="A22" s="133" t="s">
        <v>24</v>
      </c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3"/>
    </row>
    <row r="23" spans="1:12" s="49" customFormat="1" ht="3.75" customHeight="1" thickBot="1">
      <c r="A23" s="134"/>
      <c r="B23" s="45"/>
      <c r="C23" s="45"/>
      <c r="D23" s="45"/>
      <c r="E23" s="45"/>
      <c r="F23" s="45"/>
      <c r="G23" s="45"/>
      <c r="H23" s="46"/>
      <c r="I23" s="46"/>
      <c r="J23" s="45"/>
      <c r="K23" s="45"/>
      <c r="L23" s="47"/>
    </row>
    <row r="24" spans="1:12">
      <c r="A24" s="570" t="s">
        <v>20</v>
      </c>
      <c r="B24" s="587"/>
      <c r="C24" s="587"/>
      <c r="D24" s="587"/>
      <c r="E24" s="588"/>
      <c r="F24" s="589" t="s">
        <v>25</v>
      </c>
      <c r="G24" s="587"/>
      <c r="H24" s="590" t="s">
        <v>26</v>
      </c>
      <c r="I24" s="591"/>
      <c r="J24" s="50" t="s">
        <v>27</v>
      </c>
      <c r="K24" s="38" t="s">
        <v>28</v>
      </c>
      <c r="L24" s="51" t="s">
        <v>29</v>
      </c>
    </row>
    <row r="25" spans="1:12">
      <c r="A25" s="580" t="s">
        <v>70</v>
      </c>
      <c r="B25" s="581"/>
      <c r="C25" s="581"/>
      <c r="D25" s="581"/>
      <c r="E25" s="582"/>
      <c r="F25" s="592"/>
      <c r="G25" s="582"/>
      <c r="H25" s="592"/>
      <c r="I25" s="582"/>
      <c r="J25" s="52">
        <f>+insumos!C59</f>
        <v>6000</v>
      </c>
      <c r="K25" s="53">
        <v>1</v>
      </c>
      <c r="L25" s="54">
        <f>+J25/K25</f>
        <v>6000</v>
      </c>
    </row>
    <row r="26" spans="1:12">
      <c r="A26" s="593" t="s">
        <v>71</v>
      </c>
      <c r="B26" s="594"/>
      <c r="C26" s="594"/>
      <c r="D26" s="594"/>
      <c r="E26" s="595"/>
      <c r="F26" s="55"/>
      <c r="G26" s="56"/>
      <c r="H26" s="55"/>
      <c r="I26" s="56"/>
      <c r="J26" s="52">
        <f>+insumos!C58</f>
        <v>6000</v>
      </c>
      <c r="K26" s="53">
        <v>1</v>
      </c>
      <c r="L26" s="54">
        <f>+J26/K26</f>
        <v>6000</v>
      </c>
    </row>
    <row r="27" spans="1:12" ht="15.75" thickBot="1">
      <c r="A27" s="574" t="s">
        <v>72</v>
      </c>
      <c r="B27" s="575"/>
      <c r="C27" s="575"/>
      <c r="D27" s="575"/>
      <c r="E27" s="583"/>
      <c r="F27" s="598"/>
      <c r="G27" s="583"/>
      <c r="H27" s="598"/>
      <c r="I27" s="583"/>
      <c r="J27" s="57"/>
      <c r="K27" s="58"/>
      <c r="L27" s="59">
        <f>+L54*0.1</f>
        <v>23408.512500000001</v>
      </c>
    </row>
    <row r="28" spans="1:12" ht="15.75" thickBot="1">
      <c r="A28" s="567" t="s">
        <v>31</v>
      </c>
      <c r="B28" s="568"/>
      <c r="C28" s="568"/>
      <c r="D28" s="568"/>
      <c r="E28" s="568"/>
      <c r="F28" s="568"/>
      <c r="G28" s="568"/>
      <c r="H28" s="568"/>
      <c r="I28" s="568"/>
      <c r="J28" s="568"/>
      <c r="K28" s="569"/>
      <c r="L28" s="60">
        <f>SUM(L25:L27)</f>
        <v>35408.512499999997</v>
      </c>
    </row>
    <row r="29" spans="1:12">
      <c r="A29" s="135"/>
      <c r="B29" s="5"/>
      <c r="C29" s="5"/>
      <c r="D29" s="5"/>
      <c r="E29" s="5"/>
      <c r="F29" s="5"/>
      <c r="G29" s="5"/>
      <c r="H29" s="5"/>
      <c r="I29" s="5"/>
      <c r="J29" s="5"/>
      <c r="K29" s="5"/>
      <c r="L29" s="17"/>
    </row>
    <row r="30" spans="1:12">
      <c r="A30" s="136" t="s">
        <v>32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21"/>
    </row>
    <row r="31" spans="1:12" ht="3.75" customHeight="1" thickBot="1">
      <c r="A31" s="26"/>
      <c r="B31" s="11"/>
      <c r="C31" s="11"/>
      <c r="D31" s="11"/>
      <c r="E31" s="11"/>
      <c r="F31" s="11"/>
      <c r="G31" s="11"/>
      <c r="H31" s="11"/>
      <c r="I31" s="5"/>
      <c r="J31" s="5"/>
      <c r="K31" s="5"/>
      <c r="L31" s="17"/>
    </row>
    <row r="32" spans="1:12">
      <c r="A32" s="570" t="s">
        <v>20</v>
      </c>
      <c r="B32" s="571"/>
      <c r="C32" s="571"/>
      <c r="D32" s="571"/>
      <c r="E32" s="571"/>
      <c r="F32" s="571"/>
      <c r="G32" s="571"/>
      <c r="H32" s="579"/>
      <c r="I32" s="61" t="s">
        <v>21</v>
      </c>
      <c r="J32" s="50" t="s">
        <v>22</v>
      </c>
      <c r="K32" s="38" t="s">
        <v>33</v>
      </c>
      <c r="L32" s="51" t="s">
        <v>29</v>
      </c>
    </row>
    <row r="33" spans="1:12">
      <c r="A33" s="572" t="s">
        <v>73</v>
      </c>
      <c r="B33" s="573"/>
      <c r="C33" s="573"/>
      <c r="D33" s="573"/>
      <c r="E33" s="573"/>
      <c r="F33" s="573"/>
      <c r="G33" s="573"/>
      <c r="H33" s="619"/>
      <c r="I33" s="62" t="s">
        <v>74</v>
      </c>
      <c r="J33" s="63">
        <v>5.2</v>
      </c>
      <c r="K33" s="64">
        <f>+insumos!C13</f>
        <v>40000</v>
      </c>
      <c r="L33" s="54">
        <f>+J33*K33</f>
        <v>208000</v>
      </c>
    </row>
    <row r="34" spans="1:12">
      <c r="A34" s="580" t="s">
        <v>75</v>
      </c>
      <c r="B34" s="581"/>
      <c r="C34" s="581"/>
      <c r="D34" s="581"/>
      <c r="E34" s="581"/>
      <c r="F34" s="581"/>
      <c r="G34" s="581"/>
      <c r="H34" s="582"/>
      <c r="I34" s="65" t="s">
        <v>0</v>
      </c>
      <c r="J34" s="66">
        <v>0.83</v>
      </c>
      <c r="K34" s="67">
        <f>+insumos!C9</f>
        <v>60000</v>
      </c>
      <c r="L34" s="68">
        <f>+J34*K34</f>
        <v>49800</v>
      </c>
    </row>
    <row r="35" spans="1:12">
      <c r="A35" s="580" t="s">
        <v>76</v>
      </c>
      <c r="B35" s="581"/>
      <c r="C35" s="581"/>
      <c r="D35" s="581"/>
      <c r="E35" s="581"/>
      <c r="F35" s="581"/>
      <c r="G35" s="581"/>
      <c r="H35" s="582"/>
      <c r="I35" s="65" t="s">
        <v>0</v>
      </c>
      <c r="J35" s="66">
        <v>0.83</v>
      </c>
      <c r="K35" s="67">
        <f>+insumos!C10</f>
        <v>60000</v>
      </c>
      <c r="L35" s="68">
        <f>+J35*K35</f>
        <v>49800</v>
      </c>
    </row>
    <row r="36" spans="1:12">
      <c r="A36" s="580" t="s">
        <v>77</v>
      </c>
      <c r="B36" s="581"/>
      <c r="C36" s="581"/>
      <c r="D36" s="581"/>
      <c r="E36" s="581"/>
      <c r="F36" s="581"/>
      <c r="G36" s="581"/>
      <c r="H36" s="582"/>
      <c r="I36" s="65" t="s">
        <v>78</v>
      </c>
      <c r="J36" s="66">
        <v>150</v>
      </c>
      <c r="K36" s="67">
        <f>+insumos!C8</f>
        <v>44</v>
      </c>
      <c r="L36" s="68">
        <f>+J36*K36</f>
        <v>6600</v>
      </c>
    </row>
    <row r="37" spans="1:12">
      <c r="A37" s="580" t="s">
        <v>79</v>
      </c>
      <c r="B37" s="581"/>
      <c r="C37" s="581"/>
      <c r="D37" s="581"/>
      <c r="E37" s="581"/>
      <c r="F37" s="581"/>
      <c r="G37" s="581"/>
      <c r="H37" s="582"/>
      <c r="I37" s="65" t="s">
        <v>5</v>
      </c>
      <c r="J37" s="66">
        <v>4</v>
      </c>
      <c r="K37" s="67">
        <f>+insumos!C42</f>
        <v>16000</v>
      </c>
      <c r="L37" s="68">
        <f>+J37*K37</f>
        <v>64000</v>
      </c>
    </row>
    <row r="38" spans="1:12">
      <c r="A38" s="580" t="s">
        <v>80</v>
      </c>
      <c r="B38" s="581"/>
      <c r="C38" s="581"/>
      <c r="D38" s="581"/>
      <c r="E38" s="581"/>
      <c r="F38" s="581"/>
      <c r="G38" s="581"/>
      <c r="H38" s="582"/>
      <c r="I38" s="65"/>
      <c r="J38" s="66"/>
      <c r="K38" s="67"/>
      <c r="L38" s="68">
        <f>+(L37+L36+L35+L34+L33)*0.02</f>
        <v>7564</v>
      </c>
    </row>
    <row r="39" spans="1:12" ht="15.75" thickBot="1">
      <c r="A39" s="574"/>
      <c r="B39" s="575"/>
      <c r="C39" s="575"/>
      <c r="D39" s="575"/>
      <c r="E39" s="575"/>
      <c r="F39" s="575"/>
      <c r="G39" s="575"/>
      <c r="H39" s="583"/>
      <c r="I39" s="69"/>
      <c r="J39" s="70"/>
      <c r="K39" s="67"/>
      <c r="L39" s="71"/>
    </row>
    <row r="40" spans="1:12" ht="15.75" thickBot="1">
      <c r="A40" s="567" t="s">
        <v>31</v>
      </c>
      <c r="B40" s="568"/>
      <c r="C40" s="568"/>
      <c r="D40" s="568"/>
      <c r="E40" s="568"/>
      <c r="F40" s="568"/>
      <c r="G40" s="568"/>
      <c r="H40" s="568"/>
      <c r="I40" s="568"/>
      <c r="J40" s="568"/>
      <c r="K40" s="569"/>
      <c r="L40" s="60">
        <f>SUM(L33:L39)</f>
        <v>385764</v>
      </c>
    </row>
    <row r="41" spans="1:12">
      <c r="A41" s="16"/>
      <c r="B41" s="5"/>
      <c r="C41" s="5"/>
      <c r="D41" s="5"/>
      <c r="E41" s="5"/>
      <c r="F41" s="5"/>
      <c r="G41" s="5"/>
      <c r="H41" s="5"/>
      <c r="I41" s="5"/>
      <c r="J41" s="5"/>
      <c r="K41" s="5"/>
      <c r="L41" s="17"/>
    </row>
    <row r="42" spans="1:12">
      <c r="A42" s="136" t="s">
        <v>34</v>
      </c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21"/>
    </row>
    <row r="43" spans="1:12" ht="3.75" customHeight="1" thickBot="1">
      <c r="A43" s="16"/>
      <c r="B43" s="5"/>
      <c r="C43" s="5"/>
      <c r="D43" s="5"/>
      <c r="E43" s="5"/>
      <c r="F43" s="5"/>
      <c r="G43" s="5"/>
      <c r="H43" s="5"/>
      <c r="I43" s="5"/>
      <c r="J43" s="5"/>
      <c r="K43" s="5"/>
      <c r="L43" s="17"/>
    </row>
    <row r="44" spans="1:12">
      <c r="A44" s="570" t="s">
        <v>35</v>
      </c>
      <c r="B44" s="571"/>
      <c r="C44" s="571"/>
      <c r="D44" s="571"/>
      <c r="E44" s="571"/>
      <c r="F44" s="571"/>
      <c r="G44" s="571"/>
      <c r="H44" s="50" t="s">
        <v>36</v>
      </c>
      <c r="I44" s="38" t="s">
        <v>37</v>
      </c>
      <c r="J44" s="50" t="s">
        <v>38</v>
      </c>
      <c r="K44" s="38" t="s">
        <v>39</v>
      </c>
      <c r="L44" s="51" t="s">
        <v>29</v>
      </c>
    </row>
    <row r="45" spans="1:12">
      <c r="A45" s="580" t="s">
        <v>75</v>
      </c>
      <c r="B45" s="581"/>
      <c r="C45" s="581"/>
      <c r="D45" s="581"/>
      <c r="E45" s="581"/>
      <c r="F45" s="581"/>
      <c r="G45" s="581"/>
      <c r="H45" s="63">
        <f>+J34</f>
        <v>0.83</v>
      </c>
      <c r="I45" s="72">
        <f>+insumos!B75</f>
        <v>20</v>
      </c>
      <c r="J45" s="73">
        <f>+H45*I45</f>
        <v>16.599999999999998</v>
      </c>
      <c r="K45" s="64">
        <f>+TRANSPORTE!L55</f>
        <v>1600</v>
      </c>
      <c r="L45" s="54">
        <f>+J45*K45</f>
        <v>26559.999999999996</v>
      </c>
    </row>
    <row r="46" spans="1:12" ht="15.75" thickBot="1">
      <c r="A46" s="574" t="str">
        <f>+A35</f>
        <v>AGREGADO PETREO</v>
      </c>
      <c r="B46" s="575"/>
      <c r="C46" s="575"/>
      <c r="D46" s="575"/>
      <c r="E46" s="575"/>
      <c r="F46" s="575"/>
      <c r="G46" s="575"/>
      <c r="H46" s="74">
        <f>+J35</f>
        <v>0.83</v>
      </c>
      <c r="I46" s="11">
        <f>+insumos!B76</f>
        <v>20</v>
      </c>
      <c r="J46" s="75">
        <f>+H46*I46</f>
        <v>16.599999999999998</v>
      </c>
      <c r="K46" s="64">
        <f>+TRANSPORTE!L55</f>
        <v>1600</v>
      </c>
      <c r="L46" s="54">
        <f>+J46*K46</f>
        <v>26559.999999999996</v>
      </c>
    </row>
    <row r="47" spans="1:12" ht="15.75" thickBot="1">
      <c r="A47" s="567" t="s">
        <v>31</v>
      </c>
      <c r="B47" s="568"/>
      <c r="C47" s="568"/>
      <c r="D47" s="568"/>
      <c r="E47" s="568"/>
      <c r="F47" s="568"/>
      <c r="G47" s="568"/>
      <c r="H47" s="568"/>
      <c r="I47" s="568"/>
      <c r="J47" s="568"/>
      <c r="K47" s="569"/>
      <c r="L47" s="60">
        <f>SUM(L45:L46)</f>
        <v>53119.999999999993</v>
      </c>
    </row>
    <row r="48" spans="1:12">
      <c r="A48" s="16"/>
      <c r="B48" s="5"/>
      <c r="C48" s="5"/>
      <c r="D48" s="5"/>
      <c r="E48" s="5"/>
      <c r="F48" s="5"/>
      <c r="G48" s="5"/>
      <c r="H48" s="5"/>
      <c r="I48" s="5"/>
      <c r="J48" s="5"/>
      <c r="K48" s="5"/>
      <c r="L48" s="17"/>
    </row>
    <row r="49" spans="1:12">
      <c r="A49" s="136" t="s">
        <v>41</v>
      </c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21"/>
    </row>
    <row r="50" spans="1:12" ht="3.75" customHeight="1" thickBot="1">
      <c r="A50" s="16"/>
      <c r="B50" s="5"/>
      <c r="C50" s="5"/>
      <c r="D50" s="5"/>
      <c r="E50" s="5"/>
      <c r="F50" s="5"/>
      <c r="G50" s="5"/>
      <c r="H50" s="5"/>
      <c r="I50" s="5"/>
      <c r="J50" s="5"/>
      <c r="K50" s="5"/>
      <c r="L50" s="17"/>
    </row>
    <row r="51" spans="1:12" ht="12.75" customHeight="1">
      <c r="A51" s="570" t="s">
        <v>42</v>
      </c>
      <c r="B51" s="571"/>
      <c r="C51" s="571"/>
      <c r="D51" s="571"/>
      <c r="E51" s="571"/>
      <c r="F51" s="571"/>
      <c r="G51" s="571"/>
      <c r="H51" s="50" t="s">
        <v>43</v>
      </c>
      <c r="I51" s="76" t="s">
        <v>44</v>
      </c>
      <c r="J51" s="77" t="s">
        <v>45</v>
      </c>
      <c r="K51" s="76" t="s">
        <v>28</v>
      </c>
      <c r="L51" s="78" t="s">
        <v>29</v>
      </c>
    </row>
    <row r="52" spans="1:12">
      <c r="A52" s="572" t="s">
        <v>81</v>
      </c>
      <c r="B52" s="573"/>
      <c r="C52" s="573"/>
      <c r="D52" s="573"/>
      <c r="E52" s="573"/>
      <c r="F52" s="573"/>
      <c r="G52" s="573"/>
      <c r="H52" s="52">
        <f>+insumos!C50+insumos!C49*10</f>
        <v>506130</v>
      </c>
      <c r="I52" s="64">
        <f>+H52*0.85</f>
        <v>430210.5</v>
      </c>
      <c r="J52" s="52">
        <f>+H52+I52</f>
        <v>936340.5</v>
      </c>
      <c r="K52" s="72">
        <v>4</v>
      </c>
      <c r="L52" s="54">
        <f>+J52/K52</f>
        <v>234085.125</v>
      </c>
    </row>
    <row r="53" spans="1:12" ht="15.75" thickBot="1">
      <c r="A53" s="574"/>
      <c r="B53" s="575"/>
      <c r="C53" s="575"/>
      <c r="D53" s="575"/>
      <c r="E53" s="575"/>
      <c r="F53" s="575"/>
      <c r="G53" s="575"/>
      <c r="H53" s="87"/>
      <c r="I53" s="11"/>
      <c r="J53" s="87"/>
      <c r="K53" s="11"/>
      <c r="L53" s="88"/>
    </row>
    <row r="54" spans="1:12" ht="15.75" thickBot="1">
      <c r="A54" s="567" t="s">
        <v>31</v>
      </c>
      <c r="B54" s="568"/>
      <c r="C54" s="568"/>
      <c r="D54" s="568"/>
      <c r="E54" s="568"/>
      <c r="F54" s="568"/>
      <c r="G54" s="568"/>
      <c r="H54" s="568"/>
      <c r="I54" s="568"/>
      <c r="J54" s="568"/>
      <c r="K54" s="569"/>
      <c r="L54" s="60">
        <f>SUM(L52:L53)</f>
        <v>234085.125</v>
      </c>
    </row>
    <row r="55" spans="1:12" ht="8.25" customHeight="1" thickBot="1">
      <c r="A55" s="16"/>
      <c r="B55" s="5"/>
      <c r="C55" s="5"/>
      <c r="D55" s="5"/>
      <c r="E55" s="5"/>
      <c r="F55" s="5"/>
      <c r="G55" s="5"/>
      <c r="H55" s="5"/>
      <c r="I55" s="5"/>
      <c r="J55" s="5"/>
      <c r="K55" s="5"/>
      <c r="L55" s="17"/>
    </row>
    <row r="56" spans="1:12" ht="15.75" thickBot="1">
      <c r="A56" s="576" t="s">
        <v>47</v>
      </c>
      <c r="B56" s="577"/>
      <c r="C56" s="577"/>
      <c r="D56" s="577"/>
      <c r="E56" s="577"/>
      <c r="F56" s="577"/>
      <c r="G56" s="577"/>
      <c r="H56" s="577"/>
      <c r="I56" s="577"/>
      <c r="J56" s="577"/>
      <c r="K56" s="578"/>
      <c r="L56" s="60">
        <f>ROUND(L28+L40+L47+L54,0)</f>
        <v>708378</v>
      </c>
    </row>
    <row r="57" spans="1:12" ht="3" customHeight="1">
      <c r="A57" s="16"/>
      <c r="B57" s="5"/>
      <c r="C57" s="5"/>
      <c r="D57" s="5"/>
      <c r="E57" s="5"/>
      <c r="F57" s="5"/>
      <c r="G57" s="5"/>
      <c r="H57" s="5"/>
      <c r="I57" s="5"/>
      <c r="J57" s="5"/>
      <c r="K57" s="5"/>
      <c r="L57" s="17"/>
    </row>
    <row r="58" spans="1:12" ht="3" customHeight="1">
      <c r="A58" s="16"/>
      <c r="B58" s="5"/>
      <c r="C58" s="5"/>
      <c r="D58" s="5"/>
      <c r="E58" s="5"/>
      <c r="F58" s="5"/>
      <c r="G58" s="5"/>
      <c r="H58" s="5"/>
      <c r="I58" s="5"/>
      <c r="J58" s="5"/>
      <c r="K58" s="5"/>
      <c r="L58" s="17"/>
    </row>
    <row r="59" spans="1:12" ht="9.75" customHeight="1">
      <c r="A59" s="16"/>
      <c r="B59" s="5"/>
      <c r="C59" s="5"/>
      <c r="D59" s="5"/>
      <c r="E59" s="5"/>
      <c r="F59" s="5"/>
      <c r="G59" s="5"/>
      <c r="H59" s="5"/>
      <c r="I59" s="5"/>
      <c r="J59" s="5"/>
      <c r="K59" s="5"/>
      <c r="L59" s="17"/>
    </row>
    <row r="60" spans="1:12" ht="9.75" customHeight="1">
      <c r="A60" s="16"/>
      <c r="B60" s="5"/>
      <c r="C60" s="5"/>
      <c r="D60" s="5"/>
      <c r="E60" s="5"/>
      <c r="F60" s="5"/>
      <c r="G60" s="5"/>
      <c r="H60" s="5"/>
      <c r="I60" s="5"/>
      <c r="J60" s="5"/>
      <c r="K60" s="5"/>
      <c r="L60" s="17"/>
    </row>
    <row r="61" spans="1:12" ht="9.75" customHeight="1">
      <c r="A61" s="16"/>
      <c r="B61" s="5"/>
      <c r="C61" s="5"/>
      <c r="D61" s="5"/>
      <c r="E61" s="5"/>
      <c r="F61" s="5"/>
      <c r="G61" s="5"/>
      <c r="H61" s="5"/>
      <c r="I61" s="5"/>
      <c r="J61" s="5"/>
      <c r="K61" s="5"/>
      <c r="L61" s="17"/>
    </row>
    <row r="62" spans="1:12" ht="9.75" customHeight="1">
      <c r="A62" s="16"/>
      <c r="B62" s="5"/>
      <c r="C62" s="5"/>
      <c r="D62" s="5"/>
      <c r="E62" s="5"/>
      <c r="F62" s="5"/>
      <c r="G62" s="5"/>
      <c r="H62" s="5"/>
      <c r="I62" s="5"/>
      <c r="J62" s="5"/>
      <c r="K62" s="5"/>
      <c r="L62" s="17"/>
    </row>
    <row r="63" spans="1:12" ht="9.75" customHeight="1">
      <c r="A63" s="16"/>
      <c r="B63" s="5"/>
      <c r="C63" s="5"/>
      <c r="D63" s="5"/>
      <c r="E63" s="5"/>
      <c r="F63" s="5"/>
      <c r="G63" s="5"/>
      <c r="H63" s="5"/>
      <c r="I63" s="5"/>
      <c r="J63" s="5"/>
      <c r="K63" s="5"/>
      <c r="L63" s="17"/>
    </row>
    <row r="64" spans="1:12" ht="9.75" customHeight="1">
      <c r="A64" s="16"/>
      <c r="B64" s="5"/>
      <c r="C64" s="5"/>
      <c r="D64" s="5"/>
      <c r="E64" s="5"/>
      <c r="F64" s="79" t="s">
        <v>48</v>
      </c>
      <c r="G64" s="5"/>
      <c r="H64" s="5"/>
      <c r="I64" s="5"/>
      <c r="J64" s="5"/>
      <c r="K64" s="5"/>
      <c r="L64" s="17"/>
    </row>
    <row r="65" spans="1:12">
      <c r="A65" s="16"/>
      <c r="B65" s="5"/>
      <c r="C65" s="5"/>
      <c r="D65" s="5"/>
      <c r="E65" s="5"/>
      <c r="F65" s="79" t="s">
        <v>49</v>
      </c>
      <c r="G65" s="554"/>
      <c r="H65" s="554"/>
      <c r="I65" s="554"/>
      <c r="J65" s="5"/>
      <c r="K65" s="5"/>
      <c r="L65" s="17"/>
    </row>
    <row r="66" spans="1:12">
      <c r="A66" s="555" t="s">
        <v>50</v>
      </c>
      <c r="B66" s="556"/>
      <c r="C66" s="556"/>
      <c r="D66" s="556"/>
      <c r="E66" s="556"/>
      <c r="F66" s="556"/>
      <c r="G66" s="556"/>
      <c r="H66" s="556"/>
      <c r="I66" s="556"/>
      <c r="J66" s="556"/>
      <c r="K66" s="556"/>
      <c r="L66" s="557"/>
    </row>
    <row r="67" spans="1:12" ht="3" customHeight="1">
      <c r="A67" s="16"/>
      <c r="B67" s="5"/>
      <c r="C67" s="5"/>
      <c r="D67" s="5"/>
      <c r="E67" s="5"/>
      <c r="F67" s="5" t="s">
        <v>51</v>
      </c>
      <c r="G67" s="5"/>
      <c r="H67" s="5"/>
      <c r="I67" s="5"/>
      <c r="J67" s="5"/>
      <c r="K67" s="5"/>
      <c r="L67" s="17"/>
    </row>
    <row r="68" spans="1:12">
      <c r="A68" s="136" t="s">
        <v>82</v>
      </c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21"/>
    </row>
    <row r="69" spans="1:12">
      <c r="A69" s="558"/>
      <c r="B69" s="559"/>
      <c r="C69" s="559"/>
      <c r="D69" s="559"/>
      <c r="E69" s="559"/>
      <c r="F69" s="559"/>
      <c r="G69" s="559"/>
      <c r="H69" s="559"/>
      <c r="I69" s="559"/>
      <c r="J69" s="559"/>
      <c r="K69" s="559"/>
      <c r="L69" s="560"/>
    </row>
    <row r="70" spans="1:12">
      <c r="A70" s="561"/>
      <c r="B70" s="562"/>
      <c r="C70" s="562"/>
      <c r="D70" s="562"/>
      <c r="E70" s="562"/>
      <c r="F70" s="562"/>
      <c r="G70" s="562"/>
      <c r="H70" s="562"/>
      <c r="I70" s="562"/>
      <c r="J70" s="562"/>
      <c r="K70" s="562"/>
      <c r="L70" s="563"/>
    </row>
    <row r="71" spans="1:12">
      <c r="A71" s="564"/>
      <c r="B71" s="565"/>
      <c r="C71" s="565"/>
      <c r="D71" s="565"/>
      <c r="E71" s="565"/>
      <c r="F71" s="565"/>
      <c r="G71" s="565"/>
      <c r="H71" s="565"/>
      <c r="I71" s="565"/>
      <c r="J71" s="565"/>
      <c r="K71" s="565"/>
      <c r="L71" s="566"/>
    </row>
    <row r="72" spans="1:12">
      <c r="A72" s="80"/>
      <c r="B72" s="81"/>
      <c r="C72" s="81"/>
      <c r="D72" s="81"/>
      <c r="E72" s="81"/>
      <c r="F72" s="81"/>
      <c r="G72" s="81"/>
      <c r="H72" s="81"/>
      <c r="I72" s="81"/>
      <c r="J72" s="81"/>
      <c r="K72" s="81"/>
      <c r="L72" s="82"/>
    </row>
    <row r="73" spans="1:12">
      <c r="A73" s="80" t="s">
        <v>53</v>
      </c>
      <c r="B73" s="137"/>
      <c r="C73" s="81"/>
      <c r="D73" s="81"/>
      <c r="E73" s="81"/>
      <c r="F73" s="81"/>
      <c r="G73" s="81"/>
      <c r="H73" s="81"/>
      <c r="I73" s="81"/>
      <c r="J73" s="81"/>
      <c r="K73" s="81"/>
      <c r="L73" s="82"/>
    </row>
    <row r="74" spans="1:12">
      <c r="A74" s="16" t="s">
        <v>54</v>
      </c>
      <c r="B74" s="5"/>
      <c r="C74" s="5"/>
      <c r="D74" s="5"/>
      <c r="E74" s="79"/>
      <c r="F74" s="5"/>
      <c r="G74" s="5"/>
      <c r="H74" s="5"/>
      <c r="I74" s="5"/>
      <c r="J74" s="5"/>
      <c r="K74" s="5"/>
      <c r="L74" s="17"/>
    </row>
    <row r="75" spans="1:12">
      <c r="A75" s="16"/>
      <c r="B75" s="5"/>
      <c r="C75" s="5"/>
      <c r="D75" s="5"/>
      <c r="E75" s="79"/>
      <c r="F75" s="139"/>
      <c r="G75" s="139"/>
      <c r="H75" s="139"/>
      <c r="I75" s="139"/>
      <c r="J75" s="5"/>
      <c r="K75" s="5"/>
      <c r="L75" s="17"/>
    </row>
    <row r="76" spans="1:12">
      <c r="A76" s="149"/>
      <c r="B76" s="139"/>
      <c r="C76" s="139"/>
      <c r="D76" s="139"/>
      <c r="E76" s="139"/>
      <c r="F76" s="139"/>
      <c r="G76" s="139"/>
      <c r="H76" s="139"/>
      <c r="I76" s="139"/>
      <c r="J76" s="139"/>
      <c r="K76" s="139"/>
      <c r="L76" s="140"/>
    </row>
    <row r="77" spans="1:12">
      <c r="A77" s="16" t="s">
        <v>55</v>
      </c>
      <c r="B77" s="83"/>
      <c r="C77" s="83"/>
      <c r="D77" s="84"/>
      <c r="E77" s="141"/>
      <c r="F77" s="141"/>
      <c r="G77" s="141"/>
      <c r="H77" s="141"/>
      <c r="I77" s="142"/>
      <c r="J77" s="142"/>
      <c r="K77" s="142"/>
      <c r="L77" s="143"/>
    </row>
    <row r="78" spans="1:12" ht="9" customHeight="1" thickBot="1">
      <c r="A78" s="144"/>
      <c r="B78" s="145"/>
      <c r="C78" s="145"/>
      <c r="D78" s="11"/>
      <c r="E78" s="146"/>
      <c r="F78" s="146"/>
      <c r="G78" s="146"/>
      <c r="H78" s="146"/>
      <c r="I78" s="147"/>
      <c r="J78" s="147"/>
      <c r="K78" s="147"/>
      <c r="L78" s="148"/>
    </row>
  </sheetData>
  <mergeCells count="46">
    <mergeCell ref="B19:J19"/>
    <mergeCell ref="A2:A5"/>
    <mergeCell ref="D2:I2"/>
    <mergeCell ref="J2:L2"/>
    <mergeCell ref="D3:I3"/>
    <mergeCell ref="D4:I4"/>
    <mergeCell ref="D5:I5"/>
    <mergeCell ref="K5:L5"/>
    <mergeCell ref="C10:L10"/>
    <mergeCell ref="C11:L11"/>
    <mergeCell ref="C12:L12"/>
    <mergeCell ref="C13:L13"/>
    <mergeCell ref="C14:L14"/>
    <mergeCell ref="A32:H32"/>
    <mergeCell ref="B20:J20"/>
    <mergeCell ref="A24:E24"/>
    <mergeCell ref="F24:G24"/>
    <mergeCell ref="H24:I24"/>
    <mergeCell ref="A25:E25"/>
    <mergeCell ref="F25:G25"/>
    <mergeCell ref="H25:I25"/>
    <mergeCell ref="A26:E26"/>
    <mergeCell ref="A27:E27"/>
    <mergeCell ref="F27:G27"/>
    <mergeCell ref="H27:I27"/>
    <mergeCell ref="A28:K28"/>
    <mergeCell ref="A47:K47"/>
    <mergeCell ref="A33:H33"/>
    <mergeCell ref="A34:H34"/>
    <mergeCell ref="A35:H35"/>
    <mergeCell ref="A36:H36"/>
    <mergeCell ref="A37:H37"/>
    <mergeCell ref="A38:H38"/>
    <mergeCell ref="A39:H39"/>
    <mergeCell ref="A40:K40"/>
    <mergeCell ref="A44:G44"/>
    <mergeCell ref="A45:G45"/>
    <mergeCell ref="A46:G46"/>
    <mergeCell ref="A69:L71"/>
    <mergeCell ref="G65:I65"/>
    <mergeCell ref="A66:L66"/>
    <mergeCell ref="A51:G51"/>
    <mergeCell ref="A52:G52"/>
    <mergeCell ref="A53:G53"/>
    <mergeCell ref="A54:K54"/>
    <mergeCell ref="A56:K56"/>
  </mergeCells>
  <pageMargins left="0.70866141732283472" right="0.70866141732283472" top="0.74803149606299213" bottom="0.74803149606299213" header="0.31496062992125984" footer="0.31496062992125984"/>
  <pageSetup paperSize="9" scale="57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AP78"/>
  <sheetViews>
    <sheetView topLeftCell="A37" zoomScale="90" zoomScaleNormal="90" workbookViewId="0">
      <selection activeCell="D63" sqref="D63"/>
    </sheetView>
  </sheetViews>
  <sheetFormatPr baseColWidth="10" defaultRowHeight="15"/>
  <cols>
    <col min="1" max="7" width="11.42578125" style="85"/>
    <col min="8" max="8" width="15.42578125" style="85" customWidth="1"/>
    <col min="9" max="9" width="14.85546875" style="85" customWidth="1"/>
    <col min="10" max="10" width="13.28515625" style="85" customWidth="1"/>
    <col min="11" max="11" width="15.85546875" style="85" customWidth="1"/>
    <col min="12" max="12" width="13" style="85" customWidth="1"/>
    <col min="13" max="254" width="11.42578125" style="203"/>
    <col min="255" max="255" width="1.85546875" style="203" customWidth="1"/>
    <col min="256" max="262" width="11.42578125" style="203"/>
    <col min="263" max="263" width="15.42578125" style="203" customWidth="1"/>
    <col min="264" max="264" width="14.85546875" style="203" customWidth="1"/>
    <col min="265" max="265" width="13.28515625" style="203" customWidth="1"/>
    <col min="266" max="266" width="15.85546875" style="203" customWidth="1"/>
    <col min="267" max="267" width="13" style="203" customWidth="1"/>
    <col min="268" max="268" width="0.140625" style="203" customWidth="1"/>
    <col min="269" max="510" width="11.42578125" style="203"/>
    <col min="511" max="511" width="1.85546875" style="203" customWidth="1"/>
    <col min="512" max="518" width="11.42578125" style="203"/>
    <col min="519" max="519" width="15.42578125" style="203" customWidth="1"/>
    <col min="520" max="520" width="14.85546875" style="203" customWidth="1"/>
    <col min="521" max="521" width="13.28515625" style="203" customWidth="1"/>
    <col min="522" max="522" width="15.85546875" style="203" customWidth="1"/>
    <col min="523" max="523" width="13" style="203" customWidth="1"/>
    <col min="524" max="524" width="0.140625" style="203" customWidth="1"/>
    <col min="525" max="766" width="11.42578125" style="203"/>
    <col min="767" max="767" width="1.85546875" style="203" customWidth="1"/>
    <col min="768" max="774" width="11.42578125" style="203"/>
    <col min="775" max="775" width="15.42578125" style="203" customWidth="1"/>
    <col min="776" max="776" width="14.85546875" style="203" customWidth="1"/>
    <col min="777" max="777" width="13.28515625" style="203" customWidth="1"/>
    <col min="778" max="778" width="15.85546875" style="203" customWidth="1"/>
    <col min="779" max="779" width="13" style="203" customWidth="1"/>
    <col min="780" max="780" width="0.140625" style="203" customWidth="1"/>
    <col min="781" max="1022" width="11.42578125" style="203"/>
    <col min="1023" max="1023" width="1.85546875" style="203" customWidth="1"/>
    <col min="1024" max="1030" width="11.42578125" style="203"/>
    <col min="1031" max="1031" width="15.42578125" style="203" customWidth="1"/>
    <col min="1032" max="1032" width="14.85546875" style="203" customWidth="1"/>
    <col min="1033" max="1033" width="13.28515625" style="203" customWidth="1"/>
    <col min="1034" max="1034" width="15.85546875" style="203" customWidth="1"/>
    <col min="1035" max="1035" width="13" style="203" customWidth="1"/>
    <col min="1036" max="1036" width="0.140625" style="203" customWidth="1"/>
    <col min="1037" max="1278" width="11.42578125" style="203"/>
    <col min="1279" max="1279" width="1.85546875" style="203" customWidth="1"/>
    <col min="1280" max="1286" width="11.42578125" style="203"/>
    <col min="1287" max="1287" width="15.42578125" style="203" customWidth="1"/>
    <col min="1288" max="1288" width="14.85546875" style="203" customWidth="1"/>
    <col min="1289" max="1289" width="13.28515625" style="203" customWidth="1"/>
    <col min="1290" max="1290" width="15.85546875" style="203" customWidth="1"/>
    <col min="1291" max="1291" width="13" style="203" customWidth="1"/>
    <col min="1292" max="1292" width="0.140625" style="203" customWidth="1"/>
    <col min="1293" max="1534" width="11.42578125" style="203"/>
    <col min="1535" max="1535" width="1.85546875" style="203" customWidth="1"/>
    <col min="1536" max="1542" width="11.42578125" style="203"/>
    <col min="1543" max="1543" width="15.42578125" style="203" customWidth="1"/>
    <col min="1544" max="1544" width="14.85546875" style="203" customWidth="1"/>
    <col min="1545" max="1545" width="13.28515625" style="203" customWidth="1"/>
    <col min="1546" max="1546" width="15.85546875" style="203" customWidth="1"/>
    <col min="1547" max="1547" width="13" style="203" customWidth="1"/>
    <col min="1548" max="1548" width="0.140625" style="203" customWidth="1"/>
    <col min="1549" max="1790" width="11.42578125" style="203"/>
    <col min="1791" max="1791" width="1.85546875" style="203" customWidth="1"/>
    <col min="1792" max="1798" width="11.42578125" style="203"/>
    <col min="1799" max="1799" width="15.42578125" style="203" customWidth="1"/>
    <col min="1800" max="1800" width="14.85546875" style="203" customWidth="1"/>
    <col min="1801" max="1801" width="13.28515625" style="203" customWidth="1"/>
    <col min="1802" max="1802" width="15.85546875" style="203" customWidth="1"/>
    <col min="1803" max="1803" width="13" style="203" customWidth="1"/>
    <col min="1804" max="1804" width="0.140625" style="203" customWidth="1"/>
    <col min="1805" max="2046" width="11.42578125" style="203"/>
    <col min="2047" max="2047" width="1.85546875" style="203" customWidth="1"/>
    <col min="2048" max="2054" width="11.42578125" style="203"/>
    <col min="2055" max="2055" width="15.42578125" style="203" customWidth="1"/>
    <col min="2056" max="2056" width="14.85546875" style="203" customWidth="1"/>
    <col min="2057" max="2057" width="13.28515625" style="203" customWidth="1"/>
    <col min="2058" max="2058" width="15.85546875" style="203" customWidth="1"/>
    <col min="2059" max="2059" width="13" style="203" customWidth="1"/>
    <col min="2060" max="2060" width="0.140625" style="203" customWidth="1"/>
    <col min="2061" max="2302" width="11.42578125" style="203"/>
    <col min="2303" max="2303" width="1.85546875" style="203" customWidth="1"/>
    <col min="2304" max="2310" width="11.42578125" style="203"/>
    <col min="2311" max="2311" width="15.42578125" style="203" customWidth="1"/>
    <col min="2312" max="2312" width="14.85546875" style="203" customWidth="1"/>
    <col min="2313" max="2313" width="13.28515625" style="203" customWidth="1"/>
    <col min="2314" max="2314" width="15.85546875" style="203" customWidth="1"/>
    <col min="2315" max="2315" width="13" style="203" customWidth="1"/>
    <col min="2316" max="2316" width="0.140625" style="203" customWidth="1"/>
    <col min="2317" max="2558" width="11.42578125" style="203"/>
    <col min="2559" max="2559" width="1.85546875" style="203" customWidth="1"/>
    <col min="2560" max="2566" width="11.42578125" style="203"/>
    <col min="2567" max="2567" width="15.42578125" style="203" customWidth="1"/>
    <col min="2568" max="2568" width="14.85546875" style="203" customWidth="1"/>
    <col min="2569" max="2569" width="13.28515625" style="203" customWidth="1"/>
    <col min="2570" max="2570" width="15.85546875" style="203" customWidth="1"/>
    <col min="2571" max="2571" width="13" style="203" customWidth="1"/>
    <col min="2572" max="2572" width="0.140625" style="203" customWidth="1"/>
    <col min="2573" max="2814" width="11.42578125" style="203"/>
    <col min="2815" max="2815" width="1.85546875" style="203" customWidth="1"/>
    <col min="2816" max="2822" width="11.42578125" style="203"/>
    <col min="2823" max="2823" width="15.42578125" style="203" customWidth="1"/>
    <col min="2824" max="2824" width="14.85546875" style="203" customWidth="1"/>
    <col min="2825" max="2825" width="13.28515625" style="203" customWidth="1"/>
    <col min="2826" max="2826" width="15.85546875" style="203" customWidth="1"/>
    <col min="2827" max="2827" width="13" style="203" customWidth="1"/>
    <col min="2828" max="2828" width="0.140625" style="203" customWidth="1"/>
    <col min="2829" max="3070" width="11.42578125" style="203"/>
    <col min="3071" max="3071" width="1.85546875" style="203" customWidth="1"/>
    <col min="3072" max="3078" width="11.42578125" style="203"/>
    <col min="3079" max="3079" width="15.42578125" style="203" customWidth="1"/>
    <col min="3080" max="3080" width="14.85546875" style="203" customWidth="1"/>
    <col min="3081" max="3081" width="13.28515625" style="203" customWidth="1"/>
    <col min="3082" max="3082" width="15.85546875" style="203" customWidth="1"/>
    <col min="3083" max="3083" width="13" style="203" customWidth="1"/>
    <col min="3084" max="3084" width="0.140625" style="203" customWidth="1"/>
    <col min="3085" max="3326" width="11.42578125" style="203"/>
    <col min="3327" max="3327" width="1.85546875" style="203" customWidth="1"/>
    <col min="3328" max="3334" width="11.42578125" style="203"/>
    <col min="3335" max="3335" width="15.42578125" style="203" customWidth="1"/>
    <col min="3336" max="3336" width="14.85546875" style="203" customWidth="1"/>
    <col min="3337" max="3337" width="13.28515625" style="203" customWidth="1"/>
    <col min="3338" max="3338" width="15.85546875" style="203" customWidth="1"/>
    <col min="3339" max="3339" width="13" style="203" customWidth="1"/>
    <col min="3340" max="3340" width="0.140625" style="203" customWidth="1"/>
    <col min="3341" max="3582" width="11.42578125" style="203"/>
    <col min="3583" max="3583" width="1.85546875" style="203" customWidth="1"/>
    <col min="3584" max="3590" width="11.42578125" style="203"/>
    <col min="3591" max="3591" width="15.42578125" style="203" customWidth="1"/>
    <col min="3592" max="3592" width="14.85546875" style="203" customWidth="1"/>
    <col min="3593" max="3593" width="13.28515625" style="203" customWidth="1"/>
    <col min="3594" max="3594" width="15.85546875" style="203" customWidth="1"/>
    <col min="3595" max="3595" width="13" style="203" customWidth="1"/>
    <col min="3596" max="3596" width="0.140625" style="203" customWidth="1"/>
    <col min="3597" max="3838" width="11.42578125" style="203"/>
    <col min="3839" max="3839" width="1.85546875" style="203" customWidth="1"/>
    <col min="3840" max="3846" width="11.42578125" style="203"/>
    <col min="3847" max="3847" width="15.42578125" style="203" customWidth="1"/>
    <col min="3848" max="3848" width="14.85546875" style="203" customWidth="1"/>
    <col min="3849" max="3849" width="13.28515625" style="203" customWidth="1"/>
    <col min="3850" max="3850" width="15.85546875" style="203" customWidth="1"/>
    <col min="3851" max="3851" width="13" style="203" customWidth="1"/>
    <col min="3852" max="3852" width="0.140625" style="203" customWidth="1"/>
    <col min="3853" max="4094" width="11.42578125" style="203"/>
    <col min="4095" max="4095" width="1.85546875" style="203" customWidth="1"/>
    <col min="4096" max="4102" width="11.42578125" style="203"/>
    <col min="4103" max="4103" width="15.42578125" style="203" customWidth="1"/>
    <col min="4104" max="4104" width="14.85546875" style="203" customWidth="1"/>
    <col min="4105" max="4105" width="13.28515625" style="203" customWidth="1"/>
    <col min="4106" max="4106" width="15.85546875" style="203" customWidth="1"/>
    <col min="4107" max="4107" width="13" style="203" customWidth="1"/>
    <col min="4108" max="4108" width="0.140625" style="203" customWidth="1"/>
    <col min="4109" max="4350" width="11.42578125" style="203"/>
    <col min="4351" max="4351" width="1.85546875" style="203" customWidth="1"/>
    <col min="4352" max="4358" width="11.42578125" style="203"/>
    <col min="4359" max="4359" width="15.42578125" style="203" customWidth="1"/>
    <col min="4360" max="4360" width="14.85546875" style="203" customWidth="1"/>
    <col min="4361" max="4361" width="13.28515625" style="203" customWidth="1"/>
    <col min="4362" max="4362" width="15.85546875" style="203" customWidth="1"/>
    <col min="4363" max="4363" width="13" style="203" customWidth="1"/>
    <col min="4364" max="4364" width="0.140625" style="203" customWidth="1"/>
    <col min="4365" max="4606" width="11.42578125" style="203"/>
    <col min="4607" max="4607" width="1.85546875" style="203" customWidth="1"/>
    <col min="4608" max="4614" width="11.42578125" style="203"/>
    <col min="4615" max="4615" width="15.42578125" style="203" customWidth="1"/>
    <col min="4616" max="4616" width="14.85546875" style="203" customWidth="1"/>
    <col min="4617" max="4617" width="13.28515625" style="203" customWidth="1"/>
    <col min="4618" max="4618" width="15.85546875" style="203" customWidth="1"/>
    <col min="4619" max="4619" width="13" style="203" customWidth="1"/>
    <col min="4620" max="4620" width="0.140625" style="203" customWidth="1"/>
    <col min="4621" max="4862" width="11.42578125" style="203"/>
    <col min="4863" max="4863" width="1.85546875" style="203" customWidth="1"/>
    <col min="4864" max="4870" width="11.42578125" style="203"/>
    <col min="4871" max="4871" width="15.42578125" style="203" customWidth="1"/>
    <col min="4872" max="4872" width="14.85546875" style="203" customWidth="1"/>
    <col min="4873" max="4873" width="13.28515625" style="203" customWidth="1"/>
    <col min="4874" max="4874" width="15.85546875" style="203" customWidth="1"/>
    <col min="4875" max="4875" width="13" style="203" customWidth="1"/>
    <col min="4876" max="4876" width="0.140625" style="203" customWidth="1"/>
    <col min="4877" max="5118" width="11.42578125" style="203"/>
    <col min="5119" max="5119" width="1.85546875" style="203" customWidth="1"/>
    <col min="5120" max="5126" width="11.42578125" style="203"/>
    <col min="5127" max="5127" width="15.42578125" style="203" customWidth="1"/>
    <col min="5128" max="5128" width="14.85546875" style="203" customWidth="1"/>
    <col min="5129" max="5129" width="13.28515625" style="203" customWidth="1"/>
    <col min="5130" max="5130" width="15.85546875" style="203" customWidth="1"/>
    <col min="5131" max="5131" width="13" style="203" customWidth="1"/>
    <col min="5132" max="5132" width="0.140625" style="203" customWidth="1"/>
    <col min="5133" max="5374" width="11.42578125" style="203"/>
    <col min="5375" max="5375" width="1.85546875" style="203" customWidth="1"/>
    <col min="5376" max="5382" width="11.42578125" style="203"/>
    <col min="5383" max="5383" width="15.42578125" style="203" customWidth="1"/>
    <col min="5384" max="5384" width="14.85546875" style="203" customWidth="1"/>
    <col min="5385" max="5385" width="13.28515625" style="203" customWidth="1"/>
    <col min="5386" max="5386" width="15.85546875" style="203" customWidth="1"/>
    <col min="5387" max="5387" width="13" style="203" customWidth="1"/>
    <col min="5388" max="5388" width="0.140625" style="203" customWidth="1"/>
    <col min="5389" max="5630" width="11.42578125" style="203"/>
    <col min="5631" max="5631" width="1.85546875" style="203" customWidth="1"/>
    <col min="5632" max="5638" width="11.42578125" style="203"/>
    <col min="5639" max="5639" width="15.42578125" style="203" customWidth="1"/>
    <col min="5640" max="5640" width="14.85546875" style="203" customWidth="1"/>
    <col min="5641" max="5641" width="13.28515625" style="203" customWidth="1"/>
    <col min="5642" max="5642" width="15.85546875" style="203" customWidth="1"/>
    <col min="5643" max="5643" width="13" style="203" customWidth="1"/>
    <col min="5644" max="5644" width="0.140625" style="203" customWidth="1"/>
    <col min="5645" max="5886" width="11.42578125" style="203"/>
    <col min="5887" max="5887" width="1.85546875" style="203" customWidth="1"/>
    <col min="5888" max="5894" width="11.42578125" style="203"/>
    <col min="5895" max="5895" width="15.42578125" style="203" customWidth="1"/>
    <col min="5896" max="5896" width="14.85546875" style="203" customWidth="1"/>
    <col min="5897" max="5897" width="13.28515625" style="203" customWidth="1"/>
    <col min="5898" max="5898" width="15.85546875" style="203" customWidth="1"/>
    <col min="5899" max="5899" width="13" style="203" customWidth="1"/>
    <col min="5900" max="5900" width="0.140625" style="203" customWidth="1"/>
    <col min="5901" max="6142" width="11.42578125" style="203"/>
    <col min="6143" max="6143" width="1.85546875" style="203" customWidth="1"/>
    <col min="6144" max="6150" width="11.42578125" style="203"/>
    <col min="6151" max="6151" width="15.42578125" style="203" customWidth="1"/>
    <col min="6152" max="6152" width="14.85546875" style="203" customWidth="1"/>
    <col min="6153" max="6153" width="13.28515625" style="203" customWidth="1"/>
    <col min="6154" max="6154" width="15.85546875" style="203" customWidth="1"/>
    <col min="6155" max="6155" width="13" style="203" customWidth="1"/>
    <col min="6156" max="6156" width="0.140625" style="203" customWidth="1"/>
    <col min="6157" max="6398" width="11.42578125" style="203"/>
    <col min="6399" max="6399" width="1.85546875" style="203" customWidth="1"/>
    <col min="6400" max="6406" width="11.42578125" style="203"/>
    <col min="6407" max="6407" width="15.42578125" style="203" customWidth="1"/>
    <col min="6408" max="6408" width="14.85546875" style="203" customWidth="1"/>
    <col min="6409" max="6409" width="13.28515625" style="203" customWidth="1"/>
    <col min="6410" max="6410" width="15.85546875" style="203" customWidth="1"/>
    <col min="6411" max="6411" width="13" style="203" customWidth="1"/>
    <col min="6412" max="6412" width="0.140625" style="203" customWidth="1"/>
    <col min="6413" max="6654" width="11.42578125" style="203"/>
    <col min="6655" max="6655" width="1.85546875" style="203" customWidth="1"/>
    <col min="6656" max="6662" width="11.42578125" style="203"/>
    <col min="6663" max="6663" width="15.42578125" style="203" customWidth="1"/>
    <col min="6664" max="6664" width="14.85546875" style="203" customWidth="1"/>
    <col min="6665" max="6665" width="13.28515625" style="203" customWidth="1"/>
    <col min="6666" max="6666" width="15.85546875" style="203" customWidth="1"/>
    <col min="6667" max="6667" width="13" style="203" customWidth="1"/>
    <col min="6668" max="6668" width="0.140625" style="203" customWidth="1"/>
    <col min="6669" max="6910" width="11.42578125" style="203"/>
    <col min="6911" max="6911" width="1.85546875" style="203" customWidth="1"/>
    <col min="6912" max="6918" width="11.42578125" style="203"/>
    <col min="6919" max="6919" width="15.42578125" style="203" customWidth="1"/>
    <col min="6920" max="6920" width="14.85546875" style="203" customWidth="1"/>
    <col min="6921" max="6921" width="13.28515625" style="203" customWidth="1"/>
    <col min="6922" max="6922" width="15.85546875" style="203" customWidth="1"/>
    <col min="6923" max="6923" width="13" style="203" customWidth="1"/>
    <col min="6924" max="6924" width="0.140625" style="203" customWidth="1"/>
    <col min="6925" max="7166" width="11.42578125" style="203"/>
    <col min="7167" max="7167" width="1.85546875" style="203" customWidth="1"/>
    <col min="7168" max="7174" width="11.42578125" style="203"/>
    <col min="7175" max="7175" width="15.42578125" style="203" customWidth="1"/>
    <col min="7176" max="7176" width="14.85546875" style="203" customWidth="1"/>
    <col min="7177" max="7177" width="13.28515625" style="203" customWidth="1"/>
    <col min="7178" max="7178" width="15.85546875" style="203" customWidth="1"/>
    <col min="7179" max="7179" width="13" style="203" customWidth="1"/>
    <col min="7180" max="7180" width="0.140625" style="203" customWidth="1"/>
    <col min="7181" max="7422" width="11.42578125" style="203"/>
    <col min="7423" max="7423" width="1.85546875" style="203" customWidth="1"/>
    <col min="7424" max="7430" width="11.42578125" style="203"/>
    <col min="7431" max="7431" width="15.42578125" style="203" customWidth="1"/>
    <col min="7432" max="7432" width="14.85546875" style="203" customWidth="1"/>
    <col min="7433" max="7433" width="13.28515625" style="203" customWidth="1"/>
    <col min="7434" max="7434" width="15.85546875" style="203" customWidth="1"/>
    <col min="7435" max="7435" width="13" style="203" customWidth="1"/>
    <col min="7436" max="7436" width="0.140625" style="203" customWidth="1"/>
    <col min="7437" max="7678" width="11.42578125" style="203"/>
    <col min="7679" max="7679" width="1.85546875" style="203" customWidth="1"/>
    <col min="7680" max="7686" width="11.42578125" style="203"/>
    <col min="7687" max="7687" width="15.42578125" style="203" customWidth="1"/>
    <col min="7688" max="7688" width="14.85546875" style="203" customWidth="1"/>
    <col min="7689" max="7689" width="13.28515625" style="203" customWidth="1"/>
    <col min="7690" max="7690" width="15.85546875" style="203" customWidth="1"/>
    <col min="7691" max="7691" width="13" style="203" customWidth="1"/>
    <col min="7692" max="7692" width="0.140625" style="203" customWidth="1"/>
    <col min="7693" max="7934" width="11.42578125" style="203"/>
    <col min="7935" max="7935" width="1.85546875" style="203" customWidth="1"/>
    <col min="7936" max="7942" width="11.42578125" style="203"/>
    <col min="7943" max="7943" width="15.42578125" style="203" customWidth="1"/>
    <col min="7944" max="7944" width="14.85546875" style="203" customWidth="1"/>
    <col min="7945" max="7945" width="13.28515625" style="203" customWidth="1"/>
    <col min="7946" max="7946" width="15.85546875" style="203" customWidth="1"/>
    <col min="7947" max="7947" width="13" style="203" customWidth="1"/>
    <col min="7948" max="7948" width="0.140625" style="203" customWidth="1"/>
    <col min="7949" max="8190" width="11.42578125" style="203"/>
    <col min="8191" max="8191" width="1.85546875" style="203" customWidth="1"/>
    <col min="8192" max="8198" width="11.42578125" style="203"/>
    <col min="8199" max="8199" width="15.42578125" style="203" customWidth="1"/>
    <col min="8200" max="8200" width="14.85546875" style="203" customWidth="1"/>
    <col min="8201" max="8201" width="13.28515625" style="203" customWidth="1"/>
    <col min="8202" max="8202" width="15.85546875" style="203" customWidth="1"/>
    <col min="8203" max="8203" width="13" style="203" customWidth="1"/>
    <col min="8204" max="8204" width="0.140625" style="203" customWidth="1"/>
    <col min="8205" max="8446" width="11.42578125" style="203"/>
    <col min="8447" max="8447" width="1.85546875" style="203" customWidth="1"/>
    <col min="8448" max="8454" width="11.42578125" style="203"/>
    <col min="8455" max="8455" width="15.42578125" style="203" customWidth="1"/>
    <col min="8456" max="8456" width="14.85546875" style="203" customWidth="1"/>
    <col min="8457" max="8457" width="13.28515625" style="203" customWidth="1"/>
    <col min="8458" max="8458" width="15.85546875" style="203" customWidth="1"/>
    <col min="8459" max="8459" width="13" style="203" customWidth="1"/>
    <col min="8460" max="8460" width="0.140625" style="203" customWidth="1"/>
    <col min="8461" max="8702" width="11.42578125" style="203"/>
    <col min="8703" max="8703" width="1.85546875" style="203" customWidth="1"/>
    <col min="8704" max="8710" width="11.42578125" style="203"/>
    <col min="8711" max="8711" width="15.42578125" style="203" customWidth="1"/>
    <col min="8712" max="8712" width="14.85546875" style="203" customWidth="1"/>
    <col min="8713" max="8713" width="13.28515625" style="203" customWidth="1"/>
    <col min="8714" max="8714" width="15.85546875" style="203" customWidth="1"/>
    <col min="8715" max="8715" width="13" style="203" customWidth="1"/>
    <col min="8716" max="8716" width="0.140625" style="203" customWidth="1"/>
    <col min="8717" max="8958" width="11.42578125" style="203"/>
    <col min="8959" max="8959" width="1.85546875" style="203" customWidth="1"/>
    <col min="8960" max="8966" width="11.42578125" style="203"/>
    <col min="8967" max="8967" width="15.42578125" style="203" customWidth="1"/>
    <col min="8968" max="8968" width="14.85546875" style="203" customWidth="1"/>
    <col min="8969" max="8969" width="13.28515625" style="203" customWidth="1"/>
    <col min="8970" max="8970" width="15.85546875" style="203" customWidth="1"/>
    <col min="8971" max="8971" width="13" style="203" customWidth="1"/>
    <col min="8972" max="8972" width="0.140625" style="203" customWidth="1"/>
    <col min="8973" max="9214" width="11.42578125" style="203"/>
    <col min="9215" max="9215" width="1.85546875" style="203" customWidth="1"/>
    <col min="9216" max="9222" width="11.42578125" style="203"/>
    <col min="9223" max="9223" width="15.42578125" style="203" customWidth="1"/>
    <col min="9224" max="9224" width="14.85546875" style="203" customWidth="1"/>
    <col min="9225" max="9225" width="13.28515625" style="203" customWidth="1"/>
    <col min="9226" max="9226" width="15.85546875" style="203" customWidth="1"/>
    <col min="9227" max="9227" width="13" style="203" customWidth="1"/>
    <col min="9228" max="9228" width="0.140625" style="203" customWidth="1"/>
    <col min="9229" max="9470" width="11.42578125" style="203"/>
    <col min="9471" max="9471" width="1.85546875" style="203" customWidth="1"/>
    <col min="9472" max="9478" width="11.42578125" style="203"/>
    <col min="9479" max="9479" width="15.42578125" style="203" customWidth="1"/>
    <col min="9480" max="9480" width="14.85546875" style="203" customWidth="1"/>
    <col min="9481" max="9481" width="13.28515625" style="203" customWidth="1"/>
    <col min="9482" max="9482" width="15.85546875" style="203" customWidth="1"/>
    <col min="9483" max="9483" width="13" style="203" customWidth="1"/>
    <col min="9484" max="9484" width="0.140625" style="203" customWidth="1"/>
    <col min="9485" max="9726" width="11.42578125" style="203"/>
    <col min="9727" max="9727" width="1.85546875" style="203" customWidth="1"/>
    <col min="9728" max="9734" width="11.42578125" style="203"/>
    <col min="9735" max="9735" width="15.42578125" style="203" customWidth="1"/>
    <col min="9736" max="9736" width="14.85546875" style="203" customWidth="1"/>
    <col min="9737" max="9737" width="13.28515625" style="203" customWidth="1"/>
    <col min="9738" max="9738" width="15.85546875" style="203" customWidth="1"/>
    <col min="9739" max="9739" width="13" style="203" customWidth="1"/>
    <col min="9740" max="9740" width="0.140625" style="203" customWidth="1"/>
    <col min="9741" max="9982" width="11.42578125" style="203"/>
    <col min="9983" max="9983" width="1.85546875" style="203" customWidth="1"/>
    <col min="9984" max="9990" width="11.42578125" style="203"/>
    <col min="9991" max="9991" width="15.42578125" style="203" customWidth="1"/>
    <col min="9992" max="9992" width="14.85546875" style="203" customWidth="1"/>
    <col min="9993" max="9993" width="13.28515625" style="203" customWidth="1"/>
    <col min="9994" max="9994" width="15.85546875" style="203" customWidth="1"/>
    <col min="9995" max="9995" width="13" style="203" customWidth="1"/>
    <col min="9996" max="9996" width="0.140625" style="203" customWidth="1"/>
    <col min="9997" max="10238" width="11.42578125" style="203"/>
    <col min="10239" max="10239" width="1.85546875" style="203" customWidth="1"/>
    <col min="10240" max="10246" width="11.42578125" style="203"/>
    <col min="10247" max="10247" width="15.42578125" style="203" customWidth="1"/>
    <col min="10248" max="10248" width="14.85546875" style="203" customWidth="1"/>
    <col min="10249" max="10249" width="13.28515625" style="203" customWidth="1"/>
    <col min="10250" max="10250" width="15.85546875" style="203" customWidth="1"/>
    <col min="10251" max="10251" width="13" style="203" customWidth="1"/>
    <col min="10252" max="10252" width="0.140625" style="203" customWidth="1"/>
    <col min="10253" max="10494" width="11.42578125" style="203"/>
    <col min="10495" max="10495" width="1.85546875" style="203" customWidth="1"/>
    <col min="10496" max="10502" width="11.42578125" style="203"/>
    <col min="10503" max="10503" width="15.42578125" style="203" customWidth="1"/>
    <col min="10504" max="10504" width="14.85546875" style="203" customWidth="1"/>
    <col min="10505" max="10505" width="13.28515625" style="203" customWidth="1"/>
    <col min="10506" max="10506" width="15.85546875" style="203" customWidth="1"/>
    <col min="10507" max="10507" width="13" style="203" customWidth="1"/>
    <col min="10508" max="10508" width="0.140625" style="203" customWidth="1"/>
    <col min="10509" max="10750" width="11.42578125" style="203"/>
    <col min="10751" max="10751" width="1.85546875" style="203" customWidth="1"/>
    <col min="10752" max="10758" width="11.42578125" style="203"/>
    <col min="10759" max="10759" width="15.42578125" style="203" customWidth="1"/>
    <col min="10760" max="10760" width="14.85546875" style="203" customWidth="1"/>
    <col min="10761" max="10761" width="13.28515625" style="203" customWidth="1"/>
    <col min="10762" max="10762" width="15.85546875" style="203" customWidth="1"/>
    <col min="10763" max="10763" width="13" style="203" customWidth="1"/>
    <col min="10764" max="10764" width="0.140625" style="203" customWidth="1"/>
    <col min="10765" max="11006" width="11.42578125" style="203"/>
    <col min="11007" max="11007" width="1.85546875" style="203" customWidth="1"/>
    <col min="11008" max="11014" width="11.42578125" style="203"/>
    <col min="11015" max="11015" width="15.42578125" style="203" customWidth="1"/>
    <col min="11016" max="11016" width="14.85546875" style="203" customWidth="1"/>
    <col min="11017" max="11017" width="13.28515625" style="203" customWidth="1"/>
    <col min="11018" max="11018" width="15.85546875" style="203" customWidth="1"/>
    <col min="11019" max="11019" width="13" style="203" customWidth="1"/>
    <col min="11020" max="11020" width="0.140625" style="203" customWidth="1"/>
    <col min="11021" max="11262" width="11.42578125" style="203"/>
    <col min="11263" max="11263" width="1.85546875" style="203" customWidth="1"/>
    <col min="11264" max="11270" width="11.42578125" style="203"/>
    <col min="11271" max="11271" width="15.42578125" style="203" customWidth="1"/>
    <col min="11272" max="11272" width="14.85546875" style="203" customWidth="1"/>
    <col min="11273" max="11273" width="13.28515625" style="203" customWidth="1"/>
    <col min="11274" max="11274" width="15.85546875" style="203" customWidth="1"/>
    <col min="11275" max="11275" width="13" style="203" customWidth="1"/>
    <col min="11276" max="11276" width="0.140625" style="203" customWidth="1"/>
    <col min="11277" max="11518" width="11.42578125" style="203"/>
    <col min="11519" max="11519" width="1.85546875" style="203" customWidth="1"/>
    <col min="11520" max="11526" width="11.42578125" style="203"/>
    <col min="11527" max="11527" width="15.42578125" style="203" customWidth="1"/>
    <col min="11528" max="11528" width="14.85546875" style="203" customWidth="1"/>
    <col min="11529" max="11529" width="13.28515625" style="203" customWidth="1"/>
    <col min="11530" max="11530" width="15.85546875" style="203" customWidth="1"/>
    <col min="11531" max="11531" width="13" style="203" customWidth="1"/>
    <col min="11532" max="11532" width="0.140625" style="203" customWidth="1"/>
    <col min="11533" max="11774" width="11.42578125" style="203"/>
    <col min="11775" max="11775" width="1.85546875" style="203" customWidth="1"/>
    <col min="11776" max="11782" width="11.42578125" style="203"/>
    <col min="11783" max="11783" width="15.42578125" style="203" customWidth="1"/>
    <col min="11784" max="11784" width="14.85546875" style="203" customWidth="1"/>
    <col min="11785" max="11785" width="13.28515625" style="203" customWidth="1"/>
    <col min="11786" max="11786" width="15.85546875" style="203" customWidth="1"/>
    <col min="11787" max="11787" width="13" style="203" customWidth="1"/>
    <col min="11788" max="11788" width="0.140625" style="203" customWidth="1"/>
    <col min="11789" max="12030" width="11.42578125" style="203"/>
    <col min="12031" max="12031" width="1.85546875" style="203" customWidth="1"/>
    <col min="12032" max="12038" width="11.42578125" style="203"/>
    <col min="12039" max="12039" width="15.42578125" style="203" customWidth="1"/>
    <col min="12040" max="12040" width="14.85546875" style="203" customWidth="1"/>
    <col min="12041" max="12041" width="13.28515625" style="203" customWidth="1"/>
    <col min="12042" max="12042" width="15.85546875" style="203" customWidth="1"/>
    <col min="12043" max="12043" width="13" style="203" customWidth="1"/>
    <col min="12044" max="12044" width="0.140625" style="203" customWidth="1"/>
    <col min="12045" max="12286" width="11.42578125" style="203"/>
    <col min="12287" max="12287" width="1.85546875" style="203" customWidth="1"/>
    <col min="12288" max="12294" width="11.42578125" style="203"/>
    <col min="12295" max="12295" width="15.42578125" style="203" customWidth="1"/>
    <col min="12296" max="12296" width="14.85546875" style="203" customWidth="1"/>
    <col min="12297" max="12297" width="13.28515625" style="203" customWidth="1"/>
    <col min="12298" max="12298" width="15.85546875" style="203" customWidth="1"/>
    <col min="12299" max="12299" width="13" style="203" customWidth="1"/>
    <col min="12300" max="12300" width="0.140625" style="203" customWidth="1"/>
    <col min="12301" max="12542" width="11.42578125" style="203"/>
    <col min="12543" max="12543" width="1.85546875" style="203" customWidth="1"/>
    <col min="12544" max="12550" width="11.42578125" style="203"/>
    <col min="12551" max="12551" width="15.42578125" style="203" customWidth="1"/>
    <col min="12552" max="12552" width="14.85546875" style="203" customWidth="1"/>
    <col min="12553" max="12553" width="13.28515625" style="203" customWidth="1"/>
    <col min="12554" max="12554" width="15.85546875" style="203" customWidth="1"/>
    <col min="12555" max="12555" width="13" style="203" customWidth="1"/>
    <col min="12556" max="12556" width="0.140625" style="203" customWidth="1"/>
    <col min="12557" max="12798" width="11.42578125" style="203"/>
    <col min="12799" max="12799" width="1.85546875" style="203" customWidth="1"/>
    <col min="12800" max="12806" width="11.42578125" style="203"/>
    <col min="12807" max="12807" width="15.42578125" style="203" customWidth="1"/>
    <col min="12808" max="12808" width="14.85546875" style="203" customWidth="1"/>
    <col min="12809" max="12809" width="13.28515625" style="203" customWidth="1"/>
    <col min="12810" max="12810" width="15.85546875" style="203" customWidth="1"/>
    <col min="12811" max="12811" width="13" style="203" customWidth="1"/>
    <col min="12812" max="12812" width="0.140625" style="203" customWidth="1"/>
    <col min="12813" max="13054" width="11.42578125" style="203"/>
    <col min="13055" max="13055" width="1.85546875" style="203" customWidth="1"/>
    <col min="13056" max="13062" width="11.42578125" style="203"/>
    <col min="13063" max="13063" width="15.42578125" style="203" customWidth="1"/>
    <col min="13064" max="13064" width="14.85546875" style="203" customWidth="1"/>
    <col min="13065" max="13065" width="13.28515625" style="203" customWidth="1"/>
    <col min="13066" max="13066" width="15.85546875" style="203" customWidth="1"/>
    <col min="13067" max="13067" width="13" style="203" customWidth="1"/>
    <col min="13068" max="13068" width="0.140625" style="203" customWidth="1"/>
    <col min="13069" max="13310" width="11.42578125" style="203"/>
    <col min="13311" max="13311" width="1.85546875" style="203" customWidth="1"/>
    <col min="13312" max="13318" width="11.42578125" style="203"/>
    <col min="13319" max="13319" width="15.42578125" style="203" customWidth="1"/>
    <col min="13320" max="13320" width="14.85546875" style="203" customWidth="1"/>
    <col min="13321" max="13321" width="13.28515625" style="203" customWidth="1"/>
    <col min="13322" max="13322" width="15.85546875" style="203" customWidth="1"/>
    <col min="13323" max="13323" width="13" style="203" customWidth="1"/>
    <col min="13324" max="13324" width="0.140625" style="203" customWidth="1"/>
    <col min="13325" max="13566" width="11.42578125" style="203"/>
    <col min="13567" max="13567" width="1.85546875" style="203" customWidth="1"/>
    <col min="13568" max="13574" width="11.42578125" style="203"/>
    <col min="13575" max="13575" width="15.42578125" style="203" customWidth="1"/>
    <col min="13576" max="13576" width="14.85546875" style="203" customWidth="1"/>
    <col min="13577" max="13577" width="13.28515625" style="203" customWidth="1"/>
    <col min="13578" max="13578" width="15.85546875" style="203" customWidth="1"/>
    <col min="13579" max="13579" width="13" style="203" customWidth="1"/>
    <col min="13580" max="13580" width="0.140625" style="203" customWidth="1"/>
    <col min="13581" max="13822" width="11.42578125" style="203"/>
    <col min="13823" max="13823" width="1.85546875" style="203" customWidth="1"/>
    <col min="13824" max="13830" width="11.42578125" style="203"/>
    <col min="13831" max="13831" width="15.42578125" style="203" customWidth="1"/>
    <col min="13832" max="13832" width="14.85546875" style="203" customWidth="1"/>
    <col min="13833" max="13833" width="13.28515625" style="203" customWidth="1"/>
    <col min="13834" max="13834" width="15.85546875" style="203" customWidth="1"/>
    <col min="13835" max="13835" width="13" style="203" customWidth="1"/>
    <col min="13836" max="13836" width="0.140625" style="203" customWidth="1"/>
    <col min="13837" max="14078" width="11.42578125" style="203"/>
    <col min="14079" max="14079" width="1.85546875" style="203" customWidth="1"/>
    <col min="14080" max="14086" width="11.42578125" style="203"/>
    <col min="14087" max="14087" width="15.42578125" style="203" customWidth="1"/>
    <col min="14088" max="14088" width="14.85546875" style="203" customWidth="1"/>
    <col min="14089" max="14089" width="13.28515625" style="203" customWidth="1"/>
    <col min="14090" max="14090" width="15.85546875" style="203" customWidth="1"/>
    <col min="14091" max="14091" width="13" style="203" customWidth="1"/>
    <col min="14092" max="14092" width="0.140625" style="203" customWidth="1"/>
    <col min="14093" max="14334" width="11.42578125" style="203"/>
    <col min="14335" max="14335" width="1.85546875" style="203" customWidth="1"/>
    <col min="14336" max="14342" width="11.42578125" style="203"/>
    <col min="14343" max="14343" width="15.42578125" style="203" customWidth="1"/>
    <col min="14344" max="14344" width="14.85546875" style="203" customWidth="1"/>
    <col min="14345" max="14345" width="13.28515625" style="203" customWidth="1"/>
    <col min="14346" max="14346" width="15.85546875" style="203" customWidth="1"/>
    <col min="14347" max="14347" width="13" style="203" customWidth="1"/>
    <col min="14348" max="14348" width="0.140625" style="203" customWidth="1"/>
    <col min="14349" max="14590" width="11.42578125" style="203"/>
    <col min="14591" max="14591" width="1.85546875" style="203" customWidth="1"/>
    <col min="14592" max="14598" width="11.42578125" style="203"/>
    <col min="14599" max="14599" width="15.42578125" style="203" customWidth="1"/>
    <col min="14600" max="14600" width="14.85546875" style="203" customWidth="1"/>
    <col min="14601" max="14601" width="13.28515625" style="203" customWidth="1"/>
    <col min="14602" max="14602" width="15.85546875" style="203" customWidth="1"/>
    <col min="14603" max="14603" width="13" style="203" customWidth="1"/>
    <col min="14604" max="14604" width="0.140625" style="203" customWidth="1"/>
    <col min="14605" max="14846" width="11.42578125" style="203"/>
    <col min="14847" max="14847" width="1.85546875" style="203" customWidth="1"/>
    <col min="14848" max="14854" width="11.42578125" style="203"/>
    <col min="14855" max="14855" width="15.42578125" style="203" customWidth="1"/>
    <col min="14856" max="14856" width="14.85546875" style="203" customWidth="1"/>
    <col min="14857" max="14857" width="13.28515625" style="203" customWidth="1"/>
    <col min="14858" max="14858" width="15.85546875" style="203" customWidth="1"/>
    <col min="14859" max="14859" width="13" style="203" customWidth="1"/>
    <col min="14860" max="14860" width="0.140625" style="203" customWidth="1"/>
    <col min="14861" max="15102" width="11.42578125" style="203"/>
    <col min="15103" max="15103" width="1.85546875" style="203" customWidth="1"/>
    <col min="15104" max="15110" width="11.42578125" style="203"/>
    <col min="15111" max="15111" width="15.42578125" style="203" customWidth="1"/>
    <col min="15112" max="15112" width="14.85546875" style="203" customWidth="1"/>
    <col min="15113" max="15113" width="13.28515625" style="203" customWidth="1"/>
    <col min="15114" max="15114" width="15.85546875" style="203" customWidth="1"/>
    <col min="15115" max="15115" width="13" style="203" customWidth="1"/>
    <col min="15116" max="15116" width="0.140625" style="203" customWidth="1"/>
    <col min="15117" max="15358" width="11.42578125" style="203"/>
    <col min="15359" max="15359" width="1.85546875" style="203" customWidth="1"/>
    <col min="15360" max="15366" width="11.42578125" style="203"/>
    <col min="15367" max="15367" width="15.42578125" style="203" customWidth="1"/>
    <col min="15368" max="15368" width="14.85546875" style="203" customWidth="1"/>
    <col min="15369" max="15369" width="13.28515625" style="203" customWidth="1"/>
    <col min="15370" max="15370" width="15.85546875" style="203" customWidth="1"/>
    <col min="15371" max="15371" width="13" style="203" customWidth="1"/>
    <col min="15372" max="15372" width="0.140625" style="203" customWidth="1"/>
    <col min="15373" max="15614" width="11.42578125" style="203"/>
    <col min="15615" max="15615" width="1.85546875" style="203" customWidth="1"/>
    <col min="15616" max="15622" width="11.42578125" style="203"/>
    <col min="15623" max="15623" width="15.42578125" style="203" customWidth="1"/>
    <col min="15624" max="15624" width="14.85546875" style="203" customWidth="1"/>
    <col min="15625" max="15625" width="13.28515625" style="203" customWidth="1"/>
    <col min="15626" max="15626" width="15.85546875" style="203" customWidth="1"/>
    <col min="15627" max="15627" width="13" style="203" customWidth="1"/>
    <col min="15628" max="15628" width="0.140625" style="203" customWidth="1"/>
    <col min="15629" max="15870" width="11.42578125" style="203"/>
    <col min="15871" max="15871" width="1.85546875" style="203" customWidth="1"/>
    <col min="15872" max="15878" width="11.42578125" style="203"/>
    <col min="15879" max="15879" width="15.42578125" style="203" customWidth="1"/>
    <col min="15880" max="15880" width="14.85546875" style="203" customWidth="1"/>
    <col min="15881" max="15881" width="13.28515625" style="203" customWidth="1"/>
    <col min="15882" max="15882" width="15.85546875" style="203" customWidth="1"/>
    <col min="15883" max="15883" width="13" style="203" customWidth="1"/>
    <col min="15884" max="15884" width="0.140625" style="203" customWidth="1"/>
    <col min="15885" max="16126" width="11.42578125" style="203"/>
    <col min="16127" max="16127" width="1.85546875" style="203" customWidth="1"/>
    <col min="16128" max="16134" width="11.42578125" style="203"/>
    <col min="16135" max="16135" width="15.42578125" style="203" customWidth="1"/>
    <col min="16136" max="16136" width="14.85546875" style="203" customWidth="1"/>
    <col min="16137" max="16137" width="13.28515625" style="203" customWidth="1"/>
    <col min="16138" max="16138" width="15.85546875" style="203" customWidth="1"/>
    <col min="16139" max="16139" width="13" style="203" customWidth="1"/>
    <col min="16140" max="16140" width="0.140625" style="203" customWidth="1"/>
    <col min="16141" max="16384" width="11.42578125" style="203"/>
  </cols>
  <sheetData>
    <row r="1" spans="1:42" ht="4.5" customHeight="1">
      <c r="A1" s="1"/>
      <c r="B1" s="2"/>
      <c r="C1" s="3"/>
      <c r="D1" s="2"/>
      <c r="E1" s="2"/>
      <c r="F1" s="2"/>
      <c r="G1" s="2"/>
      <c r="H1" s="2"/>
      <c r="I1" s="3"/>
      <c r="J1" s="2"/>
      <c r="K1" s="2"/>
      <c r="L1" s="3"/>
    </row>
    <row r="2" spans="1:42" ht="13.5" customHeight="1" thickBot="1">
      <c r="A2" s="600"/>
      <c r="B2" s="5"/>
      <c r="C2" s="6"/>
      <c r="D2" s="602"/>
      <c r="E2" s="602"/>
      <c r="F2" s="602"/>
      <c r="G2" s="602"/>
      <c r="H2" s="602"/>
      <c r="I2" s="603"/>
      <c r="J2" s="604" t="s">
        <v>6</v>
      </c>
      <c r="K2" s="604"/>
      <c r="L2" s="605"/>
    </row>
    <row r="3" spans="1:42">
      <c r="A3" s="600"/>
      <c r="B3" s="5"/>
      <c r="C3" s="6"/>
      <c r="D3" s="602" t="s">
        <v>7</v>
      </c>
      <c r="E3" s="602"/>
      <c r="F3" s="602"/>
      <c r="G3" s="602"/>
      <c r="H3" s="602"/>
      <c r="I3" s="603"/>
      <c r="J3" s="8" t="s">
        <v>8</v>
      </c>
      <c r="K3" s="2"/>
      <c r="L3" s="9"/>
    </row>
    <row r="4" spans="1:42" ht="15.75" thickBot="1">
      <c r="A4" s="600"/>
      <c r="B4" s="5"/>
      <c r="C4" s="10"/>
      <c r="D4" s="606" t="s">
        <v>9</v>
      </c>
      <c r="E4" s="606"/>
      <c r="F4" s="606"/>
      <c r="G4" s="606"/>
      <c r="H4" s="606"/>
      <c r="I4" s="607"/>
      <c r="J4" s="11"/>
      <c r="K4" s="11"/>
      <c r="L4" s="12"/>
    </row>
    <row r="5" spans="1:42" ht="15.75" thickBot="1">
      <c r="A5" s="601"/>
      <c r="B5" s="11"/>
      <c r="C5" s="13"/>
      <c r="D5" s="608" t="s">
        <v>56</v>
      </c>
      <c r="E5" s="608"/>
      <c r="F5" s="608"/>
      <c r="G5" s="608"/>
      <c r="H5" s="608"/>
      <c r="I5" s="609"/>
      <c r="J5" s="14" t="s">
        <v>10</v>
      </c>
      <c r="K5" s="610"/>
      <c r="L5" s="611"/>
    </row>
    <row r="6" spans="1:42">
      <c r="A6" s="16"/>
      <c r="B6" s="5"/>
      <c r="C6" s="5"/>
      <c r="D6" s="5"/>
      <c r="E6" s="5"/>
      <c r="F6" s="5"/>
      <c r="G6" s="5"/>
      <c r="H6" s="5"/>
      <c r="I6" s="5"/>
      <c r="J6" s="5"/>
      <c r="K6" s="5"/>
      <c r="L6" s="17"/>
    </row>
    <row r="7" spans="1:42">
      <c r="A7" s="128" t="s">
        <v>11</v>
      </c>
      <c r="B7" s="19"/>
      <c r="C7" s="20"/>
      <c r="D7" s="20"/>
      <c r="E7" s="20"/>
      <c r="F7" s="20"/>
      <c r="G7" s="20"/>
      <c r="H7" s="20"/>
      <c r="I7" s="20"/>
      <c r="J7" s="20"/>
      <c r="K7" s="20"/>
      <c r="L7" s="21"/>
    </row>
    <row r="8" spans="1:42" ht="5.25" customHeight="1">
      <c r="A8" s="16"/>
      <c r="B8" s="23"/>
      <c r="C8" s="23"/>
      <c r="D8" s="23"/>
      <c r="E8" s="23"/>
      <c r="F8" s="23"/>
      <c r="G8" s="23"/>
      <c r="H8" s="23"/>
      <c r="I8" s="23"/>
      <c r="J8" s="23"/>
      <c r="K8" s="23"/>
      <c r="L8" s="17"/>
    </row>
    <row r="9" spans="1:42">
      <c r="A9" s="129" t="s">
        <v>12</v>
      </c>
      <c r="B9" s="5"/>
      <c r="C9" s="24"/>
      <c r="D9" s="25" t="s">
        <v>13</v>
      </c>
      <c r="E9" s="23"/>
      <c r="F9" s="23"/>
      <c r="G9" s="23"/>
      <c r="H9" s="23"/>
      <c r="I9" s="23"/>
      <c r="J9" s="23"/>
      <c r="K9" s="23"/>
      <c r="L9" s="17"/>
    </row>
    <row r="10" spans="1:42">
      <c r="A10" s="129" t="s">
        <v>14</v>
      </c>
      <c r="B10" s="5"/>
      <c r="C10" s="612"/>
      <c r="D10" s="612"/>
      <c r="E10" s="612"/>
      <c r="F10" s="612"/>
      <c r="G10" s="612"/>
      <c r="H10" s="612"/>
      <c r="I10" s="612"/>
      <c r="J10" s="612"/>
      <c r="K10" s="612"/>
      <c r="L10" s="613"/>
    </row>
    <row r="11" spans="1:42">
      <c r="A11" s="130"/>
      <c r="B11" s="5"/>
      <c r="C11" s="612"/>
      <c r="D11" s="612"/>
      <c r="E11" s="612"/>
      <c r="F11" s="612"/>
      <c r="G11" s="612"/>
      <c r="H11" s="612"/>
      <c r="I11" s="612"/>
      <c r="J11" s="612"/>
      <c r="K11" s="612"/>
      <c r="L11" s="613"/>
    </row>
    <row r="12" spans="1:42">
      <c r="A12" s="129" t="s">
        <v>15</v>
      </c>
      <c r="B12" s="5"/>
      <c r="C12" s="614"/>
      <c r="D12" s="614"/>
      <c r="E12" s="614"/>
      <c r="F12" s="614"/>
      <c r="G12" s="614"/>
      <c r="H12" s="614"/>
      <c r="I12" s="614"/>
      <c r="J12" s="614"/>
      <c r="K12" s="614"/>
      <c r="L12" s="615"/>
    </row>
    <row r="13" spans="1:42">
      <c r="A13" s="129" t="s">
        <v>16</v>
      </c>
      <c r="B13" s="5"/>
      <c r="C13" s="614"/>
      <c r="D13" s="614"/>
      <c r="E13" s="614"/>
      <c r="F13" s="614"/>
      <c r="G13" s="614"/>
      <c r="H13" s="614"/>
      <c r="I13" s="614"/>
      <c r="J13" s="614"/>
      <c r="K13" s="614"/>
      <c r="L13" s="615"/>
    </row>
    <row r="14" spans="1:42">
      <c r="A14" s="129" t="s">
        <v>17</v>
      </c>
      <c r="B14" s="5"/>
      <c r="C14" s="614"/>
      <c r="D14" s="614"/>
      <c r="E14" s="614"/>
      <c r="F14" s="614"/>
      <c r="G14" s="614"/>
      <c r="H14" s="614"/>
      <c r="I14" s="614"/>
      <c r="J14" s="614"/>
      <c r="K14" s="614"/>
      <c r="L14" s="615"/>
    </row>
    <row r="15" spans="1:42" ht="4.5" customHeight="1" thickBot="1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8"/>
    </row>
    <row r="16" spans="1:42" s="32" customFormat="1" ht="2.25" customHeight="1" thickBot="1">
      <c r="A16" s="131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  <c r="M16" s="204"/>
      <c r="N16" s="204"/>
      <c r="O16" s="204"/>
      <c r="P16" s="204"/>
      <c r="Q16" s="204"/>
      <c r="R16" s="204"/>
      <c r="S16" s="204"/>
      <c r="T16" s="204"/>
      <c r="U16" s="204"/>
      <c r="V16" s="204"/>
      <c r="W16" s="204"/>
      <c r="X16" s="204"/>
      <c r="Y16" s="204"/>
      <c r="Z16" s="204"/>
      <c r="AA16" s="204"/>
      <c r="AB16" s="204"/>
      <c r="AC16" s="204"/>
      <c r="AD16" s="204"/>
      <c r="AE16" s="204"/>
      <c r="AF16" s="204"/>
      <c r="AG16" s="204"/>
      <c r="AH16" s="204"/>
      <c r="AI16" s="204"/>
      <c r="AJ16" s="204"/>
      <c r="AK16" s="204"/>
      <c r="AL16" s="204"/>
      <c r="AM16" s="204"/>
      <c r="AN16" s="204"/>
      <c r="AO16" s="204"/>
      <c r="AP16" s="204"/>
    </row>
    <row r="17" spans="1:12">
      <c r="A17" s="132" t="s">
        <v>18</v>
      </c>
      <c r="B17" s="33"/>
      <c r="C17" s="34"/>
      <c r="D17" s="34"/>
      <c r="E17" s="34"/>
      <c r="F17" s="34"/>
      <c r="G17" s="34"/>
      <c r="H17" s="34"/>
      <c r="I17" s="34"/>
      <c r="J17" s="34"/>
      <c r="K17" s="34"/>
      <c r="L17" s="35"/>
    </row>
    <row r="18" spans="1:12" ht="15.75" thickBot="1">
      <c r="A18" s="16"/>
      <c r="B18" s="5"/>
      <c r="C18" s="5"/>
      <c r="D18" s="5"/>
      <c r="E18" s="5"/>
      <c r="F18" s="5"/>
      <c r="G18" s="5"/>
      <c r="H18" s="5"/>
      <c r="I18" s="5"/>
      <c r="J18" s="5"/>
      <c r="K18" s="5"/>
      <c r="L18" s="17"/>
    </row>
    <row r="19" spans="1:12">
      <c r="A19" s="37" t="s">
        <v>19</v>
      </c>
      <c r="B19" s="570" t="s">
        <v>20</v>
      </c>
      <c r="C19" s="571"/>
      <c r="D19" s="571"/>
      <c r="E19" s="571"/>
      <c r="F19" s="571"/>
      <c r="G19" s="571"/>
      <c r="H19" s="571"/>
      <c r="I19" s="571"/>
      <c r="J19" s="599"/>
      <c r="K19" s="201" t="s">
        <v>21</v>
      </c>
      <c r="L19" s="37" t="s">
        <v>22</v>
      </c>
    </row>
    <row r="20" spans="1:12" ht="15.75" thickBot="1">
      <c r="A20" s="39">
        <v>630.4</v>
      </c>
      <c r="B20" s="584" t="s">
        <v>317</v>
      </c>
      <c r="C20" s="585"/>
      <c r="D20" s="585"/>
      <c r="E20" s="585"/>
      <c r="F20" s="585"/>
      <c r="G20" s="585"/>
      <c r="H20" s="585"/>
      <c r="I20" s="585"/>
      <c r="J20" s="586"/>
      <c r="K20" s="40" t="s">
        <v>0</v>
      </c>
      <c r="L20" s="41"/>
    </row>
    <row r="21" spans="1:12">
      <c r="A21" s="16"/>
      <c r="B21" s="5"/>
      <c r="C21" s="5"/>
      <c r="D21" s="5"/>
      <c r="E21" s="5"/>
      <c r="F21" s="5"/>
      <c r="G21" s="5"/>
      <c r="H21" s="5"/>
      <c r="I21" s="5"/>
      <c r="J21" s="5"/>
      <c r="K21" s="5"/>
      <c r="L21" s="17"/>
    </row>
    <row r="22" spans="1:12">
      <c r="A22" s="133" t="s">
        <v>24</v>
      </c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3"/>
    </row>
    <row r="23" spans="1:12" s="49" customFormat="1" ht="15.75" thickBot="1">
      <c r="A23" s="134"/>
      <c r="B23" s="45"/>
      <c r="C23" s="45"/>
      <c r="D23" s="45"/>
      <c r="E23" s="45"/>
      <c r="F23" s="45"/>
      <c r="G23" s="45"/>
      <c r="H23" s="46"/>
      <c r="I23" s="46"/>
      <c r="J23" s="45"/>
      <c r="K23" s="45"/>
      <c r="L23" s="47"/>
    </row>
    <row r="24" spans="1:12">
      <c r="A24" s="570" t="s">
        <v>20</v>
      </c>
      <c r="B24" s="587"/>
      <c r="C24" s="587"/>
      <c r="D24" s="587"/>
      <c r="E24" s="588"/>
      <c r="F24" s="589" t="s">
        <v>25</v>
      </c>
      <c r="G24" s="587"/>
      <c r="H24" s="590" t="s">
        <v>26</v>
      </c>
      <c r="I24" s="591"/>
      <c r="J24" s="50" t="s">
        <v>27</v>
      </c>
      <c r="K24" s="201" t="s">
        <v>28</v>
      </c>
      <c r="L24" s="51" t="s">
        <v>29</v>
      </c>
    </row>
    <row r="25" spans="1:12">
      <c r="A25" s="580" t="s">
        <v>86</v>
      </c>
      <c r="B25" s="581"/>
      <c r="C25" s="581"/>
      <c r="D25" s="581"/>
      <c r="E25" s="582"/>
      <c r="F25" s="592"/>
      <c r="G25" s="582"/>
      <c r="H25" s="592"/>
      <c r="I25" s="582"/>
      <c r="J25" s="52">
        <f>+insumos!C59</f>
        <v>6000</v>
      </c>
      <c r="K25" s="53">
        <v>1</v>
      </c>
      <c r="L25" s="54">
        <f>+J25*K25</f>
        <v>6000</v>
      </c>
    </row>
    <row r="26" spans="1:12">
      <c r="A26" s="593" t="s">
        <v>71</v>
      </c>
      <c r="B26" s="594"/>
      <c r="C26" s="594"/>
      <c r="D26" s="594"/>
      <c r="E26" s="595"/>
      <c r="F26" s="55"/>
      <c r="G26" s="56"/>
      <c r="H26" s="55"/>
      <c r="I26" s="56"/>
      <c r="J26" s="52">
        <f>+insumos!C58</f>
        <v>6000</v>
      </c>
      <c r="K26" s="53">
        <v>1</v>
      </c>
      <c r="L26" s="54">
        <f>+J26*K26</f>
        <v>6000</v>
      </c>
    </row>
    <row r="27" spans="1:12" ht="15.75" thickBot="1">
      <c r="A27" s="574" t="s">
        <v>72</v>
      </c>
      <c r="B27" s="575"/>
      <c r="C27" s="575"/>
      <c r="D27" s="575"/>
      <c r="E27" s="583"/>
      <c r="F27" s="598"/>
      <c r="G27" s="583"/>
      <c r="H27" s="598"/>
      <c r="I27" s="583"/>
      <c r="J27" s="57"/>
      <c r="K27" s="58"/>
      <c r="L27" s="96">
        <f>+L54*0.1</f>
        <v>31211.350000000002</v>
      </c>
    </row>
    <row r="28" spans="1:12" ht="15.75" thickBot="1">
      <c r="A28" s="567" t="s">
        <v>31</v>
      </c>
      <c r="B28" s="568"/>
      <c r="C28" s="568"/>
      <c r="D28" s="568"/>
      <c r="E28" s="568"/>
      <c r="F28" s="568"/>
      <c r="G28" s="568"/>
      <c r="H28" s="568"/>
      <c r="I28" s="568"/>
      <c r="J28" s="568"/>
      <c r="K28" s="569"/>
      <c r="L28" s="60">
        <f>SUM(L25:L27)</f>
        <v>43211.350000000006</v>
      </c>
    </row>
    <row r="29" spans="1:12">
      <c r="A29" s="135"/>
      <c r="B29" s="5"/>
      <c r="C29" s="5"/>
      <c r="D29" s="5"/>
      <c r="E29" s="5"/>
      <c r="F29" s="5"/>
      <c r="G29" s="5"/>
      <c r="H29" s="5"/>
      <c r="I29" s="5"/>
      <c r="J29" s="5"/>
      <c r="K29" s="5"/>
      <c r="L29" s="17"/>
    </row>
    <row r="30" spans="1:12">
      <c r="A30" s="136" t="s">
        <v>32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21"/>
    </row>
    <row r="31" spans="1:12" ht="15.75" thickBot="1">
      <c r="A31" s="26"/>
      <c r="B31" s="11"/>
      <c r="C31" s="11"/>
      <c r="D31" s="11"/>
      <c r="E31" s="11"/>
      <c r="F31" s="11"/>
      <c r="G31" s="11"/>
      <c r="H31" s="11"/>
      <c r="I31" s="5"/>
      <c r="J31" s="5"/>
      <c r="K31" s="5"/>
      <c r="L31" s="17"/>
    </row>
    <row r="32" spans="1:12">
      <c r="A32" s="570" t="s">
        <v>20</v>
      </c>
      <c r="B32" s="571"/>
      <c r="C32" s="571"/>
      <c r="D32" s="571"/>
      <c r="E32" s="571"/>
      <c r="F32" s="571"/>
      <c r="G32" s="571"/>
      <c r="H32" s="579"/>
      <c r="I32" s="202" t="s">
        <v>21</v>
      </c>
      <c r="J32" s="50" t="s">
        <v>22</v>
      </c>
      <c r="K32" s="201" t="s">
        <v>33</v>
      </c>
      <c r="L32" s="51" t="s">
        <v>29</v>
      </c>
    </row>
    <row r="33" spans="1:12">
      <c r="A33" s="572" t="s">
        <v>73</v>
      </c>
      <c r="B33" s="573"/>
      <c r="C33" s="573"/>
      <c r="D33" s="573"/>
      <c r="E33" s="573"/>
      <c r="F33" s="573"/>
      <c r="G33" s="573"/>
      <c r="H33" s="619"/>
      <c r="I33" s="62" t="s">
        <v>74</v>
      </c>
      <c r="J33" s="63">
        <v>7</v>
      </c>
      <c r="K33" s="64">
        <f>+insumos!C13</f>
        <v>40000</v>
      </c>
      <c r="L33" s="54">
        <f>+J33*K33</f>
        <v>280000</v>
      </c>
    </row>
    <row r="34" spans="1:12">
      <c r="A34" s="580" t="s">
        <v>75</v>
      </c>
      <c r="B34" s="581"/>
      <c r="C34" s="581"/>
      <c r="D34" s="581"/>
      <c r="E34" s="581"/>
      <c r="F34" s="581"/>
      <c r="G34" s="581"/>
      <c r="H34" s="582"/>
      <c r="I34" s="65" t="s">
        <v>0</v>
      </c>
      <c r="J34" s="66">
        <v>0.56000000000000005</v>
      </c>
      <c r="K34" s="67">
        <f>+insumos!C9</f>
        <v>60000</v>
      </c>
      <c r="L34" s="68">
        <f>+J34*K34</f>
        <v>33600</v>
      </c>
    </row>
    <row r="35" spans="1:12">
      <c r="A35" s="580" t="s">
        <v>87</v>
      </c>
      <c r="B35" s="581"/>
      <c r="C35" s="581"/>
      <c r="D35" s="581"/>
      <c r="E35" s="581"/>
      <c r="F35" s="581"/>
      <c r="G35" s="581"/>
      <c r="H35" s="582"/>
      <c r="I35" s="65" t="s">
        <v>0</v>
      </c>
      <c r="J35" s="66">
        <v>0.85</v>
      </c>
      <c r="K35" s="67">
        <f>+insumos!C10</f>
        <v>60000</v>
      </c>
      <c r="L35" s="68">
        <f>+J35*K35</f>
        <v>51000</v>
      </c>
    </row>
    <row r="36" spans="1:12">
      <c r="A36" s="580" t="s">
        <v>77</v>
      </c>
      <c r="B36" s="581"/>
      <c r="C36" s="581"/>
      <c r="D36" s="581"/>
      <c r="E36" s="581"/>
      <c r="F36" s="581"/>
      <c r="G36" s="581"/>
      <c r="H36" s="582"/>
      <c r="I36" s="65" t="s">
        <v>78</v>
      </c>
      <c r="J36" s="66">
        <v>160</v>
      </c>
      <c r="K36" s="67">
        <f>+insumos!C8</f>
        <v>44</v>
      </c>
      <c r="L36" s="68">
        <f>+J36*K36</f>
        <v>7040</v>
      </c>
    </row>
    <row r="37" spans="1:12">
      <c r="A37" s="580" t="s">
        <v>79</v>
      </c>
      <c r="B37" s="581"/>
      <c r="C37" s="581"/>
      <c r="D37" s="581"/>
      <c r="E37" s="581"/>
      <c r="F37" s="581"/>
      <c r="G37" s="581"/>
      <c r="H37" s="582"/>
      <c r="I37" s="65" t="s">
        <v>5</v>
      </c>
      <c r="J37" s="66">
        <v>8</v>
      </c>
      <c r="K37" s="67">
        <f>+insumos!C42</f>
        <v>16000</v>
      </c>
      <c r="L37" s="68">
        <f>+J37*K37</f>
        <v>128000</v>
      </c>
    </row>
    <row r="38" spans="1:12">
      <c r="A38" s="580" t="s">
        <v>80</v>
      </c>
      <c r="B38" s="581"/>
      <c r="C38" s="581"/>
      <c r="D38" s="581"/>
      <c r="E38" s="581"/>
      <c r="F38" s="581"/>
      <c r="G38" s="581"/>
      <c r="H38" s="582"/>
      <c r="I38" s="65"/>
      <c r="J38" s="66"/>
      <c r="K38" s="67"/>
      <c r="L38" s="68">
        <f>+(L37+L36+L35+L34+L33)*0.02</f>
        <v>9992.8000000000011</v>
      </c>
    </row>
    <row r="39" spans="1:12" ht="15.75" thickBot="1">
      <c r="A39" s="574"/>
      <c r="B39" s="575"/>
      <c r="C39" s="575"/>
      <c r="D39" s="575"/>
      <c r="E39" s="575"/>
      <c r="F39" s="575"/>
      <c r="G39" s="575"/>
      <c r="H39" s="583"/>
      <c r="I39" s="69"/>
      <c r="J39" s="70"/>
      <c r="K39" s="67"/>
      <c r="L39" s="71"/>
    </row>
    <row r="40" spans="1:12" ht="15.75" thickBot="1">
      <c r="A40" s="567" t="s">
        <v>31</v>
      </c>
      <c r="B40" s="568"/>
      <c r="C40" s="568"/>
      <c r="D40" s="568"/>
      <c r="E40" s="568"/>
      <c r="F40" s="568"/>
      <c r="G40" s="568"/>
      <c r="H40" s="568"/>
      <c r="I40" s="568"/>
      <c r="J40" s="568"/>
      <c r="K40" s="569"/>
      <c r="L40" s="60">
        <f>SUM(L33:L39)</f>
        <v>509632.8</v>
      </c>
    </row>
    <row r="41" spans="1:12">
      <c r="A41" s="16"/>
      <c r="B41" s="5"/>
      <c r="C41" s="5"/>
      <c r="D41" s="5"/>
      <c r="E41" s="5"/>
      <c r="F41" s="5"/>
      <c r="G41" s="5"/>
      <c r="H41" s="5"/>
      <c r="I41" s="5"/>
      <c r="J41" s="5"/>
      <c r="K41" s="5"/>
      <c r="L41" s="17"/>
    </row>
    <row r="42" spans="1:12">
      <c r="A42" s="136" t="s">
        <v>34</v>
      </c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21"/>
    </row>
    <row r="43" spans="1:12" ht="15.75" thickBot="1">
      <c r="A43" s="16"/>
      <c r="B43" s="5"/>
      <c r="C43" s="5"/>
      <c r="D43" s="5"/>
      <c r="E43" s="5"/>
      <c r="F43" s="5"/>
      <c r="G43" s="5"/>
      <c r="H43" s="5"/>
      <c r="I43" s="5"/>
      <c r="J43" s="5"/>
      <c r="K43" s="5"/>
      <c r="L43" s="17"/>
    </row>
    <row r="44" spans="1:12">
      <c r="A44" s="570" t="s">
        <v>35</v>
      </c>
      <c r="B44" s="571"/>
      <c r="C44" s="571"/>
      <c r="D44" s="571"/>
      <c r="E44" s="571"/>
      <c r="F44" s="571"/>
      <c r="G44" s="571"/>
      <c r="H44" s="50" t="s">
        <v>36</v>
      </c>
      <c r="I44" s="201" t="s">
        <v>37</v>
      </c>
      <c r="J44" s="50" t="s">
        <v>38</v>
      </c>
      <c r="K44" s="201" t="s">
        <v>39</v>
      </c>
      <c r="L44" s="51" t="s">
        <v>29</v>
      </c>
    </row>
    <row r="45" spans="1:12">
      <c r="A45" s="580" t="s">
        <v>75</v>
      </c>
      <c r="B45" s="581"/>
      <c r="C45" s="581"/>
      <c r="D45" s="581"/>
      <c r="E45" s="581"/>
      <c r="F45" s="581"/>
      <c r="G45" s="581"/>
      <c r="H45" s="63">
        <f>+J34</f>
        <v>0.56000000000000005</v>
      </c>
      <c r="I45" s="72">
        <v>25</v>
      </c>
      <c r="J45" s="73">
        <f>+H45*I45</f>
        <v>14.000000000000002</v>
      </c>
      <c r="K45" s="64">
        <f>+TRANSPORTE!L55</f>
        <v>1600</v>
      </c>
      <c r="L45" s="54">
        <f>+J45*K45</f>
        <v>22400.000000000004</v>
      </c>
    </row>
    <row r="46" spans="1:12" ht="15.75" thickBot="1">
      <c r="A46" s="574" t="str">
        <f>+A35</f>
        <v>AGREGADO PETREO PARA CONCRETO HIDRAULICO</v>
      </c>
      <c r="B46" s="575"/>
      <c r="C46" s="575"/>
      <c r="D46" s="575"/>
      <c r="E46" s="575"/>
      <c r="F46" s="575"/>
      <c r="G46" s="575"/>
      <c r="H46" s="74">
        <f>+J35</f>
        <v>0.85</v>
      </c>
      <c r="I46" s="11">
        <v>25</v>
      </c>
      <c r="J46" s="75">
        <f>+H46*I46</f>
        <v>21.25</v>
      </c>
      <c r="K46" s="64">
        <f>+TRANSPORTE!L55</f>
        <v>1600</v>
      </c>
      <c r="L46" s="54">
        <f>+J46*K46</f>
        <v>34000</v>
      </c>
    </row>
    <row r="47" spans="1:12" ht="15.75" thickBot="1">
      <c r="A47" s="567" t="s">
        <v>31</v>
      </c>
      <c r="B47" s="568"/>
      <c r="C47" s="568"/>
      <c r="D47" s="568"/>
      <c r="E47" s="568"/>
      <c r="F47" s="568"/>
      <c r="G47" s="568"/>
      <c r="H47" s="568"/>
      <c r="I47" s="568"/>
      <c r="J47" s="568"/>
      <c r="K47" s="569"/>
      <c r="L47" s="60">
        <f>SUM(L45:L46)</f>
        <v>56400</v>
      </c>
    </row>
    <row r="48" spans="1:12">
      <c r="A48" s="16"/>
      <c r="B48" s="5"/>
      <c r="C48" s="5"/>
      <c r="D48" s="5"/>
      <c r="E48" s="5"/>
      <c r="F48" s="5"/>
      <c r="G48" s="5"/>
      <c r="H48" s="5"/>
      <c r="I48" s="5"/>
      <c r="J48" s="5"/>
      <c r="K48" s="5"/>
      <c r="L48" s="17"/>
    </row>
    <row r="49" spans="1:12">
      <c r="A49" s="136" t="s">
        <v>41</v>
      </c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21"/>
    </row>
    <row r="50" spans="1:12" ht="15.75" thickBot="1">
      <c r="A50" s="16"/>
      <c r="B50" s="5"/>
      <c r="C50" s="5"/>
      <c r="D50" s="5"/>
      <c r="E50" s="5"/>
      <c r="F50" s="5"/>
      <c r="G50" s="5"/>
      <c r="H50" s="5"/>
      <c r="I50" s="5"/>
      <c r="J50" s="5"/>
      <c r="K50" s="5"/>
      <c r="L50" s="17"/>
    </row>
    <row r="51" spans="1:12">
      <c r="A51" s="570" t="s">
        <v>42</v>
      </c>
      <c r="B51" s="571"/>
      <c r="C51" s="571"/>
      <c r="D51" s="571"/>
      <c r="E51" s="571"/>
      <c r="F51" s="571"/>
      <c r="G51" s="571"/>
      <c r="H51" s="50" t="s">
        <v>43</v>
      </c>
      <c r="I51" s="76" t="s">
        <v>44</v>
      </c>
      <c r="J51" s="77" t="s">
        <v>45</v>
      </c>
      <c r="K51" s="76" t="s">
        <v>28</v>
      </c>
      <c r="L51" s="78" t="s">
        <v>29</v>
      </c>
    </row>
    <row r="52" spans="1:12">
      <c r="A52" s="572" t="s">
        <v>88</v>
      </c>
      <c r="B52" s="573"/>
      <c r="C52" s="573"/>
      <c r="D52" s="573"/>
      <c r="E52" s="573"/>
      <c r="F52" s="573"/>
      <c r="G52" s="573"/>
      <c r="H52" s="52">
        <f>+insumos!C50+insumos!C49*10</f>
        <v>506130</v>
      </c>
      <c r="I52" s="64">
        <f>+H52*0.85</f>
        <v>430210.5</v>
      </c>
      <c r="J52" s="52">
        <f>+H52+I52</f>
        <v>936340.5</v>
      </c>
      <c r="K52" s="72">
        <v>3</v>
      </c>
      <c r="L52" s="54">
        <f>+J52/K52</f>
        <v>312113.5</v>
      </c>
    </row>
    <row r="53" spans="1:12" ht="15.75" thickBot="1">
      <c r="A53" s="574"/>
      <c r="B53" s="575"/>
      <c r="C53" s="575"/>
      <c r="D53" s="575"/>
      <c r="E53" s="575"/>
      <c r="F53" s="575"/>
      <c r="G53" s="575"/>
      <c r="H53" s="87"/>
      <c r="I53" s="11"/>
      <c r="J53" s="87"/>
      <c r="K53" s="11"/>
      <c r="L53" s="88"/>
    </row>
    <row r="54" spans="1:12" ht="15.75" thickBot="1">
      <c r="A54" s="567" t="s">
        <v>31</v>
      </c>
      <c r="B54" s="568"/>
      <c r="C54" s="568"/>
      <c r="D54" s="568"/>
      <c r="E54" s="568"/>
      <c r="F54" s="568"/>
      <c r="G54" s="568"/>
      <c r="H54" s="568"/>
      <c r="I54" s="568"/>
      <c r="J54" s="568"/>
      <c r="K54" s="569"/>
      <c r="L54" s="60">
        <f>SUM(L52:L53)</f>
        <v>312113.5</v>
      </c>
    </row>
    <row r="55" spans="1:12" ht="15.75" thickBot="1">
      <c r="A55" s="16"/>
      <c r="B55" s="5"/>
      <c r="C55" s="5"/>
      <c r="D55" s="5"/>
      <c r="E55" s="5"/>
      <c r="F55" s="5"/>
      <c r="G55" s="5"/>
      <c r="H55" s="5"/>
      <c r="I55" s="5"/>
      <c r="J55" s="5"/>
      <c r="K55" s="5"/>
      <c r="L55" s="17"/>
    </row>
    <row r="56" spans="1:12" ht="15.75" thickBot="1">
      <c r="A56" s="576" t="s">
        <v>47</v>
      </c>
      <c r="B56" s="577"/>
      <c r="C56" s="577"/>
      <c r="D56" s="577"/>
      <c r="E56" s="577"/>
      <c r="F56" s="577"/>
      <c r="G56" s="577"/>
      <c r="H56" s="577"/>
      <c r="I56" s="577"/>
      <c r="J56" s="577"/>
      <c r="K56" s="578"/>
      <c r="L56" s="60">
        <f>ROUND(L28+L40+L47+L54,0)</f>
        <v>921358</v>
      </c>
    </row>
    <row r="57" spans="1:12">
      <c r="A57" s="16"/>
      <c r="B57" s="5"/>
      <c r="C57" s="5"/>
      <c r="D57" s="5"/>
      <c r="E57" s="5"/>
      <c r="F57" s="5"/>
      <c r="G57" s="5"/>
      <c r="H57" s="5"/>
      <c r="I57" s="5"/>
      <c r="J57" s="5"/>
      <c r="K57" s="5"/>
      <c r="L57" s="17"/>
    </row>
    <row r="58" spans="1:12">
      <c r="A58" s="16"/>
      <c r="B58" s="5"/>
      <c r="C58" s="5"/>
      <c r="D58" s="5"/>
      <c r="E58" s="5"/>
      <c r="F58" s="5"/>
      <c r="G58" s="5"/>
      <c r="H58" s="5"/>
      <c r="I58" s="5"/>
      <c r="J58" s="5"/>
      <c r="K58" s="5"/>
      <c r="L58" s="17"/>
    </row>
    <row r="59" spans="1:12">
      <c r="A59" s="16"/>
      <c r="B59" s="5"/>
      <c r="C59" s="5"/>
      <c r="D59" s="5"/>
      <c r="E59" s="5"/>
      <c r="F59" s="5"/>
      <c r="G59" s="5"/>
      <c r="H59" s="5"/>
      <c r="I59" s="5"/>
      <c r="J59" s="5"/>
      <c r="K59" s="5"/>
      <c r="L59" s="17"/>
    </row>
    <row r="60" spans="1:12">
      <c r="A60" s="16"/>
      <c r="B60" s="5"/>
      <c r="C60" s="5"/>
      <c r="D60" s="5"/>
      <c r="E60" s="5"/>
      <c r="F60" s="5"/>
      <c r="G60" s="5"/>
      <c r="H60" s="5"/>
      <c r="I60" s="5"/>
      <c r="J60" s="5"/>
      <c r="K60" s="5"/>
      <c r="L60" s="17"/>
    </row>
    <row r="61" spans="1:12">
      <c r="A61" s="16"/>
      <c r="B61" s="5"/>
      <c r="C61" s="5"/>
      <c r="D61" s="5"/>
      <c r="E61" s="5"/>
      <c r="F61" s="5"/>
      <c r="G61" s="5"/>
      <c r="H61" s="5"/>
      <c r="I61" s="5"/>
      <c r="J61" s="5"/>
      <c r="K61" s="5"/>
      <c r="L61" s="17"/>
    </row>
    <row r="62" spans="1:12">
      <c r="A62" s="16"/>
      <c r="B62" s="5"/>
      <c r="C62" s="5"/>
      <c r="D62" s="5"/>
      <c r="E62" s="5"/>
      <c r="F62" s="5"/>
      <c r="G62" s="5"/>
      <c r="H62" s="5"/>
      <c r="I62" s="5"/>
      <c r="J62" s="5"/>
      <c r="K62" s="5"/>
      <c r="L62" s="17"/>
    </row>
    <row r="63" spans="1:12">
      <c r="A63" s="16"/>
      <c r="B63" s="5"/>
      <c r="C63" s="5"/>
      <c r="D63" s="5"/>
      <c r="E63" s="5"/>
      <c r="F63" s="5"/>
      <c r="G63" s="5"/>
      <c r="H63" s="5"/>
      <c r="I63" s="5"/>
      <c r="J63" s="5"/>
      <c r="K63" s="5"/>
      <c r="L63" s="17"/>
    </row>
    <row r="64" spans="1:12">
      <c r="A64" s="16"/>
      <c r="B64" s="5"/>
      <c r="C64" s="5"/>
      <c r="D64" s="5"/>
      <c r="E64" s="5"/>
      <c r="F64" s="79" t="s">
        <v>48</v>
      </c>
      <c r="G64" s="5"/>
      <c r="H64" s="5"/>
      <c r="I64" s="5"/>
      <c r="J64" s="5"/>
      <c r="K64" s="5"/>
      <c r="L64" s="17"/>
    </row>
    <row r="65" spans="1:12">
      <c r="A65" s="16"/>
      <c r="B65" s="5"/>
      <c r="C65" s="5"/>
      <c r="D65" s="5"/>
      <c r="E65" s="5"/>
      <c r="F65" s="79" t="s">
        <v>49</v>
      </c>
      <c r="G65" s="554"/>
      <c r="H65" s="554"/>
      <c r="I65" s="554"/>
      <c r="J65" s="5"/>
      <c r="K65" s="5"/>
      <c r="L65" s="17"/>
    </row>
    <row r="66" spans="1:12">
      <c r="A66" s="555" t="s">
        <v>50</v>
      </c>
      <c r="B66" s="556"/>
      <c r="C66" s="556"/>
      <c r="D66" s="556"/>
      <c r="E66" s="556"/>
      <c r="F66" s="556"/>
      <c r="G66" s="556"/>
      <c r="H66" s="556"/>
      <c r="I66" s="556"/>
      <c r="J66" s="556"/>
      <c r="K66" s="556"/>
      <c r="L66" s="557"/>
    </row>
    <row r="67" spans="1:12">
      <c r="A67" s="16"/>
      <c r="B67" s="5"/>
      <c r="C67" s="5"/>
      <c r="D67" s="5"/>
      <c r="E67" s="5"/>
      <c r="F67" s="5" t="s">
        <v>51</v>
      </c>
      <c r="G67" s="5"/>
      <c r="H67" s="5"/>
      <c r="I67" s="5"/>
      <c r="J67" s="5"/>
      <c r="K67" s="5"/>
      <c r="L67" s="17"/>
    </row>
    <row r="68" spans="1:12">
      <c r="A68" s="136" t="s">
        <v>89</v>
      </c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21"/>
    </row>
    <row r="69" spans="1:12">
      <c r="A69" s="558"/>
      <c r="B69" s="559"/>
      <c r="C69" s="559"/>
      <c r="D69" s="559"/>
      <c r="E69" s="559"/>
      <c r="F69" s="559"/>
      <c r="G69" s="559"/>
      <c r="H69" s="559"/>
      <c r="I69" s="559"/>
      <c r="J69" s="559"/>
      <c r="K69" s="559"/>
      <c r="L69" s="560"/>
    </row>
    <row r="70" spans="1:12">
      <c r="A70" s="561"/>
      <c r="B70" s="562"/>
      <c r="C70" s="562"/>
      <c r="D70" s="562"/>
      <c r="E70" s="562"/>
      <c r="F70" s="562"/>
      <c r="G70" s="562"/>
      <c r="H70" s="562"/>
      <c r="I70" s="562"/>
      <c r="J70" s="562"/>
      <c r="K70" s="562"/>
      <c r="L70" s="563"/>
    </row>
    <row r="71" spans="1:12">
      <c r="A71" s="564"/>
      <c r="B71" s="565"/>
      <c r="C71" s="565"/>
      <c r="D71" s="565"/>
      <c r="E71" s="565"/>
      <c r="F71" s="565"/>
      <c r="G71" s="565"/>
      <c r="H71" s="565"/>
      <c r="I71" s="565"/>
      <c r="J71" s="565"/>
      <c r="K71" s="565"/>
      <c r="L71" s="566"/>
    </row>
    <row r="72" spans="1:12">
      <c r="A72" s="80"/>
      <c r="B72" s="81"/>
      <c r="C72" s="81"/>
      <c r="D72" s="81"/>
      <c r="E72" s="81"/>
      <c r="F72" s="81"/>
      <c r="G72" s="81"/>
      <c r="H72" s="81"/>
      <c r="I72" s="81"/>
      <c r="J72" s="81"/>
      <c r="K72" s="81"/>
      <c r="L72" s="82"/>
    </row>
    <row r="73" spans="1:12">
      <c r="A73" s="80" t="s">
        <v>53</v>
      </c>
      <c r="B73" s="137"/>
      <c r="C73" s="81"/>
      <c r="D73" s="81"/>
      <c r="E73" s="81"/>
      <c r="F73" s="81"/>
      <c r="G73" s="81"/>
      <c r="H73" s="81"/>
      <c r="I73" s="81"/>
      <c r="J73" s="81"/>
      <c r="K73" s="81"/>
      <c r="L73" s="82"/>
    </row>
    <row r="74" spans="1:12">
      <c r="A74" s="16" t="s">
        <v>54</v>
      </c>
      <c r="B74" s="5"/>
      <c r="C74" s="5"/>
      <c r="D74" s="5"/>
      <c r="E74" s="79"/>
      <c r="F74" s="5"/>
      <c r="G74" s="5"/>
      <c r="H74" s="5"/>
      <c r="I74" s="5"/>
      <c r="J74" s="5"/>
      <c r="K74" s="5"/>
      <c r="L74" s="17"/>
    </row>
    <row r="75" spans="1:12">
      <c r="A75" s="16"/>
      <c r="B75" s="5"/>
      <c r="C75" s="5"/>
      <c r="D75" s="5"/>
      <c r="E75" s="79"/>
      <c r="F75" s="139"/>
      <c r="G75" s="139"/>
      <c r="H75" s="139"/>
      <c r="I75" s="139"/>
      <c r="J75" s="5"/>
      <c r="K75" s="5"/>
      <c r="L75" s="17"/>
    </row>
    <row r="76" spans="1:12">
      <c r="A76" s="149"/>
      <c r="B76" s="139"/>
      <c r="C76" s="139"/>
      <c r="D76" s="139"/>
      <c r="E76" s="139"/>
      <c r="F76" s="139"/>
      <c r="G76" s="139"/>
      <c r="H76" s="139"/>
      <c r="I76" s="139"/>
      <c r="J76" s="139"/>
      <c r="K76" s="139"/>
      <c r="L76" s="140"/>
    </row>
    <row r="77" spans="1:12">
      <c r="A77" s="16" t="s">
        <v>55</v>
      </c>
      <c r="B77" s="83"/>
      <c r="C77" s="83"/>
      <c r="D77" s="84"/>
      <c r="E77" s="141"/>
      <c r="F77" s="141"/>
      <c r="G77" s="141"/>
      <c r="H77" s="141"/>
      <c r="I77" s="142"/>
      <c r="J77" s="142"/>
      <c r="K77" s="142"/>
      <c r="L77" s="143"/>
    </row>
    <row r="78" spans="1:12" ht="15.75" thickBot="1">
      <c r="A78" s="144"/>
      <c r="B78" s="145"/>
      <c r="C78" s="145"/>
      <c r="D78" s="11"/>
      <c r="E78" s="146"/>
      <c r="F78" s="146"/>
      <c r="G78" s="146"/>
      <c r="H78" s="146"/>
      <c r="I78" s="147"/>
      <c r="J78" s="147"/>
      <c r="K78" s="147"/>
      <c r="L78" s="148"/>
    </row>
  </sheetData>
  <mergeCells count="46">
    <mergeCell ref="B19:J19"/>
    <mergeCell ref="A2:A5"/>
    <mergeCell ref="D2:I2"/>
    <mergeCell ref="J2:L2"/>
    <mergeCell ref="D3:I3"/>
    <mergeCell ref="D4:I4"/>
    <mergeCell ref="D5:I5"/>
    <mergeCell ref="K5:L5"/>
    <mergeCell ref="C10:L10"/>
    <mergeCell ref="C11:L11"/>
    <mergeCell ref="C12:L12"/>
    <mergeCell ref="C13:L13"/>
    <mergeCell ref="C14:L14"/>
    <mergeCell ref="B20:J20"/>
    <mergeCell ref="A24:E24"/>
    <mergeCell ref="F24:G24"/>
    <mergeCell ref="H24:I24"/>
    <mergeCell ref="A25:E25"/>
    <mergeCell ref="F25:G25"/>
    <mergeCell ref="H25:I25"/>
    <mergeCell ref="A38:H38"/>
    <mergeCell ref="A26:E26"/>
    <mergeCell ref="A27:E27"/>
    <mergeCell ref="F27:G27"/>
    <mergeCell ref="H27:I27"/>
    <mergeCell ref="A28:K28"/>
    <mergeCell ref="A32:H32"/>
    <mergeCell ref="A33:H33"/>
    <mergeCell ref="A34:H34"/>
    <mergeCell ref="A35:H35"/>
    <mergeCell ref="A36:H36"/>
    <mergeCell ref="A37:H37"/>
    <mergeCell ref="A39:H39"/>
    <mergeCell ref="A40:K40"/>
    <mergeCell ref="A44:G44"/>
    <mergeCell ref="A45:G45"/>
    <mergeCell ref="A46:G46"/>
    <mergeCell ref="A56:K56"/>
    <mergeCell ref="A69:L71"/>
    <mergeCell ref="G65:I65"/>
    <mergeCell ref="A66:L66"/>
    <mergeCell ref="A47:K47"/>
    <mergeCell ref="A51:G51"/>
    <mergeCell ref="A52:G52"/>
    <mergeCell ref="A53:G53"/>
    <mergeCell ref="A54:K54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  <pageSetUpPr fitToPage="1"/>
  </sheetPr>
  <dimension ref="A1:AP78"/>
  <sheetViews>
    <sheetView topLeftCell="A34" zoomScale="82" zoomScaleNormal="82" workbookViewId="0">
      <selection activeCell="G48" sqref="G48"/>
    </sheetView>
  </sheetViews>
  <sheetFormatPr baseColWidth="10" defaultRowHeight="15"/>
  <cols>
    <col min="1" max="7" width="11.42578125" style="85"/>
    <col min="8" max="8" width="15.42578125" style="85" customWidth="1"/>
    <col min="9" max="9" width="14.85546875" style="85" customWidth="1"/>
    <col min="10" max="10" width="13.28515625" style="85" customWidth="1"/>
    <col min="11" max="11" width="15.85546875" style="85" customWidth="1"/>
    <col min="12" max="12" width="13" style="85" customWidth="1"/>
    <col min="13" max="254" width="11.42578125" style="203"/>
    <col min="255" max="255" width="1.85546875" style="203" customWidth="1"/>
    <col min="256" max="262" width="11.42578125" style="203"/>
    <col min="263" max="263" width="15.42578125" style="203" customWidth="1"/>
    <col min="264" max="264" width="14.85546875" style="203" customWidth="1"/>
    <col min="265" max="265" width="13.28515625" style="203" customWidth="1"/>
    <col min="266" max="266" width="15.85546875" style="203" customWidth="1"/>
    <col min="267" max="267" width="13" style="203" customWidth="1"/>
    <col min="268" max="268" width="0.140625" style="203" customWidth="1"/>
    <col min="269" max="510" width="11.42578125" style="203"/>
    <col min="511" max="511" width="1.85546875" style="203" customWidth="1"/>
    <col min="512" max="518" width="11.42578125" style="203"/>
    <col min="519" max="519" width="15.42578125" style="203" customWidth="1"/>
    <col min="520" max="520" width="14.85546875" style="203" customWidth="1"/>
    <col min="521" max="521" width="13.28515625" style="203" customWidth="1"/>
    <col min="522" max="522" width="15.85546875" style="203" customWidth="1"/>
    <col min="523" max="523" width="13" style="203" customWidth="1"/>
    <col min="524" max="524" width="0.140625" style="203" customWidth="1"/>
    <col min="525" max="766" width="11.42578125" style="203"/>
    <col min="767" max="767" width="1.85546875" style="203" customWidth="1"/>
    <col min="768" max="774" width="11.42578125" style="203"/>
    <col min="775" max="775" width="15.42578125" style="203" customWidth="1"/>
    <col min="776" max="776" width="14.85546875" style="203" customWidth="1"/>
    <col min="777" max="777" width="13.28515625" style="203" customWidth="1"/>
    <col min="778" max="778" width="15.85546875" style="203" customWidth="1"/>
    <col min="779" max="779" width="13" style="203" customWidth="1"/>
    <col min="780" max="780" width="0.140625" style="203" customWidth="1"/>
    <col min="781" max="1022" width="11.42578125" style="203"/>
    <col min="1023" max="1023" width="1.85546875" style="203" customWidth="1"/>
    <col min="1024" max="1030" width="11.42578125" style="203"/>
    <col min="1031" max="1031" width="15.42578125" style="203" customWidth="1"/>
    <col min="1032" max="1032" width="14.85546875" style="203" customWidth="1"/>
    <col min="1033" max="1033" width="13.28515625" style="203" customWidth="1"/>
    <col min="1034" max="1034" width="15.85546875" style="203" customWidth="1"/>
    <col min="1035" max="1035" width="13" style="203" customWidth="1"/>
    <col min="1036" max="1036" width="0.140625" style="203" customWidth="1"/>
    <col min="1037" max="1278" width="11.42578125" style="203"/>
    <col min="1279" max="1279" width="1.85546875" style="203" customWidth="1"/>
    <col min="1280" max="1286" width="11.42578125" style="203"/>
    <col min="1287" max="1287" width="15.42578125" style="203" customWidth="1"/>
    <col min="1288" max="1288" width="14.85546875" style="203" customWidth="1"/>
    <col min="1289" max="1289" width="13.28515625" style="203" customWidth="1"/>
    <col min="1290" max="1290" width="15.85546875" style="203" customWidth="1"/>
    <col min="1291" max="1291" width="13" style="203" customWidth="1"/>
    <col min="1292" max="1292" width="0.140625" style="203" customWidth="1"/>
    <col min="1293" max="1534" width="11.42578125" style="203"/>
    <col min="1535" max="1535" width="1.85546875" style="203" customWidth="1"/>
    <col min="1536" max="1542" width="11.42578125" style="203"/>
    <col min="1543" max="1543" width="15.42578125" style="203" customWidth="1"/>
    <col min="1544" max="1544" width="14.85546875" style="203" customWidth="1"/>
    <col min="1545" max="1545" width="13.28515625" style="203" customWidth="1"/>
    <col min="1546" max="1546" width="15.85546875" style="203" customWidth="1"/>
    <col min="1547" max="1547" width="13" style="203" customWidth="1"/>
    <col min="1548" max="1548" width="0.140625" style="203" customWidth="1"/>
    <col min="1549" max="1790" width="11.42578125" style="203"/>
    <col min="1791" max="1791" width="1.85546875" style="203" customWidth="1"/>
    <col min="1792" max="1798" width="11.42578125" style="203"/>
    <col min="1799" max="1799" width="15.42578125" style="203" customWidth="1"/>
    <col min="1800" max="1800" width="14.85546875" style="203" customWidth="1"/>
    <col min="1801" max="1801" width="13.28515625" style="203" customWidth="1"/>
    <col min="1802" max="1802" width="15.85546875" style="203" customWidth="1"/>
    <col min="1803" max="1803" width="13" style="203" customWidth="1"/>
    <col min="1804" max="1804" width="0.140625" style="203" customWidth="1"/>
    <col min="1805" max="2046" width="11.42578125" style="203"/>
    <col min="2047" max="2047" width="1.85546875" style="203" customWidth="1"/>
    <col min="2048" max="2054" width="11.42578125" style="203"/>
    <col min="2055" max="2055" width="15.42578125" style="203" customWidth="1"/>
    <col min="2056" max="2056" width="14.85546875" style="203" customWidth="1"/>
    <col min="2057" max="2057" width="13.28515625" style="203" customWidth="1"/>
    <col min="2058" max="2058" width="15.85546875" style="203" customWidth="1"/>
    <col min="2059" max="2059" width="13" style="203" customWidth="1"/>
    <col min="2060" max="2060" width="0.140625" style="203" customWidth="1"/>
    <col min="2061" max="2302" width="11.42578125" style="203"/>
    <col min="2303" max="2303" width="1.85546875" style="203" customWidth="1"/>
    <col min="2304" max="2310" width="11.42578125" style="203"/>
    <col min="2311" max="2311" width="15.42578125" style="203" customWidth="1"/>
    <col min="2312" max="2312" width="14.85546875" style="203" customWidth="1"/>
    <col min="2313" max="2313" width="13.28515625" style="203" customWidth="1"/>
    <col min="2314" max="2314" width="15.85546875" style="203" customWidth="1"/>
    <col min="2315" max="2315" width="13" style="203" customWidth="1"/>
    <col min="2316" max="2316" width="0.140625" style="203" customWidth="1"/>
    <col min="2317" max="2558" width="11.42578125" style="203"/>
    <col min="2559" max="2559" width="1.85546875" style="203" customWidth="1"/>
    <col min="2560" max="2566" width="11.42578125" style="203"/>
    <col min="2567" max="2567" width="15.42578125" style="203" customWidth="1"/>
    <col min="2568" max="2568" width="14.85546875" style="203" customWidth="1"/>
    <col min="2569" max="2569" width="13.28515625" style="203" customWidth="1"/>
    <col min="2570" max="2570" width="15.85546875" style="203" customWidth="1"/>
    <col min="2571" max="2571" width="13" style="203" customWidth="1"/>
    <col min="2572" max="2572" width="0.140625" style="203" customWidth="1"/>
    <col min="2573" max="2814" width="11.42578125" style="203"/>
    <col min="2815" max="2815" width="1.85546875" style="203" customWidth="1"/>
    <col min="2816" max="2822" width="11.42578125" style="203"/>
    <col min="2823" max="2823" width="15.42578125" style="203" customWidth="1"/>
    <col min="2824" max="2824" width="14.85546875" style="203" customWidth="1"/>
    <col min="2825" max="2825" width="13.28515625" style="203" customWidth="1"/>
    <col min="2826" max="2826" width="15.85546875" style="203" customWidth="1"/>
    <col min="2827" max="2827" width="13" style="203" customWidth="1"/>
    <col min="2828" max="2828" width="0.140625" style="203" customWidth="1"/>
    <col min="2829" max="3070" width="11.42578125" style="203"/>
    <col min="3071" max="3071" width="1.85546875" style="203" customWidth="1"/>
    <col min="3072" max="3078" width="11.42578125" style="203"/>
    <col min="3079" max="3079" width="15.42578125" style="203" customWidth="1"/>
    <col min="3080" max="3080" width="14.85546875" style="203" customWidth="1"/>
    <col min="3081" max="3081" width="13.28515625" style="203" customWidth="1"/>
    <col min="3082" max="3082" width="15.85546875" style="203" customWidth="1"/>
    <col min="3083" max="3083" width="13" style="203" customWidth="1"/>
    <col min="3084" max="3084" width="0.140625" style="203" customWidth="1"/>
    <col min="3085" max="3326" width="11.42578125" style="203"/>
    <col min="3327" max="3327" width="1.85546875" style="203" customWidth="1"/>
    <col min="3328" max="3334" width="11.42578125" style="203"/>
    <col min="3335" max="3335" width="15.42578125" style="203" customWidth="1"/>
    <col min="3336" max="3336" width="14.85546875" style="203" customWidth="1"/>
    <col min="3337" max="3337" width="13.28515625" style="203" customWidth="1"/>
    <col min="3338" max="3338" width="15.85546875" style="203" customWidth="1"/>
    <col min="3339" max="3339" width="13" style="203" customWidth="1"/>
    <col min="3340" max="3340" width="0.140625" style="203" customWidth="1"/>
    <col min="3341" max="3582" width="11.42578125" style="203"/>
    <col min="3583" max="3583" width="1.85546875" style="203" customWidth="1"/>
    <col min="3584" max="3590" width="11.42578125" style="203"/>
    <col min="3591" max="3591" width="15.42578125" style="203" customWidth="1"/>
    <col min="3592" max="3592" width="14.85546875" style="203" customWidth="1"/>
    <col min="3593" max="3593" width="13.28515625" style="203" customWidth="1"/>
    <col min="3594" max="3594" width="15.85546875" style="203" customWidth="1"/>
    <col min="3595" max="3595" width="13" style="203" customWidth="1"/>
    <col min="3596" max="3596" width="0.140625" style="203" customWidth="1"/>
    <col min="3597" max="3838" width="11.42578125" style="203"/>
    <col min="3839" max="3839" width="1.85546875" style="203" customWidth="1"/>
    <col min="3840" max="3846" width="11.42578125" style="203"/>
    <col min="3847" max="3847" width="15.42578125" style="203" customWidth="1"/>
    <col min="3848" max="3848" width="14.85546875" style="203" customWidth="1"/>
    <col min="3849" max="3849" width="13.28515625" style="203" customWidth="1"/>
    <col min="3850" max="3850" width="15.85546875" style="203" customWidth="1"/>
    <col min="3851" max="3851" width="13" style="203" customWidth="1"/>
    <col min="3852" max="3852" width="0.140625" style="203" customWidth="1"/>
    <col min="3853" max="4094" width="11.42578125" style="203"/>
    <col min="4095" max="4095" width="1.85546875" style="203" customWidth="1"/>
    <col min="4096" max="4102" width="11.42578125" style="203"/>
    <col min="4103" max="4103" width="15.42578125" style="203" customWidth="1"/>
    <col min="4104" max="4104" width="14.85546875" style="203" customWidth="1"/>
    <col min="4105" max="4105" width="13.28515625" style="203" customWidth="1"/>
    <col min="4106" max="4106" width="15.85546875" style="203" customWidth="1"/>
    <col min="4107" max="4107" width="13" style="203" customWidth="1"/>
    <col min="4108" max="4108" width="0.140625" style="203" customWidth="1"/>
    <col min="4109" max="4350" width="11.42578125" style="203"/>
    <col min="4351" max="4351" width="1.85546875" style="203" customWidth="1"/>
    <col min="4352" max="4358" width="11.42578125" style="203"/>
    <col min="4359" max="4359" width="15.42578125" style="203" customWidth="1"/>
    <col min="4360" max="4360" width="14.85546875" style="203" customWidth="1"/>
    <col min="4361" max="4361" width="13.28515625" style="203" customWidth="1"/>
    <col min="4362" max="4362" width="15.85546875" style="203" customWidth="1"/>
    <col min="4363" max="4363" width="13" style="203" customWidth="1"/>
    <col min="4364" max="4364" width="0.140625" style="203" customWidth="1"/>
    <col min="4365" max="4606" width="11.42578125" style="203"/>
    <col min="4607" max="4607" width="1.85546875" style="203" customWidth="1"/>
    <col min="4608" max="4614" width="11.42578125" style="203"/>
    <col min="4615" max="4615" width="15.42578125" style="203" customWidth="1"/>
    <col min="4616" max="4616" width="14.85546875" style="203" customWidth="1"/>
    <col min="4617" max="4617" width="13.28515625" style="203" customWidth="1"/>
    <col min="4618" max="4618" width="15.85546875" style="203" customWidth="1"/>
    <col min="4619" max="4619" width="13" style="203" customWidth="1"/>
    <col min="4620" max="4620" width="0.140625" style="203" customWidth="1"/>
    <col min="4621" max="4862" width="11.42578125" style="203"/>
    <col min="4863" max="4863" width="1.85546875" style="203" customWidth="1"/>
    <col min="4864" max="4870" width="11.42578125" style="203"/>
    <col min="4871" max="4871" width="15.42578125" style="203" customWidth="1"/>
    <col min="4872" max="4872" width="14.85546875" style="203" customWidth="1"/>
    <col min="4873" max="4873" width="13.28515625" style="203" customWidth="1"/>
    <col min="4874" max="4874" width="15.85546875" style="203" customWidth="1"/>
    <col min="4875" max="4875" width="13" style="203" customWidth="1"/>
    <col min="4876" max="4876" width="0.140625" style="203" customWidth="1"/>
    <col min="4877" max="5118" width="11.42578125" style="203"/>
    <col min="5119" max="5119" width="1.85546875" style="203" customWidth="1"/>
    <col min="5120" max="5126" width="11.42578125" style="203"/>
    <col min="5127" max="5127" width="15.42578125" style="203" customWidth="1"/>
    <col min="5128" max="5128" width="14.85546875" style="203" customWidth="1"/>
    <col min="5129" max="5129" width="13.28515625" style="203" customWidth="1"/>
    <col min="5130" max="5130" width="15.85546875" style="203" customWidth="1"/>
    <col min="5131" max="5131" width="13" style="203" customWidth="1"/>
    <col min="5132" max="5132" width="0.140625" style="203" customWidth="1"/>
    <col min="5133" max="5374" width="11.42578125" style="203"/>
    <col min="5375" max="5375" width="1.85546875" style="203" customWidth="1"/>
    <col min="5376" max="5382" width="11.42578125" style="203"/>
    <col min="5383" max="5383" width="15.42578125" style="203" customWidth="1"/>
    <col min="5384" max="5384" width="14.85546875" style="203" customWidth="1"/>
    <col min="5385" max="5385" width="13.28515625" style="203" customWidth="1"/>
    <col min="5386" max="5386" width="15.85546875" style="203" customWidth="1"/>
    <col min="5387" max="5387" width="13" style="203" customWidth="1"/>
    <col min="5388" max="5388" width="0.140625" style="203" customWidth="1"/>
    <col min="5389" max="5630" width="11.42578125" style="203"/>
    <col min="5631" max="5631" width="1.85546875" style="203" customWidth="1"/>
    <col min="5632" max="5638" width="11.42578125" style="203"/>
    <col min="5639" max="5639" width="15.42578125" style="203" customWidth="1"/>
    <col min="5640" max="5640" width="14.85546875" style="203" customWidth="1"/>
    <col min="5641" max="5641" width="13.28515625" style="203" customWidth="1"/>
    <col min="5642" max="5642" width="15.85546875" style="203" customWidth="1"/>
    <col min="5643" max="5643" width="13" style="203" customWidth="1"/>
    <col min="5644" max="5644" width="0.140625" style="203" customWidth="1"/>
    <col min="5645" max="5886" width="11.42578125" style="203"/>
    <col min="5887" max="5887" width="1.85546875" style="203" customWidth="1"/>
    <col min="5888" max="5894" width="11.42578125" style="203"/>
    <col min="5895" max="5895" width="15.42578125" style="203" customWidth="1"/>
    <col min="5896" max="5896" width="14.85546875" style="203" customWidth="1"/>
    <col min="5897" max="5897" width="13.28515625" style="203" customWidth="1"/>
    <col min="5898" max="5898" width="15.85546875" style="203" customWidth="1"/>
    <col min="5899" max="5899" width="13" style="203" customWidth="1"/>
    <col min="5900" max="5900" width="0.140625" style="203" customWidth="1"/>
    <col min="5901" max="6142" width="11.42578125" style="203"/>
    <col min="6143" max="6143" width="1.85546875" style="203" customWidth="1"/>
    <col min="6144" max="6150" width="11.42578125" style="203"/>
    <col min="6151" max="6151" width="15.42578125" style="203" customWidth="1"/>
    <col min="6152" max="6152" width="14.85546875" style="203" customWidth="1"/>
    <col min="6153" max="6153" width="13.28515625" style="203" customWidth="1"/>
    <col min="6154" max="6154" width="15.85546875" style="203" customWidth="1"/>
    <col min="6155" max="6155" width="13" style="203" customWidth="1"/>
    <col min="6156" max="6156" width="0.140625" style="203" customWidth="1"/>
    <col min="6157" max="6398" width="11.42578125" style="203"/>
    <col min="6399" max="6399" width="1.85546875" style="203" customWidth="1"/>
    <col min="6400" max="6406" width="11.42578125" style="203"/>
    <col min="6407" max="6407" width="15.42578125" style="203" customWidth="1"/>
    <col min="6408" max="6408" width="14.85546875" style="203" customWidth="1"/>
    <col min="6409" max="6409" width="13.28515625" style="203" customWidth="1"/>
    <col min="6410" max="6410" width="15.85546875" style="203" customWidth="1"/>
    <col min="6411" max="6411" width="13" style="203" customWidth="1"/>
    <col min="6412" max="6412" width="0.140625" style="203" customWidth="1"/>
    <col min="6413" max="6654" width="11.42578125" style="203"/>
    <col min="6655" max="6655" width="1.85546875" style="203" customWidth="1"/>
    <col min="6656" max="6662" width="11.42578125" style="203"/>
    <col min="6663" max="6663" width="15.42578125" style="203" customWidth="1"/>
    <col min="6664" max="6664" width="14.85546875" style="203" customWidth="1"/>
    <col min="6665" max="6665" width="13.28515625" style="203" customWidth="1"/>
    <col min="6666" max="6666" width="15.85546875" style="203" customWidth="1"/>
    <col min="6667" max="6667" width="13" style="203" customWidth="1"/>
    <col min="6668" max="6668" width="0.140625" style="203" customWidth="1"/>
    <col min="6669" max="6910" width="11.42578125" style="203"/>
    <col min="6911" max="6911" width="1.85546875" style="203" customWidth="1"/>
    <col min="6912" max="6918" width="11.42578125" style="203"/>
    <col min="6919" max="6919" width="15.42578125" style="203" customWidth="1"/>
    <col min="6920" max="6920" width="14.85546875" style="203" customWidth="1"/>
    <col min="6921" max="6921" width="13.28515625" style="203" customWidth="1"/>
    <col min="6922" max="6922" width="15.85546875" style="203" customWidth="1"/>
    <col min="6923" max="6923" width="13" style="203" customWidth="1"/>
    <col min="6924" max="6924" width="0.140625" style="203" customWidth="1"/>
    <col min="6925" max="7166" width="11.42578125" style="203"/>
    <col min="7167" max="7167" width="1.85546875" style="203" customWidth="1"/>
    <col min="7168" max="7174" width="11.42578125" style="203"/>
    <col min="7175" max="7175" width="15.42578125" style="203" customWidth="1"/>
    <col min="7176" max="7176" width="14.85546875" style="203" customWidth="1"/>
    <col min="7177" max="7177" width="13.28515625" style="203" customWidth="1"/>
    <col min="7178" max="7178" width="15.85546875" style="203" customWidth="1"/>
    <col min="7179" max="7179" width="13" style="203" customWidth="1"/>
    <col min="7180" max="7180" width="0.140625" style="203" customWidth="1"/>
    <col min="7181" max="7422" width="11.42578125" style="203"/>
    <col min="7423" max="7423" width="1.85546875" style="203" customWidth="1"/>
    <col min="7424" max="7430" width="11.42578125" style="203"/>
    <col min="7431" max="7431" width="15.42578125" style="203" customWidth="1"/>
    <col min="7432" max="7432" width="14.85546875" style="203" customWidth="1"/>
    <col min="7433" max="7433" width="13.28515625" style="203" customWidth="1"/>
    <col min="7434" max="7434" width="15.85546875" style="203" customWidth="1"/>
    <col min="7435" max="7435" width="13" style="203" customWidth="1"/>
    <col min="7436" max="7436" width="0.140625" style="203" customWidth="1"/>
    <col min="7437" max="7678" width="11.42578125" style="203"/>
    <col min="7679" max="7679" width="1.85546875" style="203" customWidth="1"/>
    <col min="7680" max="7686" width="11.42578125" style="203"/>
    <col min="7687" max="7687" width="15.42578125" style="203" customWidth="1"/>
    <col min="7688" max="7688" width="14.85546875" style="203" customWidth="1"/>
    <col min="7689" max="7689" width="13.28515625" style="203" customWidth="1"/>
    <col min="7690" max="7690" width="15.85546875" style="203" customWidth="1"/>
    <col min="7691" max="7691" width="13" style="203" customWidth="1"/>
    <col min="7692" max="7692" width="0.140625" style="203" customWidth="1"/>
    <col min="7693" max="7934" width="11.42578125" style="203"/>
    <col min="7935" max="7935" width="1.85546875" style="203" customWidth="1"/>
    <col min="7936" max="7942" width="11.42578125" style="203"/>
    <col min="7943" max="7943" width="15.42578125" style="203" customWidth="1"/>
    <col min="7944" max="7944" width="14.85546875" style="203" customWidth="1"/>
    <col min="7945" max="7945" width="13.28515625" style="203" customWidth="1"/>
    <col min="7946" max="7946" width="15.85546875" style="203" customWidth="1"/>
    <col min="7947" max="7947" width="13" style="203" customWidth="1"/>
    <col min="7948" max="7948" width="0.140625" style="203" customWidth="1"/>
    <col min="7949" max="8190" width="11.42578125" style="203"/>
    <col min="8191" max="8191" width="1.85546875" style="203" customWidth="1"/>
    <col min="8192" max="8198" width="11.42578125" style="203"/>
    <col min="8199" max="8199" width="15.42578125" style="203" customWidth="1"/>
    <col min="8200" max="8200" width="14.85546875" style="203" customWidth="1"/>
    <col min="8201" max="8201" width="13.28515625" style="203" customWidth="1"/>
    <col min="8202" max="8202" width="15.85546875" style="203" customWidth="1"/>
    <col min="8203" max="8203" width="13" style="203" customWidth="1"/>
    <col min="8204" max="8204" width="0.140625" style="203" customWidth="1"/>
    <col min="8205" max="8446" width="11.42578125" style="203"/>
    <col min="8447" max="8447" width="1.85546875" style="203" customWidth="1"/>
    <col min="8448" max="8454" width="11.42578125" style="203"/>
    <col min="8455" max="8455" width="15.42578125" style="203" customWidth="1"/>
    <col min="8456" max="8456" width="14.85546875" style="203" customWidth="1"/>
    <col min="8457" max="8457" width="13.28515625" style="203" customWidth="1"/>
    <col min="8458" max="8458" width="15.85546875" style="203" customWidth="1"/>
    <col min="8459" max="8459" width="13" style="203" customWidth="1"/>
    <col min="8460" max="8460" width="0.140625" style="203" customWidth="1"/>
    <col min="8461" max="8702" width="11.42578125" style="203"/>
    <col min="8703" max="8703" width="1.85546875" style="203" customWidth="1"/>
    <col min="8704" max="8710" width="11.42578125" style="203"/>
    <col min="8711" max="8711" width="15.42578125" style="203" customWidth="1"/>
    <col min="8712" max="8712" width="14.85546875" style="203" customWidth="1"/>
    <col min="8713" max="8713" width="13.28515625" style="203" customWidth="1"/>
    <col min="8714" max="8714" width="15.85546875" style="203" customWidth="1"/>
    <col min="8715" max="8715" width="13" style="203" customWidth="1"/>
    <col min="8716" max="8716" width="0.140625" style="203" customWidth="1"/>
    <col min="8717" max="8958" width="11.42578125" style="203"/>
    <col min="8959" max="8959" width="1.85546875" style="203" customWidth="1"/>
    <col min="8960" max="8966" width="11.42578125" style="203"/>
    <col min="8967" max="8967" width="15.42578125" style="203" customWidth="1"/>
    <col min="8968" max="8968" width="14.85546875" style="203" customWidth="1"/>
    <col min="8969" max="8969" width="13.28515625" style="203" customWidth="1"/>
    <col min="8970" max="8970" width="15.85546875" style="203" customWidth="1"/>
    <col min="8971" max="8971" width="13" style="203" customWidth="1"/>
    <col min="8972" max="8972" width="0.140625" style="203" customWidth="1"/>
    <col min="8973" max="9214" width="11.42578125" style="203"/>
    <col min="9215" max="9215" width="1.85546875" style="203" customWidth="1"/>
    <col min="9216" max="9222" width="11.42578125" style="203"/>
    <col min="9223" max="9223" width="15.42578125" style="203" customWidth="1"/>
    <col min="9224" max="9224" width="14.85546875" style="203" customWidth="1"/>
    <col min="9225" max="9225" width="13.28515625" style="203" customWidth="1"/>
    <col min="9226" max="9226" width="15.85546875" style="203" customWidth="1"/>
    <col min="9227" max="9227" width="13" style="203" customWidth="1"/>
    <col min="9228" max="9228" width="0.140625" style="203" customWidth="1"/>
    <col min="9229" max="9470" width="11.42578125" style="203"/>
    <col min="9471" max="9471" width="1.85546875" style="203" customWidth="1"/>
    <col min="9472" max="9478" width="11.42578125" style="203"/>
    <col min="9479" max="9479" width="15.42578125" style="203" customWidth="1"/>
    <col min="9480" max="9480" width="14.85546875" style="203" customWidth="1"/>
    <col min="9481" max="9481" width="13.28515625" style="203" customWidth="1"/>
    <col min="9482" max="9482" width="15.85546875" style="203" customWidth="1"/>
    <col min="9483" max="9483" width="13" style="203" customWidth="1"/>
    <col min="9484" max="9484" width="0.140625" style="203" customWidth="1"/>
    <col min="9485" max="9726" width="11.42578125" style="203"/>
    <col min="9727" max="9727" width="1.85546875" style="203" customWidth="1"/>
    <col min="9728" max="9734" width="11.42578125" style="203"/>
    <col min="9735" max="9735" width="15.42578125" style="203" customWidth="1"/>
    <col min="9736" max="9736" width="14.85546875" style="203" customWidth="1"/>
    <col min="9737" max="9737" width="13.28515625" style="203" customWidth="1"/>
    <col min="9738" max="9738" width="15.85546875" style="203" customWidth="1"/>
    <col min="9739" max="9739" width="13" style="203" customWidth="1"/>
    <col min="9740" max="9740" width="0.140625" style="203" customWidth="1"/>
    <col min="9741" max="9982" width="11.42578125" style="203"/>
    <col min="9983" max="9983" width="1.85546875" style="203" customWidth="1"/>
    <col min="9984" max="9990" width="11.42578125" style="203"/>
    <col min="9991" max="9991" width="15.42578125" style="203" customWidth="1"/>
    <col min="9992" max="9992" width="14.85546875" style="203" customWidth="1"/>
    <col min="9993" max="9993" width="13.28515625" style="203" customWidth="1"/>
    <col min="9994" max="9994" width="15.85546875" style="203" customWidth="1"/>
    <col min="9995" max="9995" width="13" style="203" customWidth="1"/>
    <col min="9996" max="9996" width="0.140625" style="203" customWidth="1"/>
    <col min="9997" max="10238" width="11.42578125" style="203"/>
    <col min="10239" max="10239" width="1.85546875" style="203" customWidth="1"/>
    <col min="10240" max="10246" width="11.42578125" style="203"/>
    <col min="10247" max="10247" width="15.42578125" style="203" customWidth="1"/>
    <col min="10248" max="10248" width="14.85546875" style="203" customWidth="1"/>
    <col min="10249" max="10249" width="13.28515625" style="203" customWidth="1"/>
    <col min="10250" max="10250" width="15.85546875" style="203" customWidth="1"/>
    <col min="10251" max="10251" width="13" style="203" customWidth="1"/>
    <col min="10252" max="10252" width="0.140625" style="203" customWidth="1"/>
    <col min="10253" max="10494" width="11.42578125" style="203"/>
    <col min="10495" max="10495" width="1.85546875" style="203" customWidth="1"/>
    <col min="10496" max="10502" width="11.42578125" style="203"/>
    <col min="10503" max="10503" width="15.42578125" style="203" customWidth="1"/>
    <col min="10504" max="10504" width="14.85546875" style="203" customWidth="1"/>
    <col min="10505" max="10505" width="13.28515625" style="203" customWidth="1"/>
    <col min="10506" max="10506" width="15.85546875" style="203" customWidth="1"/>
    <col min="10507" max="10507" width="13" style="203" customWidth="1"/>
    <col min="10508" max="10508" width="0.140625" style="203" customWidth="1"/>
    <col min="10509" max="10750" width="11.42578125" style="203"/>
    <col min="10751" max="10751" width="1.85546875" style="203" customWidth="1"/>
    <col min="10752" max="10758" width="11.42578125" style="203"/>
    <col min="10759" max="10759" width="15.42578125" style="203" customWidth="1"/>
    <col min="10760" max="10760" width="14.85546875" style="203" customWidth="1"/>
    <col min="10761" max="10761" width="13.28515625" style="203" customWidth="1"/>
    <col min="10762" max="10762" width="15.85546875" style="203" customWidth="1"/>
    <col min="10763" max="10763" width="13" style="203" customWidth="1"/>
    <col min="10764" max="10764" width="0.140625" style="203" customWidth="1"/>
    <col min="10765" max="11006" width="11.42578125" style="203"/>
    <col min="11007" max="11007" width="1.85546875" style="203" customWidth="1"/>
    <col min="11008" max="11014" width="11.42578125" style="203"/>
    <col min="11015" max="11015" width="15.42578125" style="203" customWidth="1"/>
    <col min="11016" max="11016" width="14.85546875" style="203" customWidth="1"/>
    <col min="11017" max="11017" width="13.28515625" style="203" customWidth="1"/>
    <col min="11018" max="11018" width="15.85546875" style="203" customWidth="1"/>
    <col min="11019" max="11019" width="13" style="203" customWidth="1"/>
    <col min="11020" max="11020" width="0.140625" style="203" customWidth="1"/>
    <col min="11021" max="11262" width="11.42578125" style="203"/>
    <col min="11263" max="11263" width="1.85546875" style="203" customWidth="1"/>
    <col min="11264" max="11270" width="11.42578125" style="203"/>
    <col min="11271" max="11271" width="15.42578125" style="203" customWidth="1"/>
    <col min="11272" max="11272" width="14.85546875" style="203" customWidth="1"/>
    <col min="11273" max="11273" width="13.28515625" style="203" customWidth="1"/>
    <col min="11274" max="11274" width="15.85546875" style="203" customWidth="1"/>
    <col min="11275" max="11275" width="13" style="203" customWidth="1"/>
    <col min="11276" max="11276" width="0.140625" style="203" customWidth="1"/>
    <col min="11277" max="11518" width="11.42578125" style="203"/>
    <col min="11519" max="11519" width="1.85546875" style="203" customWidth="1"/>
    <col min="11520" max="11526" width="11.42578125" style="203"/>
    <col min="11527" max="11527" width="15.42578125" style="203" customWidth="1"/>
    <col min="11528" max="11528" width="14.85546875" style="203" customWidth="1"/>
    <col min="11529" max="11529" width="13.28515625" style="203" customWidth="1"/>
    <col min="11530" max="11530" width="15.85546875" style="203" customWidth="1"/>
    <col min="11531" max="11531" width="13" style="203" customWidth="1"/>
    <col min="11532" max="11532" width="0.140625" style="203" customWidth="1"/>
    <col min="11533" max="11774" width="11.42578125" style="203"/>
    <col min="11775" max="11775" width="1.85546875" style="203" customWidth="1"/>
    <col min="11776" max="11782" width="11.42578125" style="203"/>
    <col min="11783" max="11783" width="15.42578125" style="203" customWidth="1"/>
    <col min="11784" max="11784" width="14.85546875" style="203" customWidth="1"/>
    <col min="11785" max="11785" width="13.28515625" style="203" customWidth="1"/>
    <col min="11786" max="11786" width="15.85546875" style="203" customWidth="1"/>
    <col min="11787" max="11787" width="13" style="203" customWidth="1"/>
    <col min="11788" max="11788" width="0.140625" style="203" customWidth="1"/>
    <col min="11789" max="12030" width="11.42578125" style="203"/>
    <col min="12031" max="12031" width="1.85546875" style="203" customWidth="1"/>
    <col min="12032" max="12038" width="11.42578125" style="203"/>
    <col min="12039" max="12039" width="15.42578125" style="203" customWidth="1"/>
    <col min="12040" max="12040" width="14.85546875" style="203" customWidth="1"/>
    <col min="12041" max="12041" width="13.28515625" style="203" customWidth="1"/>
    <col min="12042" max="12042" width="15.85546875" style="203" customWidth="1"/>
    <col min="12043" max="12043" width="13" style="203" customWidth="1"/>
    <col min="12044" max="12044" width="0.140625" style="203" customWidth="1"/>
    <col min="12045" max="12286" width="11.42578125" style="203"/>
    <col min="12287" max="12287" width="1.85546875" style="203" customWidth="1"/>
    <col min="12288" max="12294" width="11.42578125" style="203"/>
    <col min="12295" max="12295" width="15.42578125" style="203" customWidth="1"/>
    <col min="12296" max="12296" width="14.85546875" style="203" customWidth="1"/>
    <col min="12297" max="12297" width="13.28515625" style="203" customWidth="1"/>
    <col min="12298" max="12298" width="15.85546875" style="203" customWidth="1"/>
    <col min="12299" max="12299" width="13" style="203" customWidth="1"/>
    <col min="12300" max="12300" width="0.140625" style="203" customWidth="1"/>
    <col min="12301" max="12542" width="11.42578125" style="203"/>
    <col min="12543" max="12543" width="1.85546875" style="203" customWidth="1"/>
    <col min="12544" max="12550" width="11.42578125" style="203"/>
    <col min="12551" max="12551" width="15.42578125" style="203" customWidth="1"/>
    <col min="12552" max="12552" width="14.85546875" style="203" customWidth="1"/>
    <col min="12553" max="12553" width="13.28515625" style="203" customWidth="1"/>
    <col min="12554" max="12554" width="15.85546875" style="203" customWidth="1"/>
    <col min="12555" max="12555" width="13" style="203" customWidth="1"/>
    <col min="12556" max="12556" width="0.140625" style="203" customWidth="1"/>
    <col min="12557" max="12798" width="11.42578125" style="203"/>
    <col min="12799" max="12799" width="1.85546875" style="203" customWidth="1"/>
    <col min="12800" max="12806" width="11.42578125" style="203"/>
    <col min="12807" max="12807" width="15.42578125" style="203" customWidth="1"/>
    <col min="12808" max="12808" width="14.85546875" style="203" customWidth="1"/>
    <col min="12809" max="12809" width="13.28515625" style="203" customWidth="1"/>
    <col min="12810" max="12810" width="15.85546875" style="203" customWidth="1"/>
    <col min="12811" max="12811" width="13" style="203" customWidth="1"/>
    <col min="12812" max="12812" width="0.140625" style="203" customWidth="1"/>
    <col min="12813" max="13054" width="11.42578125" style="203"/>
    <col min="13055" max="13055" width="1.85546875" style="203" customWidth="1"/>
    <col min="13056" max="13062" width="11.42578125" style="203"/>
    <col min="13063" max="13063" width="15.42578125" style="203" customWidth="1"/>
    <col min="13064" max="13064" width="14.85546875" style="203" customWidth="1"/>
    <col min="13065" max="13065" width="13.28515625" style="203" customWidth="1"/>
    <col min="13066" max="13066" width="15.85546875" style="203" customWidth="1"/>
    <col min="13067" max="13067" width="13" style="203" customWidth="1"/>
    <col min="13068" max="13068" width="0.140625" style="203" customWidth="1"/>
    <col min="13069" max="13310" width="11.42578125" style="203"/>
    <col min="13311" max="13311" width="1.85546875" style="203" customWidth="1"/>
    <col min="13312" max="13318" width="11.42578125" style="203"/>
    <col min="13319" max="13319" width="15.42578125" style="203" customWidth="1"/>
    <col min="13320" max="13320" width="14.85546875" style="203" customWidth="1"/>
    <col min="13321" max="13321" width="13.28515625" style="203" customWidth="1"/>
    <col min="13322" max="13322" width="15.85546875" style="203" customWidth="1"/>
    <col min="13323" max="13323" width="13" style="203" customWidth="1"/>
    <col min="13324" max="13324" width="0.140625" style="203" customWidth="1"/>
    <col min="13325" max="13566" width="11.42578125" style="203"/>
    <col min="13567" max="13567" width="1.85546875" style="203" customWidth="1"/>
    <col min="13568" max="13574" width="11.42578125" style="203"/>
    <col min="13575" max="13575" width="15.42578125" style="203" customWidth="1"/>
    <col min="13576" max="13576" width="14.85546875" style="203" customWidth="1"/>
    <col min="13577" max="13577" width="13.28515625" style="203" customWidth="1"/>
    <col min="13578" max="13578" width="15.85546875" style="203" customWidth="1"/>
    <col min="13579" max="13579" width="13" style="203" customWidth="1"/>
    <col min="13580" max="13580" width="0.140625" style="203" customWidth="1"/>
    <col min="13581" max="13822" width="11.42578125" style="203"/>
    <col min="13823" max="13823" width="1.85546875" style="203" customWidth="1"/>
    <col min="13824" max="13830" width="11.42578125" style="203"/>
    <col min="13831" max="13831" width="15.42578125" style="203" customWidth="1"/>
    <col min="13832" max="13832" width="14.85546875" style="203" customWidth="1"/>
    <col min="13833" max="13833" width="13.28515625" style="203" customWidth="1"/>
    <col min="13834" max="13834" width="15.85546875" style="203" customWidth="1"/>
    <col min="13835" max="13835" width="13" style="203" customWidth="1"/>
    <col min="13836" max="13836" width="0.140625" style="203" customWidth="1"/>
    <col min="13837" max="14078" width="11.42578125" style="203"/>
    <col min="14079" max="14079" width="1.85546875" style="203" customWidth="1"/>
    <col min="14080" max="14086" width="11.42578125" style="203"/>
    <col min="14087" max="14087" width="15.42578125" style="203" customWidth="1"/>
    <col min="14088" max="14088" width="14.85546875" style="203" customWidth="1"/>
    <col min="14089" max="14089" width="13.28515625" style="203" customWidth="1"/>
    <col min="14090" max="14090" width="15.85546875" style="203" customWidth="1"/>
    <col min="14091" max="14091" width="13" style="203" customWidth="1"/>
    <col min="14092" max="14092" width="0.140625" style="203" customWidth="1"/>
    <col min="14093" max="14334" width="11.42578125" style="203"/>
    <col min="14335" max="14335" width="1.85546875" style="203" customWidth="1"/>
    <col min="14336" max="14342" width="11.42578125" style="203"/>
    <col min="14343" max="14343" width="15.42578125" style="203" customWidth="1"/>
    <col min="14344" max="14344" width="14.85546875" style="203" customWidth="1"/>
    <col min="14345" max="14345" width="13.28515625" style="203" customWidth="1"/>
    <col min="14346" max="14346" width="15.85546875" style="203" customWidth="1"/>
    <col min="14347" max="14347" width="13" style="203" customWidth="1"/>
    <col min="14348" max="14348" width="0.140625" style="203" customWidth="1"/>
    <col min="14349" max="14590" width="11.42578125" style="203"/>
    <col min="14591" max="14591" width="1.85546875" style="203" customWidth="1"/>
    <col min="14592" max="14598" width="11.42578125" style="203"/>
    <col min="14599" max="14599" width="15.42578125" style="203" customWidth="1"/>
    <col min="14600" max="14600" width="14.85546875" style="203" customWidth="1"/>
    <col min="14601" max="14601" width="13.28515625" style="203" customWidth="1"/>
    <col min="14602" max="14602" width="15.85546875" style="203" customWidth="1"/>
    <col min="14603" max="14603" width="13" style="203" customWidth="1"/>
    <col min="14604" max="14604" width="0.140625" style="203" customWidth="1"/>
    <col min="14605" max="14846" width="11.42578125" style="203"/>
    <col min="14847" max="14847" width="1.85546875" style="203" customWidth="1"/>
    <col min="14848" max="14854" width="11.42578125" style="203"/>
    <col min="14855" max="14855" width="15.42578125" style="203" customWidth="1"/>
    <col min="14856" max="14856" width="14.85546875" style="203" customWidth="1"/>
    <col min="14857" max="14857" width="13.28515625" style="203" customWidth="1"/>
    <col min="14858" max="14858" width="15.85546875" style="203" customWidth="1"/>
    <col min="14859" max="14859" width="13" style="203" customWidth="1"/>
    <col min="14860" max="14860" width="0.140625" style="203" customWidth="1"/>
    <col min="14861" max="15102" width="11.42578125" style="203"/>
    <col min="15103" max="15103" width="1.85546875" style="203" customWidth="1"/>
    <col min="15104" max="15110" width="11.42578125" style="203"/>
    <col min="15111" max="15111" width="15.42578125" style="203" customWidth="1"/>
    <col min="15112" max="15112" width="14.85546875" style="203" customWidth="1"/>
    <col min="15113" max="15113" width="13.28515625" style="203" customWidth="1"/>
    <col min="15114" max="15114" width="15.85546875" style="203" customWidth="1"/>
    <col min="15115" max="15115" width="13" style="203" customWidth="1"/>
    <col min="15116" max="15116" width="0.140625" style="203" customWidth="1"/>
    <col min="15117" max="15358" width="11.42578125" style="203"/>
    <col min="15359" max="15359" width="1.85546875" style="203" customWidth="1"/>
    <col min="15360" max="15366" width="11.42578125" style="203"/>
    <col min="15367" max="15367" width="15.42578125" style="203" customWidth="1"/>
    <col min="15368" max="15368" width="14.85546875" style="203" customWidth="1"/>
    <col min="15369" max="15369" width="13.28515625" style="203" customWidth="1"/>
    <col min="15370" max="15370" width="15.85546875" style="203" customWidth="1"/>
    <col min="15371" max="15371" width="13" style="203" customWidth="1"/>
    <col min="15372" max="15372" width="0.140625" style="203" customWidth="1"/>
    <col min="15373" max="15614" width="11.42578125" style="203"/>
    <col min="15615" max="15615" width="1.85546875" style="203" customWidth="1"/>
    <col min="15616" max="15622" width="11.42578125" style="203"/>
    <col min="15623" max="15623" width="15.42578125" style="203" customWidth="1"/>
    <col min="15624" max="15624" width="14.85546875" style="203" customWidth="1"/>
    <col min="15625" max="15625" width="13.28515625" style="203" customWidth="1"/>
    <col min="15626" max="15626" width="15.85546875" style="203" customWidth="1"/>
    <col min="15627" max="15627" width="13" style="203" customWidth="1"/>
    <col min="15628" max="15628" width="0.140625" style="203" customWidth="1"/>
    <col min="15629" max="15870" width="11.42578125" style="203"/>
    <col min="15871" max="15871" width="1.85546875" style="203" customWidth="1"/>
    <col min="15872" max="15878" width="11.42578125" style="203"/>
    <col min="15879" max="15879" width="15.42578125" style="203" customWidth="1"/>
    <col min="15880" max="15880" width="14.85546875" style="203" customWidth="1"/>
    <col min="15881" max="15881" width="13.28515625" style="203" customWidth="1"/>
    <col min="15882" max="15882" width="15.85546875" style="203" customWidth="1"/>
    <col min="15883" max="15883" width="13" style="203" customWidth="1"/>
    <col min="15884" max="15884" width="0.140625" style="203" customWidth="1"/>
    <col min="15885" max="16126" width="11.42578125" style="203"/>
    <col min="16127" max="16127" width="1.85546875" style="203" customWidth="1"/>
    <col min="16128" max="16134" width="11.42578125" style="203"/>
    <col min="16135" max="16135" width="15.42578125" style="203" customWidth="1"/>
    <col min="16136" max="16136" width="14.85546875" style="203" customWidth="1"/>
    <col min="16137" max="16137" width="13.28515625" style="203" customWidth="1"/>
    <col min="16138" max="16138" width="15.85546875" style="203" customWidth="1"/>
    <col min="16139" max="16139" width="13" style="203" customWidth="1"/>
    <col min="16140" max="16140" width="0.140625" style="203" customWidth="1"/>
    <col min="16141" max="16384" width="11.42578125" style="203"/>
  </cols>
  <sheetData>
    <row r="1" spans="1:42" ht="4.5" customHeight="1">
      <c r="A1" s="1"/>
      <c r="B1" s="2"/>
      <c r="C1" s="3"/>
      <c r="D1" s="2"/>
      <c r="E1" s="2"/>
      <c r="F1" s="2"/>
      <c r="G1" s="2"/>
      <c r="H1" s="2"/>
      <c r="I1" s="3"/>
      <c r="J1" s="2"/>
      <c r="K1" s="2"/>
      <c r="L1" s="3"/>
    </row>
    <row r="2" spans="1:42" ht="13.5" customHeight="1" thickBot="1">
      <c r="A2" s="600"/>
      <c r="B2" s="5"/>
      <c r="C2" s="6"/>
      <c r="D2" s="602"/>
      <c r="E2" s="602"/>
      <c r="F2" s="602"/>
      <c r="G2" s="602"/>
      <c r="H2" s="602"/>
      <c r="I2" s="603"/>
      <c r="J2" s="604" t="s">
        <v>6</v>
      </c>
      <c r="K2" s="604"/>
      <c r="L2" s="605"/>
    </row>
    <row r="3" spans="1:42">
      <c r="A3" s="600"/>
      <c r="B3" s="5"/>
      <c r="C3" s="6"/>
      <c r="D3" s="602" t="s">
        <v>7</v>
      </c>
      <c r="E3" s="602"/>
      <c r="F3" s="602"/>
      <c r="G3" s="602"/>
      <c r="H3" s="602"/>
      <c r="I3" s="603"/>
      <c r="J3" s="8" t="s">
        <v>8</v>
      </c>
      <c r="K3" s="2"/>
      <c r="L3" s="9"/>
    </row>
    <row r="4" spans="1:42" ht="15.75" thickBot="1">
      <c r="A4" s="600"/>
      <c r="B4" s="5"/>
      <c r="C4" s="10"/>
      <c r="D4" s="606" t="s">
        <v>9</v>
      </c>
      <c r="E4" s="606"/>
      <c r="F4" s="606"/>
      <c r="G4" s="606"/>
      <c r="H4" s="606"/>
      <c r="I4" s="607"/>
      <c r="J4" s="11"/>
      <c r="K4" s="11"/>
      <c r="L4" s="12"/>
    </row>
    <row r="5" spans="1:42" ht="15.75" thickBot="1">
      <c r="A5" s="601"/>
      <c r="B5" s="11"/>
      <c r="C5" s="13"/>
      <c r="D5" s="608" t="s">
        <v>56</v>
      </c>
      <c r="E5" s="608"/>
      <c r="F5" s="608"/>
      <c r="G5" s="608"/>
      <c r="H5" s="608"/>
      <c r="I5" s="609"/>
      <c r="J5" s="14" t="s">
        <v>10</v>
      </c>
      <c r="K5" s="610"/>
      <c r="L5" s="611"/>
    </row>
    <row r="6" spans="1:42">
      <c r="A6" s="16"/>
      <c r="B6" s="5"/>
      <c r="C6" s="5"/>
      <c r="D6" s="5"/>
      <c r="E6" s="5"/>
      <c r="F6" s="5"/>
      <c r="G6" s="5"/>
      <c r="H6" s="5"/>
      <c r="I6" s="5"/>
      <c r="J6" s="5"/>
      <c r="K6" s="5"/>
      <c r="L6" s="17"/>
    </row>
    <row r="7" spans="1:42">
      <c r="A7" s="128" t="s">
        <v>11</v>
      </c>
      <c r="B7" s="19"/>
      <c r="C7" s="20"/>
      <c r="D7" s="20"/>
      <c r="E7" s="20"/>
      <c r="F7" s="20"/>
      <c r="G7" s="20"/>
      <c r="H7" s="20"/>
      <c r="I7" s="20"/>
      <c r="J7" s="20"/>
      <c r="K7" s="20"/>
      <c r="L7" s="21"/>
    </row>
    <row r="8" spans="1:42" ht="5.25" customHeight="1">
      <c r="A8" s="16"/>
      <c r="B8" s="23"/>
      <c r="C8" s="23"/>
      <c r="D8" s="23"/>
      <c r="E8" s="23"/>
      <c r="F8" s="23"/>
      <c r="G8" s="23"/>
      <c r="H8" s="23"/>
      <c r="I8" s="23"/>
      <c r="J8" s="23"/>
      <c r="K8" s="23"/>
      <c r="L8" s="17"/>
    </row>
    <row r="9" spans="1:42">
      <c r="A9" s="129" t="s">
        <v>12</v>
      </c>
      <c r="B9" s="5"/>
      <c r="C9" s="24"/>
      <c r="D9" s="25" t="s">
        <v>13</v>
      </c>
      <c r="E9" s="23"/>
      <c r="F9" s="23"/>
      <c r="G9" s="23"/>
      <c r="H9" s="23"/>
      <c r="I9" s="23"/>
      <c r="J9" s="23"/>
      <c r="K9" s="23"/>
      <c r="L9" s="17"/>
    </row>
    <row r="10" spans="1:42">
      <c r="A10" s="129" t="s">
        <v>14</v>
      </c>
      <c r="B10" s="5"/>
      <c r="C10" s="612"/>
      <c r="D10" s="612"/>
      <c r="E10" s="612"/>
      <c r="F10" s="612"/>
      <c r="G10" s="612"/>
      <c r="H10" s="612"/>
      <c r="I10" s="612"/>
      <c r="J10" s="612"/>
      <c r="K10" s="612"/>
      <c r="L10" s="613"/>
    </row>
    <row r="11" spans="1:42">
      <c r="A11" s="130"/>
      <c r="B11" s="5"/>
      <c r="C11" s="612"/>
      <c r="D11" s="612"/>
      <c r="E11" s="612"/>
      <c r="F11" s="612"/>
      <c r="G11" s="612"/>
      <c r="H11" s="612"/>
      <c r="I11" s="612"/>
      <c r="J11" s="612"/>
      <c r="K11" s="612"/>
      <c r="L11" s="613"/>
    </row>
    <row r="12" spans="1:42">
      <c r="A12" s="129" t="s">
        <v>15</v>
      </c>
      <c r="B12" s="5"/>
      <c r="C12" s="614"/>
      <c r="D12" s="614"/>
      <c r="E12" s="614"/>
      <c r="F12" s="614"/>
      <c r="G12" s="614"/>
      <c r="H12" s="614"/>
      <c r="I12" s="614"/>
      <c r="J12" s="614"/>
      <c r="K12" s="614"/>
      <c r="L12" s="615"/>
    </row>
    <row r="13" spans="1:42">
      <c r="A13" s="129" t="s">
        <v>16</v>
      </c>
      <c r="B13" s="5"/>
      <c r="C13" s="614"/>
      <c r="D13" s="614"/>
      <c r="E13" s="614"/>
      <c r="F13" s="614"/>
      <c r="G13" s="614"/>
      <c r="H13" s="614"/>
      <c r="I13" s="614"/>
      <c r="J13" s="614"/>
      <c r="K13" s="614"/>
      <c r="L13" s="615"/>
    </row>
    <row r="14" spans="1:42">
      <c r="A14" s="129" t="s">
        <v>17</v>
      </c>
      <c r="B14" s="5"/>
      <c r="C14" s="614"/>
      <c r="D14" s="614"/>
      <c r="E14" s="614"/>
      <c r="F14" s="614"/>
      <c r="G14" s="614"/>
      <c r="H14" s="614"/>
      <c r="I14" s="614"/>
      <c r="J14" s="614"/>
      <c r="K14" s="614"/>
      <c r="L14" s="615"/>
    </row>
    <row r="15" spans="1:42" ht="4.5" customHeight="1" thickBot="1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8"/>
    </row>
    <row r="16" spans="1:42" s="32" customFormat="1" ht="2.25" customHeight="1" thickBot="1">
      <c r="A16" s="131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  <c r="M16" s="204"/>
      <c r="N16" s="204"/>
      <c r="O16" s="204"/>
      <c r="P16" s="204"/>
      <c r="Q16" s="204"/>
      <c r="R16" s="204"/>
      <c r="S16" s="204"/>
      <c r="T16" s="204"/>
      <c r="U16" s="204"/>
      <c r="V16" s="204"/>
      <c r="W16" s="204"/>
      <c r="X16" s="204"/>
      <c r="Y16" s="204"/>
      <c r="Z16" s="204"/>
      <c r="AA16" s="204"/>
      <c r="AB16" s="204"/>
      <c r="AC16" s="204"/>
      <c r="AD16" s="204"/>
      <c r="AE16" s="204"/>
      <c r="AF16" s="204"/>
      <c r="AG16" s="204"/>
      <c r="AH16" s="204"/>
      <c r="AI16" s="204"/>
      <c r="AJ16" s="204"/>
      <c r="AK16" s="204"/>
      <c r="AL16" s="204"/>
      <c r="AM16" s="204"/>
      <c r="AN16" s="204"/>
      <c r="AO16" s="204"/>
      <c r="AP16" s="204"/>
    </row>
    <row r="17" spans="1:12">
      <c r="A17" s="132" t="s">
        <v>18</v>
      </c>
      <c r="B17" s="33"/>
      <c r="C17" s="34"/>
      <c r="D17" s="34"/>
      <c r="E17" s="34"/>
      <c r="F17" s="34"/>
      <c r="G17" s="34"/>
      <c r="H17" s="34"/>
      <c r="I17" s="34"/>
      <c r="J17" s="34"/>
      <c r="K17" s="34"/>
      <c r="L17" s="35"/>
    </row>
    <row r="18" spans="1:12" ht="4.5" customHeight="1" thickBot="1">
      <c r="A18" s="16"/>
      <c r="B18" s="5"/>
      <c r="C18" s="5"/>
      <c r="D18" s="5"/>
      <c r="E18" s="5"/>
      <c r="F18" s="5"/>
      <c r="G18" s="5"/>
      <c r="H18" s="5"/>
      <c r="I18" s="5"/>
      <c r="J18" s="5"/>
      <c r="K18" s="5"/>
      <c r="L18" s="17"/>
    </row>
    <row r="19" spans="1:12">
      <c r="A19" s="37" t="s">
        <v>19</v>
      </c>
      <c r="B19" s="570" t="s">
        <v>20</v>
      </c>
      <c r="C19" s="571"/>
      <c r="D19" s="571"/>
      <c r="E19" s="571"/>
      <c r="F19" s="571"/>
      <c r="G19" s="571"/>
      <c r="H19" s="571"/>
      <c r="I19" s="571"/>
      <c r="J19" s="599"/>
      <c r="K19" s="249" t="s">
        <v>21</v>
      </c>
      <c r="L19" s="37" t="s">
        <v>22</v>
      </c>
    </row>
    <row r="20" spans="1:12" ht="15.75" thickBot="1">
      <c r="A20" s="39">
        <v>630.4</v>
      </c>
      <c r="B20" s="584" t="s">
        <v>308</v>
      </c>
      <c r="C20" s="585"/>
      <c r="D20" s="585"/>
      <c r="E20" s="585"/>
      <c r="F20" s="585"/>
      <c r="G20" s="585"/>
      <c r="H20" s="585"/>
      <c r="I20" s="585"/>
      <c r="J20" s="586"/>
      <c r="K20" s="40" t="s">
        <v>0</v>
      </c>
      <c r="L20" s="41"/>
    </row>
    <row r="21" spans="1:12">
      <c r="A21" s="16"/>
      <c r="B21" s="5"/>
      <c r="C21" s="5"/>
      <c r="D21" s="5"/>
      <c r="E21" s="5"/>
      <c r="F21" s="5"/>
      <c r="G21" s="5"/>
      <c r="H21" s="5"/>
      <c r="I21" s="5"/>
      <c r="J21" s="5"/>
      <c r="K21" s="5"/>
      <c r="L21" s="17"/>
    </row>
    <row r="22" spans="1:12">
      <c r="A22" s="133" t="s">
        <v>24</v>
      </c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3"/>
    </row>
    <row r="23" spans="1:12" s="49" customFormat="1" ht="3.75" customHeight="1" thickBot="1">
      <c r="A23" s="134"/>
      <c r="B23" s="45"/>
      <c r="C23" s="45"/>
      <c r="D23" s="45"/>
      <c r="E23" s="45"/>
      <c r="F23" s="45"/>
      <c r="G23" s="45"/>
      <c r="H23" s="46"/>
      <c r="I23" s="46"/>
      <c r="J23" s="45"/>
      <c r="K23" s="45"/>
      <c r="L23" s="47"/>
    </row>
    <row r="24" spans="1:12">
      <c r="A24" s="570" t="s">
        <v>20</v>
      </c>
      <c r="B24" s="587"/>
      <c r="C24" s="587"/>
      <c r="D24" s="587"/>
      <c r="E24" s="588"/>
      <c r="F24" s="589" t="s">
        <v>25</v>
      </c>
      <c r="G24" s="587"/>
      <c r="H24" s="590" t="s">
        <v>26</v>
      </c>
      <c r="I24" s="591"/>
      <c r="J24" s="50" t="s">
        <v>27</v>
      </c>
      <c r="K24" s="249" t="s">
        <v>28</v>
      </c>
      <c r="L24" s="51" t="s">
        <v>29</v>
      </c>
    </row>
    <row r="25" spans="1:12">
      <c r="A25" s="580" t="s">
        <v>86</v>
      </c>
      <c r="B25" s="581"/>
      <c r="C25" s="581"/>
      <c r="D25" s="581"/>
      <c r="E25" s="582"/>
      <c r="F25" s="592"/>
      <c r="G25" s="582"/>
      <c r="H25" s="592"/>
      <c r="I25" s="582"/>
      <c r="J25" s="52">
        <f>+insumos!C59</f>
        <v>6000</v>
      </c>
      <c r="K25" s="53">
        <v>1</v>
      </c>
      <c r="L25" s="54">
        <f>+J25*K25</f>
        <v>6000</v>
      </c>
    </row>
    <row r="26" spans="1:12">
      <c r="A26" s="593" t="s">
        <v>71</v>
      </c>
      <c r="B26" s="594"/>
      <c r="C26" s="594"/>
      <c r="D26" s="594"/>
      <c r="E26" s="595"/>
      <c r="F26" s="55"/>
      <c r="G26" s="56"/>
      <c r="H26" s="55"/>
      <c r="I26" s="56"/>
      <c r="J26" s="52">
        <f>+insumos!C58</f>
        <v>6000</v>
      </c>
      <c r="K26" s="53">
        <v>1</v>
      </c>
      <c r="L26" s="54">
        <f>+J26*K26</f>
        <v>6000</v>
      </c>
    </row>
    <row r="27" spans="1:12" ht="15.75" thickBot="1">
      <c r="A27" s="574" t="s">
        <v>72</v>
      </c>
      <c r="B27" s="575"/>
      <c r="C27" s="575"/>
      <c r="D27" s="575"/>
      <c r="E27" s="583"/>
      <c r="F27" s="598"/>
      <c r="G27" s="583"/>
      <c r="H27" s="598"/>
      <c r="I27" s="583"/>
      <c r="J27" s="57"/>
      <c r="K27" s="58"/>
      <c r="L27" s="96">
        <f>+L54*0.05</f>
        <v>15605.675000000001</v>
      </c>
    </row>
    <row r="28" spans="1:12" ht="15.75" thickBot="1">
      <c r="A28" s="567" t="s">
        <v>31</v>
      </c>
      <c r="B28" s="568"/>
      <c r="C28" s="568"/>
      <c r="D28" s="568"/>
      <c r="E28" s="568"/>
      <c r="F28" s="568"/>
      <c r="G28" s="568"/>
      <c r="H28" s="568"/>
      <c r="I28" s="568"/>
      <c r="J28" s="568"/>
      <c r="K28" s="569"/>
      <c r="L28" s="60">
        <f>SUM(L25:L27)</f>
        <v>27605.675000000003</v>
      </c>
    </row>
    <row r="29" spans="1:12">
      <c r="A29" s="135"/>
      <c r="B29" s="5"/>
      <c r="C29" s="5"/>
      <c r="D29" s="5"/>
      <c r="E29" s="5"/>
      <c r="F29" s="5"/>
      <c r="G29" s="5"/>
      <c r="H29" s="5"/>
      <c r="I29" s="5"/>
      <c r="J29" s="5"/>
      <c r="K29" s="5"/>
      <c r="L29" s="17"/>
    </row>
    <row r="30" spans="1:12">
      <c r="A30" s="136" t="s">
        <v>32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21"/>
    </row>
    <row r="31" spans="1:12" ht="3.75" customHeight="1" thickBot="1">
      <c r="A31" s="26"/>
      <c r="B31" s="11"/>
      <c r="C31" s="11"/>
      <c r="D31" s="11"/>
      <c r="E31" s="11"/>
      <c r="F31" s="11"/>
      <c r="G31" s="11"/>
      <c r="H31" s="11"/>
      <c r="I31" s="5"/>
      <c r="J31" s="5"/>
      <c r="K31" s="5"/>
      <c r="L31" s="17"/>
    </row>
    <row r="32" spans="1:12">
      <c r="A32" s="570" t="s">
        <v>20</v>
      </c>
      <c r="B32" s="571"/>
      <c r="C32" s="571"/>
      <c r="D32" s="571"/>
      <c r="E32" s="571"/>
      <c r="F32" s="571"/>
      <c r="G32" s="571"/>
      <c r="H32" s="579"/>
      <c r="I32" s="250" t="s">
        <v>21</v>
      </c>
      <c r="J32" s="50" t="s">
        <v>22</v>
      </c>
      <c r="K32" s="249" t="s">
        <v>33</v>
      </c>
      <c r="L32" s="51" t="s">
        <v>29</v>
      </c>
    </row>
    <row r="33" spans="1:12">
      <c r="A33" s="572" t="s">
        <v>73</v>
      </c>
      <c r="B33" s="573"/>
      <c r="C33" s="573"/>
      <c r="D33" s="573"/>
      <c r="E33" s="573"/>
      <c r="F33" s="573"/>
      <c r="G33" s="573"/>
      <c r="H33" s="619"/>
      <c r="I33" s="62" t="s">
        <v>74</v>
      </c>
      <c r="J33" s="63">
        <v>7</v>
      </c>
      <c r="K33" s="64">
        <f>+insumos!C13</f>
        <v>40000</v>
      </c>
      <c r="L33" s="54">
        <f>+J33*K33</f>
        <v>280000</v>
      </c>
    </row>
    <row r="34" spans="1:12">
      <c r="A34" s="580" t="s">
        <v>75</v>
      </c>
      <c r="B34" s="581"/>
      <c r="C34" s="581"/>
      <c r="D34" s="581"/>
      <c r="E34" s="581"/>
      <c r="F34" s="581"/>
      <c r="G34" s="581"/>
      <c r="H34" s="582"/>
      <c r="I34" s="65" t="s">
        <v>0</v>
      </c>
      <c r="J34" s="66">
        <v>0.56000000000000005</v>
      </c>
      <c r="K34" s="67">
        <f>+insumos!C9</f>
        <v>60000</v>
      </c>
      <c r="L34" s="68">
        <f>+J34*K34</f>
        <v>33600</v>
      </c>
    </row>
    <row r="35" spans="1:12">
      <c r="A35" s="580" t="s">
        <v>87</v>
      </c>
      <c r="B35" s="581"/>
      <c r="C35" s="581"/>
      <c r="D35" s="581"/>
      <c r="E35" s="581"/>
      <c r="F35" s="581"/>
      <c r="G35" s="581"/>
      <c r="H35" s="582"/>
      <c r="I35" s="65" t="s">
        <v>0</v>
      </c>
      <c r="J35" s="66">
        <v>0.85</v>
      </c>
      <c r="K35" s="67">
        <f>+insumos!C10</f>
        <v>60000</v>
      </c>
      <c r="L35" s="68">
        <f>+J35*K35</f>
        <v>51000</v>
      </c>
    </row>
    <row r="36" spans="1:12">
      <c r="A36" s="580" t="s">
        <v>77</v>
      </c>
      <c r="B36" s="581"/>
      <c r="C36" s="581"/>
      <c r="D36" s="581"/>
      <c r="E36" s="581"/>
      <c r="F36" s="581"/>
      <c r="G36" s="581"/>
      <c r="H36" s="582"/>
      <c r="I36" s="65" t="s">
        <v>78</v>
      </c>
      <c r="J36" s="66">
        <v>160</v>
      </c>
      <c r="K36" s="67">
        <f>+insumos!C8</f>
        <v>44</v>
      </c>
      <c r="L36" s="68">
        <f>+J36*K36</f>
        <v>7040</v>
      </c>
    </row>
    <row r="37" spans="1:12">
      <c r="A37" s="580" t="s">
        <v>79</v>
      </c>
      <c r="B37" s="581"/>
      <c r="C37" s="581"/>
      <c r="D37" s="581"/>
      <c r="E37" s="581"/>
      <c r="F37" s="581"/>
      <c r="G37" s="581"/>
      <c r="H37" s="582"/>
      <c r="I37" s="65" t="s">
        <v>5</v>
      </c>
      <c r="J37" s="66">
        <v>5</v>
      </c>
      <c r="K37" s="67">
        <f>+insumos!C42</f>
        <v>16000</v>
      </c>
      <c r="L37" s="68">
        <f>+J37*K37</f>
        <v>80000</v>
      </c>
    </row>
    <row r="38" spans="1:12">
      <c r="A38" s="580" t="s">
        <v>80</v>
      </c>
      <c r="B38" s="581"/>
      <c r="C38" s="581"/>
      <c r="D38" s="581"/>
      <c r="E38" s="581"/>
      <c r="F38" s="581"/>
      <c r="G38" s="581"/>
      <c r="H38" s="582"/>
      <c r="I38" s="65"/>
      <c r="J38" s="66"/>
      <c r="K38" s="67"/>
      <c r="L38" s="68">
        <f>+(L37+L36+L35+L34+L33)*0.02</f>
        <v>9032.8000000000011</v>
      </c>
    </row>
    <row r="39" spans="1:12" ht="15.75" thickBot="1">
      <c r="A39" s="574"/>
      <c r="B39" s="575"/>
      <c r="C39" s="575"/>
      <c r="D39" s="575"/>
      <c r="E39" s="575"/>
      <c r="F39" s="575"/>
      <c r="G39" s="575"/>
      <c r="H39" s="583"/>
      <c r="I39" s="69"/>
      <c r="J39" s="70"/>
      <c r="K39" s="67"/>
      <c r="L39" s="71"/>
    </row>
    <row r="40" spans="1:12" ht="15.75" thickBot="1">
      <c r="A40" s="567" t="s">
        <v>31</v>
      </c>
      <c r="B40" s="568"/>
      <c r="C40" s="568"/>
      <c r="D40" s="568"/>
      <c r="E40" s="568"/>
      <c r="F40" s="568"/>
      <c r="G40" s="568"/>
      <c r="H40" s="568"/>
      <c r="I40" s="568"/>
      <c r="J40" s="568"/>
      <c r="K40" s="569"/>
      <c r="L40" s="60">
        <f>SUM(L33:L39)</f>
        <v>460672.8</v>
      </c>
    </row>
    <row r="41" spans="1:12">
      <c r="A41" s="16"/>
      <c r="B41" s="5"/>
      <c r="C41" s="5"/>
      <c r="D41" s="5"/>
      <c r="E41" s="5"/>
      <c r="F41" s="5"/>
      <c r="G41" s="5"/>
      <c r="H41" s="5"/>
      <c r="I41" s="5"/>
      <c r="J41" s="5"/>
      <c r="K41" s="5"/>
      <c r="L41" s="17"/>
    </row>
    <row r="42" spans="1:12">
      <c r="A42" s="136" t="s">
        <v>34</v>
      </c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21"/>
    </row>
    <row r="43" spans="1:12" ht="3.75" customHeight="1" thickBot="1">
      <c r="A43" s="16"/>
      <c r="B43" s="5"/>
      <c r="C43" s="5"/>
      <c r="D43" s="5"/>
      <c r="E43" s="5"/>
      <c r="F43" s="5"/>
      <c r="G43" s="5"/>
      <c r="H43" s="5"/>
      <c r="I43" s="5"/>
      <c r="J43" s="5"/>
      <c r="K43" s="5"/>
      <c r="L43" s="17"/>
    </row>
    <row r="44" spans="1:12">
      <c r="A44" s="570" t="s">
        <v>35</v>
      </c>
      <c r="B44" s="571"/>
      <c r="C44" s="571"/>
      <c r="D44" s="571"/>
      <c r="E44" s="571"/>
      <c r="F44" s="571"/>
      <c r="G44" s="571"/>
      <c r="H44" s="50" t="s">
        <v>36</v>
      </c>
      <c r="I44" s="249" t="s">
        <v>37</v>
      </c>
      <c r="J44" s="50" t="s">
        <v>38</v>
      </c>
      <c r="K44" s="249" t="s">
        <v>39</v>
      </c>
      <c r="L44" s="51" t="s">
        <v>29</v>
      </c>
    </row>
    <row r="45" spans="1:12">
      <c r="A45" s="580" t="s">
        <v>75</v>
      </c>
      <c r="B45" s="581"/>
      <c r="C45" s="581"/>
      <c r="D45" s="581"/>
      <c r="E45" s="581"/>
      <c r="F45" s="581"/>
      <c r="G45" s="581"/>
      <c r="H45" s="63">
        <f>+J34</f>
        <v>0.56000000000000005</v>
      </c>
      <c r="I45" s="72">
        <f>+insumos!B75</f>
        <v>20</v>
      </c>
      <c r="J45" s="73">
        <f>+H45*I45</f>
        <v>11.200000000000001</v>
      </c>
      <c r="K45" s="64">
        <f>+TRANSPORTE!L55</f>
        <v>1600</v>
      </c>
      <c r="L45" s="54">
        <f>+J45*K45</f>
        <v>17920</v>
      </c>
    </row>
    <row r="46" spans="1:12" ht="15.75" thickBot="1">
      <c r="A46" s="574" t="str">
        <f>+A35</f>
        <v>AGREGADO PETREO PARA CONCRETO HIDRAULICO</v>
      </c>
      <c r="B46" s="575"/>
      <c r="C46" s="575"/>
      <c r="D46" s="575"/>
      <c r="E46" s="575"/>
      <c r="F46" s="575"/>
      <c r="G46" s="575"/>
      <c r="H46" s="74">
        <f>+J35</f>
        <v>0.85</v>
      </c>
      <c r="I46" s="11">
        <f>+insumos!B76</f>
        <v>20</v>
      </c>
      <c r="J46" s="75">
        <f>+H46*I46</f>
        <v>17</v>
      </c>
      <c r="K46" s="64">
        <f>+TRANSPORTE!L55</f>
        <v>1600</v>
      </c>
      <c r="L46" s="54">
        <f>+J46*K46</f>
        <v>27200</v>
      </c>
    </row>
    <row r="47" spans="1:12" ht="15.75" thickBot="1">
      <c r="A47" s="567" t="s">
        <v>31</v>
      </c>
      <c r="B47" s="568"/>
      <c r="C47" s="568"/>
      <c r="D47" s="568"/>
      <c r="E47" s="568"/>
      <c r="F47" s="568"/>
      <c r="G47" s="568"/>
      <c r="H47" s="568"/>
      <c r="I47" s="568"/>
      <c r="J47" s="568"/>
      <c r="K47" s="569"/>
      <c r="L47" s="60">
        <f>SUM(L45:L46)</f>
        <v>45120</v>
      </c>
    </row>
    <row r="48" spans="1:12">
      <c r="A48" s="16"/>
      <c r="B48" s="5"/>
      <c r="C48" s="5"/>
      <c r="D48" s="5"/>
      <c r="E48" s="5"/>
      <c r="F48" s="5"/>
      <c r="G48" s="5"/>
      <c r="H48" s="5"/>
      <c r="I48" s="5"/>
      <c r="J48" s="5"/>
      <c r="K48" s="5"/>
      <c r="L48" s="17"/>
    </row>
    <row r="49" spans="1:12">
      <c r="A49" s="136" t="s">
        <v>41</v>
      </c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21"/>
    </row>
    <row r="50" spans="1:12" ht="3.75" customHeight="1" thickBot="1">
      <c r="A50" s="16"/>
      <c r="B50" s="5"/>
      <c r="C50" s="5"/>
      <c r="D50" s="5"/>
      <c r="E50" s="5"/>
      <c r="F50" s="5"/>
      <c r="G50" s="5"/>
      <c r="H50" s="5"/>
      <c r="I50" s="5"/>
      <c r="J50" s="5"/>
      <c r="K50" s="5"/>
      <c r="L50" s="17"/>
    </row>
    <row r="51" spans="1:12">
      <c r="A51" s="570" t="s">
        <v>42</v>
      </c>
      <c r="B51" s="571"/>
      <c r="C51" s="571"/>
      <c r="D51" s="571"/>
      <c r="E51" s="571"/>
      <c r="F51" s="571"/>
      <c r="G51" s="571"/>
      <c r="H51" s="50" t="s">
        <v>43</v>
      </c>
      <c r="I51" s="76" t="s">
        <v>44</v>
      </c>
      <c r="J51" s="77" t="s">
        <v>45</v>
      </c>
      <c r="K51" s="76" t="s">
        <v>28</v>
      </c>
      <c r="L51" s="78" t="s">
        <v>29</v>
      </c>
    </row>
    <row r="52" spans="1:12">
      <c r="A52" s="572" t="s">
        <v>88</v>
      </c>
      <c r="B52" s="573"/>
      <c r="C52" s="573"/>
      <c r="D52" s="573"/>
      <c r="E52" s="573"/>
      <c r="F52" s="573"/>
      <c r="G52" s="573"/>
      <c r="H52" s="52">
        <f>+insumos!C50+insumos!C49*10</f>
        <v>506130</v>
      </c>
      <c r="I52" s="64">
        <f>+H52*0.85</f>
        <v>430210.5</v>
      </c>
      <c r="J52" s="52">
        <f>+H52+I52</f>
        <v>936340.5</v>
      </c>
      <c r="K52" s="72">
        <v>3</v>
      </c>
      <c r="L52" s="54">
        <f>+J52/K52</f>
        <v>312113.5</v>
      </c>
    </row>
    <row r="53" spans="1:12" ht="15.75" thickBot="1">
      <c r="A53" s="574"/>
      <c r="B53" s="575"/>
      <c r="C53" s="575"/>
      <c r="D53" s="575"/>
      <c r="E53" s="575"/>
      <c r="F53" s="575"/>
      <c r="G53" s="575"/>
      <c r="H53" s="87"/>
      <c r="I53" s="11"/>
      <c r="J53" s="87"/>
      <c r="K53" s="11"/>
      <c r="L53" s="88"/>
    </row>
    <row r="54" spans="1:12" ht="15.75" thickBot="1">
      <c r="A54" s="567" t="s">
        <v>31</v>
      </c>
      <c r="B54" s="568"/>
      <c r="C54" s="568"/>
      <c r="D54" s="568"/>
      <c r="E54" s="568"/>
      <c r="F54" s="568"/>
      <c r="G54" s="568"/>
      <c r="H54" s="568"/>
      <c r="I54" s="568"/>
      <c r="J54" s="568"/>
      <c r="K54" s="569"/>
      <c r="L54" s="60">
        <f>SUM(L52:L53)</f>
        <v>312113.5</v>
      </c>
    </row>
    <row r="55" spans="1:12" ht="8.25" customHeight="1" thickBot="1">
      <c r="A55" s="16"/>
      <c r="B55" s="5"/>
      <c r="C55" s="5"/>
      <c r="D55" s="5"/>
      <c r="E55" s="5"/>
      <c r="F55" s="5"/>
      <c r="G55" s="5"/>
      <c r="H55" s="5"/>
      <c r="I55" s="5"/>
      <c r="J55" s="5"/>
      <c r="K55" s="5"/>
      <c r="L55" s="17"/>
    </row>
    <row r="56" spans="1:12" ht="15.75" thickBot="1">
      <c r="A56" s="576" t="s">
        <v>47</v>
      </c>
      <c r="B56" s="577"/>
      <c r="C56" s="577"/>
      <c r="D56" s="577"/>
      <c r="E56" s="577"/>
      <c r="F56" s="577"/>
      <c r="G56" s="577"/>
      <c r="H56" s="577"/>
      <c r="I56" s="577"/>
      <c r="J56" s="577"/>
      <c r="K56" s="578"/>
      <c r="L56" s="60">
        <f>ROUND(L28+L40+L47+L54,0)</f>
        <v>845512</v>
      </c>
    </row>
    <row r="57" spans="1:12" ht="3" customHeight="1">
      <c r="A57" s="16"/>
      <c r="B57" s="5"/>
      <c r="C57" s="5"/>
      <c r="D57" s="5"/>
      <c r="E57" s="5"/>
      <c r="F57" s="5"/>
      <c r="G57" s="5"/>
      <c r="H57" s="5"/>
      <c r="I57" s="5"/>
      <c r="J57" s="5"/>
      <c r="K57" s="5"/>
      <c r="L57" s="17"/>
    </row>
    <row r="58" spans="1:12" ht="3" customHeight="1">
      <c r="A58" s="16"/>
      <c r="B58" s="5"/>
      <c r="C58" s="5"/>
      <c r="D58" s="5"/>
      <c r="E58" s="5"/>
      <c r="F58" s="5"/>
      <c r="G58" s="5"/>
      <c r="H58" s="5"/>
      <c r="I58" s="5"/>
      <c r="J58" s="5"/>
      <c r="K58" s="5"/>
      <c r="L58" s="17"/>
    </row>
    <row r="59" spans="1:12" ht="9.75" customHeight="1">
      <c r="A59" s="16"/>
      <c r="B59" s="5"/>
      <c r="C59" s="5"/>
      <c r="D59" s="5"/>
      <c r="E59" s="5"/>
      <c r="F59" s="5"/>
      <c r="G59" s="5"/>
      <c r="H59" s="5"/>
      <c r="I59" s="5"/>
      <c r="J59" s="5"/>
      <c r="K59" s="5"/>
      <c r="L59" s="17"/>
    </row>
    <row r="60" spans="1:12" ht="9.75" customHeight="1">
      <c r="A60" s="16"/>
      <c r="B60" s="5"/>
      <c r="C60" s="5"/>
      <c r="D60" s="5"/>
      <c r="E60" s="5"/>
      <c r="F60" s="5"/>
      <c r="G60" s="5"/>
      <c r="H60" s="5"/>
      <c r="I60" s="5"/>
      <c r="J60" s="5"/>
      <c r="K60" s="5"/>
      <c r="L60" s="17"/>
    </row>
    <row r="61" spans="1:12" ht="9.75" customHeight="1">
      <c r="A61" s="16"/>
      <c r="B61" s="5"/>
      <c r="C61" s="5"/>
      <c r="D61" s="5"/>
      <c r="E61" s="5"/>
      <c r="F61" s="5"/>
      <c r="G61" s="5"/>
      <c r="H61" s="5"/>
      <c r="I61" s="5"/>
      <c r="J61" s="5"/>
      <c r="K61" s="5"/>
      <c r="L61" s="17"/>
    </row>
    <row r="62" spans="1:12" ht="9.75" customHeight="1">
      <c r="A62" s="16"/>
      <c r="B62" s="5"/>
      <c r="C62" s="5"/>
      <c r="D62" s="5"/>
      <c r="E62" s="5"/>
      <c r="F62" s="5"/>
      <c r="G62" s="5"/>
      <c r="H62" s="5"/>
      <c r="I62" s="5"/>
      <c r="J62" s="5"/>
      <c r="K62" s="5"/>
      <c r="L62" s="17"/>
    </row>
    <row r="63" spans="1:12" ht="9.75" customHeight="1">
      <c r="A63" s="16"/>
      <c r="B63" s="5"/>
      <c r="C63" s="5"/>
      <c r="D63" s="5"/>
      <c r="E63" s="5"/>
      <c r="F63" s="5"/>
      <c r="G63" s="5"/>
      <c r="H63" s="5"/>
      <c r="I63" s="5"/>
      <c r="J63" s="5"/>
      <c r="K63" s="5"/>
      <c r="L63" s="17"/>
    </row>
    <row r="64" spans="1:12" ht="9.75" customHeight="1">
      <c r="A64" s="16"/>
      <c r="B64" s="5"/>
      <c r="C64" s="5"/>
      <c r="D64" s="5"/>
      <c r="E64" s="5"/>
      <c r="F64" s="79" t="s">
        <v>48</v>
      </c>
      <c r="G64" s="5"/>
      <c r="H64" s="5"/>
      <c r="I64" s="5"/>
      <c r="J64" s="5"/>
      <c r="K64" s="5"/>
      <c r="L64" s="17"/>
    </row>
    <row r="65" spans="1:12">
      <c r="A65" s="16"/>
      <c r="B65" s="5"/>
      <c r="C65" s="5"/>
      <c r="D65" s="5"/>
      <c r="E65" s="5"/>
      <c r="F65" s="79" t="s">
        <v>49</v>
      </c>
      <c r="G65" s="554"/>
      <c r="H65" s="554"/>
      <c r="I65" s="554"/>
      <c r="J65" s="5"/>
      <c r="K65" s="5"/>
      <c r="L65" s="17"/>
    </row>
    <row r="66" spans="1:12">
      <c r="A66" s="555" t="s">
        <v>50</v>
      </c>
      <c r="B66" s="556"/>
      <c r="C66" s="556"/>
      <c r="D66" s="556"/>
      <c r="E66" s="556"/>
      <c r="F66" s="556"/>
      <c r="G66" s="556"/>
      <c r="H66" s="556"/>
      <c r="I66" s="556"/>
      <c r="J66" s="556"/>
      <c r="K66" s="556"/>
      <c r="L66" s="557"/>
    </row>
    <row r="67" spans="1:12" ht="3" customHeight="1">
      <c r="A67" s="16"/>
      <c r="B67" s="5"/>
      <c r="C67" s="5"/>
      <c r="D67" s="5"/>
      <c r="E67" s="5"/>
      <c r="F67" s="5" t="s">
        <v>51</v>
      </c>
      <c r="G67" s="5"/>
      <c r="H67" s="5"/>
      <c r="I67" s="5"/>
      <c r="J67" s="5"/>
      <c r="K67" s="5"/>
      <c r="L67" s="17"/>
    </row>
    <row r="68" spans="1:12">
      <c r="A68" s="136" t="s">
        <v>89</v>
      </c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21"/>
    </row>
    <row r="69" spans="1:12">
      <c r="A69" s="558"/>
      <c r="B69" s="559"/>
      <c r="C69" s="559"/>
      <c r="D69" s="559"/>
      <c r="E69" s="559"/>
      <c r="F69" s="559"/>
      <c r="G69" s="559"/>
      <c r="H69" s="559"/>
      <c r="I69" s="559"/>
      <c r="J69" s="559"/>
      <c r="K69" s="559"/>
      <c r="L69" s="560"/>
    </row>
    <row r="70" spans="1:12">
      <c r="A70" s="561"/>
      <c r="B70" s="562"/>
      <c r="C70" s="562"/>
      <c r="D70" s="562"/>
      <c r="E70" s="562"/>
      <c r="F70" s="562"/>
      <c r="G70" s="562"/>
      <c r="H70" s="562"/>
      <c r="I70" s="562"/>
      <c r="J70" s="562"/>
      <c r="K70" s="562"/>
      <c r="L70" s="563"/>
    </row>
    <row r="71" spans="1:12">
      <c r="A71" s="564"/>
      <c r="B71" s="565"/>
      <c r="C71" s="565"/>
      <c r="D71" s="565"/>
      <c r="E71" s="565"/>
      <c r="F71" s="565"/>
      <c r="G71" s="565"/>
      <c r="H71" s="565"/>
      <c r="I71" s="565"/>
      <c r="J71" s="565"/>
      <c r="K71" s="565"/>
      <c r="L71" s="566"/>
    </row>
    <row r="72" spans="1:12">
      <c r="A72" s="80"/>
      <c r="B72" s="81"/>
      <c r="C72" s="81"/>
      <c r="D72" s="81"/>
      <c r="E72" s="81"/>
      <c r="F72" s="81"/>
      <c r="G72" s="81"/>
      <c r="H72" s="81"/>
      <c r="I72" s="81"/>
      <c r="J72" s="81"/>
      <c r="K72" s="81"/>
      <c r="L72" s="82"/>
    </row>
    <row r="73" spans="1:12">
      <c r="A73" s="80" t="s">
        <v>53</v>
      </c>
      <c r="B73" s="137"/>
      <c r="C73" s="81"/>
      <c r="D73" s="81"/>
      <c r="E73" s="81"/>
      <c r="F73" s="81"/>
      <c r="G73" s="81"/>
      <c r="H73" s="81"/>
      <c r="I73" s="81"/>
      <c r="J73" s="81"/>
      <c r="K73" s="81"/>
      <c r="L73" s="82"/>
    </row>
    <row r="74" spans="1:12">
      <c r="A74" s="16" t="s">
        <v>54</v>
      </c>
      <c r="B74" s="5"/>
      <c r="C74" s="5"/>
      <c r="D74" s="5"/>
      <c r="E74" s="79"/>
      <c r="F74" s="5"/>
      <c r="G74" s="5"/>
      <c r="H74" s="5"/>
      <c r="I74" s="5"/>
      <c r="J74" s="5"/>
      <c r="K74" s="5"/>
      <c r="L74" s="17"/>
    </row>
    <row r="75" spans="1:12">
      <c r="A75" s="16"/>
      <c r="B75" s="5"/>
      <c r="C75" s="5"/>
      <c r="D75" s="5"/>
      <c r="E75" s="79"/>
      <c r="F75" s="139"/>
      <c r="G75" s="139"/>
      <c r="H75" s="139"/>
      <c r="I75" s="139"/>
      <c r="J75" s="5"/>
      <c r="K75" s="5"/>
      <c r="L75" s="17"/>
    </row>
    <row r="76" spans="1:12">
      <c r="A76" s="149"/>
      <c r="B76" s="139"/>
      <c r="C76" s="139"/>
      <c r="D76" s="139"/>
      <c r="E76" s="139"/>
      <c r="F76" s="139"/>
      <c r="G76" s="139"/>
      <c r="H76" s="139"/>
      <c r="I76" s="139"/>
      <c r="J76" s="139"/>
      <c r="K76" s="139"/>
      <c r="L76" s="140"/>
    </row>
    <row r="77" spans="1:12">
      <c r="A77" s="16" t="s">
        <v>55</v>
      </c>
      <c r="B77" s="83"/>
      <c r="C77" s="83"/>
      <c r="D77" s="84"/>
      <c r="E77" s="141"/>
      <c r="F77" s="141"/>
      <c r="G77" s="141"/>
      <c r="H77" s="141"/>
      <c r="I77" s="142"/>
      <c r="J77" s="142"/>
      <c r="K77" s="142"/>
      <c r="L77" s="143"/>
    </row>
    <row r="78" spans="1:12" ht="9" customHeight="1" thickBot="1">
      <c r="A78" s="144"/>
      <c r="B78" s="145"/>
      <c r="C78" s="145"/>
      <c r="D78" s="11"/>
      <c r="E78" s="146"/>
      <c r="F78" s="146"/>
      <c r="G78" s="146"/>
      <c r="H78" s="146"/>
      <c r="I78" s="147"/>
      <c r="J78" s="147"/>
      <c r="K78" s="147"/>
      <c r="L78" s="148"/>
    </row>
  </sheetData>
  <mergeCells count="46">
    <mergeCell ref="A56:K56"/>
    <mergeCell ref="A69:L71"/>
    <mergeCell ref="G65:I65"/>
    <mergeCell ref="A66:L66"/>
    <mergeCell ref="A47:K47"/>
    <mergeCell ref="A51:G51"/>
    <mergeCell ref="A52:G52"/>
    <mergeCell ref="A53:G53"/>
    <mergeCell ref="A54:K54"/>
    <mergeCell ref="A39:H39"/>
    <mergeCell ref="A40:K40"/>
    <mergeCell ref="A44:G44"/>
    <mergeCell ref="A45:G45"/>
    <mergeCell ref="A46:G46"/>
    <mergeCell ref="A38:H38"/>
    <mergeCell ref="A26:E26"/>
    <mergeCell ref="A27:E27"/>
    <mergeCell ref="F27:G27"/>
    <mergeCell ref="H27:I27"/>
    <mergeCell ref="A28:K28"/>
    <mergeCell ref="A32:H32"/>
    <mergeCell ref="A33:H33"/>
    <mergeCell ref="A34:H34"/>
    <mergeCell ref="A35:H35"/>
    <mergeCell ref="A36:H36"/>
    <mergeCell ref="A37:H37"/>
    <mergeCell ref="B20:J20"/>
    <mergeCell ref="A24:E24"/>
    <mergeCell ref="F24:G24"/>
    <mergeCell ref="H24:I24"/>
    <mergeCell ref="A25:E25"/>
    <mergeCell ref="F25:G25"/>
    <mergeCell ref="H25:I25"/>
    <mergeCell ref="B19:J19"/>
    <mergeCell ref="A2:A5"/>
    <mergeCell ref="D2:I2"/>
    <mergeCell ref="J2:L2"/>
    <mergeCell ref="D3:I3"/>
    <mergeCell ref="D4:I4"/>
    <mergeCell ref="D5:I5"/>
    <mergeCell ref="K5:L5"/>
    <mergeCell ref="C10:L10"/>
    <mergeCell ref="C11:L11"/>
    <mergeCell ref="C12:L12"/>
    <mergeCell ref="C13:L13"/>
    <mergeCell ref="C14:L14"/>
  </mergeCells>
  <pageMargins left="0.70866141732283472" right="0.70866141732283472" top="0.74803149606299213" bottom="0.74803149606299213" header="0.31496062992125984" footer="0.31496062992125984"/>
  <pageSetup paperSize="9" scale="57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  <pageSetUpPr fitToPage="1"/>
  </sheetPr>
  <dimension ref="A1:AP78"/>
  <sheetViews>
    <sheetView topLeftCell="A22" zoomScale="82" zoomScaleNormal="82" workbookViewId="0">
      <selection activeCell="J74" sqref="J74"/>
    </sheetView>
  </sheetViews>
  <sheetFormatPr baseColWidth="10" defaultRowHeight="15"/>
  <cols>
    <col min="1" max="7" width="11.42578125" style="85"/>
    <col min="8" max="8" width="15.42578125" style="85" customWidth="1"/>
    <col min="9" max="9" width="14.85546875" style="85" customWidth="1"/>
    <col min="10" max="10" width="13.28515625" style="85" customWidth="1"/>
    <col min="11" max="11" width="15.85546875" style="85" customWidth="1"/>
    <col min="12" max="12" width="13" style="85" customWidth="1"/>
    <col min="13" max="254" width="11.42578125" style="203"/>
    <col min="255" max="255" width="1.85546875" style="203" customWidth="1"/>
    <col min="256" max="262" width="11.42578125" style="203"/>
    <col min="263" max="263" width="15.42578125" style="203" customWidth="1"/>
    <col min="264" max="264" width="14.85546875" style="203" customWidth="1"/>
    <col min="265" max="265" width="13.28515625" style="203" customWidth="1"/>
    <col min="266" max="266" width="15.85546875" style="203" customWidth="1"/>
    <col min="267" max="267" width="13" style="203" customWidth="1"/>
    <col min="268" max="268" width="0.140625" style="203" customWidth="1"/>
    <col min="269" max="510" width="11.42578125" style="203"/>
    <col min="511" max="511" width="1.85546875" style="203" customWidth="1"/>
    <col min="512" max="518" width="11.42578125" style="203"/>
    <col min="519" max="519" width="15.42578125" style="203" customWidth="1"/>
    <col min="520" max="520" width="14.85546875" style="203" customWidth="1"/>
    <col min="521" max="521" width="13.28515625" style="203" customWidth="1"/>
    <col min="522" max="522" width="15.85546875" style="203" customWidth="1"/>
    <col min="523" max="523" width="13" style="203" customWidth="1"/>
    <col min="524" max="524" width="0.140625" style="203" customWidth="1"/>
    <col min="525" max="766" width="11.42578125" style="203"/>
    <col min="767" max="767" width="1.85546875" style="203" customWidth="1"/>
    <col min="768" max="774" width="11.42578125" style="203"/>
    <col min="775" max="775" width="15.42578125" style="203" customWidth="1"/>
    <col min="776" max="776" width="14.85546875" style="203" customWidth="1"/>
    <col min="777" max="777" width="13.28515625" style="203" customWidth="1"/>
    <col min="778" max="778" width="15.85546875" style="203" customWidth="1"/>
    <col min="779" max="779" width="13" style="203" customWidth="1"/>
    <col min="780" max="780" width="0.140625" style="203" customWidth="1"/>
    <col min="781" max="1022" width="11.42578125" style="203"/>
    <col min="1023" max="1023" width="1.85546875" style="203" customWidth="1"/>
    <col min="1024" max="1030" width="11.42578125" style="203"/>
    <col min="1031" max="1031" width="15.42578125" style="203" customWidth="1"/>
    <col min="1032" max="1032" width="14.85546875" style="203" customWidth="1"/>
    <col min="1033" max="1033" width="13.28515625" style="203" customWidth="1"/>
    <col min="1034" max="1034" width="15.85546875" style="203" customWidth="1"/>
    <col min="1035" max="1035" width="13" style="203" customWidth="1"/>
    <col min="1036" max="1036" width="0.140625" style="203" customWidth="1"/>
    <col min="1037" max="1278" width="11.42578125" style="203"/>
    <col min="1279" max="1279" width="1.85546875" style="203" customWidth="1"/>
    <col min="1280" max="1286" width="11.42578125" style="203"/>
    <col min="1287" max="1287" width="15.42578125" style="203" customWidth="1"/>
    <col min="1288" max="1288" width="14.85546875" style="203" customWidth="1"/>
    <col min="1289" max="1289" width="13.28515625" style="203" customWidth="1"/>
    <col min="1290" max="1290" width="15.85546875" style="203" customWidth="1"/>
    <col min="1291" max="1291" width="13" style="203" customWidth="1"/>
    <col min="1292" max="1292" width="0.140625" style="203" customWidth="1"/>
    <col min="1293" max="1534" width="11.42578125" style="203"/>
    <col min="1535" max="1535" width="1.85546875" style="203" customWidth="1"/>
    <col min="1536" max="1542" width="11.42578125" style="203"/>
    <col min="1543" max="1543" width="15.42578125" style="203" customWidth="1"/>
    <col min="1544" max="1544" width="14.85546875" style="203" customWidth="1"/>
    <col min="1545" max="1545" width="13.28515625" style="203" customWidth="1"/>
    <col min="1546" max="1546" width="15.85546875" style="203" customWidth="1"/>
    <col min="1547" max="1547" width="13" style="203" customWidth="1"/>
    <col min="1548" max="1548" width="0.140625" style="203" customWidth="1"/>
    <col min="1549" max="1790" width="11.42578125" style="203"/>
    <col min="1791" max="1791" width="1.85546875" style="203" customWidth="1"/>
    <col min="1792" max="1798" width="11.42578125" style="203"/>
    <col min="1799" max="1799" width="15.42578125" style="203" customWidth="1"/>
    <col min="1800" max="1800" width="14.85546875" style="203" customWidth="1"/>
    <col min="1801" max="1801" width="13.28515625" style="203" customWidth="1"/>
    <col min="1802" max="1802" width="15.85546875" style="203" customWidth="1"/>
    <col min="1803" max="1803" width="13" style="203" customWidth="1"/>
    <col min="1804" max="1804" width="0.140625" style="203" customWidth="1"/>
    <col min="1805" max="2046" width="11.42578125" style="203"/>
    <col min="2047" max="2047" width="1.85546875" style="203" customWidth="1"/>
    <col min="2048" max="2054" width="11.42578125" style="203"/>
    <col min="2055" max="2055" width="15.42578125" style="203" customWidth="1"/>
    <col min="2056" max="2056" width="14.85546875" style="203" customWidth="1"/>
    <col min="2057" max="2057" width="13.28515625" style="203" customWidth="1"/>
    <col min="2058" max="2058" width="15.85546875" style="203" customWidth="1"/>
    <col min="2059" max="2059" width="13" style="203" customWidth="1"/>
    <col min="2060" max="2060" width="0.140625" style="203" customWidth="1"/>
    <col min="2061" max="2302" width="11.42578125" style="203"/>
    <col min="2303" max="2303" width="1.85546875" style="203" customWidth="1"/>
    <col min="2304" max="2310" width="11.42578125" style="203"/>
    <col min="2311" max="2311" width="15.42578125" style="203" customWidth="1"/>
    <col min="2312" max="2312" width="14.85546875" style="203" customWidth="1"/>
    <col min="2313" max="2313" width="13.28515625" style="203" customWidth="1"/>
    <col min="2314" max="2314" width="15.85546875" style="203" customWidth="1"/>
    <col min="2315" max="2315" width="13" style="203" customWidth="1"/>
    <col min="2316" max="2316" width="0.140625" style="203" customWidth="1"/>
    <col min="2317" max="2558" width="11.42578125" style="203"/>
    <col min="2559" max="2559" width="1.85546875" style="203" customWidth="1"/>
    <col min="2560" max="2566" width="11.42578125" style="203"/>
    <col min="2567" max="2567" width="15.42578125" style="203" customWidth="1"/>
    <col min="2568" max="2568" width="14.85546875" style="203" customWidth="1"/>
    <col min="2569" max="2569" width="13.28515625" style="203" customWidth="1"/>
    <col min="2570" max="2570" width="15.85546875" style="203" customWidth="1"/>
    <col min="2571" max="2571" width="13" style="203" customWidth="1"/>
    <col min="2572" max="2572" width="0.140625" style="203" customWidth="1"/>
    <col min="2573" max="2814" width="11.42578125" style="203"/>
    <col min="2815" max="2815" width="1.85546875" style="203" customWidth="1"/>
    <col min="2816" max="2822" width="11.42578125" style="203"/>
    <col min="2823" max="2823" width="15.42578125" style="203" customWidth="1"/>
    <col min="2824" max="2824" width="14.85546875" style="203" customWidth="1"/>
    <col min="2825" max="2825" width="13.28515625" style="203" customWidth="1"/>
    <col min="2826" max="2826" width="15.85546875" style="203" customWidth="1"/>
    <col min="2827" max="2827" width="13" style="203" customWidth="1"/>
    <col min="2828" max="2828" width="0.140625" style="203" customWidth="1"/>
    <col min="2829" max="3070" width="11.42578125" style="203"/>
    <col min="3071" max="3071" width="1.85546875" style="203" customWidth="1"/>
    <col min="3072" max="3078" width="11.42578125" style="203"/>
    <col min="3079" max="3079" width="15.42578125" style="203" customWidth="1"/>
    <col min="3080" max="3080" width="14.85546875" style="203" customWidth="1"/>
    <col min="3081" max="3081" width="13.28515625" style="203" customWidth="1"/>
    <col min="3082" max="3082" width="15.85546875" style="203" customWidth="1"/>
    <col min="3083" max="3083" width="13" style="203" customWidth="1"/>
    <col min="3084" max="3084" width="0.140625" style="203" customWidth="1"/>
    <col min="3085" max="3326" width="11.42578125" style="203"/>
    <col min="3327" max="3327" width="1.85546875" style="203" customWidth="1"/>
    <col min="3328" max="3334" width="11.42578125" style="203"/>
    <col min="3335" max="3335" width="15.42578125" style="203" customWidth="1"/>
    <col min="3336" max="3336" width="14.85546875" style="203" customWidth="1"/>
    <col min="3337" max="3337" width="13.28515625" style="203" customWidth="1"/>
    <col min="3338" max="3338" width="15.85546875" style="203" customWidth="1"/>
    <col min="3339" max="3339" width="13" style="203" customWidth="1"/>
    <col min="3340" max="3340" width="0.140625" style="203" customWidth="1"/>
    <col min="3341" max="3582" width="11.42578125" style="203"/>
    <col min="3583" max="3583" width="1.85546875" style="203" customWidth="1"/>
    <col min="3584" max="3590" width="11.42578125" style="203"/>
    <col min="3591" max="3591" width="15.42578125" style="203" customWidth="1"/>
    <col min="3592" max="3592" width="14.85546875" style="203" customWidth="1"/>
    <col min="3593" max="3593" width="13.28515625" style="203" customWidth="1"/>
    <col min="3594" max="3594" width="15.85546875" style="203" customWidth="1"/>
    <col min="3595" max="3595" width="13" style="203" customWidth="1"/>
    <col min="3596" max="3596" width="0.140625" style="203" customWidth="1"/>
    <col min="3597" max="3838" width="11.42578125" style="203"/>
    <col min="3839" max="3839" width="1.85546875" style="203" customWidth="1"/>
    <col min="3840" max="3846" width="11.42578125" style="203"/>
    <col min="3847" max="3847" width="15.42578125" style="203" customWidth="1"/>
    <col min="3848" max="3848" width="14.85546875" style="203" customWidth="1"/>
    <col min="3849" max="3849" width="13.28515625" style="203" customWidth="1"/>
    <col min="3850" max="3850" width="15.85546875" style="203" customWidth="1"/>
    <col min="3851" max="3851" width="13" style="203" customWidth="1"/>
    <col min="3852" max="3852" width="0.140625" style="203" customWidth="1"/>
    <col min="3853" max="4094" width="11.42578125" style="203"/>
    <col min="4095" max="4095" width="1.85546875" style="203" customWidth="1"/>
    <col min="4096" max="4102" width="11.42578125" style="203"/>
    <col min="4103" max="4103" width="15.42578125" style="203" customWidth="1"/>
    <col min="4104" max="4104" width="14.85546875" style="203" customWidth="1"/>
    <col min="4105" max="4105" width="13.28515625" style="203" customWidth="1"/>
    <col min="4106" max="4106" width="15.85546875" style="203" customWidth="1"/>
    <col min="4107" max="4107" width="13" style="203" customWidth="1"/>
    <col min="4108" max="4108" width="0.140625" style="203" customWidth="1"/>
    <col min="4109" max="4350" width="11.42578125" style="203"/>
    <col min="4351" max="4351" width="1.85546875" style="203" customWidth="1"/>
    <col min="4352" max="4358" width="11.42578125" style="203"/>
    <col min="4359" max="4359" width="15.42578125" style="203" customWidth="1"/>
    <col min="4360" max="4360" width="14.85546875" style="203" customWidth="1"/>
    <col min="4361" max="4361" width="13.28515625" style="203" customWidth="1"/>
    <col min="4362" max="4362" width="15.85546875" style="203" customWidth="1"/>
    <col min="4363" max="4363" width="13" style="203" customWidth="1"/>
    <col min="4364" max="4364" width="0.140625" style="203" customWidth="1"/>
    <col min="4365" max="4606" width="11.42578125" style="203"/>
    <col min="4607" max="4607" width="1.85546875" style="203" customWidth="1"/>
    <col min="4608" max="4614" width="11.42578125" style="203"/>
    <col min="4615" max="4615" width="15.42578125" style="203" customWidth="1"/>
    <col min="4616" max="4616" width="14.85546875" style="203" customWidth="1"/>
    <col min="4617" max="4617" width="13.28515625" style="203" customWidth="1"/>
    <col min="4618" max="4618" width="15.85546875" style="203" customWidth="1"/>
    <col min="4619" max="4619" width="13" style="203" customWidth="1"/>
    <col min="4620" max="4620" width="0.140625" style="203" customWidth="1"/>
    <col min="4621" max="4862" width="11.42578125" style="203"/>
    <col min="4863" max="4863" width="1.85546875" style="203" customWidth="1"/>
    <col min="4864" max="4870" width="11.42578125" style="203"/>
    <col min="4871" max="4871" width="15.42578125" style="203" customWidth="1"/>
    <col min="4872" max="4872" width="14.85546875" style="203" customWidth="1"/>
    <col min="4873" max="4873" width="13.28515625" style="203" customWidth="1"/>
    <col min="4874" max="4874" width="15.85546875" style="203" customWidth="1"/>
    <col min="4875" max="4875" width="13" style="203" customWidth="1"/>
    <col min="4876" max="4876" width="0.140625" style="203" customWidth="1"/>
    <col min="4877" max="5118" width="11.42578125" style="203"/>
    <col min="5119" max="5119" width="1.85546875" style="203" customWidth="1"/>
    <col min="5120" max="5126" width="11.42578125" style="203"/>
    <col min="5127" max="5127" width="15.42578125" style="203" customWidth="1"/>
    <col min="5128" max="5128" width="14.85546875" style="203" customWidth="1"/>
    <col min="5129" max="5129" width="13.28515625" style="203" customWidth="1"/>
    <col min="5130" max="5130" width="15.85546875" style="203" customWidth="1"/>
    <col min="5131" max="5131" width="13" style="203" customWidth="1"/>
    <col min="5132" max="5132" width="0.140625" style="203" customWidth="1"/>
    <col min="5133" max="5374" width="11.42578125" style="203"/>
    <col min="5375" max="5375" width="1.85546875" style="203" customWidth="1"/>
    <col min="5376" max="5382" width="11.42578125" style="203"/>
    <col min="5383" max="5383" width="15.42578125" style="203" customWidth="1"/>
    <col min="5384" max="5384" width="14.85546875" style="203" customWidth="1"/>
    <col min="5385" max="5385" width="13.28515625" style="203" customWidth="1"/>
    <col min="5386" max="5386" width="15.85546875" style="203" customWidth="1"/>
    <col min="5387" max="5387" width="13" style="203" customWidth="1"/>
    <col min="5388" max="5388" width="0.140625" style="203" customWidth="1"/>
    <col min="5389" max="5630" width="11.42578125" style="203"/>
    <col min="5631" max="5631" width="1.85546875" style="203" customWidth="1"/>
    <col min="5632" max="5638" width="11.42578125" style="203"/>
    <col min="5639" max="5639" width="15.42578125" style="203" customWidth="1"/>
    <col min="5640" max="5640" width="14.85546875" style="203" customWidth="1"/>
    <col min="5641" max="5641" width="13.28515625" style="203" customWidth="1"/>
    <col min="5642" max="5642" width="15.85546875" style="203" customWidth="1"/>
    <col min="5643" max="5643" width="13" style="203" customWidth="1"/>
    <col min="5644" max="5644" width="0.140625" style="203" customWidth="1"/>
    <col min="5645" max="5886" width="11.42578125" style="203"/>
    <col min="5887" max="5887" width="1.85546875" style="203" customWidth="1"/>
    <col min="5888" max="5894" width="11.42578125" style="203"/>
    <col min="5895" max="5895" width="15.42578125" style="203" customWidth="1"/>
    <col min="5896" max="5896" width="14.85546875" style="203" customWidth="1"/>
    <col min="5897" max="5897" width="13.28515625" style="203" customWidth="1"/>
    <col min="5898" max="5898" width="15.85546875" style="203" customWidth="1"/>
    <col min="5899" max="5899" width="13" style="203" customWidth="1"/>
    <col min="5900" max="5900" width="0.140625" style="203" customWidth="1"/>
    <col min="5901" max="6142" width="11.42578125" style="203"/>
    <col min="6143" max="6143" width="1.85546875" style="203" customWidth="1"/>
    <col min="6144" max="6150" width="11.42578125" style="203"/>
    <col min="6151" max="6151" width="15.42578125" style="203" customWidth="1"/>
    <col min="6152" max="6152" width="14.85546875" style="203" customWidth="1"/>
    <col min="6153" max="6153" width="13.28515625" style="203" customWidth="1"/>
    <col min="6154" max="6154" width="15.85546875" style="203" customWidth="1"/>
    <col min="6155" max="6155" width="13" style="203" customWidth="1"/>
    <col min="6156" max="6156" width="0.140625" style="203" customWidth="1"/>
    <col min="6157" max="6398" width="11.42578125" style="203"/>
    <col min="6399" max="6399" width="1.85546875" style="203" customWidth="1"/>
    <col min="6400" max="6406" width="11.42578125" style="203"/>
    <col min="6407" max="6407" width="15.42578125" style="203" customWidth="1"/>
    <col min="6408" max="6408" width="14.85546875" style="203" customWidth="1"/>
    <col min="6409" max="6409" width="13.28515625" style="203" customWidth="1"/>
    <col min="6410" max="6410" width="15.85546875" style="203" customWidth="1"/>
    <col min="6411" max="6411" width="13" style="203" customWidth="1"/>
    <col min="6412" max="6412" width="0.140625" style="203" customWidth="1"/>
    <col min="6413" max="6654" width="11.42578125" style="203"/>
    <col min="6655" max="6655" width="1.85546875" style="203" customWidth="1"/>
    <col min="6656" max="6662" width="11.42578125" style="203"/>
    <col min="6663" max="6663" width="15.42578125" style="203" customWidth="1"/>
    <col min="6664" max="6664" width="14.85546875" style="203" customWidth="1"/>
    <col min="6665" max="6665" width="13.28515625" style="203" customWidth="1"/>
    <col min="6666" max="6666" width="15.85546875" style="203" customWidth="1"/>
    <col min="6667" max="6667" width="13" style="203" customWidth="1"/>
    <col min="6668" max="6668" width="0.140625" style="203" customWidth="1"/>
    <col min="6669" max="6910" width="11.42578125" style="203"/>
    <col min="6911" max="6911" width="1.85546875" style="203" customWidth="1"/>
    <col min="6912" max="6918" width="11.42578125" style="203"/>
    <col min="6919" max="6919" width="15.42578125" style="203" customWidth="1"/>
    <col min="6920" max="6920" width="14.85546875" style="203" customWidth="1"/>
    <col min="6921" max="6921" width="13.28515625" style="203" customWidth="1"/>
    <col min="6922" max="6922" width="15.85546875" style="203" customWidth="1"/>
    <col min="6923" max="6923" width="13" style="203" customWidth="1"/>
    <col min="6924" max="6924" width="0.140625" style="203" customWidth="1"/>
    <col min="6925" max="7166" width="11.42578125" style="203"/>
    <col min="7167" max="7167" width="1.85546875" style="203" customWidth="1"/>
    <col min="7168" max="7174" width="11.42578125" style="203"/>
    <col min="7175" max="7175" width="15.42578125" style="203" customWidth="1"/>
    <col min="7176" max="7176" width="14.85546875" style="203" customWidth="1"/>
    <col min="7177" max="7177" width="13.28515625" style="203" customWidth="1"/>
    <col min="7178" max="7178" width="15.85546875" style="203" customWidth="1"/>
    <col min="7179" max="7179" width="13" style="203" customWidth="1"/>
    <col min="7180" max="7180" width="0.140625" style="203" customWidth="1"/>
    <col min="7181" max="7422" width="11.42578125" style="203"/>
    <col min="7423" max="7423" width="1.85546875" style="203" customWidth="1"/>
    <col min="7424" max="7430" width="11.42578125" style="203"/>
    <col min="7431" max="7431" width="15.42578125" style="203" customWidth="1"/>
    <col min="7432" max="7432" width="14.85546875" style="203" customWidth="1"/>
    <col min="7433" max="7433" width="13.28515625" style="203" customWidth="1"/>
    <col min="7434" max="7434" width="15.85546875" style="203" customWidth="1"/>
    <col min="7435" max="7435" width="13" style="203" customWidth="1"/>
    <col min="7436" max="7436" width="0.140625" style="203" customWidth="1"/>
    <col min="7437" max="7678" width="11.42578125" style="203"/>
    <col min="7679" max="7679" width="1.85546875" style="203" customWidth="1"/>
    <col min="7680" max="7686" width="11.42578125" style="203"/>
    <col min="7687" max="7687" width="15.42578125" style="203" customWidth="1"/>
    <col min="7688" max="7688" width="14.85546875" style="203" customWidth="1"/>
    <col min="7689" max="7689" width="13.28515625" style="203" customWidth="1"/>
    <col min="7690" max="7690" width="15.85546875" style="203" customWidth="1"/>
    <col min="7691" max="7691" width="13" style="203" customWidth="1"/>
    <col min="7692" max="7692" width="0.140625" style="203" customWidth="1"/>
    <col min="7693" max="7934" width="11.42578125" style="203"/>
    <col min="7935" max="7935" width="1.85546875" style="203" customWidth="1"/>
    <col min="7936" max="7942" width="11.42578125" style="203"/>
    <col min="7943" max="7943" width="15.42578125" style="203" customWidth="1"/>
    <col min="7944" max="7944" width="14.85546875" style="203" customWidth="1"/>
    <col min="7945" max="7945" width="13.28515625" style="203" customWidth="1"/>
    <col min="7946" max="7946" width="15.85546875" style="203" customWidth="1"/>
    <col min="7947" max="7947" width="13" style="203" customWidth="1"/>
    <col min="7948" max="7948" width="0.140625" style="203" customWidth="1"/>
    <col min="7949" max="8190" width="11.42578125" style="203"/>
    <col min="8191" max="8191" width="1.85546875" style="203" customWidth="1"/>
    <col min="8192" max="8198" width="11.42578125" style="203"/>
    <col min="8199" max="8199" width="15.42578125" style="203" customWidth="1"/>
    <col min="8200" max="8200" width="14.85546875" style="203" customWidth="1"/>
    <col min="8201" max="8201" width="13.28515625" style="203" customWidth="1"/>
    <col min="8202" max="8202" width="15.85546875" style="203" customWidth="1"/>
    <col min="8203" max="8203" width="13" style="203" customWidth="1"/>
    <col min="8204" max="8204" width="0.140625" style="203" customWidth="1"/>
    <col min="8205" max="8446" width="11.42578125" style="203"/>
    <col min="8447" max="8447" width="1.85546875" style="203" customWidth="1"/>
    <col min="8448" max="8454" width="11.42578125" style="203"/>
    <col min="8455" max="8455" width="15.42578125" style="203" customWidth="1"/>
    <col min="8456" max="8456" width="14.85546875" style="203" customWidth="1"/>
    <col min="8457" max="8457" width="13.28515625" style="203" customWidth="1"/>
    <col min="8458" max="8458" width="15.85546875" style="203" customWidth="1"/>
    <col min="8459" max="8459" width="13" style="203" customWidth="1"/>
    <col min="8460" max="8460" width="0.140625" style="203" customWidth="1"/>
    <col min="8461" max="8702" width="11.42578125" style="203"/>
    <col min="8703" max="8703" width="1.85546875" style="203" customWidth="1"/>
    <col min="8704" max="8710" width="11.42578125" style="203"/>
    <col min="8711" max="8711" width="15.42578125" style="203" customWidth="1"/>
    <col min="8712" max="8712" width="14.85546875" style="203" customWidth="1"/>
    <col min="8713" max="8713" width="13.28515625" style="203" customWidth="1"/>
    <col min="8714" max="8714" width="15.85546875" style="203" customWidth="1"/>
    <col min="8715" max="8715" width="13" style="203" customWidth="1"/>
    <col min="8716" max="8716" width="0.140625" style="203" customWidth="1"/>
    <col min="8717" max="8958" width="11.42578125" style="203"/>
    <col min="8959" max="8959" width="1.85546875" style="203" customWidth="1"/>
    <col min="8960" max="8966" width="11.42578125" style="203"/>
    <col min="8967" max="8967" width="15.42578125" style="203" customWidth="1"/>
    <col min="8968" max="8968" width="14.85546875" style="203" customWidth="1"/>
    <col min="8969" max="8969" width="13.28515625" style="203" customWidth="1"/>
    <col min="8970" max="8970" width="15.85546875" style="203" customWidth="1"/>
    <col min="8971" max="8971" width="13" style="203" customWidth="1"/>
    <col min="8972" max="8972" width="0.140625" style="203" customWidth="1"/>
    <col min="8973" max="9214" width="11.42578125" style="203"/>
    <col min="9215" max="9215" width="1.85546875" style="203" customWidth="1"/>
    <col min="9216" max="9222" width="11.42578125" style="203"/>
    <col min="9223" max="9223" width="15.42578125" style="203" customWidth="1"/>
    <col min="9224" max="9224" width="14.85546875" style="203" customWidth="1"/>
    <col min="9225" max="9225" width="13.28515625" style="203" customWidth="1"/>
    <col min="9226" max="9226" width="15.85546875" style="203" customWidth="1"/>
    <col min="9227" max="9227" width="13" style="203" customWidth="1"/>
    <col min="9228" max="9228" width="0.140625" style="203" customWidth="1"/>
    <col min="9229" max="9470" width="11.42578125" style="203"/>
    <col min="9471" max="9471" width="1.85546875" style="203" customWidth="1"/>
    <col min="9472" max="9478" width="11.42578125" style="203"/>
    <col min="9479" max="9479" width="15.42578125" style="203" customWidth="1"/>
    <col min="9480" max="9480" width="14.85546875" style="203" customWidth="1"/>
    <col min="9481" max="9481" width="13.28515625" style="203" customWidth="1"/>
    <col min="9482" max="9482" width="15.85546875" style="203" customWidth="1"/>
    <col min="9483" max="9483" width="13" style="203" customWidth="1"/>
    <col min="9484" max="9484" width="0.140625" style="203" customWidth="1"/>
    <col min="9485" max="9726" width="11.42578125" style="203"/>
    <col min="9727" max="9727" width="1.85546875" style="203" customWidth="1"/>
    <col min="9728" max="9734" width="11.42578125" style="203"/>
    <col min="9735" max="9735" width="15.42578125" style="203" customWidth="1"/>
    <col min="9736" max="9736" width="14.85546875" style="203" customWidth="1"/>
    <col min="9737" max="9737" width="13.28515625" style="203" customWidth="1"/>
    <col min="9738" max="9738" width="15.85546875" style="203" customWidth="1"/>
    <col min="9739" max="9739" width="13" style="203" customWidth="1"/>
    <col min="9740" max="9740" width="0.140625" style="203" customWidth="1"/>
    <col min="9741" max="9982" width="11.42578125" style="203"/>
    <col min="9983" max="9983" width="1.85546875" style="203" customWidth="1"/>
    <col min="9984" max="9990" width="11.42578125" style="203"/>
    <col min="9991" max="9991" width="15.42578125" style="203" customWidth="1"/>
    <col min="9992" max="9992" width="14.85546875" style="203" customWidth="1"/>
    <col min="9993" max="9993" width="13.28515625" style="203" customWidth="1"/>
    <col min="9994" max="9994" width="15.85546875" style="203" customWidth="1"/>
    <col min="9995" max="9995" width="13" style="203" customWidth="1"/>
    <col min="9996" max="9996" width="0.140625" style="203" customWidth="1"/>
    <col min="9997" max="10238" width="11.42578125" style="203"/>
    <col min="10239" max="10239" width="1.85546875" style="203" customWidth="1"/>
    <col min="10240" max="10246" width="11.42578125" style="203"/>
    <col min="10247" max="10247" width="15.42578125" style="203" customWidth="1"/>
    <col min="10248" max="10248" width="14.85546875" style="203" customWidth="1"/>
    <col min="10249" max="10249" width="13.28515625" style="203" customWidth="1"/>
    <col min="10250" max="10250" width="15.85546875" style="203" customWidth="1"/>
    <col min="10251" max="10251" width="13" style="203" customWidth="1"/>
    <col min="10252" max="10252" width="0.140625" style="203" customWidth="1"/>
    <col min="10253" max="10494" width="11.42578125" style="203"/>
    <col min="10495" max="10495" width="1.85546875" style="203" customWidth="1"/>
    <col min="10496" max="10502" width="11.42578125" style="203"/>
    <col min="10503" max="10503" width="15.42578125" style="203" customWidth="1"/>
    <col min="10504" max="10504" width="14.85546875" style="203" customWidth="1"/>
    <col min="10505" max="10505" width="13.28515625" style="203" customWidth="1"/>
    <col min="10506" max="10506" width="15.85546875" style="203" customWidth="1"/>
    <col min="10507" max="10507" width="13" style="203" customWidth="1"/>
    <col min="10508" max="10508" width="0.140625" style="203" customWidth="1"/>
    <col min="10509" max="10750" width="11.42578125" style="203"/>
    <col min="10751" max="10751" width="1.85546875" style="203" customWidth="1"/>
    <col min="10752" max="10758" width="11.42578125" style="203"/>
    <col min="10759" max="10759" width="15.42578125" style="203" customWidth="1"/>
    <col min="10760" max="10760" width="14.85546875" style="203" customWidth="1"/>
    <col min="10761" max="10761" width="13.28515625" style="203" customWidth="1"/>
    <col min="10762" max="10762" width="15.85546875" style="203" customWidth="1"/>
    <col min="10763" max="10763" width="13" style="203" customWidth="1"/>
    <col min="10764" max="10764" width="0.140625" style="203" customWidth="1"/>
    <col min="10765" max="11006" width="11.42578125" style="203"/>
    <col min="11007" max="11007" width="1.85546875" style="203" customWidth="1"/>
    <col min="11008" max="11014" width="11.42578125" style="203"/>
    <col min="11015" max="11015" width="15.42578125" style="203" customWidth="1"/>
    <col min="11016" max="11016" width="14.85546875" style="203" customWidth="1"/>
    <col min="11017" max="11017" width="13.28515625" style="203" customWidth="1"/>
    <col min="11018" max="11018" width="15.85546875" style="203" customWidth="1"/>
    <col min="11019" max="11019" width="13" style="203" customWidth="1"/>
    <col min="11020" max="11020" width="0.140625" style="203" customWidth="1"/>
    <col min="11021" max="11262" width="11.42578125" style="203"/>
    <col min="11263" max="11263" width="1.85546875" style="203" customWidth="1"/>
    <col min="11264" max="11270" width="11.42578125" style="203"/>
    <col min="11271" max="11271" width="15.42578125" style="203" customWidth="1"/>
    <col min="11272" max="11272" width="14.85546875" style="203" customWidth="1"/>
    <col min="11273" max="11273" width="13.28515625" style="203" customWidth="1"/>
    <col min="11274" max="11274" width="15.85546875" style="203" customWidth="1"/>
    <col min="11275" max="11275" width="13" style="203" customWidth="1"/>
    <col min="11276" max="11276" width="0.140625" style="203" customWidth="1"/>
    <col min="11277" max="11518" width="11.42578125" style="203"/>
    <col min="11519" max="11519" width="1.85546875" style="203" customWidth="1"/>
    <col min="11520" max="11526" width="11.42578125" style="203"/>
    <col min="11527" max="11527" width="15.42578125" style="203" customWidth="1"/>
    <col min="11528" max="11528" width="14.85546875" style="203" customWidth="1"/>
    <col min="11529" max="11529" width="13.28515625" style="203" customWidth="1"/>
    <col min="11530" max="11530" width="15.85546875" style="203" customWidth="1"/>
    <col min="11531" max="11531" width="13" style="203" customWidth="1"/>
    <col min="11532" max="11532" width="0.140625" style="203" customWidth="1"/>
    <col min="11533" max="11774" width="11.42578125" style="203"/>
    <col min="11775" max="11775" width="1.85546875" style="203" customWidth="1"/>
    <col min="11776" max="11782" width="11.42578125" style="203"/>
    <col min="11783" max="11783" width="15.42578125" style="203" customWidth="1"/>
    <col min="11784" max="11784" width="14.85546875" style="203" customWidth="1"/>
    <col min="11785" max="11785" width="13.28515625" style="203" customWidth="1"/>
    <col min="11786" max="11786" width="15.85546875" style="203" customWidth="1"/>
    <col min="11787" max="11787" width="13" style="203" customWidth="1"/>
    <col min="11788" max="11788" width="0.140625" style="203" customWidth="1"/>
    <col min="11789" max="12030" width="11.42578125" style="203"/>
    <col min="12031" max="12031" width="1.85546875" style="203" customWidth="1"/>
    <col min="12032" max="12038" width="11.42578125" style="203"/>
    <col min="12039" max="12039" width="15.42578125" style="203" customWidth="1"/>
    <col min="12040" max="12040" width="14.85546875" style="203" customWidth="1"/>
    <col min="12041" max="12041" width="13.28515625" style="203" customWidth="1"/>
    <col min="12042" max="12042" width="15.85546875" style="203" customWidth="1"/>
    <col min="12043" max="12043" width="13" style="203" customWidth="1"/>
    <col min="12044" max="12044" width="0.140625" style="203" customWidth="1"/>
    <col min="12045" max="12286" width="11.42578125" style="203"/>
    <col min="12287" max="12287" width="1.85546875" style="203" customWidth="1"/>
    <col min="12288" max="12294" width="11.42578125" style="203"/>
    <col min="12295" max="12295" width="15.42578125" style="203" customWidth="1"/>
    <col min="12296" max="12296" width="14.85546875" style="203" customWidth="1"/>
    <col min="12297" max="12297" width="13.28515625" style="203" customWidth="1"/>
    <col min="12298" max="12298" width="15.85546875" style="203" customWidth="1"/>
    <col min="12299" max="12299" width="13" style="203" customWidth="1"/>
    <col min="12300" max="12300" width="0.140625" style="203" customWidth="1"/>
    <col min="12301" max="12542" width="11.42578125" style="203"/>
    <col min="12543" max="12543" width="1.85546875" style="203" customWidth="1"/>
    <col min="12544" max="12550" width="11.42578125" style="203"/>
    <col min="12551" max="12551" width="15.42578125" style="203" customWidth="1"/>
    <col min="12552" max="12552" width="14.85546875" style="203" customWidth="1"/>
    <col min="12553" max="12553" width="13.28515625" style="203" customWidth="1"/>
    <col min="12554" max="12554" width="15.85546875" style="203" customWidth="1"/>
    <col min="12555" max="12555" width="13" style="203" customWidth="1"/>
    <col min="12556" max="12556" width="0.140625" style="203" customWidth="1"/>
    <col min="12557" max="12798" width="11.42578125" style="203"/>
    <col min="12799" max="12799" width="1.85546875" style="203" customWidth="1"/>
    <col min="12800" max="12806" width="11.42578125" style="203"/>
    <col min="12807" max="12807" width="15.42578125" style="203" customWidth="1"/>
    <col min="12808" max="12808" width="14.85546875" style="203" customWidth="1"/>
    <col min="12809" max="12809" width="13.28515625" style="203" customWidth="1"/>
    <col min="12810" max="12810" width="15.85546875" style="203" customWidth="1"/>
    <col min="12811" max="12811" width="13" style="203" customWidth="1"/>
    <col min="12812" max="12812" width="0.140625" style="203" customWidth="1"/>
    <col min="12813" max="13054" width="11.42578125" style="203"/>
    <col min="13055" max="13055" width="1.85546875" style="203" customWidth="1"/>
    <col min="13056" max="13062" width="11.42578125" style="203"/>
    <col min="13063" max="13063" width="15.42578125" style="203" customWidth="1"/>
    <col min="13064" max="13064" width="14.85546875" style="203" customWidth="1"/>
    <col min="13065" max="13065" width="13.28515625" style="203" customWidth="1"/>
    <col min="13066" max="13066" width="15.85546875" style="203" customWidth="1"/>
    <col min="13067" max="13067" width="13" style="203" customWidth="1"/>
    <col min="13068" max="13068" width="0.140625" style="203" customWidth="1"/>
    <col min="13069" max="13310" width="11.42578125" style="203"/>
    <col min="13311" max="13311" width="1.85546875" style="203" customWidth="1"/>
    <col min="13312" max="13318" width="11.42578125" style="203"/>
    <col min="13319" max="13319" width="15.42578125" style="203" customWidth="1"/>
    <col min="13320" max="13320" width="14.85546875" style="203" customWidth="1"/>
    <col min="13321" max="13321" width="13.28515625" style="203" customWidth="1"/>
    <col min="13322" max="13322" width="15.85546875" style="203" customWidth="1"/>
    <col min="13323" max="13323" width="13" style="203" customWidth="1"/>
    <col min="13324" max="13324" width="0.140625" style="203" customWidth="1"/>
    <col min="13325" max="13566" width="11.42578125" style="203"/>
    <col min="13567" max="13567" width="1.85546875" style="203" customWidth="1"/>
    <col min="13568" max="13574" width="11.42578125" style="203"/>
    <col min="13575" max="13575" width="15.42578125" style="203" customWidth="1"/>
    <col min="13576" max="13576" width="14.85546875" style="203" customWidth="1"/>
    <col min="13577" max="13577" width="13.28515625" style="203" customWidth="1"/>
    <col min="13578" max="13578" width="15.85546875" style="203" customWidth="1"/>
    <col min="13579" max="13579" width="13" style="203" customWidth="1"/>
    <col min="13580" max="13580" width="0.140625" style="203" customWidth="1"/>
    <col min="13581" max="13822" width="11.42578125" style="203"/>
    <col min="13823" max="13823" width="1.85546875" style="203" customWidth="1"/>
    <col min="13824" max="13830" width="11.42578125" style="203"/>
    <col min="13831" max="13831" width="15.42578125" style="203" customWidth="1"/>
    <col min="13832" max="13832" width="14.85546875" style="203" customWidth="1"/>
    <col min="13833" max="13833" width="13.28515625" style="203" customWidth="1"/>
    <col min="13834" max="13834" width="15.85546875" style="203" customWidth="1"/>
    <col min="13835" max="13835" width="13" style="203" customWidth="1"/>
    <col min="13836" max="13836" width="0.140625" style="203" customWidth="1"/>
    <col min="13837" max="14078" width="11.42578125" style="203"/>
    <col min="14079" max="14079" width="1.85546875" style="203" customWidth="1"/>
    <col min="14080" max="14086" width="11.42578125" style="203"/>
    <col min="14087" max="14087" width="15.42578125" style="203" customWidth="1"/>
    <col min="14088" max="14088" width="14.85546875" style="203" customWidth="1"/>
    <col min="14089" max="14089" width="13.28515625" style="203" customWidth="1"/>
    <col min="14090" max="14090" width="15.85546875" style="203" customWidth="1"/>
    <col min="14091" max="14091" width="13" style="203" customWidth="1"/>
    <col min="14092" max="14092" width="0.140625" style="203" customWidth="1"/>
    <col min="14093" max="14334" width="11.42578125" style="203"/>
    <col min="14335" max="14335" width="1.85546875" style="203" customWidth="1"/>
    <col min="14336" max="14342" width="11.42578125" style="203"/>
    <col min="14343" max="14343" width="15.42578125" style="203" customWidth="1"/>
    <col min="14344" max="14344" width="14.85546875" style="203" customWidth="1"/>
    <col min="14345" max="14345" width="13.28515625" style="203" customWidth="1"/>
    <col min="14346" max="14346" width="15.85546875" style="203" customWidth="1"/>
    <col min="14347" max="14347" width="13" style="203" customWidth="1"/>
    <col min="14348" max="14348" width="0.140625" style="203" customWidth="1"/>
    <col min="14349" max="14590" width="11.42578125" style="203"/>
    <col min="14591" max="14591" width="1.85546875" style="203" customWidth="1"/>
    <col min="14592" max="14598" width="11.42578125" style="203"/>
    <col min="14599" max="14599" width="15.42578125" style="203" customWidth="1"/>
    <col min="14600" max="14600" width="14.85546875" style="203" customWidth="1"/>
    <col min="14601" max="14601" width="13.28515625" style="203" customWidth="1"/>
    <col min="14602" max="14602" width="15.85546875" style="203" customWidth="1"/>
    <col min="14603" max="14603" width="13" style="203" customWidth="1"/>
    <col min="14604" max="14604" width="0.140625" style="203" customWidth="1"/>
    <col min="14605" max="14846" width="11.42578125" style="203"/>
    <col min="14847" max="14847" width="1.85546875" style="203" customWidth="1"/>
    <col min="14848" max="14854" width="11.42578125" style="203"/>
    <col min="14855" max="14855" width="15.42578125" style="203" customWidth="1"/>
    <col min="14856" max="14856" width="14.85546875" style="203" customWidth="1"/>
    <col min="14857" max="14857" width="13.28515625" style="203" customWidth="1"/>
    <col min="14858" max="14858" width="15.85546875" style="203" customWidth="1"/>
    <col min="14859" max="14859" width="13" style="203" customWidth="1"/>
    <col min="14860" max="14860" width="0.140625" style="203" customWidth="1"/>
    <col min="14861" max="15102" width="11.42578125" style="203"/>
    <col min="15103" max="15103" width="1.85546875" style="203" customWidth="1"/>
    <col min="15104" max="15110" width="11.42578125" style="203"/>
    <col min="15111" max="15111" width="15.42578125" style="203" customWidth="1"/>
    <col min="15112" max="15112" width="14.85546875" style="203" customWidth="1"/>
    <col min="15113" max="15113" width="13.28515625" style="203" customWidth="1"/>
    <col min="15114" max="15114" width="15.85546875" style="203" customWidth="1"/>
    <col min="15115" max="15115" width="13" style="203" customWidth="1"/>
    <col min="15116" max="15116" width="0.140625" style="203" customWidth="1"/>
    <col min="15117" max="15358" width="11.42578125" style="203"/>
    <col min="15359" max="15359" width="1.85546875" style="203" customWidth="1"/>
    <col min="15360" max="15366" width="11.42578125" style="203"/>
    <col min="15367" max="15367" width="15.42578125" style="203" customWidth="1"/>
    <col min="15368" max="15368" width="14.85546875" style="203" customWidth="1"/>
    <col min="15369" max="15369" width="13.28515625" style="203" customWidth="1"/>
    <col min="15370" max="15370" width="15.85546875" style="203" customWidth="1"/>
    <col min="15371" max="15371" width="13" style="203" customWidth="1"/>
    <col min="15372" max="15372" width="0.140625" style="203" customWidth="1"/>
    <col min="15373" max="15614" width="11.42578125" style="203"/>
    <col min="15615" max="15615" width="1.85546875" style="203" customWidth="1"/>
    <col min="15616" max="15622" width="11.42578125" style="203"/>
    <col min="15623" max="15623" width="15.42578125" style="203" customWidth="1"/>
    <col min="15624" max="15624" width="14.85546875" style="203" customWidth="1"/>
    <col min="15625" max="15625" width="13.28515625" style="203" customWidth="1"/>
    <col min="15626" max="15626" width="15.85546875" style="203" customWidth="1"/>
    <col min="15627" max="15627" width="13" style="203" customWidth="1"/>
    <col min="15628" max="15628" width="0.140625" style="203" customWidth="1"/>
    <col min="15629" max="15870" width="11.42578125" style="203"/>
    <col min="15871" max="15871" width="1.85546875" style="203" customWidth="1"/>
    <col min="15872" max="15878" width="11.42578125" style="203"/>
    <col min="15879" max="15879" width="15.42578125" style="203" customWidth="1"/>
    <col min="15880" max="15880" width="14.85546875" style="203" customWidth="1"/>
    <col min="15881" max="15881" width="13.28515625" style="203" customWidth="1"/>
    <col min="15882" max="15882" width="15.85546875" style="203" customWidth="1"/>
    <col min="15883" max="15883" width="13" style="203" customWidth="1"/>
    <col min="15884" max="15884" width="0.140625" style="203" customWidth="1"/>
    <col min="15885" max="16126" width="11.42578125" style="203"/>
    <col min="16127" max="16127" width="1.85546875" style="203" customWidth="1"/>
    <col min="16128" max="16134" width="11.42578125" style="203"/>
    <col min="16135" max="16135" width="15.42578125" style="203" customWidth="1"/>
    <col min="16136" max="16136" width="14.85546875" style="203" customWidth="1"/>
    <col min="16137" max="16137" width="13.28515625" style="203" customWidth="1"/>
    <col min="16138" max="16138" width="15.85546875" style="203" customWidth="1"/>
    <col min="16139" max="16139" width="13" style="203" customWidth="1"/>
    <col min="16140" max="16140" width="0.140625" style="203" customWidth="1"/>
    <col min="16141" max="16384" width="11.42578125" style="203"/>
  </cols>
  <sheetData>
    <row r="1" spans="1:42" ht="4.5" customHeight="1">
      <c r="A1" s="1"/>
      <c r="B1" s="2"/>
      <c r="C1" s="3"/>
      <c r="D1" s="2"/>
      <c r="E1" s="2"/>
      <c r="F1" s="2"/>
      <c r="G1" s="2"/>
      <c r="H1" s="2"/>
      <c r="I1" s="3"/>
      <c r="J1" s="2"/>
      <c r="K1" s="2"/>
      <c r="L1" s="3"/>
    </row>
    <row r="2" spans="1:42" ht="13.5" customHeight="1" thickBot="1">
      <c r="A2" s="600"/>
      <c r="B2" s="5"/>
      <c r="C2" s="6"/>
      <c r="D2" s="602"/>
      <c r="E2" s="602"/>
      <c r="F2" s="602"/>
      <c r="G2" s="602"/>
      <c r="H2" s="602"/>
      <c r="I2" s="603"/>
      <c r="J2" s="604" t="s">
        <v>6</v>
      </c>
      <c r="K2" s="604"/>
      <c r="L2" s="605"/>
    </row>
    <row r="3" spans="1:42">
      <c r="A3" s="600"/>
      <c r="B3" s="5"/>
      <c r="C3" s="6"/>
      <c r="D3" s="602" t="s">
        <v>7</v>
      </c>
      <c r="E3" s="602"/>
      <c r="F3" s="602"/>
      <c r="G3" s="602"/>
      <c r="H3" s="602"/>
      <c r="I3" s="603"/>
      <c r="J3" s="8" t="s">
        <v>8</v>
      </c>
      <c r="K3" s="2"/>
      <c r="L3" s="9"/>
    </row>
    <row r="4" spans="1:42" ht="15.75" thickBot="1">
      <c r="A4" s="600"/>
      <c r="B4" s="5"/>
      <c r="C4" s="10"/>
      <c r="D4" s="606" t="s">
        <v>9</v>
      </c>
      <c r="E4" s="606"/>
      <c r="F4" s="606"/>
      <c r="G4" s="606"/>
      <c r="H4" s="606"/>
      <c r="I4" s="607"/>
      <c r="J4" s="11"/>
      <c r="K4" s="11"/>
      <c r="L4" s="12"/>
    </row>
    <row r="5" spans="1:42" ht="15.75" thickBot="1">
      <c r="A5" s="601"/>
      <c r="B5" s="11"/>
      <c r="C5" s="13"/>
      <c r="D5" s="608" t="s">
        <v>56</v>
      </c>
      <c r="E5" s="608"/>
      <c r="F5" s="608"/>
      <c r="G5" s="608"/>
      <c r="H5" s="608"/>
      <c r="I5" s="609"/>
      <c r="J5" s="14" t="s">
        <v>10</v>
      </c>
      <c r="K5" s="610"/>
      <c r="L5" s="611"/>
    </row>
    <row r="6" spans="1:42">
      <c r="A6" s="16"/>
      <c r="B6" s="5"/>
      <c r="C6" s="5"/>
      <c r="D6" s="5"/>
      <c r="E6" s="5"/>
      <c r="F6" s="5"/>
      <c r="G6" s="5"/>
      <c r="H6" s="5"/>
      <c r="I6" s="5"/>
      <c r="J6" s="5"/>
      <c r="K6" s="5"/>
      <c r="L6" s="17"/>
    </row>
    <row r="7" spans="1:42">
      <c r="A7" s="128" t="s">
        <v>11</v>
      </c>
      <c r="B7" s="19"/>
      <c r="C7" s="20"/>
      <c r="D7" s="20"/>
      <c r="E7" s="20"/>
      <c r="F7" s="20"/>
      <c r="G7" s="20"/>
      <c r="H7" s="20"/>
      <c r="I7" s="20"/>
      <c r="J7" s="20"/>
      <c r="K7" s="20"/>
      <c r="L7" s="21"/>
    </row>
    <row r="8" spans="1:42" ht="5.25" customHeight="1">
      <c r="A8" s="16"/>
      <c r="B8" s="23"/>
      <c r="C8" s="23"/>
      <c r="D8" s="23"/>
      <c r="E8" s="23"/>
      <c r="F8" s="23"/>
      <c r="G8" s="23"/>
      <c r="H8" s="23"/>
      <c r="I8" s="23"/>
      <c r="J8" s="23"/>
      <c r="K8" s="23"/>
      <c r="L8" s="17"/>
    </row>
    <row r="9" spans="1:42">
      <c r="A9" s="129" t="s">
        <v>12</v>
      </c>
      <c r="B9" s="5"/>
      <c r="C9" s="24"/>
      <c r="D9" s="25" t="s">
        <v>13</v>
      </c>
      <c r="E9" s="23"/>
      <c r="F9" s="23"/>
      <c r="G9" s="23"/>
      <c r="H9" s="23"/>
      <c r="I9" s="23"/>
      <c r="J9" s="23"/>
      <c r="K9" s="23"/>
      <c r="L9" s="17"/>
    </row>
    <row r="10" spans="1:42">
      <c r="A10" s="129" t="s">
        <v>14</v>
      </c>
      <c r="B10" s="5"/>
      <c r="C10" s="612"/>
      <c r="D10" s="612"/>
      <c r="E10" s="612"/>
      <c r="F10" s="612"/>
      <c r="G10" s="612"/>
      <c r="H10" s="612"/>
      <c r="I10" s="612"/>
      <c r="J10" s="612"/>
      <c r="K10" s="612"/>
      <c r="L10" s="613"/>
    </row>
    <row r="11" spans="1:42">
      <c r="A11" s="130"/>
      <c r="B11" s="5"/>
      <c r="C11" s="612"/>
      <c r="D11" s="612"/>
      <c r="E11" s="612"/>
      <c r="F11" s="612"/>
      <c r="G11" s="612"/>
      <c r="H11" s="612"/>
      <c r="I11" s="612"/>
      <c r="J11" s="612"/>
      <c r="K11" s="612"/>
      <c r="L11" s="613"/>
    </row>
    <row r="12" spans="1:42">
      <c r="A12" s="129" t="s">
        <v>15</v>
      </c>
      <c r="B12" s="5"/>
      <c r="C12" s="614"/>
      <c r="D12" s="614"/>
      <c r="E12" s="614"/>
      <c r="F12" s="614"/>
      <c r="G12" s="614"/>
      <c r="H12" s="614"/>
      <c r="I12" s="614"/>
      <c r="J12" s="614"/>
      <c r="K12" s="614"/>
      <c r="L12" s="615"/>
    </row>
    <row r="13" spans="1:42">
      <c r="A13" s="129" t="s">
        <v>16</v>
      </c>
      <c r="B13" s="5"/>
      <c r="C13" s="614"/>
      <c r="D13" s="614"/>
      <c r="E13" s="614"/>
      <c r="F13" s="614"/>
      <c r="G13" s="614"/>
      <c r="H13" s="614"/>
      <c r="I13" s="614"/>
      <c r="J13" s="614"/>
      <c r="K13" s="614"/>
      <c r="L13" s="615"/>
    </row>
    <row r="14" spans="1:42">
      <c r="A14" s="129" t="s">
        <v>17</v>
      </c>
      <c r="B14" s="5"/>
      <c r="C14" s="614"/>
      <c r="D14" s="614"/>
      <c r="E14" s="614"/>
      <c r="F14" s="614"/>
      <c r="G14" s="614"/>
      <c r="H14" s="614"/>
      <c r="I14" s="614"/>
      <c r="J14" s="614"/>
      <c r="K14" s="614"/>
      <c r="L14" s="615"/>
    </row>
    <row r="15" spans="1:42" ht="4.5" customHeight="1" thickBot="1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8"/>
    </row>
    <row r="16" spans="1:42" s="32" customFormat="1" ht="2.25" customHeight="1" thickBot="1">
      <c r="A16" s="131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  <c r="M16" s="204"/>
      <c r="N16" s="204"/>
      <c r="O16" s="204"/>
      <c r="P16" s="204"/>
      <c r="Q16" s="204"/>
      <c r="R16" s="204"/>
      <c r="S16" s="204"/>
      <c r="T16" s="204"/>
      <c r="U16" s="204"/>
      <c r="V16" s="204"/>
      <c r="W16" s="204"/>
      <c r="X16" s="204"/>
      <c r="Y16" s="204"/>
      <c r="Z16" s="204"/>
      <c r="AA16" s="204"/>
      <c r="AB16" s="204"/>
      <c r="AC16" s="204"/>
      <c r="AD16" s="204"/>
      <c r="AE16" s="204"/>
      <c r="AF16" s="204"/>
      <c r="AG16" s="204"/>
      <c r="AH16" s="204"/>
      <c r="AI16" s="204"/>
      <c r="AJ16" s="204"/>
      <c r="AK16" s="204"/>
      <c r="AL16" s="204"/>
      <c r="AM16" s="204"/>
      <c r="AN16" s="204"/>
      <c r="AO16" s="204"/>
      <c r="AP16" s="204"/>
    </row>
    <row r="17" spans="1:12">
      <c r="A17" s="132" t="s">
        <v>18</v>
      </c>
      <c r="B17" s="33"/>
      <c r="C17" s="34"/>
      <c r="D17" s="34"/>
      <c r="E17" s="34"/>
      <c r="F17" s="34"/>
      <c r="G17" s="34"/>
      <c r="H17" s="34"/>
      <c r="I17" s="34"/>
      <c r="J17" s="34"/>
      <c r="K17" s="34"/>
      <c r="L17" s="35"/>
    </row>
    <row r="18" spans="1:12" ht="4.5" customHeight="1" thickBot="1">
      <c r="A18" s="16"/>
      <c r="B18" s="5"/>
      <c r="C18" s="5"/>
      <c r="D18" s="5"/>
      <c r="E18" s="5"/>
      <c r="F18" s="5"/>
      <c r="G18" s="5"/>
      <c r="H18" s="5"/>
      <c r="I18" s="5"/>
      <c r="J18" s="5"/>
      <c r="K18" s="5"/>
      <c r="L18" s="17"/>
    </row>
    <row r="19" spans="1:12">
      <c r="A19" s="37" t="s">
        <v>19</v>
      </c>
      <c r="B19" s="570" t="s">
        <v>20</v>
      </c>
      <c r="C19" s="571"/>
      <c r="D19" s="571"/>
      <c r="E19" s="571"/>
      <c r="F19" s="571"/>
      <c r="G19" s="571"/>
      <c r="H19" s="571"/>
      <c r="I19" s="571"/>
      <c r="J19" s="599"/>
      <c r="K19" s="258" t="s">
        <v>21</v>
      </c>
      <c r="L19" s="37" t="s">
        <v>22</v>
      </c>
    </row>
    <row r="20" spans="1:12" ht="15.75" thickBot="1">
      <c r="A20" s="39">
        <v>630.4</v>
      </c>
      <c r="B20" s="584" t="s">
        <v>285</v>
      </c>
      <c r="C20" s="585"/>
      <c r="D20" s="585"/>
      <c r="E20" s="585"/>
      <c r="F20" s="585"/>
      <c r="G20" s="585"/>
      <c r="H20" s="585"/>
      <c r="I20" s="585"/>
      <c r="J20" s="586"/>
      <c r="K20" s="40" t="s">
        <v>0</v>
      </c>
      <c r="L20" s="41"/>
    </row>
    <row r="21" spans="1:12">
      <c r="A21" s="16"/>
      <c r="B21" s="5"/>
      <c r="C21" s="5"/>
      <c r="D21" s="5"/>
      <c r="E21" s="5"/>
      <c r="F21" s="5"/>
      <c r="G21" s="5"/>
      <c r="H21" s="5"/>
      <c r="I21" s="5"/>
      <c r="J21" s="5"/>
      <c r="K21" s="5"/>
      <c r="L21" s="17"/>
    </row>
    <row r="22" spans="1:12">
      <c r="A22" s="133" t="s">
        <v>24</v>
      </c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3"/>
    </row>
    <row r="23" spans="1:12" s="49" customFormat="1" ht="3.75" customHeight="1" thickBot="1">
      <c r="A23" s="134"/>
      <c r="B23" s="45"/>
      <c r="C23" s="45"/>
      <c r="D23" s="45"/>
      <c r="E23" s="45"/>
      <c r="F23" s="45"/>
      <c r="G23" s="45"/>
      <c r="H23" s="46"/>
      <c r="I23" s="46"/>
      <c r="J23" s="45"/>
      <c r="K23" s="45"/>
      <c r="L23" s="47"/>
    </row>
    <row r="24" spans="1:12">
      <c r="A24" s="570" t="s">
        <v>20</v>
      </c>
      <c r="B24" s="587"/>
      <c r="C24" s="587"/>
      <c r="D24" s="587"/>
      <c r="E24" s="588"/>
      <c r="F24" s="589" t="s">
        <v>25</v>
      </c>
      <c r="G24" s="587"/>
      <c r="H24" s="590" t="s">
        <v>26</v>
      </c>
      <c r="I24" s="591"/>
      <c r="J24" s="50" t="s">
        <v>27</v>
      </c>
      <c r="K24" s="258" t="s">
        <v>28</v>
      </c>
      <c r="L24" s="51" t="s">
        <v>29</v>
      </c>
    </row>
    <row r="25" spans="1:12">
      <c r="A25" s="580" t="s">
        <v>86</v>
      </c>
      <c r="B25" s="581"/>
      <c r="C25" s="581"/>
      <c r="D25" s="581"/>
      <c r="E25" s="582"/>
      <c r="F25" s="592"/>
      <c r="G25" s="582"/>
      <c r="H25" s="592"/>
      <c r="I25" s="582"/>
      <c r="J25" s="52">
        <f>+insumos!C59</f>
        <v>6000</v>
      </c>
      <c r="K25" s="53">
        <v>1</v>
      </c>
      <c r="L25" s="54">
        <f>+J25*K25</f>
        <v>6000</v>
      </c>
    </row>
    <row r="26" spans="1:12">
      <c r="A26" s="593" t="s">
        <v>71</v>
      </c>
      <c r="B26" s="594"/>
      <c r="C26" s="594"/>
      <c r="D26" s="594"/>
      <c r="E26" s="595"/>
      <c r="F26" s="55"/>
      <c r="G26" s="56"/>
      <c r="H26" s="55"/>
      <c r="I26" s="56"/>
      <c r="J26" s="52">
        <f>+insumos!C58</f>
        <v>6000</v>
      </c>
      <c r="K26" s="53">
        <v>1</v>
      </c>
      <c r="L26" s="54">
        <f>+J26*K26</f>
        <v>6000</v>
      </c>
    </row>
    <row r="27" spans="1:12" ht="15.75" thickBot="1">
      <c r="A27" s="574" t="s">
        <v>72</v>
      </c>
      <c r="B27" s="575"/>
      <c r="C27" s="575"/>
      <c r="D27" s="575"/>
      <c r="E27" s="583"/>
      <c r="F27" s="598"/>
      <c r="G27" s="583"/>
      <c r="H27" s="598"/>
      <c r="I27" s="583"/>
      <c r="J27" s="57"/>
      <c r="K27" s="58"/>
      <c r="L27" s="96">
        <f>+L54*0.1</f>
        <v>23408.512500000001</v>
      </c>
    </row>
    <row r="28" spans="1:12" ht="15.75" thickBot="1">
      <c r="A28" s="567" t="s">
        <v>31</v>
      </c>
      <c r="B28" s="568"/>
      <c r="C28" s="568"/>
      <c r="D28" s="568"/>
      <c r="E28" s="568"/>
      <c r="F28" s="568"/>
      <c r="G28" s="568"/>
      <c r="H28" s="568"/>
      <c r="I28" s="568"/>
      <c r="J28" s="568"/>
      <c r="K28" s="569"/>
      <c r="L28" s="60">
        <f>SUM(L25:L27)</f>
        <v>35408.512499999997</v>
      </c>
    </row>
    <row r="29" spans="1:12">
      <c r="A29" s="135"/>
      <c r="B29" s="5"/>
      <c r="C29" s="5"/>
      <c r="D29" s="5"/>
      <c r="E29" s="5"/>
      <c r="F29" s="5"/>
      <c r="G29" s="5"/>
      <c r="H29" s="5"/>
      <c r="I29" s="5"/>
      <c r="J29" s="5"/>
      <c r="K29" s="5"/>
      <c r="L29" s="17"/>
    </row>
    <row r="30" spans="1:12">
      <c r="A30" s="136" t="s">
        <v>32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21"/>
    </row>
    <row r="31" spans="1:12" ht="3.75" customHeight="1" thickBot="1">
      <c r="A31" s="26"/>
      <c r="B31" s="11"/>
      <c r="C31" s="11"/>
      <c r="D31" s="11"/>
      <c r="E31" s="11"/>
      <c r="F31" s="11"/>
      <c r="G31" s="11"/>
      <c r="H31" s="11"/>
      <c r="I31" s="5"/>
      <c r="J31" s="5"/>
      <c r="K31" s="5"/>
      <c r="L31" s="17"/>
    </row>
    <row r="32" spans="1:12">
      <c r="A32" s="570" t="s">
        <v>20</v>
      </c>
      <c r="B32" s="571"/>
      <c r="C32" s="571"/>
      <c r="D32" s="571"/>
      <c r="E32" s="571"/>
      <c r="F32" s="571"/>
      <c r="G32" s="571"/>
      <c r="H32" s="579"/>
      <c r="I32" s="259" t="s">
        <v>21</v>
      </c>
      <c r="J32" s="50" t="s">
        <v>22</v>
      </c>
      <c r="K32" s="258" t="s">
        <v>33</v>
      </c>
      <c r="L32" s="51" t="s">
        <v>29</v>
      </c>
    </row>
    <row r="33" spans="1:12">
      <c r="A33" s="572" t="s">
        <v>73</v>
      </c>
      <c r="B33" s="573"/>
      <c r="C33" s="573"/>
      <c r="D33" s="573"/>
      <c r="E33" s="573"/>
      <c r="F33" s="573"/>
      <c r="G33" s="573"/>
      <c r="H33" s="619"/>
      <c r="I33" s="62" t="s">
        <v>74</v>
      </c>
      <c r="J33" s="63">
        <v>7</v>
      </c>
      <c r="K33" s="64">
        <f>+insumos!C13</f>
        <v>40000</v>
      </c>
      <c r="L33" s="54">
        <f>+J33*K33</f>
        <v>280000</v>
      </c>
    </row>
    <row r="34" spans="1:12">
      <c r="A34" s="580" t="s">
        <v>75</v>
      </c>
      <c r="B34" s="581"/>
      <c r="C34" s="581"/>
      <c r="D34" s="581"/>
      <c r="E34" s="581"/>
      <c r="F34" s="581"/>
      <c r="G34" s="581"/>
      <c r="H34" s="582"/>
      <c r="I34" s="65" t="s">
        <v>0</v>
      </c>
      <c r="J34" s="66">
        <v>0.56000000000000005</v>
      </c>
      <c r="K34" s="67">
        <f>+insumos!C9</f>
        <v>60000</v>
      </c>
      <c r="L34" s="68">
        <f>+J34*K34</f>
        <v>33600</v>
      </c>
    </row>
    <row r="35" spans="1:12">
      <c r="A35" s="580" t="s">
        <v>87</v>
      </c>
      <c r="B35" s="581"/>
      <c r="C35" s="581"/>
      <c r="D35" s="581"/>
      <c r="E35" s="581"/>
      <c r="F35" s="581"/>
      <c r="G35" s="581"/>
      <c r="H35" s="582"/>
      <c r="I35" s="65" t="s">
        <v>0</v>
      </c>
      <c r="J35" s="66">
        <v>0.85</v>
      </c>
      <c r="K35" s="67">
        <f>+insumos!C10</f>
        <v>60000</v>
      </c>
      <c r="L35" s="68">
        <f>+J35*K35</f>
        <v>51000</v>
      </c>
    </row>
    <row r="36" spans="1:12">
      <c r="A36" s="580" t="s">
        <v>77</v>
      </c>
      <c r="B36" s="581"/>
      <c r="C36" s="581"/>
      <c r="D36" s="581"/>
      <c r="E36" s="581"/>
      <c r="F36" s="581"/>
      <c r="G36" s="581"/>
      <c r="H36" s="582"/>
      <c r="I36" s="65" t="s">
        <v>78</v>
      </c>
      <c r="J36" s="66">
        <v>160</v>
      </c>
      <c r="K36" s="67">
        <f>+insumos!C8</f>
        <v>44</v>
      </c>
      <c r="L36" s="68">
        <f>+J36*K36</f>
        <v>7040</v>
      </c>
    </row>
    <row r="37" spans="1:12">
      <c r="A37" s="580" t="s">
        <v>79</v>
      </c>
      <c r="B37" s="581"/>
      <c r="C37" s="581"/>
      <c r="D37" s="581"/>
      <c r="E37" s="581"/>
      <c r="F37" s="581"/>
      <c r="G37" s="581"/>
      <c r="H37" s="582"/>
      <c r="I37" s="65" t="s">
        <v>5</v>
      </c>
      <c r="J37" s="66">
        <v>4</v>
      </c>
      <c r="K37" s="67">
        <f>+insumos!C42</f>
        <v>16000</v>
      </c>
      <c r="L37" s="68">
        <f>+J37*K37</f>
        <v>64000</v>
      </c>
    </row>
    <row r="38" spans="1:12">
      <c r="A38" s="580" t="s">
        <v>80</v>
      </c>
      <c r="B38" s="581"/>
      <c r="C38" s="581"/>
      <c r="D38" s="581"/>
      <c r="E38" s="581"/>
      <c r="F38" s="581"/>
      <c r="G38" s="581"/>
      <c r="H38" s="582"/>
      <c r="I38" s="65"/>
      <c r="J38" s="66"/>
      <c r="K38" s="67"/>
      <c r="L38" s="68">
        <f>+(L37+L36+L35+L34+L33)*0.02</f>
        <v>8712.7999999999993</v>
      </c>
    </row>
    <row r="39" spans="1:12" ht="15.75" thickBot="1">
      <c r="A39" s="574" t="s">
        <v>286</v>
      </c>
      <c r="B39" s="575"/>
      <c r="C39" s="575"/>
      <c r="D39" s="575"/>
      <c r="E39" s="575"/>
      <c r="F39" s="575"/>
      <c r="G39" s="575"/>
      <c r="H39" s="583"/>
      <c r="I39" s="69" t="s">
        <v>92</v>
      </c>
      <c r="J39" s="70">
        <v>10.5</v>
      </c>
      <c r="K39" s="67">
        <f>+insumos!C23</f>
        <v>16000</v>
      </c>
      <c r="L39" s="68">
        <f>+K39*J39</f>
        <v>168000</v>
      </c>
    </row>
    <row r="40" spans="1:12" ht="15.75" thickBot="1">
      <c r="A40" s="567" t="s">
        <v>31</v>
      </c>
      <c r="B40" s="568"/>
      <c r="C40" s="568"/>
      <c r="D40" s="568"/>
      <c r="E40" s="568"/>
      <c r="F40" s="568"/>
      <c r="G40" s="568"/>
      <c r="H40" s="568"/>
      <c r="I40" s="568"/>
      <c r="J40" s="568"/>
      <c r="K40" s="569"/>
      <c r="L40" s="60">
        <f>SUM(L33:L39)</f>
        <v>612352.80000000005</v>
      </c>
    </row>
    <row r="41" spans="1:12">
      <c r="A41" s="16"/>
      <c r="B41" s="5"/>
      <c r="C41" s="5"/>
      <c r="D41" s="5"/>
      <c r="E41" s="5"/>
      <c r="F41" s="5"/>
      <c r="G41" s="5"/>
      <c r="H41" s="5"/>
      <c r="I41" s="5"/>
      <c r="J41" s="5"/>
      <c r="K41" s="5"/>
      <c r="L41" s="17"/>
    </row>
    <row r="42" spans="1:12">
      <c r="A42" s="136" t="s">
        <v>34</v>
      </c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21"/>
    </row>
    <row r="43" spans="1:12" ht="3.75" customHeight="1" thickBot="1">
      <c r="A43" s="16"/>
      <c r="B43" s="5"/>
      <c r="C43" s="5"/>
      <c r="D43" s="5"/>
      <c r="E43" s="5"/>
      <c r="F43" s="5"/>
      <c r="G43" s="5"/>
      <c r="H43" s="5"/>
      <c r="I43" s="5"/>
      <c r="J43" s="5"/>
      <c r="K43" s="5"/>
      <c r="L43" s="17"/>
    </row>
    <row r="44" spans="1:12">
      <c r="A44" s="570" t="s">
        <v>35</v>
      </c>
      <c r="B44" s="571"/>
      <c r="C44" s="571"/>
      <c r="D44" s="571"/>
      <c r="E44" s="571"/>
      <c r="F44" s="571"/>
      <c r="G44" s="571"/>
      <c r="H44" s="50" t="s">
        <v>36</v>
      </c>
      <c r="I44" s="258" t="s">
        <v>37</v>
      </c>
      <c r="J44" s="50" t="s">
        <v>38</v>
      </c>
      <c r="K44" s="258" t="s">
        <v>39</v>
      </c>
      <c r="L44" s="51" t="s">
        <v>29</v>
      </c>
    </row>
    <row r="45" spans="1:12">
      <c r="A45" s="580" t="s">
        <v>75</v>
      </c>
      <c r="B45" s="581"/>
      <c r="C45" s="581"/>
      <c r="D45" s="581"/>
      <c r="E45" s="581"/>
      <c r="F45" s="581"/>
      <c r="G45" s="581"/>
      <c r="H45" s="63">
        <f>+J34</f>
        <v>0.56000000000000005</v>
      </c>
      <c r="I45" s="72">
        <f>+insumos!B75</f>
        <v>20</v>
      </c>
      <c r="J45" s="73">
        <f>+H45*I45</f>
        <v>11.200000000000001</v>
      </c>
      <c r="K45" s="64">
        <f>+TRANSPORTE!L55</f>
        <v>1600</v>
      </c>
      <c r="L45" s="54">
        <f>+J45*K45</f>
        <v>17920</v>
      </c>
    </row>
    <row r="46" spans="1:12" ht="15.75" thickBot="1">
      <c r="A46" s="574" t="str">
        <f>+A35</f>
        <v>AGREGADO PETREO PARA CONCRETO HIDRAULICO</v>
      </c>
      <c r="B46" s="575"/>
      <c r="C46" s="575"/>
      <c r="D46" s="575"/>
      <c r="E46" s="575"/>
      <c r="F46" s="575"/>
      <c r="G46" s="575"/>
      <c r="H46" s="74">
        <f>+J35</f>
        <v>0.85</v>
      </c>
      <c r="I46" s="11">
        <f>+insumos!B76</f>
        <v>20</v>
      </c>
      <c r="J46" s="75">
        <f>+H46*I46</f>
        <v>17</v>
      </c>
      <c r="K46" s="64">
        <f>+TRANSPORTE!L55</f>
        <v>1600</v>
      </c>
      <c r="L46" s="54">
        <f>+J46*K46</f>
        <v>27200</v>
      </c>
    </row>
    <row r="47" spans="1:12" ht="15.75" thickBot="1">
      <c r="A47" s="567" t="s">
        <v>31</v>
      </c>
      <c r="B47" s="568"/>
      <c r="C47" s="568"/>
      <c r="D47" s="568"/>
      <c r="E47" s="568"/>
      <c r="F47" s="568"/>
      <c r="G47" s="568"/>
      <c r="H47" s="568"/>
      <c r="I47" s="568"/>
      <c r="J47" s="568"/>
      <c r="K47" s="569"/>
      <c r="L47" s="60">
        <f>SUM(L45:L46)</f>
        <v>45120</v>
      </c>
    </row>
    <row r="48" spans="1:12">
      <c r="A48" s="16"/>
      <c r="B48" s="5"/>
      <c r="C48" s="5"/>
      <c r="D48" s="5"/>
      <c r="E48" s="5"/>
      <c r="F48" s="5"/>
      <c r="G48" s="5"/>
      <c r="H48" s="5"/>
      <c r="I48" s="5"/>
      <c r="J48" s="5"/>
      <c r="K48" s="5"/>
      <c r="L48" s="17"/>
    </row>
    <row r="49" spans="1:12">
      <c r="A49" s="136" t="s">
        <v>41</v>
      </c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21"/>
    </row>
    <row r="50" spans="1:12" ht="3.75" customHeight="1" thickBot="1">
      <c r="A50" s="16"/>
      <c r="B50" s="5"/>
      <c r="C50" s="5"/>
      <c r="D50" s="5"/>
      <c r="E50" s="5"/>
      <c r="F50" s="5"/>
      <c r="G50" s="5"/>
      <c r="H50" s="5"/>
      <c r="I50" s="5"/>
      <c r="J50" s="5"/>
      <c r="K50" s="5"/>
      <c r="L50" s="17"/>
    </row>
    <row r="51" spans="1:12">
      <c r="A51" s="570" t="s">
        <v>42</v>
      </c>
      <c r="B51" s="571"/>
      <c r="C51" s="571"/>
      <c r="D51" s="571"/>
      <c r="E51" s="571"/>
      <c r="F51" s="571"/>
      <c r="G51" s="571"/>
      <c r="H51" s="50" t="s">
        <v>43</v>
      </c>
      <c r="I51" s="76" t="s">
        <v>44</v>
      </c>
      <c r="J51" s="77" t="s">
        <v>45</v>
      </c>
      <c r="K51" s="76" t="s">
        <v>28</v>
      </c>
      <c r="L51" s="78" t="s">
        <v>29</v>
      </c>
    </row>
    <row r="52" spans="1:12">
      <c r="A52" s="572" t="s">
        <v>88</v>
      </c>
      <c r="B52" s="573"/>
      <c r="C52" s="573"/>
      <c r="D52" s="573"/>
      <c r="E52" s="573"/>
      <c r="F52" s="573"/>
      <c r="G52" s="573"/>
      <c r="H52" s="52">
        <f>+insumos!C50+insumos!C49*10</f>
        <v>506130</v>
      </c>
      <c r="I52" s="64">
        <f>+H52*0.85</f>
        <v>430210.5</v>
      </c>
      <c r="J52" s="52">
        <f>+H52+I52</f>
        <v>936340.5</v>
      </c>
      <c r="K52" s="72">
        <v>4</v>
      </c>
      <c r="L52" s="54">
        <f>+J52/K52</f>
        <v>234085.125</v>
      </c>
    </row>
    <row r="53" spans="1:12" ht="15.75" thickBot="1">
      <c r="A53" s="574"/>
      <c r="B53" s="575"/>
      <c r="C53" s="575"/>
      <c r="D53" s="575"/>
      <c r="E53" s="575"/>
      <c r="F53" s="575"/>
      <c r="G53" s="575"/>
      <c r="H53" s="87"/>
      <c r="I53" s="11"/>
      <c r="J53" s="87"/>
      <c r="K53" s="11"/>
      <c r="L53" s="88"/>
    </row>
    <row r="54" spans="1:12" ht="15.75" thickBot="1">
      <c r="A54" s="567" t="s">
        <v>31</v>
      </c>
      <c r="B54" s="568"/>
      <c r="C54" s="568"/>
      <c r="D54" s="568"/>
      <c r="E54" s="568"/>
      <c r="F54" s="568"/>
      <c r="G54" s="568"/>
      <c r="H54" s="568"/>
      <c r="I54" s="568"/>
      <c r="J54" s="568"/>
      <c r="K54" s="569"/>
      <c r="L54" s="60">
        <f>SUM(L52:L53)</f>
        <v>234085.125</v>
      </c>
    </row>
    <row r="55" spans="1:12" ht="8.25" customHeight="1" thickBot="1">
      <c r="A55" s="16"/>
      <c r="B55" s="5"/>
      <c r="C55" s="5"/>
      <c r="D55" s="5"/>
      <c r="E55" s="5"/>
      <c r="F55" s="5"/>
      <c r="G55" s="5"/>
      <c r="H55" s="5"/>
      <c r="I55" s="5"/>
      <c r="J55" s="5"/>
      <c r="K55" s="5"/>
      <c r="L55" s="17"/>
    </row>
    <row r="56" spans="1:12" ht="15.75" thickBot="1">
      <c r="A56" s="576" t="s">
        <v>47</v>
      </c>
      <c r="B56" s="577"/>
      <c r="C56" s="577"/>
      <c r="D56" s="577"/>
      <c r="E56" s="577"/>
      <c r="F56" s="577"/>
      <c r="G56" s="577"/>
      <c r="H56" s="577"/>
      <c r="I56" s="577"/>
      <c r="J56" s="577"/>
      <c r="K56" s="578"/>
      <c r="L56" s="60">
        <f>ROUND(L28+L40+L47+L54,0)</f>
        <v>926966</v>
      </c>
    </row>
    <row r="57" spans="1:12" ht="3" customHeight="1">
      <c r="A57" s="16"/>
      <c r="B57" s="5"/>
      <c r="C57" s="5"/>
      <c r="D57" s="5"/>
      <c r="E57" s="5"/>
      <c r="F57" s="5"/>
      <c r="G57" s="5"/>
      <c r="H57" s="5"/>
      <c r="I57" s="5"/>
      <c r="J57" s="5"/>
      <c r="K57" s="5"/>
      <c r="L57" s="17"/>
    </row>
    <row r="58" spans="1:12" ht="3" customHeight="1">
      <c r="A58" s="16"/>
      <c r="B58" s="5"/>
      <c r="C58" s="5"/>
      <c r="D58" s="5"/>
      <c r="E58" s="5"/>
      <c r="F58" s="5"/>
      <c r="G58" s="5"/>
      <c r="H58" s="5"/>
      <c r="I58" s="5"/>
      <c r="J58" s="5"/>
      <c r="K58" s="5"/>
      <c r="L58" s="17"/>
    </row>
    <row r="59" spans="1:12" ht="9.75" customHeight="1">
      <c r="A59" s="16"/>
      <c r="B59" s="5"/>
      <c r="C59" s="5"/>
      <c r="D59" s="5"/>
      <c r="E59" s="5"/>
      <c r="F59" s="5"/>
      <c r="G59" s="5"/>
      <c r="H59" s="5"/>
      <c r="I59" s="5"/>
      <c r="J59" s="5"/>
      <c r="K59" s="5"/>
      <c r="L59" s="17"/>
    </row>
    <row r="60" spans="1:12" ht="9.75" customHeight="1">
      <c r="A60" s="16"/>
      <c r="B60" s="5"/>
      <c r="C60" s="5"/>
      <c r="D60" s="5"/>
      <c r="E60" s="5"/>
      <c r="F60" s="5"/>
      <c r="G60" s="5"/>
      <c r="H60" s="5"/>
      <c r="I60" s="5"/>
      <c r="J60" s="5"/>
      <c r="K60" s="5"/>
      <c r="L60" s="17"/>
    </row>
    <row r="61" spans="1:12" ht="9.75" customHeight="1">
      <c r="A61" s="16"/>
      <c r="B61" s="5"/>
      <c r="C61" s="5"/>
      <c r="D61" s="5"/>
      <c r="E61" s="5"/>
      <c r="F61" s="5"/>
      <c r="G61" s="5"/>
      <c r="H61" s="5"/>
      <c r="I61" s="5"/>
      <c r="J61" s="5"/>
      <c r="K61" s="5"/>
      <c r="L61" s="17"/>
    </row>
    <row r="62" spans="1:12" ht="9.75" customHeight="1">
      <c r="A62" s="16"/>
      <c r="B62" s="5"/>
      <c r="C62" s="5"/>
      <c r="D62" s="5"/>
      <c r="E62" s="5"/>
      <c r="F62" s="5"/>
      <c r="G62" s="5"/>
      <c r="H62" s="5"/>
      <c r="I62" s="5"/>
      <c r="J62" s="5"/>
      <c r="K62" s="5"/>
      <c r="L62" s="17"/>
    </row>
    <row r="63" spans="1:12" ht="9.75" customHeight="1">
      <c r="A63" s="16"/>
      <c r="B63" s="5"/>
      <c r="C63" s="5"/>
      <c r="D63" s="5"/>
      <c r="E63" s="5"/>
      <c r="F63" s="5"/>
      <c r="G63" s="5"/>
      <c r="H63" s="5"/>
      <c r="I63" s="5"/>
      <c r="J63" s="5"/>
      <c r="K63" s="5"/>
      <c r="L63" s="17"/>
    </row>
    <row r="64" spans="1:12" ht="9.75" customHeight="1">
      <c r="A64" s="16"/>
      <c r="B64" s="5"/>
      <c r="C64" s="5"/>
      <c r="D64" s="5"/>
      <c r="E64" s="5"/>
      <c r="F64" s="79" t="s">
        <v>48</v>
      </c>
      <c r="G64" s="5"/>
      <c r="H64" s="5"/>
      <c r="I64" s="5"/>
      <c r="J64" s="5"/>
      <c r="K64" s="5"/>
      <c r="L64" s="17"/>
    </row>
    <row r="65" spans="1:12">
      <c r="A65" s="16"/>
      <c r="B65" s="5"/>
      <c r="C65" s="5"/>
      <c r="D65" s="5"/>
      <c r="E65" s="5"/>
      <c r="F65" s="79" t="s">
        <v>49</v>
      </c>
      <c r="G65" s="554"/>
      <c r="H65" s="554"/>
      <c r="I65" s="554"/>
      <c r="J65" s="5"/>
      <c r="K65" s="5"/>
      <c r="L65" s="17"/>
    </row>
    <row r="66" spans="1:12">
      <c r="A66" s="555" t="s">
        <v>50</v>
      </c>
      <c r="B66" s="556"/>
      <c r="C66" s="556"/>
      <c r="D66" s="556"/>
      <c r="E66" s="556"/>
      <c r="F66" s="556"/>
      <c r="G66" s="556"/>
      <c r="H66" s="556"/>
      <c r="I66" s="556"/>
      <c r="J66" s="556"/>
      <c r="K66" s="556"/>
      <c r="L66" s="557"/>
    </row>
    <row r="67" spans="1:12" ht="3" customHeight="1">
      <c r="A67" s="16"/>
      <c r="B67" s="5"/>
      <c r="C67" s="5"/>
      <c r="D67" s="5"/>
      <c r="E67" s="5"/>
      <c r="F67" s="5" t="s">
        <v>51</v>
      </c>
      <c r="G67" s="5"/>
      <c r="H67" s="5"/>
      <c r="I67" s="5"/>
      <c r="J67" s="5"/>
      <c r="K67" s="5"/>
      <c r="L67" s="17"/>
    </row>
    <row r="68" spans="1:12">
      <c r="A68" s="136" t="s">
        <v>89</v>
      </c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21"/>
    </row>
    <row r="69" spans="1:12">
      <c r="A69" s="558"/>
      <c r="B69" s="559"/>
      <c r="C69" s="559"/>
      <c r="D69" s="559"/>
      <c r="E69" s="559"/>
      <c r="F69" s="559"/>
      <c r="G69" s="559"/>
      <c r="H69" s="559"/>
      <c r="I69" s="559"/>
      <c r="J69" s="559"/>
      <c r="K69" s="559"/>
      <c r="L69" s="560"/>
    </row>
    <row r="70" spans="1:12">
      <c r="A70" s="561"/>
      <c r="B70" s="562"/>
      <c r="C70" s="562"/>
      <c r="D70" s="562"/>
      <c r="E70" s="562"/>
      <c r="F70" s="562"/>
      <c r="G70" s="562"/>
      <c r="H70" s="562"/>
      <c r="I70" s="562"/>
      <c r="J70" s="562"/>
      <c r="K70" s="562"/>
      <c r="L70" s="563"/>
    </row>
    <row r="71" spans="1:12">
      <c r="A71" s="564"/>
      <c r="B71" s="565"/>
      <c r="C71" s="565"/>
      <c r="D71" s="565"/>
      <c r="E71" s="565"/>
      <c r="F71" s="565"/>
      <c r="G71" s="565"/>
      <c r="H71" s="565"/>
      <c r="I71" s="565"/>
      <c r="J71" s="565"/>
      <c r="K71" s="565"/>
      <c r="L71" s="566"/>
    </row>
    <row r="72" spans="1:12">
      <c r="A72" s="80"/>
      <c r="B72" s="81"/>
      <c r="C72" s="81"/>
      <c r="D72" s="81"/>
      <c r="E72" s="81"/>
      <c r="F72" s="81"/>
      <c r="G72" s="81"/>
      <c r="H72" s="81"/>
      <c r="I72" s="81"/>
      <c r="J72" s="81"/>
      <c r="K72" s="81"/>
      <c r="L72" s="82"/>
    </row>
    <row r="73" spans="1:12">
      <c r="A73" s="80" t="s">
        <v>53</v>
      </c>
      <c r="B73" s="137"/>
      <c r="C73" s="81"/>
      <c r="D73" s="81"/>
      <c r="E73" s="81"/>
      <c r="F73" s="81"/>
      <c r="G73" s="81"/>
      <c r="H73" s="81"/>
      <c r="I73" s="81"/>
      <c r="J73" s="81"/>
      <c r="K73" s="81"/>
      <c r="L73" s="82"/>
    </row>
    <row r="74" spans="1:12">
      <c r="A74" s="16" t="s">
        <v>54</v>
      </c>
      <c r="B74" s="5"/>
      <c r="C74" s="5"/>
      <c r="D74" s="5"/>
      <c r="E74" s="79"/>
      <c r="F74" s="5"/>
      <c r="G74" s="5"/>
      <c r="H74" s="5"/>
      <c r="I74" s="5"/>
      <c r="J74" s="5"/>
      <c r="K74" s="5"/>
      <c r="L74" s="17"/>
    </row>
    <row r="75" spans="1:12">
      <c r="A75" s="16"/>
      <c r="B75" s="5"/>
      <c r="C75" s="5"/>
      <c r="D75" s="5"/>
      <c r="E75" s="79"/>
      <c r="F75" s="139"/>
      <c r="G75" s="139"/>
      <c r="H75" s="139"/>
      <c r="I75" s="139"/>
      <c r="J75" s="5"/>
      <c r="K75" s="5"/>
      <c r="L75" s="17"/>
    </row>
    <row r="76" spans="1:12">
      <c r="A76" s="149"/>
      <c r="B76" s="139"/>
      <c r="C76" s="139"/>
      <c r="D76" s="139"/>
      <c r="E76" s="139"/>
      <c r="F76" s="139"/>
      <c r="G76" s="139"/>
      <c r="H76" s="139"/>
      <c r="I76" s="139"/>
      <c r="J76" s="139"/>
      <c r="K76" s="139"/>
      <c r="L76" s="140"/>
    </row>
    <row r="77" spans="1:12">
      <c r="A77" s="16" t="s">
        <v>55</v>
      </c>
      <c r="B77" s="83"/>
      <c r="C77" s="83"/>
      <c r="D77" s="84"/>
      <c r="E77" s="141"/>
      <c r="F77" s="141"/>
      <c r="G77" s="141"/>
      <c r="H77" s="141"/>
      <c r="I77" s="142"/>
      <c r="J77" s="142"/>
      <c r="K77" s="142"/>
      <c r="L77" s="143"/>
    </row>
    <row r="78" spans="1:12" ht="9" customHeight="1" thickBot="1">
      <c r="A78" s="144"/>
      <c r="B78" s="145"/>
      <c r="C78" s="145"/>
      <c r="D78" s="11"/>
      <c r="E78" s="146"/>
      <c r="F78" s="146"/>
      <c r="G78" s="146"/>
      <c r="H78" s="146"/>
      <c r="I78" s="147"/>
      <c r="J78" s="147"/>
      <c r="K78" s="147"/>
      <c r="L78" s="148"/>
    </row>
  </sheetData>
  <mergeCells count="46">
    <mergeCell ref="B19:J19"/>
    <mergeCell ref="A2:A5"/>
    <mergeCell ref="D2:I2"/>
    <mergeCell ref="J2:L2"/>
    <mergeCell ref="D3:I3"/>
    <mergeCell ref="D4:I4"/>
    <mergeCell ref="D5:I5"/>
    <mergeCell ref="K5:L5"/>
    <mergeCell ref="C10:L10"/>
    <mergeCell ref="C11:L11"/>
    <mergeCell ref="C12:L12"/>
    <mergeCell ref="C13:L13"/>
    <mergeCell ref="C14:L14"/>
    <mergeCell ref="B20:J20"/>
    <mergeCell ref="A24:E24"/>
    <mergeCell ref="F24:G24"/>
    <mergeCell ref="H24:I24"/>
    <mergeCell ref="A25:E25"/>
    <mergeCell ref="F25:G25"/>
    <mergeCell ref="H25:I25"/>
    <mergeCell ref="A38:H38"/>
    <mergeCell ref="A26:E26"/>
    <mergeCell ref="A27:E27"/>
    <mergeCell ref="F27:G27"/>
    <mergeCell ref="H27:I27"/>
    <mergeCell ref="A28:K28"/>
    <mergeCell ref="A32:H32"/>
    <mergeCell ref="A33:H33"/>
    <mergeCell ref="A34:H34"/>
    <mergeCell ref="A35:H35"/>
    <mergeCell ref="A36:H36"/>
    <mergeCell ref="A37:H37"/>
    <mergeCell ref="A69:L71"/>
    <mergeCell ref="G65:I65"/>
    <mergeCell ref="A66:L66"/>
    <mergeCell ref="A39:H39"/>
    <mergeCell ref="A40:K40"/>
    <mergeCell ref="A44:G44"/>
    <mergeCell ref="A45:G45"/>
    <mergeCell ref="A46:G46"/>
    <mergeCell ref="A47:K47"/>
    <mergeCell ref="A51:G51"/>
    <mergeCell ref="A52:G52"/>
    <mergeCell ref="A53:G53"/>
    <mergeCell ref="A54:K54"/>
    <mergeCell ref="A56:K56"/>
  </mergeCells>
  <pageMargins left="0.70866141732283472" right="0.70866141732283472" top="0.74803149606299213" bottom="0.74803149606299213" header="0.31496062992125984" footer="0.31496062992125984"/>
  <pageSetup paperSize="9" scale="57"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  <pageSetUpPr fitToPage="1"/>
  </sheetPr>
  <dimension ref="A1:AP78"/>
  <sheetViews>
    <sheetView topLeftCell="A25" zoomScale="70" zoomScaleNormal="70" workbookViewId="0">
      <selection activeCell="L56" sqref="L56"/>
    </sheetView>
  </sheetViews>
  <sheetFormatPr baseColWidth="10" defaultRowHeight="15"/>
  <cols>
    <col min="1" max="7" width="11.42578125" style="85"/>
    <col min="8" max="8" width="15.42578125" style="85" customWidth="1"/>
    <col min="9" max="9" width="14.85546875" style="85" customWidth="1"/>
    <col min="10" max="10" width="13.28515625" style="85" customWidth="1"/>
    <col min="11" max="11" width="15.85546875" style="85" customWidth="1"/>
    <col min="12" max="12" width="13" style="85" customWidth="1"/>
    <col min="255" max="255" width="1.85546875" customWidth="1"/>
    <col min="263" max="263" width="15.42578125" customWidth="1"/>
    <col min="264" max="264" width="14.85546875" customWidth="1"/>
    <col min="265" max="265" width="13.28515625" customWidth="1"/>
    <col min="266" max="266" width="15.85546875" customWidth="1"/>
    <col min="267" max="267" width="13" customWidth="1"/>
    <col min="268" max="268" width="0.140625" customWidth="1"/>
    <col min="511" max="511" width="1.85546875" customWidth="1"/>
    <col min="519" max="519" width="15.42578125" customWidth="1"/>
    <col min="520" max="520" width="14.85546875" customWidth="1"/>
    <col min="521" max="521" width="13.28515625" customWidth="1"/>
    <col min="522" max="522" width="15.85546875" customWidth="1"/>
    <col min="523" max="523" width="13" customWidth="1"/>
    <col min="524" max="524" width="0.140625" customWidth="1"/>
    <col min="767" max="767" width="1.85546875" customWidth="1"/>
    <col min="775" max="775" width="15.42578125" customWidth="1"/>
    <col min="776" max="776" width="14.85546875" customWidth="1"/>
    <col min="777" max="777" width="13.28515625" customWidth="1"/>
    <col min="778" max="778" width="15.85546875" customWidth="1"/>
    <col min="779" max="779" width="13" customWidth="1"/>
    <col min="780" max="780" width="0.140625" customWidth="1"/>
    <col min="1023" max="1023" width="1.85546875" customWidth="1"/>
    <col min="1031" max="1031" width="15.42578125" customWidth="1"/>
    <col min="1032" max="1032" width="14.85546875" customWidth="1"/>
    <col min="1033" max="1033" width="13.28515625" customWidth="1"/>
    <col min="1034" max="1034" width="15.85546875" customWidth="1"/>
    <col min="1035" max="1035" width="13" customWidth="1"/>
    <col min="1036" max="1036" width="0.140625" customWidth="1"/>
    <col min="1279" max="1279" width="1.85546875" customWidth="1"/>
    <col min="1287" max="1287" width="15.42578125" customWidth="1"/>
    <col min="1288" max="1288" width="14.85546875" customWidth="1"/>
    <col min="1289" max="1289" width="13.28515625" customWidth="1"/>
    <col min="1290" max="1290" width="15.85546875" customWidth="1"/>
    <col min="1291" max="1291" width="13" customWidth="1"/>
    <col min="1292" max="1292" width="0.140625" customWidth="1"/>
    <col min="1535" max="1535" width="1.85546875" customWidth="1"/>
    <col min="1543" max="1543" width="15.42578125" customWidth="1"/>
    <col min="1544" max="1544" width="14.85546875" customWidth="1"/>
    <col min="1545" max="1545" width="13.28515625" customWidth="1"/>
    <col min="1546" max="1546" width="15.85546875" customWidth="1"/>
    <col min="1547" max="1547" width="13" customWidth="1"/>
    <col min="1548" max="1548" width="0.140625" customWidth="1"/>
    <col min="1791" max="1791" width="1.85546875" customWidth="1"/>
    <col min="1799" max="1799" width="15.42578125" customWidth="1"/>
    <col min="1800" max="1800" width="14.85546875" customWidth="1"/>
    <col min="1801" max="1801" width="13.28515625" customWidth="1"/>
    <col min="1802" max="1802" width="15.85546875" customWidth="1"/>
    <col min="1803" max="1803" width="13" customWidth="1"/>
    <col min="1804" max="1804" width="0.140625" customWidth="1"/>
    <col min="2047" max="2047" width="1.85546875" customWidth="1"/>
    <col min="2055" max="2055" width="15.42578125" customWidth="1"/>
    <col min="2056" max="2056" width="14.85546875" customWidth="1"/>
    <col min="2057" max="2057" width="13.28515625" customWidth="1"/>
    <col min="2058" max="2058" width="15.85546875" customWidth="1"/>
    <col min="2059" max="2059" width="13" customWidth="1"/>
    <col min="2060" max="2060" width="0.140625" customWidth="1"/>
    <col min="2303" max="2303" width="1.85546875" customWidth="1"/>
    <col min="2311" max="2311" width="15.42578125" customWidth="1"/>
    <col min="2312" max="2312" width="14.85546875" customWidth="1"/>
    <col min="2313" max="2313" width="13.28515625" customWidth="1"/>
    <col min="2314" max="2314" width="15.85546875" customWidth="1"/>
    <col min="2315" max="2315" width="13" customWidth="1"/>
    <col min="2316" max="2316" width="0.140625" customWidth="1"/>
    <col min="2559" max="2559" width="1.85546875" customWidth="1"/>
    <col min="2567" max="2567" width="15.42578125" customWidth="1"/>
    <col min="2568" max="2568" width="14.85546875" customWidth="1"/>
    <col min="2569" max="2569" width="13.28515625" customWidth="1"/>
    <col min="2570" max="2570" width="15.85546875" customWidth="1"/>
    <col min="2571" max="2571" width="13" customWidth="1"/>
    <col min="2572" max="2572" width="0.140625" customWidth="1"/>
    <col min="2815" max="2815" width="1.85546875" customWidth="1"/>
    <col min="2823" max="2823" width="15.42578125" customWidth="1"/>
    <col min="2824" max="2824" width="14.85546875" customWidth="1"/>
    <col min="2825" max="2825" width="13.28515625" customWidth="1"/>
    <col min="2826" max="2826" width="15.85546875" customWidth="1"/>
    <col min="2827" max="2827" width="13" customWidth="1"/>
    <col min="2828" max="2828" width="0.140625" customWidth="1"/>
    <col min="3071" max="3071" width="1.85546875" customWidth="1"/>
    <col min="3079" max="3079" width="15.42578125" customWidth="1"/>
    <col min="3080" max="3080" width="14.85546875" customWidth="1"/>
    <col min="3081" max="3081" width="13.28515625" customWidth="1"/>
    <col min="3082" max="3082" width="15.85546875" customWidth="1"/>
    <col min="3083" max="3083" width="13" customWidth="1"/>
    <col min="3084" max="3084" width="0.140625" customWidth="1"/>
    <col min="3327" max="3327" width="1.85546875" customWidth="1"/>
    <col min="3335" max="3335" width="15.42578125" customWidth="1"/>
    <col min="3336" max="3336" width="14.85546875" customWidth="1"/>
    <col min="3337" max="3337" width="13.28515625" customWidth="1"/>
    <col min="3338" max="3338" width="15.85546875" customWidth="1"/>
    <col min="3339" max="3339" width="13" customWidth="1"/>
    <col min="3340" max="3340" width="0.140625" customWidth="1"/>
    <col min="3583" max="3583" width="1.85546875" customWidth="1"/>
    <col min="3591" max="3591" width="15.42578125" customWidth="1"/>
    <col min="3592" max="3592" width="14.85546875" customWidth="1"/>
    <col min="3593" max="3593" width="13.28515625" customWidth="1"/>
    <col min="3594" max="3594" width="15.85546875" customWidth="1"/>
    <col min="3595" max="3595" width="13" customWidth="1"/>
    <col min="3596" max="3596" width="0.140625" customWidth="1"/>
    <col min="3839" max="3839" width="1.85546875" customWidth="1"/>
    <col min="3847" max="3847" width="15.42578125" customWidth="1"/>
    <col min="3848" max="3848" width="14.85546875" customWidth="1"/>
    <col min="3849" max="3849" width="13.28515625" customWidth="1"/>
    <col min="3850" max="3850" width="15.85546875" customWidth="1"/>
    <col min="3851" max="3851" width="13" customWidth="1"/>
    <col min="3852" max="3852" width="0.140625" customWidth="1"/>
    <col min="4095" max="4095" width="1.85546875" customWidth="1"/>
    <col min="4103" max="4103" width="15.42578125" customWidth="1"/>
    <col min="4104" max="4104" width="14.85546875" customWidth="1"/>
    <col min="4105" max="4105" width="13.28515625" customWidth="1"/>
    <col min="4106" max="4106" width="15.85546875" customWidth="1"/>
    <col min="4107" max="4107" width="13" customWidth="1"/>
    <col min="4108" max="4108" width="0.140625" customWidth="1"/>
    <col min="4351" max="4351" width="1.85546875" customWidth="1"/>
    <col min="4359" max="4359" width="15.42578125" customWidth="1"/>
    <col min="4360" max="4360" width="14.85546875" customWidth="1"/>
    <col min="4361" max="4361" width="13.28515625" customWidth="1"/>
    <col min="4362" max="4362" width="15.85546875" customWidth="1"/>
    <col min="4363" max="4363" width="13" customWidth="1"/>
    <col min="4364" max="4364" width="0.140625" customWidth="1"/>
    <col min="4607" max="4607" width="1.85546875" customWidth="1"/>
    <col min="4615" max="4615" width="15.42578125" customWidth="1"/>
    <col min="4616" max="4616" width="14.85546875" customWidth="1"/>
    <col min="4617" max="4617" width="13.28515625" customWidth="1"/>
    <col min="4618" max="4618" width="15.85546875" customWidth="1"/>
    <col min="4619" max="4619" width="13" customWidth="1"/>
    <col min="4620" max="4620" width="0.140625" customWidth="1"/>
    <col min="4863" max="4863" width="1.85546875" customWidth="1"/>
    <col min="4871" max="4871" width="15.42578125" customWidth="1"/>
    <col min="4872" max="4872" width="14.85546875" customWidth="1"/>
    <col min="4873" max="4873" width="13.28515625" customWidth="1"/>
    <col min="4874" max="4874" width="15.85546875" customWidth="1"/>
    <col min="4875" max="4875" width="13" customWidth="1"/>
    <col min="4876" max="4876" width="0.140625" customWidth="1"/>
    <col min="5119" max="5119" width="1.85546875" customWidth="1"/>
    <col min="5127" max="5127" width="15.42578125" customWidth="1"/>
    <col min="5128" max="5128" width="14.85546875" customWidth="1"/>
    <col min="5129" max="5129" width="13.28515625" customWidth="1"/>
    <col min="5130" max="5130" width="15.85546875" customWidth="1"/>
    <col min="5131" max="5131" width="13" customWidth="1"/>
    <col min="5132" max="5132" width="0.140625" customWidth="1"/>
    <col min="5375" max="5375" width="1.85546875" customWidth="1"/>
    <col min="5383" max="5383" width="15.42578125" customWidth="1"/>
    <col min="5384" max="5384" width="14.85546875" customWidth="1"/>
    <col min="5385" max="5385" width="13.28515625" customWidth="1"/>
    <col min="5386" max="5386" width="15.85546875" customWidth="1"/>
    <col min="5387" max="5387" width="13" customWidth="1"/>
    <col min="5388" max="5388" width="0.140625" customWidth="1"/>
    <col min="5631" max="5631" width="1.85546875" customWidth="1"/>
    <col min="5639" max="5639" width="15.42578125" customWidth="1"/>
    <col min="5640" max="5640" width="14.85546875" customWidth="1"/>
    <col min="5641" max="5641" width="13.28515625" customWidth="1"/>
    <col min="5642" max="5642" width="15.85546875" customWidth="1"/>
    <col min="5643" max="5643" width="13" customWidth="1"/>
    <col min="5644" max="5644" width="0.140625" customWidth="1"/>
    <col min="5887" max="5887" width="1.85546875" customWidth="1"/>
    <col min="5895" max="5895" width="15.42578125" customWidth="1"/>
    <col min="5896" max="5896" width="14.85546875" customWidth="1"/>
    <col min="5897" max="5897" width="13.28515625" customWidth="1"/>
    <col min="5898" max="5898" width="15.85546875" customWidth="1"/>
    <col min="5899" max="5899" width="13" customWidth="1"/>
    <col min="5900" max="5900" width="0.140625" customWidth="1"/>
    <col min="6143" max="6143" width="1.85546875" customWidth="1"/>
    <col min="6151" max="6151" width="15.42578125" customWidth="1"/>
    <col min="6152" max="6152" width="14.85546875" customWidth="1"/>
    <col min="6153" max="6153" width="13.28515625" customWidth="1"/>
    <col min="6154" max="6154" width="15.85546875" customWidth="1"/>
    <col min="6155" max="6155" width="13" customWidth="1"/>
    <col min="6156" max="6156" width="0.140625" customWidth="1"/>
    <col min="6399" max="6399" width="1.85546875" customWidth="1"/>
    <col min="6407" max="6407" width="15.42578125" customWidth="1"/>
    <col min="6408" max="6408" width="14.85546875" customWidth="1"/>
    <col min="6409" max="6409" width="13.28515625" customWidth="1"/>
    <col min="6410" max="6410" width="15.85546875" customWidth="1"/>
    <col min="6411" max="6411" width="13" customWidth="1"/>
    <col min="6412" max="6412" width="0.140625" customWidth="1"/>
    <col min="6655" max="6655" width="1.85546875" customWidth="1"/>
    <col min="6663" max="6663" width="15.42578125" customWidth="1"/>
    <col min="6664" max="6664" width="14.85546875" customWidth="1"/>
    <col min="6665" max="6665" width="13.28515625" customWidth="1"/>
    <col min="6666" max="6666" width="15.85546875" customWidth="1"/>
    <col min="6667" max="6667" width="13" customWidth="1"/>
    <col min="6668" max="6668" width="0.140625" customWidth="1"/>
    <col min="6911" max="6911" width="1.85546875" customWidth="1"/>
    <col min="6919" max="6919" width="15.42578125" customWidth="1"/>
    <col min="6920" max="6920" width="14.85546875" customWidth="1"/>
    <col min="6921" max="6921" width="13.28515625" customWidth="1"/>
    <col min="6922" max="6922" width="15.85546875" customWidth="1"/>
    <col min="6923" max="6923" width="13" customWidth="1"/>
    <col min="6924" max="6924" width="0.140625" customWidth="1"/>
    <col min="7167" max="7167" width="1.85546875" customWidth="1"/>
    <col min="7175" max="7175" width="15.42578125" customWidth="1"/>
    <col min="7176" max="7176" width="14.85546875" customWidth="1"/>
    <col min="7177" max="7177" width="13.28515625" customWidth="1"/>
    <col min="7178" max="7178" width="15.85546875" customWidth="1"/>
    <col min="7179" max="7179" width="13" customWidth="1"/>
    <col min="7180" max="7180" width="0.140625" customWidth="1"/>
    <col min="7423" max="7423" width="1.85546875" customWidth="1"/>
    <col min="7431" max="7431" width="15.42578125" customWidth="1"/>
    <col min="7432" max="7432" width="14.85546875" customWidth="1"/>
    <col min="7433" max="7433" width="13.28515625" customWidth="1"/>
    <col min="7434" max="7434" width="15.85546875" customWidth="1"/>
    <col min="7435" max="7435" width="13" customWidth="1"/>
    <col min="7436" max="7436" width="0.140625" customWidth="1"/>
    <col min="7679" max="7679" width="1.85546875" customWidth="1"/>
    <col min="7687" max="7687" width="15.42578125" customWidth="1"/>
    <col min="7688" max="7688" width="14.85546875" customWidth="1"/>
    <col min="7689" max="7689" width="13.28515625" customWidth="1"/>
    <col min="7690" max="7690" width="15.85546875" customWidth="1"/>
    <col min="7691" max="7691" width="13" customWidth="1"/>
    <col min="7692" max="7692" width="0.140625" customWidth="1"/>
    <col min="7935" max="7935" width="1.85546875" customWidth="1"/>
    <col min="7943" max="7943" width="15.42578125" customWidth="1"/>
    <col min="7944" max="7944" width="14.85546875" customWidth="1"/>
    <col min="7945" max="7945" width="13.28515625" customWidth="1"/>
    <col min="7946" max="7946" width="15.85546875" customWidth="1"/>
    <col min="7947" max="7947" width="13" customWidth="1"/>
    <col min="7948" max="7948" width="0.140625" customWidth="1"/>
    <col min="8191" max="8191" width="1.85546875" customWidth="1"/>
    <col min="8199" max="8199" width="15.42578125" customWidth="1"/>
    <col min="8200" max="8200" width="14.85546875" customWidth="1"/>
    <col min="8201" max="8201" width="13.28515625" customWidth="1"/>
    <col min="8202" max="8202" width="15.85546875" customWidth="1"/>
    <col min="8203" max="8203" width="13" customWidth="1"/>
    <col min="8204" max="8204" width="0.140625" customWidth="1"/>
    <col min="8447" max="8447" width="1.85546875" customWidth="1"/>
    <col min="8455" max="8455" width="15.42578125" customWidth="1"/>
    <col min="8456" max="8456" width="14.85546875" customWidth="1"/>
    <col min="8457" max="8457" width="13.28515625" customWidth="1"/>
    <col min="8458" max="8458" width="15.85546875" customWidth="1"/>
    <col min="8459" max="8459" width="13" customWidth="1"/>
    <col min="8460" max="8460" width="0.140625" customWidth="1"/>
    <col min="8703" max="8703" width="1.85546875" customWidth="1"/>
    <col min="8711" max="8711" width="15.42578125" customWidth="1"/>
    <col min="8712" max="8712" width="14.85546875" customWidth="1"/>
    <col min="8713" max="8713" width="13.28515625" customWidth="1"/>
    <col min="8714" max="8714" width="15.85546875" customWidth="1"/>
    <col min="8715" max="8715" width="13" customWidth="1"/>
    <col min="8716" max="8716" width="0.140625" customWidth="1"/>
    <col min="8959" max="8959" width="1.85546875" customWidth="1"/>
    <col min="8967" max="8967" width="15.42578125" customWidth="1"/>
    <col min="8968" max="8968" width="14.85546875" customWidth="1"/>
    <col min="8969" max="8969" width="13.28515625" customWidth="1"/>
    <col min="8970" max="8970" width="15.85546875" customWidth="1"/>
    <col min="8971" max="8971" width="13" customWidth="1"/>
    <col min="8972" max="8972" width="0.140625" customWidth="1"/>
    <col min="9215" max="9215" width="1.85546875" customWidth="1"/>
    <col min="9223" max="9223" width="15.42578125" customWidth="1"/>
    <col min="9224" max="9224" width="14.85546875" customWidth="1"/>
    <col min="9225" max="9225" width="13.28515625" customWidth="1"/>
    <col min="9226" max="9226" width="15.85546875" customWidth="1"/>
    <col min="9227" max="9227" width="13" customWidth="1"/>
    <col min="9228" max="9228" width="0.140625" customWidth="1"/>
    <col min="9471" max="9471" width="1.85546875" customWidth="1"/>
    <col min="9479" max="9479" width="15.42578125" customWidth="1"/>
    <col min="9480" max="9480" width="14.85546875" customWidth="1"/>
    <col min="9481" max="9481" width="13.28515625" customWidth="1"/>
    <col min="9482" max="9482" width="15.85546875" customWidth="1"/>
    <col min="9483" max="9483" width="13" customWidth="1"/>
    <col min="9484" max="9484" width="0.140625" customWidth="1"/>
    <col min="9727" max="9727" width="1.85546875" customWidth="1"/>
    <col min="9735" max="9735" width="15.42578125" customWidth="1"/>
    <col min="9736" max="9736" width="14.85546875" customWidth="1"/>
    <col min="9737" max="9737" width="13.28515625" customWidth="1"/>
    <col min="9738" max="9738" width="15.85546875" customWidth="1"/>
    <col min="9739" max="9739" width="13" customWidth="1"/>
    <col min="9740" max="9740" width="0.140625" customWidth="1"/>
    <col min="9983" max="9983" width="1.85546875" customWidth="1"/>
    <col min="9991" max="9991" width="15.42578125" customWidth="1"/>
    <col min="9992" max="9992" width="14.85546875" customWidth="1"/>
    <col min="9993" max="9993" width="13.28515625" customWidth="1"/>
    <col min="9994" max="9994" width="15.85546875" customWidth="1"/>
    <col min="9995" max="9995" width="13" customWidth="1"/>
    <col min="9996" max="9996" width="0.140625" customWidth="1"/>
    <col min="10239" max="10239" width="1.85546875" customWidth="1"/>
    <col min="10247" max="10247" width="15.42578125" customWidth="1"/>
    <col min="10248" max="10248" width="14.85546875" customWidth="1"/>
    <col min="10249" max="10249" width="13.28515625" customWidth="1"/>
    <col min="10250" max="10250" width="15.85546875" customWidth="1"/>
    <col min="10251" max="10251" width="13" customWidth="1"/>
    <col min="10252" max="10252" width="0.140625" customWidth="1"/>
    <col min="10495" max="10495" width="1.85546875" customWidth="1"/>
    <col min="10503" max="10503" width="15.42578125" customWidth="1"/>
    <col min="10504" max="10504" width="14.85546875" customWidth="1"/>
    <col min="10505" max="10505" width="13.28515625" customWidth="1"/>
    <col min="10506" max="10506" width="15.85546875" customWidth="1"/>
    <col min="10507" max="10507" width="13" customWidth="1"/>
    <col min="10508" max="10508" width="0.140625" customWidth="1"/>
    <col min="10751" max="10751" width="1.85546875" customWidth="1"/>
    <col min="10759" max="10759" width="15.42578125" customWidth="1"/>
    <col min="10760" max="10760" width="14.85546875" customWidth="1"/>
    <col min="10761" max="10761" width="13.28515625" customWidth="1"/>
    <col min="10762" max="10762" width="15.85546875" customWidth="1"/>
    <col min="10763" max="10763" width="13" customWidth="1"/>
    <col min="10764" max="10764" width="0.140625" customWidth="1"/>
    <col min="11007" max="11007" width="1.85546875" customWidth="1"/>
    <col min="11015" max="11015" width="15.42578125" customWidth="1"/>
    <col min="11016" max="11016" width="14.85546875" customWidth="1"/>
    <col min="11017" max="11017" width="13.28515625" customWidth="1"/>
    <col min="11018" max="11018" width="15.85546875" customWidth="1"/>
    <col min="11019" max="11019" width="13" customWidth="1"/>
    <col min="11020" max="11020" width="0.140625" customWidth="1"/>
    <col min="11263" max="11263" width="1.85546875" customWidth="1"/>
    <col min="11271" max="11271" width="15.42578125" customWidth="1"/>
    <col min="11272" max="11272" width="14.85546875" customWidth="1"/>
    <col min="11273" max="11273" width="13.28515625" customWidth="1"/>
    <col min="11274" max="11274" width="15.85546875" customWidth="1"/>
    <col min="11275" max="11275" width="13" customWidth="1"/>
    <col min="11276" max="11276" width="0.140625" customWidth="1"/>
    <col min="11519" max="11519" width="1.85546875" customWidth="1"/>
    <col min="11527" max="11527" width="15.42578125" customWidth="1"/>
    <col min="11528" max="11528" width="14.85546875" customWidth="1"/>
    <col min="11529" max="11529" width="13.28515625" customWidth="1"/>
    <col min="11530" max="11530" width="15.85546875" customWidth="1"/>
    <col min="11531" max="11531" width="13" customWidth="1"/>
    <col min="11532" max="11532" width="0.140625" customWidth="1"/>
    <col min="11775" max="11775" width="1.85546875" customWidth="1"/>
    <col min="11783" max="11783" width="15.42578125" customWidth="1"/>
    <col min="11784" max="11784" width="14.85546875" customWidth="1"/>
    <col min="11785" max="11785" width="13.28515625" customWidth="1"/>
    <col min="11786" max="11786" width="15.85546875" customWidth="1"/>
    <col min="11787" max="11787" width="13" customWidth="1"/>
    <col min="11788" max="11788" width="0.140625" customWidth="1"/>
    <col min="12031" max="12031" width="1.85546875" customWidth="1"/>
    <col min="12039" max="12039" width="15.42578125" customWidth="1"/>
    <col min="12040" max="12040" width="14.85546875" customWidth="1"/>
    <col min="12041" max="12041" width="13.28515625" customWidth="1"/>
    <col min="12042" max="12042" width="15.85546875" customWidth="1"/>
    <col min="12043" max="12043" width="13" customWidth="1"/>
    <col min="12044" max="12044" width="0.140625" customWidth="1"/>
    <col min="12287" max="12287" width="1.85546875" customWidth="1"/>
    <col min="12295" max="12295" width="15.42578125" customWidth="1"/>
    <col min="12296" max="12296" width="14.85546875" customWidth="1"/>
    <col min="12297" max="12297" width="13.28515625" customWidth="1"/>
    <col min="12298" max="12298" width="15.85546875" customWidth="1"/>
    <col min="12299" max="12299" width="13" customWidth="1"/>
    <col min="12300" max="12300" width="0.140625" customWidth="1"/>
    <col min="12543" max="12543" width="1.85546875" customWidth="1"/>
    <col min="12551" max="12551" width="15.42578125" customWidth="1"/>
    <col min="12552" max="12552" width="14.85546875" customWidth="1"/>
    <col min="12553" max="12553" width="13.28515625" customWidth="1"/>
    <col min="12554" max="12554" width="15.85546875" customWidth="1"/>
    <col min="12555" max="12555" width="13" customWidth="1"/>
    <col min="12556" max="12556" width="0.140625" customWidth="1"/>
    <col min="12799" max="12799" width="1.85546875" customWidth="1"/>
    <col min="12807" max="12807" width="15.42578125" customWidth="1"/>
    <col min="12808" max="12808" width="14.85546875" customWidth="1"/>
    <col min="12809" max="12809" width="13.28515625" customWidth="1"/>
    <col min="12810" max="12810" width="15.85546875" customWidth="1"/>
    <col min="12811" max="12811" width="13" customWidth="1"/>
    <col min="12812" max="12812" width="0.140625" customWidth="1"/>
    <col min="13055" max="13055" width="1.85546875" customWidth="1"/>
    <col min="13063" max="13063" width="15.42578125" customWidth="1"/>
    <col min="13064" max="13064" width="14.85546875" customWidth="1"/>
    <col min="13065" max="13065" width="13.28515625" customWidth="1"/>
    <col min="13066" max="13066" width="15.85546875" customWidth="1"/>
    <col min="13067" max="13067" width="13" customWidth="1"/>
    <col min="13068" max="13068" width="0.140625" customWidth="1"/>
    <col min="13311" max="13311" width="1.85546875" customWidth="1"/>
    <col min="13319" max="13319" width="15.42578125" customWidth="1"/>
    <col min="13320" max="13320" width="14.85546875" customWidth="1"/>
    <col min="13321" max="13321" width="13.28515625" customWidth="1"/>
    <col min="13322" max="13322" width="15.85546875" customWidth="1"/>
    <col min="13323" max="13323" width="13" customWidth="1"/>
    <col min="13324" max="13324" width="0.140625" customWidth="1"/>
    <col min="13567" max="13567" width="1.85546875" customWidth="1"/>
    <col min="13575" max="13575" width="15.42578125" customWidth="1"/>
    <col min="13576" max="13576" width="14.85546875" customWidth="1"/>
    <col min="13577" max="13577" width="13.28515625" customWidth="1"/>
    <col min="13578" max="13578" width="15.85546875" customWidth="1"/>
    <col min="13579" max="13579" width="13" customWidth="1"/>
    <col min="13580" max="13580" width="0.140625" customWidth="1"/>
    <col min="13823" max="13823" width="1.85546875" customWidth="1"/>
    <col min="13831" max="13831" width="15.42578125" customWidth="1"/>
    <col min="13832" max="13832" width="14.85546875" customWidth="1"/>
    <col min="13833" max="13833" width="13.28515625" customWidth="1"/>
    <col min="13834" max="13834" width="15.85546875" customWidth="1"/>
    <col min="13835" max="13835" width="13" customWidth="1"/>
    <col min="13836" max="13836" width="0.140625" customWidth="1"/>
    <col min="14079" max="14079" width="1.85546875" customWidth="1"/>
    <col min="14087" max="14087" width="15.42578125" customWidth="1"/>
    <col min="14088" max="14088" width="14.85546875" customWidth="1"/>
    <col min="14089" max="14089" width="13.28515625" customWidth="1"/>
    <col min="14090" max="14090" width="15.85546875" customWidth="1"/>
    <col min="14091" max="14091" width="13" customWidth="1"/>
    <col min="14092" max="14092" width="0.140625" customWidth="1"/>
    <col min="14335" max="14335" width="1.85546875" customWidth="1"/>
    <col min="14343" max="14343" width="15.42578125" customWidth="1"/>
    <col min="14344" max="14344" width="14.85546875" customWidth="1"/>
    <col min="14345" max="14345" width="13.28515625" customWidth="1"/>
    <col min="14346" max="14346" width="15.85546875" customWidth="1"/>
    <col min="14347" max="14347" width="13" customWidth="1"/>
    <col min="14348" max="14348" width="0.140625" customWidth="1"/>
    <col min="14591" max="14591" width="1.85546875" customWidth="1"/>
    <col min="14599" max="14599" width="15.42578125" customWidth="1"/>
    <col min="14600" max="14600" width="14.85546875" customWidth="1"/>
    <col min="14601" max="14601" width="13.28515625" customWidth="1"/>
    <col min="14602" max="14602" width="15.85546875" customWidth="1"/>
    <col min="14603" max="14603" width="13" customWidth="1"/>
    <col min="14604" max="14604" width="0.140625" customWidth="1"/>
    <col min="14847" max="14847" width="1.85546875" customWidth="1"/>
    <col min="14855" max="14855" width="15.42578125" customWidth="1"/>
    <col min="14856" max="14856" width="14.85546875" customWidth="1"/>
    <col min="14857" max="14857" width="13.28515625" customWidth="1"/>
    <col min="14858" max="14858" width="15.85546875" customWidth="1"/>
    <col min="14859" max="14859" width="13" customWidth="1"/>
    <col min="14860" max="14860" width="0.140625" customWidth="1"/>
    <col min="15103" max="15103" width="1.85546875" customWidth="1"/>
    <col min="15111" max="15111" width="15.42578125" customWidth="1"/>
    <col min="15112" max="15112" width="14.85546875" customWidth="1"/>
    <col min="15113" max="15113" width="13.28515625" customWidth="1"/>
    <col min="15114" max="15114" width="15.85546875" customWidth="1"/>
    <col min="15115" max="15115" width="13" customWidth="1"/>
    <col min="15116" max="15116" width="0.140625" customWidth="1"/>
    <col min="15359" max="15359" width="1.85546875" customWidth="1"/>
    <col min="15367" max="15367" width="15.42578125" customWidth="1"/>
    <col min="15368" max="15368" width="14.85546875" customWidth="1"/>
    <col min="15369" max="15369" width="13.28515625" customWidth="1"/>
    <col min="15370" max="15370" width="15.85546875" customWidth="1"/>
    <col min="15371" max="15371" width="13" customWidth="1"/>
    <col min="15372" max="15372" width="0.140625" customWidth="1"/>
    <col min="15615" max="15615" width="1.85546875" customWidth="1"/>
    <col min="15623" max="15623" width="15.42578125" customWidth="1"/>
    <col min="15624" max="15624" width="14.85546875" customWidth="1"/>
    <col min="15625" max="15625" width="13.28515625" customWidth="1"/>
    <col min="15626" max="15626" width="15.85546875" customWidth="1"/>
    <col min="15627" max="15627" width="13" customWidth="1"/>
    <col min="15628" max="15628" width="0.140625" customWidth="1"/>
    <col min="15871" max="15871" width="1.85546875" customWidth="1"/>
    <col min="15879" max="15879" width="15.42578125" customWidth="1"/>
    <col min="15880" max="15880" width="14.85546875" customWidth="1"/>
    <col min="15881" max="15881" width="13.28515625" customWidth="1"/>
    <col min="15882" max="15882" width="15.85546875" customWidth="1"/>
    <col min="15883" max="15883" width="13" customWidth="1"/>
    <col min="15884" max="15884" width="0.140625" customWidth="1"/>
    <col min="16127" max="16127" width="1.85546875" customWidth="1"/>
    <col min="16135" max="16135" width="15.42578125" customWidth="1"/>
    <col min="16136" max="16136" width="14.85546875" customWidth="1"/>
    <col min="16137" max="16137" width="13.28515625" customWidth="1"/>
    <col min="16138" max="16138" width="15.85546875" customWidth="1"/>
    <col min="16139" max="16139" width="13" customWidth="1"/>
    <col min="16140" max="16140" width="0.140625" customWidth="1"/>
  </cols>
  <sheetData>
    <row r="1" spans="1:42" ht="4.5" customHeight="1">
      <c r="A1" s="1"/>
      <c r="B1" s="2"/>
      <c r="C1" s="3"/>
      <c r="D1" s="2"/>
      <c r="E1" s="2"/>
      <c r="F1" s="2"/>
      <c r="G1" s="2"/>
      <c r="H1" s="2"/>
      <c r="I1" s="3"/>
      <c r="J1" s="2"/>
      <c r="K1" s="2"/>
      <c r="L1" s="3"/>
    </row>
    <row r="2" spans="1:42" ht="13.5" customHeight="1" thickBot="1">
      <c r="A2" s="600"/>
      <c r="B2" s="5"/>
      <c r="C2" s="6"/>
      <c r="D2" s="602"/>
      <c r="E2" s="602"/>
      <c r="F2" s="602"/>
      <c r="G2" s="602"/>
      <c r="H2" s="602"/>
      <c r="I2" s="603"/>
      <c r="J2" s="604" t="s">
        <v>6</v>
      </c>
      <c r="K2" s="604"/>
      <c r="L2" s="605"/>
    </row>
    <row r="3" spans="1:42">
      <c r="A3" s="600"/>
      <c r="B3" s="5"/>
      <c r="C3" s="6"/>
      <c r="D3" s="602" t="s">
        <v>7</v>
      </c>
      <c r="E3" s="602"/>
      <c r="F3" s="602"/>
      <c r="G3" s="602"/>
      <c r="H3" s="602"/>
      <c r="I3" s="603"/>
      <c r="J3" s="8" t="s">
        <v>8</v>
      </c>
      <c r="K3" s="2"/>
      <c r="L3" s="9"/>
    </row>
    <row r="4" spans="1:42" ht="15.75" thickBot="1">
      <c r="A4" s="600"/>
      <c r="B4" s="5"/>
      <c r="C4" s="10"/>
      <c r="D4" s="606" t="s">
        <v>9</v>
      </c>
      <c r="E4" s="606"/>
      <c r="F4" s="606"/>
      <c r="G4" s="606"/>
      <c r="H4" s="606"/>
      <c r="I4" s="607"/>
      <c r="J4" s="11"/>
      <c r="K4" s="11"/>
      <c r="L4" s="12"/>
    </row>
    <row r="5" spans="1:42" ht="15.75" thickBot="1">
      <c r="A5" s="601"/>
      <c r="B5" s="11"/>
      <c r="C5" s="13"/>
      <c r="D5" s="608" t="s">
        <v>56</v>
      </c>
      <c r="E5" s="608"/>
      <c r="F5" s="608"/>
      <c r="G5" s="608"/>
      <c r="H5" s="608"/>
      <c r="I5" s="609"/>
      <c r="J5" s="14" t="s">
        <v>10</v>
      </c>
      <c r="K5" s="610"/>
      <c r="L5" s="611"/>
    </row>
    <row r="6" spans="1:42">
      <c r="A6" s="16"/>
      <c r="B6" s="5"/>
      <c r="C6" s="5"/>
      <c r="D6" s="5"/>
      <c r="E6" s="5"/>
      <c r="F6" s="5"/>
      <c r="G6" s="5"/>
      <c r="H6" s="5"/>
      <c r="I6" s="5"/>
      <c r="J6" s="5"/>
      <c r="K6" s="5"/>
      <c r="L6" s="17"/>
    </row>
    <row r="7" spans="1:42">
      <c r="A7" s="128" t="s">
        <v>11</v>
      </c>
      <c r="B7" s="19"/>
      <c r="C7" s="20"/>
      <c r="D7" s="20"/>
      <c r="E7" s="20"/>
      <c r="F7" s="20"/>
      <c r="G7" s="20"/>
      <c r="H7" s="20"/>
      <c r="I7" s="20"/>
      <c r="J7" s="20"/>
      <c r="K7" s="20"/>
      <c r="L7" s="21"/>
    </row>
    <row r="8" spans="1:42" ht="5.25" customHeight="1">
      <c r="A8" s="16"/>
      <c r="B8" s="23"/>
      <c r="C8" s="23"/>
      <c r="D8" s="23"/>
      <c r="E8" s="23"/>
      <c r="F8" s="23"/>
      <c r="G8" s="23"/>
      <c r="H8" s="23"/>
      <c r="I8" s="23"/>
      <c r="J8" s="23"/>
      <c r="K8" s="23"/>
      <c r="L8" s="17"/>
    </row>
    <row r="9" spans="1:42">
      <c r="A9" s="129" t="s">
        <v>12</v>
      </c>
      <c r="B9" s="5"/>
      <c r="C9" s="24"/>
      <c r="D9" s="25" t="s">
        <v>13</v>
      </c>
      <c r="E9" s="23"/>
      <c r="F9" s="23"/>
      <c r="G9" s="23"/>
      <c r="H9" s="23"/>
      <c r="I9" s="23"/>
      <c r="J9" s="23"/>
      <c r="K9" s="23"/>
      <c r="L9" s="17"/>
    </row>
    <row r="10" spans="1:42">
      <c r="A10" s="129" t="s">
        <v>14</v>
      </c>
      <c r="B10" s="5"/>
      <c r="C10" s="612"/>
      <c r="D10" s="612"/>
      <c r="E10" s="612"/>
      <c r="F10" s="612"/>
      <c r="G10" s="612"/>
      <c r="H10" s="612"/>
      <c r="I10" s="612"/>
      <c r="J10" s="612"/>
      <c r="K10" s="612"/>
      <c r="L10" s="613"/>
    </row>
    <row r="11" spans="1:42">
      <c r="A11" s="130"/>
      <c r="B11" s="5"/>
      <c r="C11" s="612"/>
      <c r="D11" s="612"/>
      <c r="E11" s="612"/>
      <c r="F11" s="612"/>
      <c r="G11" s="612"/>
      <c r="H11" s="612"/>
      <c r="I11" s="612"/>
      <c r="J11" s="612"/>
      <c r="K11" s="612"/>
      <c r="L11" s="613"/>
    </row>
    <row r="12" spans="1:42">
      <c r="A12" s="129" t="s">
        <v>15</v>
      </c>
      <c r="B12" s="5"/>
      <c r="C12" s="614"/>
      <c r="D12" s="614"/>
      <c r="E12" s="614"/>
      <c r="F12" s="614"/>
      <c r="G12" s="614"/>
      <c r="H12" s="614"/>
      <c r="I12" s="614"/>
      <c r="J12" s="614"/>
      <c r="K12" s="614"/>
      <c r="L12" s="615"/>
    </row>
    <row r="13" spans="1:42">
      <c r="A13" s="129" t="s">
        <v>16</v>
      </c>
      <c r="B13" s="5"/>
      <c r="C13" s="614"/>
      <c r="D13" s="614"/>
      <c r="E13" s="614"/>
      <c r="F13" s="614"/>
      <c r="G13" s="614"/>
      <c r="H13" s="614"/>
      <c r="I13" s="614"/>
      <c r="J13" s="614"/>
      <c r="K13" s="614"/>
      <c r="L13" s="615"/>
    </row>
    <row r="14" spans="1:42">
      <c r="A14" s="129" t="s">
        <v>17</v>
      </c>
      <c r="B14" s="5"/>
      <c r="C14" s="614"/>
      <c r="D14" s="614"/>
      <c r="E14" s="614"/>
      <c r="F14" s="614"/>
      <c r="G14" s="614"/>
      <c r="H14" s="614"/>
      <c r="I14" s="614"/>
      <c r="J14" s="614"/>
      <c r="K14" s="614"/>
      <c r="L14" s="615"/>
    </row>
    <row r="15" spans="1:42" ht="4.5" customHeight="1" thickBot="1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8"/>
    </row>
    <row r="16" spans="1:42" s="32" customFormat="1" ht="2.25" customHeight="1" thickBot="1">
      <c r="A16" s="131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</row>
    <row r="17" spans="1:12">
      <c r="A17" s="132" t="s">
        <v>18</v>
      </c>
      <c r="B17" s="33"/>
      <c r="C17" s="34"/>
      <c r="D17" s="34"/>
      <c r="E17" s="34"/>
      <c r="F17" s="34"/>
      <c r="G17" s="34"/>
      <c r="H17" s="34"/>
      <c r="I17" s="34"/>
      <c r="J17" s="34"/>
      <c r="K17" s="34"/>
      <c r="L17" s="35"/>
    </row>
    <row r="18" spans="1:12" ht="4.5" customHeight="1" thickBot="1">
      <c r="A18" s="16"/>
      <c r="B18" s="5"/>
      <c r="C18" s="5"/>
      <c r="D18" s="5"/>
      <c r="E18" s="5"/>
      <c r="F18" s="5"/>
      <c r="G18" s="5"/>
      <c r="H18" s="5"/>
      <c r="I18" s="5"/>
      <c r="J18" s="5"/>
      <c r="K18" s="5"/>
      <c r="L18" s="17"/>
    </row>
    <row r="19" spans="1:12">
      <c r="A19" s="37" t="s">
        <v>19</v>
      </c>
      <c r="B19" s="570" t="s">
        <v>20</v>
      </c>
      <c r="C19" s="571"/>
      <c r="D19" s="571"/>
      <c r="E19" s="571"/>
      <c r="F19" s="571"/>
      <c r="G19" s="571"/>
      <c r="H19" s="571"/>
      <c r="I19" s="571"/>
      <c r="J19" s="599"/>
      <c r="K19" s="38" t="s">
        <v>21</v>
      </c>
      <c r="L19" s="37" t="s">
        <v>22</v>
      </c>
    </row>
    <row r="20" spans="1:12" ht="15.75" thickBot="1">
      <c r="A20" s="39">
        <v>630.4</v>
      </c>
      <c r="B20" s="584" t="s">
        <v>85</v>
      </c>
      <c r="C20" s="585"/>
      <c r="D20" s="585"/>
      <c r="E20" s="585"/>
      <c r="F20" s="585"/>
      <c r="G20" s="585"/>
      <c r="H20" s="585"/>
      <c r="I20" s="585"/>
      <c r="J20" s="586"/>
      <c r="K20" s="40" t="s">
        <v>0</v>
      </c>
      <c r="L20" s="41"/>
    </row>
    <row r="21" spans="1:12">
      <c r="A21" s="16"/>
      <c r="B21" s="5"/>
      <c r="C21" s="5"/>
      <c r="D21" s="5"/>
      <c r="E21" s="5"/>
      <c r="F21" s="5"/>
      <c r="G21" s="5"/>
      <c r="H21" s="5"/>
      <c r="I21" s="5"/>
      <c r="J21" s="5"/>
      <c r="K21" s="5"/>
      <c r="L21" s="17"/>
    </row>
    <row r="22" spans="1:12">
      <c r="A22" s="133" t="s">
        <v>24</v>
      </c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3"/>
    </row>
    <row r="23" spans="1:12" s="49" customFormat="1" ht="3.75" customHeight="1" thickBot="1">
      <c r="A23" s="134"/>
      <c r="B23" s="45"/>
      <c r="C23" s="45"/>
      <c r="D23" s="45"/>
      <c r="E23" s="45"/>
      <c r="F23" s="45"/>
      <c r="G23" s="45"/>
      <c r="H23" s="46"/>
      <c r="I23" s="46"/>
      <c r="J23" s="45"/>
      <c r="K23" s="45"/>
      <c r="L23" s="47"/>
    </row>
    <row r="24" spans="1:12">
      <c r="A24" s="570" t="s">
        <v>20</v>
      </c>
      <c r="B24" s="587"/>
      <c r="C24" s="587"/>
      <c r="D24" s="587"/>
      <c r="E24" s="588"/>
      <c r="F24" s="589" t="s">
        <v>25</v>
      </c>
      <c r="G24" s="587"/>
      <c r="H24" s="590" t="s">
        <v>26</v>
      </c>
      <c r="I24" s="591"/>
      <c r="J24" s="50" t="s">
        <v>27</v>
      </c>
      <c r="K24" s="38" t="s">
        <v>28</v>
      </c>
      <c r="L24" s="51" t="s">
        <v>29</v>
      </c>
    </row>
    <row r="25" spans="1:12">
      <c r="A25" s="580" t="s">
        <v>86</v>
      </c>
      <c r="B25" s="581"/>
      <c r="C25" s="581"/>
      <c r="D25" s="581"/>
      <c r="E25" s="582"/>
      <c r="F25" s="592"/>
      <c r="G25" s="582"/>
      <c r="H25" s="592"/>
      <c r="I25" s="582"/>
      <c r="J25" s="52">
        <f>+insumos!C59</f>
        <v>6000</v>
      </c>
      <c r="K25" s="53">
        <v>1</v>
      </c>
      <c r="L25" s="54">
        <f>+J25*K25</f>
        <v>6000</v>
      </c>
    </row>
    <row r="26" spans="1:12">
      <c r="A26" s="593" t="s">
        <v>71</v>
      </c>
      <c r="B26" s="594"/>
      <c r="C26" s="594"/>
      <c r="D26" s="594"/>
      <c r="E26" s="595"/>
      <c r="F26" s="55"/>
      <c r="G26" s="56"/>
      <c r="H26" s="55"/>
      <c r="I26" s="56"/>
      <c r="J26" s="52">
        <f>+insumos!C58</f>
        <v>6000</v>
      </c>
      <c r="K26" s="53">
        <v>1</v>
      </c>
      <c r="L26" s="54">
        <f>+J26*K26</f>
        <v>6000</v>
      </c>
    </row>
    <row r="27" spans="1:12" ht="15.75" thickBot="1">
      <c r="A27" s="574" t="s">
        <v>72</v>
      </c>
      <c r="B27" s="575"/>
      <c r="C27" s="575"/>
      <c r="D27" s="575"/>
      <c r="E27" s="583"/>
      <c r="F27" s="598"/>
      <c r="G27" s="583"/>
      <c r="H27" s="598"/>
      <c r="I27" s="583"/>
      <c r="J27" s="57"/>
      <c r="K27" s="58"/>
      <c r="L27" s="96">
        <f>+L54*0.1</f>
        <v>23408.512500000001</v>
      </c>
    </row>
    <row r="28" spans="1:12" ht="15.75" thickBot="1">
      <c r="A28" s="567" t="s">
        <v>31</v>
      </c>
      <c r="B28" s="568"/>
      <c r="C28" s="568"/>
      <c r="D28" s="568"/>
      <c r="E28" s="568"/>
      <c r="F28" s="568"/>
      <c r="G28" s="568"/>
      <c r="H28" s="568"/>
      <c r="I28" s="568"/>
      <c r="J28" s="568"/>
      <c r="K28" s="569"/>
      <c r="L28" s="60">
        <f>SUM(L25:L27)</f>
        <v>35408.512499999997</v>
      </c>
    </row>
    <row r="29" spans="1:12">
      <c r="A29" s="135"/>
      <c r="B29" s="5"/>
      <c r="C29" s="5"/>
      <c r="D29" s="5"/>
      <c r="E29" s="5"/>
      <c r="F29" s="5"/>
      <c r="G29" s="5"/>
      <c r="H29" s="5"/>
      <c r="I29" s="5"/>
      <c r="J29" s="5"/>
      <c r="K29" s="5"/>
      <c r="L29" s="17"/>
    </row>
    <row r="30" spans="1:12">
      <c r="A30" s="136" t="s">
        <v>32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21"/>
    </row>
    <row r="31" spans="1:12" ht="3.75" customHeight="1" thickBot="1">
      <c r="A31" s="26"/>
      <c r="B31" s="11"/>
      <c r="C31" s="11"/>
      <c r="D31" s="11"/>
      <c r="E31" s="11"/>
      <c r="F31" s="11"/>
      <c r="G31" s="11"/>
      <c r="H31" s="11"/>
      <c r="I31" s="5"/>
      <c r="J31" s="5"/>
      <c r="K31" s="5"/>
      <c r="L31" s="17"/>
    </row>
    <row r="32" spans="1:12">
      <c r="A32" s="570" t="s">
        <v>20</v>
      </c>
      <c r="B32" s="571"/>
      <c r="C32" s="571"/>
      <c r="D32" s="571"/>
      <c r="E32" s="571"/>
      <c r="F32" s="571"/>
      <c r="G32" s="571"/>
      <c r="H32" s="579"/>
      <c r="I32" s="61" t="s">
        <v>21</v>
      </c>
      <c r="J32" s="50" t="s">
        <v>22</v>
      </c>
      <c r="K32" s="38" t="s">
        <v>33</v>
      </c>
      <c r="L32" s="51" t="s">
        <v>29</v>
      </c>
    </row>
    <row r="33" spans="1:12">
      <c r="A33" s="572" t="s">
        <v>73</v>
      </c>
      <c r="B33" s="573"/>
      <c r="C33" s="573"/>
      <c r="D33" s="573"/>
      <c r="E33" s="573"/>
      <c r="F33" s="573"/>
      <c r="G33" s="573"/>
      <c r="H33" s="619"/>
      <c r="I33" s="62" t="s">
        <v>74</v>
      </c>
      <c r="J33" s="63">
        <v>7</v>
      </c>
      <c r="K33" s="64">
        <f>+insumos!C13</f>
        <v>40000</v>
      </c>
      <c r="L33" s="54">
        <f>+J33*K33</f>
        <v>280000</v>
      </c>
    </row>
    <row r="34" spans="1:12">
      <c r="A34" s="580" t="s">
        <v>75</v>
      </c>
      <c r="B34" s="581"/>
      <c r="C34" s="581"/>
      <c r="D34" s="581"/>
      <c r="E34" s="581"/>
      <c r="F34" s="581"/>
      <c r="G34" s="581"/>
      <c r="H34" s="582"/>
      <c r="I34" s="65" t="s">
        <v>0</v>
      </c>
      <c r="J34" s="66">
        <v>0.56000000000000005</v>
      </c>
      <c r="K34" s="67">
        <f>+insumos!C9</f>
        <v>60000</v>
      </c>
      <c r="L34" s="68">
        <f>+J34*K34</f>
        <v>33600</v>
      </c>
    </row>
    <row r="35" spans="1:12">
      <c r="A35" s="580" t="s">
        <v>87</v>
      </c>
      <c r="B35" s="581"/>
      <c r="C35" s="581"/>
      <c r="D35" s="581"/>
      <c r="E35" s="581"/>
      <c r="F35" s="581"/>
      <c r="G35" s="581"/>
      <c r="H35" s="582"/>
      <c r="I35" s="65" t="s">
        <v>0</v>
      </c>
      <c r="J35" s="66">
        <v>0.85</v>
      </c>
      <c r="K35" s="67">
        <f>+insumos!C10</f>
        <v>60000</v>
      </c>
      <c r="L35" s="68">
        <f>+J35*K35</f>
        <v>51000</v>
      </c>
    </row>
    <row r="36" spans="1:12">
      <c r="A36" s="580" t="s">
        <v>77</v>
      </c>
      <c r="B36" s="581"/>
      <c r="C36" s="581"/>
      <c r="D36" s="581"/>
      <c r="E36" s="581"/>
      <c r="F36" s="581"/>
      <c r="G36" s="581"/>
      <c r="H36" s="582"/>
      <c r="I36" s="65" t="s">
        <v>78</v>
      </c>
      <c r="J36" s="66">
        <v>160</v>
      </c>
      <c r="K36" s="67">
        <f>+insumos!C8</f>
        <v>44</v>
      </c>
      <c r="L36" s="68">
        <f>+J36*K36</f>
        <v>7040</v>
      </c>
    </row>
    <row r="37" spans="1:12">
      <c r="A37" s="580" t="s">
        <v>79</v>
      </c>
      <c r="B37" s="581"/>
      <c r="C37" s="581"/>
      <c r="D37" s="581"/>
      <c r="E37" s="581"/>
      <c r="F37" s="581"/>
      <c r="G37" s="581"/>
      <c r="H37" s="582"/>
      <c r="I37" s="65" t="s">
        <v>5</v>
      </c>
      <c r="J37" s="66">
        <v>4</v>
      </c>
      <c r="K37" s="67">
        <f>+insumos!C42</f>
        <v>16000</v>
      </c>
      <c r="L37" s="68">
        <f>+J37*K37</f>
        <v>64000</v>
      </c>
    </row>
    <row r="38" spans="1:12">
      <c r="A38" s="580" t="s">
        <v>80</v>
      </c>
      <c r="B38" s="581"/>
      <c r="C38" s="581"/>
      <c r="D38" s="581"/>
      <c r="E38" s="581"/>
      <c r="F38" s="581"/>
      <c r="G38" s="581"/>
      <c r="H38" s="582"/>
      <c r="I38" s="65"/>
      <c r="J38" s="66"/>
      <c r="K38" s="67"/>
      <c r="L38" s="68">
        <f>+(L37+L36+L35+L34+L33)*0.02</f>
        <v>8712.7999999999993</v>
      </c>
    </row>
    <row r="39" spans="1:12" ht="15.75" thickBot="1">
      <c r="A39" s="574"/>
      <c r="B39" s="575"/>
      <c r="C39" s="575"/>
      <c r="D39" s="575"/>
      <c r="E39" s="575"/>
      <c r="F39" s="575"/>
      <c r="G39" s="575"/>
      <c r="H39" s="583"/>
      <c r="I39" s="69"/>
      <c r="J39" s="70"/>
      <c r="K39" s="67"/>
      <c r="L39" s="71"/>
    </row>
    <row r="40" spans="1:12" ht="15.75" thickBot="1">
      <c r="A40" s="567" t="s">
        <v>31</v>
      </c>
      <c r="B40" s="568"/>
      <c r="C40" s="568"/>
      <c r="D40" s="568"/>
      <c r="E40" s="568"/>
      <c r="F40" s="568"/>
      <c r="G40" s="568"/>
      <c r="H40" s="568"/>
      <c r="I40" s="568"/>
      <c r="J40" s="568"/>
      <c r="K40" s="569"/>
      <c r="L40" s="60">
        <f>SUM(L33:L39)</f>
        <v>444352.8</v>
      </c>
    </row>
    <row r="41" spans="1:12">
      <c r="A41" s="16"/>
      <c r="B41" s="5"/>
      <c r="C41" s="5"/>
      <c r="D41" s="5"/>
      <c r="E41" s="5"/>
      <c r="F41" s="5"/>
      <c r="G41" s="5"/>
      <c r="H41" s="5"/>
      <c r="I41" s="5"/>
      <c r="J41" s="5"/>
      <c r="K41" s="5"/>
      <c r="L41" s="17"/>
    </row>
    <row r="42" spans="1:12">
      <c r="A42" s="136" t="s">
        <v>34</v>
      </c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21"/>
    </row>
    <row r="43" spans="1:12" ht="3.75" customHeight="1" thickBot="1">
      <c r="A43" s="16"/>
      <c r="B43" s="5"/>
      <c r="C43" s="5"/>
      <c r="D43" s="5"/>
      <c r="E43" s="5"/>
      <c r="F43" s="5"/>
      <c r="G43" s="5"/>
      <c r="H43" s="5"/>
      <c r="I43" s="5"/>
      <c r="J43" s="5"/>
      <c r="K43" s="5"/>
      <c r="L43" s="17"/>
    </row>
    <row r="44" spans="1:12">
      <c r="A44" s="570" t="s">
        <v>35</v>
      </c>
      <c r="B44" s="571"/>
      <c r="C44" s="571"/>
      <c r="D44" s="571"/>
      <c r="E44" s="571"/>
      <c r="F44" s="571"/>
      <c r="G44" s="571"/>
      <c r="H44" s="50" t="s">
        <v>36</v>
      </c>
      <c r="I44" s="38" t="s">
        <v>37</v>
      </c>
      <c r="J44" s="50" t="s">
        <v>38</v>
      </c>
      <c r="K44" s="38" t="s">
        <v>39</v>
      </c>
      <c r="L44" s="51" t="s">
        <v>29</v>
      </c>
    </row>
    <row r="45" spans="1:12">
      <c r="A45" s="580" t="s">
        <v>75</v>
      </c>
      <c r="B45" s="581"/>
      <c r="C45" s="581"/>
      <c r="D45" s="581"/>
      <c r="E45" s="581"/>
      <c r="F45" s="581"/>
      <c r="G45" s="581"/>
      <c r="H45" s="63">
        <f>+J34</f>
        <v>0.56000000000000005</v>
      </c>
      <c r="I45" s="72">
        <f>+insumos!B75</f>
        <v>20</v>
      </c>
      <c r="J45" s="73">
        <f>+H45*I45</f>
        <v>11.200000000000001</v>
      </c>
      <c r="K45" s="64">
        <f>+TRANSPORTE!L55</f>
        <v>1600</v>
      </c>
      <c r="L45" s="54">
        <f>+J45*K45</f>
        <v>17920</v>
      </c>
    </row>
    <row r="46" spans="1:12" ht="15.75" thickBot="1">
      <c r="A46" s="574" t="str">
        <f>+A35</f>
        <v>AGREGADO PETREO PARA CONCRETO HIDRAULICO</v>
      </c>
      <c r="B46" s="575"/>
      <c r="C46" s="575"/>
      <c r="D46" s="575"/>
      <c r="E46" s="575"/>
      <c r="F46" s="575"/>
      <c r="G46" s="575"/>
      <c r="H46" s="74">
        <f>+J35</f>
        <v>0.85</v>
      </c>
      <c r="I46" s="11">
        <f>+insumos!B76</f>
        <v>20</v>
      </c>
      <c r="J46" s="75">
        <f>+H46*I46</f>
        <v>17</v>
      </c>
      <c r="K46" s="64">
        <f>+TRANSPORTE!L55</f>
        <v>1600</v>
      </c>
      <c r="L46" s="54">
        <f>+J46*K46</f>
        <v>27200</v>
      </c>
    </row>
    <row r="47" spans="1:12" ht="15.75" thickBot="1">
      <c r="A47" s="567" t="s">
        <v>31</v>
      </c>
      <c r="B47" s="568"/>
      <c r="C47" s="568"/>
      <c r="D47" s="568"/>
      <c r="E47" s="568"/>
      <c r="F47" s="568"/>
      <c r="G47" s="568"/>
      <c r="H47" s="568"/>
      <c r="I47" s="568"/>
      <c r="J47" s="568"/>
      <c r="K47" s="569"/>
      <c r="L47" s="60">
        <f>SUM(L45:L46)</f>
        <v>45120</v>
      </c>
    </row>
    <row r="48" spans="1:12">
      <c r="A48" s="16"/>
      <c r="B48" s="5"/>
      <c r="C48" s="5"/>
      <c r="D48" s="5"/>
      <c r="E48" s="5"/>
      <c r="F48" s="5"/>
      <c r="G48" s="5"/>
      <c r="H48" s="5"/>
      <c r="I48" s="5"/>
      <c r="J48" s="5"/>
      <c r="K48" s="5"/>
      <c r="L48" s="17"/>
    </row>
    <row r="49" spans="1:12">
      <c r="A49" s="136" t="s">
        <v>41</v>
      </c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21"/>
    </row>
    <row r="50" spans="1:12" ht="3.75" customHeight="1" thickBot="1">
      <c r="A50" s="16"/>
      <c r="B50" s="5"/>
      <c r="C50" s="5"/>
      <c r="D50" s="5"/>
      <c r="E50" s="5"/>
      <c r="F50" s="5"/>
      <c r="G50" s="5"/>
      <c r="H50" s="5"/>
      <c r="I50" s="5"/>
      <c r="J50" s="5"/>
      <c r="K50" s="5"/>
      <c r="L50" s="17"/>
    </row>
    <row r="51" spans="1:12">
      <c r="A51" s="570" t="s">
        <v>42</v>
      </c>
      <c r="B51" s="571"/>
      <c r="C51" s="571"/>
      <c r="D51" s="571"/>
      <c r="E51" s="571"/>
      <c r="F51" s="571"/>
      <c r="G51" s="571"/>
      <c r="H51" s="50" t="s">
        <v>43</v>
      </c>
      <c r="I51" s="76" t="s">
        <v>44</v>
      </c>
      <c r="J51" s="77" t="s">
        <v>45</v>
      </c>
      <c r="K51" s="76" t="s">
        <v>28</v>
      </c>
      <c r="L51" s="78" t="s">
        <v>29</v>
      </c>
    </row>
    <row r="52" spans="1:12">
      <c r="A52" s="572" t="s">
        <v>88</v>
      </c>
      <c r="B52" s="573"/>
      <c r="C52" s="573"/>
      <c r="D52" s="573"/>
      <c r="E52" s="573"/>
      <c r="F52" s="573"/>
      <c r="G52" s="573"/>
      <c r="H52" s="52">
        <f>+insumos!C50+insumos!C49*10</f>
        <v>506130</v>
      </c>
      <c r="I52" s="64">
        <f>+H52*0.85</f>
        <v>430210.5</v>
      </c>
      <c r="J52" s="52">
        <f>+H52+I52</f>
        <v>936340.5</v>
      </c>
      <c r="K52" s="72">
        <v>4</v>
      </c>
      <c r="L52" s="54">
        <f>+J52/K52</f>
        <v>234085.125</v>
      </c>
    </row>
    <row r="53" spans="1:12" ht="15.75" thickBot="1">
      <c r="A53" s="574"/>
      <c r="B53" s="575"/>
      <c r="C53" s="575"/>
      <c r="D53" s="575"/>
      <c r="E53" s="575"/>
      <c r="F53" s="575"/>
      <c r="G53" s="575"/>
      <c r="H53" s="87"/>
      <c r="I53" s="11"/>
      <c r="J53" s="87"/>
      <c r="K53" s="11"/>
      <c r="L53" s="88"/>
    </row>
    <row r="54" spans="1:12" ht="15.75" thickBot="1">
      <c r="A54" s="567" t="s">
        <v>31</v>
      </c>
      <c r="B54" s="568"/>
      <c r="C54" s="568"/>
      <c r="D54" s="568"/>
      <c r="E54" s="568"/>
      <c r="F54" s="568"/>
      <c r="G54" s="568"/>
      <c r="H54" s="568"/>
      <c r="I54" s="568"/>
      <c r="J54" s="568"/>
      <c r="K54" s="569"/>
      <c r="L54" s="60">
        <f>SUM(L52:L53)</f>
        <v>234085.125</v>
      </c>
    </row>
    <row r="55" spans="1:12" ht="8.25" customHeight="1" thickBot="1">
      <c r="A55" s="16"/>
      <c r="B55" s="5"/>
      <c r="C55" s="5"/>
      <c r="D55" s="5"/>
      <c r="E55" s="5"/>
      <c r="F55" s="5"/>
      <c r="G55" s="5"/>
      <c r="H55" s="5"/>
      <c r="I55" s="5"/>
      <c r="J55" s="5"/>
      <c r="K55" s="5"/>
      <c r="L55" s="17"/>
    </row>
    <row r="56" spans="1:12" ht="15.75" thickBot="1">
      <c r="A56" s="576" t="s">
        <v>47</v>
      </c>
      <c r="B56" s="577"/>
      <c r="C56" s="577"/>
      <c r="D56" s="577"/>
      <c r="E56" s="577"/>
      <c r="F56" s="577"/>
      <c r="G56" s="577"/>
      <c r="H56" s="577"/>
      <c r="I56" s="577"/>
      <c r="J56" s="577"/>
      <c r="K56" s="578"/>
      <c r="L56" s="60">
        <f>ROUND(L28+L40+L47+L54,0)</f>
        <v>758966</v>
      </c>
    </row>
    <row r="57" spans="1:12" ht="3" customHeight="1">
      <c r="A57" s="16"/>
      <c r="B57" s="5"/>
      <c r="C57" s="5"/>
      <c r="D57" s="5"/>
      <c r="E57" s="5"/>
      <c r="F57" s="5"/>
      <c r="G57" s="5"/>
      <c r="H57" s="5"/>
      <c r="I57" s="5"/>
      <c r="J57" s="5"/>
      <c r="K57" s="5"/>
      <c r="L57" s="17"/>
    </row>
    <row r="58" spans="1:12" ht="3" customHeight="1">
      <c r="A58" s="16"/>
      <c r="B58" s="5"/>
      <c r="C58" s="5"/>
      <c r="D58" s="5"/>
      <c r="E58" s="5"/>
      <c r="F58" s="5"/>
      <c r="G58" s="5"/>
      <c r="H58" s="5"/>
      <c r="I58" s="5"/>
      <c r="J58" s="5"/>
      <c r="K58" s="5"/>
      <c r="L58" s="17"/>
    </row>
    <row r="59" spans="1:12" ht="9.75" customHeight="1">
      <c r="A59" s="16"/>
      <c r="B59" s="5"/>
      <c r="C59" s="5"/>
      <c r="D59" s="5"/>
      <c r="E59" s="5"/>
      <c r="F59" s="5"/>
      <c r="G59" s="5"/>
      <c r="H59" s="5"/>
      <c r="I59" s="5"/>
      <c r="J59" s="5"/>
      <c r="K59" s="5"/>
      <c r="L59" s="17"/>
    </row>
    <row r="60" spans="1:12" ht="9.75" customHeight="1">
      <c r="A60" s="16"/>
      <c r="B60" s="5"/>
      <c r="C60" s="5"/>
      <c r="D60" s="5"/>
      <c r="E60" s="5"/>
      <c r="F60" s="5"/>
      <c r="G60" s="5"/>
      <c r="H60" s="5"/>
      <c r="I60" s="5"/>
      <c r="J60" s="5"/>
      <c r="K60" s="5"/>
      <c r="L60" s="17"/>
    </row>
    <row r="61" spans="1:12" ht="9.75" customHeight="1">
      <c r="A61" s="16"/>
      <c r="B61" s="5"/>
      <c r="C61" s="5"/>
      <c r="D61" s="5"/>
      <c r="E61" s="5"/>
      <c r="F61" s="5"/>
      <c r="G61" s="5"/>
      <c r="H61" s="5"/>
      <c r="I61" s="5"/>
      <c r="J61" s="5"/>
      <c r="K61" s="5"/>
      <c r="L61" s="17"/>
    </row>
    <row r="62" spans="1:12" ht="9.75" customHeight="1">
      <c r="A62" s="16"/>
      <c r="B62" s="5"/>
      <c r="C62" s="5"/>
      <c r="D62" s="5"/>
      <c r="E62" s="5"/>
      <c r="F62" s="5"/>
      <c r="G62" s="5"/>
      <c r="H62" s="5"/>
      <c r="I62" s="5"/>
      <c r="J62" s="5"/>
      <c r="K62" s="5"/>
      <c r="L62" s="17"/>
    </row>
    <row r="63" spans="1:12" ht="9.75" customHeight="1">
      <c r="A63" s="16"/>
      <c r="B63" s="5"/>
      <c r="C63" s="5"/>
      <c r="D63" s="5"/>
      <c r="E63" s="5"/>
      <c r="F63" s="5"/>
      <c r="G63" s="5"/>
      <c r="H63" s="5"/>
      <c r="I63" s="5"/>
      <c r="J63" s="5"/>
      <c r="K63" s="5"/>
      <c r="L63" s="17"/>
    </row>
    <row r="64" spans="1:12" ht="9.75" customHeight="1">
      <c r="A64" s="16"/>
      <c r="B64" s="5"/>
      <c r="C64" s="5"/>
      <c r="D64" s="5"/>
      <c r="E64" s="5"/>
      <c r="F64" s="79" t="s">
        <v>48</v>
      </c>
      <c r="G64" s="5"/>
      <c r="H64" s="5"/>
      <c r="I64" s="5"/>
      <c r="J64" s="5"/>
      <c r="K64" s="5"/>
      <c r="L64" s="17"/>
    </row>
    <row r="65" spans="1:12">
      <c r="A65" s="16"/>
      <c r="B65" s="5"/>
      <c r="C65" s="5"/>
      <c r="D65" s="5"/>
      <c r="E65" s="5"/>
      <c r="F65" s="79" t="s">
        <v>49</v>
      </c>
      <c r="G65" s="554"/>
      <c r="H65" s="554"/>
      <c r="I65" s="554"/>
      <c r="J65" s="5"/>
      <c r="K65" s="5"/>
      <c r="L65" s="17"/>
    </row>
    <row r="66" spans="1:12">
      <c r="A66" s="555" t="s">
        <v>50</v>
      </c>
      <c r="B66" s="556"/>
      <c r="C66" s="556"/>
      <c r="D66" s="556"/>
      <c r="E66" s="556"/>
      <c r="F66" s="556"/>
      <c r="G66" s="556"/>
      <c r="H66" s="556"/>
      <c r="I66" s="556"/>
      <c r="J66" s="556"/>
      <c r="K66" s="556"/>
      <c r="L66" s="557"/>
    </row>
    <row r="67" spans="1:12" ht="3" customHeight="1">
      <c r="A67" s="16"/>
      <c r="B67" s="5"/>
      <c r="C67" s="5"/>
      <c r="D67" s="5"/>
      <c r="E67" s="5"/>
      <c r="F67" s="5" t="s">
        <v>51</v>
      </c>
      <c r="G67" s="5"/>
      <c r="H67" s="5"/>
      <c r="I67" s="5"/>
      <c r="J67" s="5"/>
      <c r="K67" s="5"/>
      <c r="L67" s="17"/>
    </row>
    <row r="68" spans="1:12">
      <c r="A68" s="136" t="s">
        <v>89</v>
      </c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21"/>
    </row>
    <row r="69" spans="1:12">
      <c r="A69" s="558"/>
      <c r="B69" s="559"/>
      <c r="C69" s="559"/>
      <c r="D69" s="559"/>
      <c r="E69" s="559"/>
      <c r="F69" s="559"/>
      <c r="G69" s="559"/>
      <c r="H69" s="559"/>
      <c r="I69" s="559"/>
      <c r="J69" s="559"/>
      <c r="K69" s="559"/>
      <c r="L69" s="560"/>
    </row>
    <row r="70" spans="1:12">
      <c r="A70" s="561"/>
      <c r="B70" s="562"/>
      <c r="C70" s="562"/>
      <c r="D70" s="562"/>
      <c r="E70" s="562"/>
      <c r="F70" s="562"/>
      <c r="G70" s="562"/>
      <c r="H70" s="562"/>
      <c r="I70" s="562"/>
      <c r="J70" s="562"/>
      <c r="K70" s="562"/>
      <c r="L70" s="563"/>
    </row>
    <row r="71" spans="1:12">
      <c r="A71" s="564"/>
      <c r="B71" s="565"/>
      <c r="C71" s="565"/>
      <c r="D71" s="565"/>
      <c r="E71" s="565"/>
      <c r="F71" s="565"/>
      <c r="G71" s="565"/>
      <c r="H71" s="565"/>
      <c r="I71" s="565"/>
      <c r="J71" s="565"/>
      <c r="K71" s="565"/>
      <c r="L71" s="566"/>
    </row>
    <row r="72" spans="1:12">
      <c r="A72" s="80"/>
      <c r="B72" s="81"/>
      <c r="C72" s="81"/>
      <c r="D72" s="81"/>
      <c r="E72" s="81"/>
      <c r="F72" s="81"/>
      <c r="G72" s="81"/>
      <c r="H72" s="81"/>
      <c r="I72" s="81"/>
      <c r="J72" s="81"/>
      <c r="K72" s="81"/>
      <c r="L72" s="82"/>
    </row>
    <row r="73" spans="1:12">
      <c r="A73" s="80" t="s">
        <v>53</v>
      </c>
      <c r="B73" s="137"/>
      <c r="C73" s="81"/>
      <c r="D73" s="81"/>
      <c r="E73" s="81"/>
      <c r="F73" s="81"/>
      <c r="G73" s="81"/>
      <c r="H73" s="81"/>
      <c r="I73" s="81"/>
      <c r="J73" s="81"/>
      <c r="K73" s="81"/>
      <c r="L73" s="82"/>
    </row>
    <row r="74" spans="1:12">
      <c r="A74" s="16" t="s">
        <v>54</v>
      </c>
      <c r="B74" s="5"/>
      <c r="C74" s="5"/>
      <c r="D74" s="5"/>
      <c r="E74" s="79"/>
      <c r="F74" s="5"/>
      <c r="G74" s="5"/>
      <c r="H74" s="5"/>
      <c r="I74" s="5"/>
      <c r="J74" s="5"/>
      <c r="K74" s="5"/>
      <c r="L74" s="17"/>
    </row>
    <row r="75" spans="1:12">
      <c r="A75" s="16"/>
      <c r="B75" s="5"/>
      <c r="C75" s="5"/>
      <c r="D75" s="5"/>
      <c r="E75" s="79"/>
      <c r="F75" s="139"/>
      <c r="G75" s="139"/>
      <c r="H75" s="139"/>
      <c r="I75" s="139"/>
      <c r="J75" s="5"/>
      <c r="K75" s="5"/>
      <c r="L75" s="17"/>
    </row>
    <row r="76" spans="1:12">
      <c r="A76" s="149"/>
      <c r="B76" s="139"/>
      <c r="C76" s="139"/>
      <c r="D76" s="139"/>
      <c r="E76" s="139"/>
      <c r="F76" s="139"/>
      <c r="G76" s="139"/>
      <c r="H76" s="139"/>
      <c r="I76" s="139"/>
      <c r="J76" s="139"/>
      <c r="K76" s="139"/>
      <c r="L76" s="140"/>
    </row>
    <row r="77" spans="1:12">
      <c r="A77" s="16" t="s">
        <v>55</v>
      </c>
      <c r="B77" s="83"/>
      <c r="C77" s="83"/>
      <c r="D77" s="84"/>
      <c r="E77" s="141"/>
      <c r="F77" s="141"/>
      <c r="G77" s="141"/>
      <c r="H77" s="141"/>
      <c r="I77" s="142"/>
      <c r="J77" s="142"/>
      <c r="K77" s="142"/>
      <c r="L77" s="143"/>
    </row>
    <row r="78" spans="1:12" ht="9" customHeight="1" thickBot="1">
      <c r="A78" s="144"/>
      <c r="B78" s="145"/>
      <c r="C78" s="145"/>
      <c r="D78" s="11"/>
      <c r="E78" s="146"/>
      <c r="F78" s="146"/>
      <c r="G78" s="146"/>
      <c r="H78" s="146"/>
      <c r="I78" s="147"/>
      <c r="J78" s="147"/>
      <c r="K78" s="147"/>
      <c r="L78" s="148"/>
    </row>
  </sheetData>
  <mergeCells count="46">
    <mergeCell ref="B19:J19"/>
    <mergeCell ref="A2:A5"/>
    <mergeCell ref="D2:I2"/>
    <mergeCell ref="J2:L2"/>
    <mergeCell ref="D3:I3"/>
    <mergeCell ref="D4:I4"/>
    <mergeCell ref="D5:I5"/>
    <mergeCell ref="K5:L5"/>
    <mergeCell ref="C10:L10"/>
    <mergeCell ref="C11:L11"/>
    <mergeCell ref="C12:L12"/>
    <mergeCell ref="C13:L13"/>
    <mergeCell ref="C14:L14"/>
    <mergeCell ref="B20:J20"/>
    <mergeCell ref="A24:E24"/>
    <mergeCell ref="F24:G24"/>
    <mergeCell ref="H24:I24"/>
    <mergeCell ref="A25:E25"/>
    <mergeCell ref="F25:G25"/>
    <mergeCell ref="H25:I25"/>
    <mergeCell ref="A38:H38"/>
    <mergeCell ref="A26:E26"/>
    <mergeCell ref="A27:E27"/>
    <mergeCell ref="F27:G27"/>
    <mergeCell ref="H27:I27"/>
    <mergeCell ref="A28:K28"/>
    <mergeCell ref="A32:H32"/>
    <mergeCell ref="A33:H33"/>
    <mergeCell ref="A34:H34"/>
    <mergeCell ref="A35:H35"/>
    <mergeCell ref="A36:H36"/>
    <mergeCell ref="A37:H37"/>
    <mergeCell ref="A69:L71"/>
    <mergeCell ref="A66:L66"/>
    <mergeCell ref="G65:I65"/>
    <mergeCell ref="A39:H39"/>
    <mergeCell ref="A40:K40"/>
    <mergeCell ref="A44:G44"/>
    <mergeCell ref="A45:G45"/>
    <mergeCell ref="A46:G46"/>
    <mergeCell ref="A47:K47"/>
    <mergeCell ref="A51:G51"/>
    <mergeCell ref="A52:G52"/>
    <mergeCell ref="A53:G53"/>
    <mergeCell ref="A54:K54"/>
    <mergeCell ref="A56:K56"/>
  </mergeCells>
  <pageMargins left="0.70866141732283472" right="0.70866141732283472" top="0.74803149606299213" bottom="0.74803149606299213" header="0.31496062992125984" footer="0.31496062992125984"/>
  <pageSetup paperSize="9" scale="57"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  <pageSetUpPr fitToPage="1"/>
  </sheetPr>
  <dimension ref="A1:BB77"/>
  <sheetViews>
    <sheetView topLeftCell="A25" zoomScale="80" zoomScaleNormal="80" workbookViewId="0">
      <selection activeCell="J36" sqref="J36"/>
    </sheetView>
  </sheetViews>
  <sheetFormatPr baseColWidth="10" defaultRowHeight="12.75"/>
  <cols>
    <col min="1" max="7" width="11.42578125" style="85"/>
    <col min="8" max="8" width="12.28515625" style="85" bestFit="1" customWidth="1"/>
    <col min="9" max="9" width="12.5703125" style="85" customWidth="1"/>
    <col min="10" max="10" width="13.28515625" style="85" customWidth="1"/>
    <col min="11" max="11" width="15.85546875" style="85" customWidth="1"/>
    <col min="12" max="12" width="17.42578125" style="85" customWidth="1"/>
    <col min="13" max="13" width="11.85546875" style="101" bestFit="1" customWidth="1"/>
    <col min="14" max="255" width="11.42578125" style="101"/>
    <col min="256" max="256" width="1.85546875" style="101" customWidth="1"/>
    <col min="257" max="263" width="11.42578125" style="101"/>
    <col min="264" max="264" width="12.28515625" style="101" bestFit="1" customWidth="1"/>
    <col min="265" max="265" width="12.5703125" style="101" customWidth="1"/>
    <col min="266" max="266" width="13.28515625" style="101" customWidth="1"/>
    <col min="267" max="267" width="15.85546875" style="101" customWidth="1"/>
    <col min="268" max="268" width="17.42578125" style="101" customWidth="1"/>
    <col min="269" max="269" width="11.85546875" style="101" bestFit="1" customWidth="1"/>
    <col min="270" max="511" width="11.42578125" style="101"/>
    <col min="512" max="512" width="1.85546875" style="101" customWidth="1"/>
    <col min="513" max="519" width="11.42578125" style="101"/>
    <col min="520" max="520" width="12.28515625" style="101" bestFit="1" customWidth="1"/>
    <col min="521" max="521" width="12.5703125" style="101" customWidth="1"/>
    <col min="522" max="522" width="13.28515625" style="101" customWidth="1"/>
    <col min="523" max="523" width="15.85546875" style="101" customWidth="1"/>
    <col min="524" max="524" width="17.42578125" style="101" customWidth="1"/>
    <col min="525" max="525" width="11.85546875" style="101" bestFit="1" customWidth="1"/>
    <col min="526" max="767" width="11.42578125" style="101"/>
    <col min="768" max="768" width="1.85546875" style="101" customWidth="1"/>
    <col min="769" max="775" width="11.42578125" style="101"/>
    <col min="776" max="776" width="12.28515625" style="101" bestFit="1" customWidth="1"/>
    <col min="777" max="777" width="12.5703125" style="101" customWidth="1"/>
    <col min="778" max="778" width="13.28515625" style="101" customWidth="1"/>
    <col min="779" max="779" width="15.85546875" style="101" customWidth="1"/>
    <col min="780" max="780" width="17.42578125" style="101" customWidth="1"/>
    <col min="781" max="781" width="11.85546875" style="101" bestFit="1" customWidth="1"/>
    <col min="782" max="1023" width="11.42578125" style="101"/>
    <col min="1024" max="1024" width="1.85546875" style="101" customWidth="1"/>
    <col min="1025" max="1031" width="11.42578125" style="101"/>
    <col min="1032" max="1032" width="12.28515625" style="101" bestFit="1" customWidth="1"/>
    <col min="1033" max="1033" width="12.5703125" style="101" customWidth="1"/>
    <col min="1034" max="1034" width="13.28515625" style="101" customWidth="1"/>
    <col min="1035" max="1035" width="15.85546875" style="101" customWidth="1"/>
    <col min="1036" max="1036" width="17.42578125" style="101" customWidth="1"/>
    <col min="1037" max="1037" width="11.85546875" style="101" bestFit="1" customWidth="1"/>
    <col min="1038" max="1279" width="11.42578125" style="101"/>
    <col min="1280" max="1280" width="1.85546875" style="101" customWidth="1"/>
    <col min="1281" max="1287" width="11.42578125" style="101"/>
    <col min="1288" max="1288" width="12.28515625" style="101" bestFit="1" customWidth="1"/>
    <col min="1289" max="1289" width="12.5703125" style="101" customWidth="1"/>
    <col min="1290" max="1290" width="13.28515625" style="101" customWidth="1"/>
    <col min="1291" max="1291" width="15.85546875" style="101" customWidth="1"/>
    <col min="1292" max="1292" width="17.42578125" style="101" customWidth="1"/>
    <col min="1293" max="1293" width="11.85546875" style="101" bestFit="1" customWidth="1"/>
    <col min="1294" max="1535" width="11.42578125" style="101"/>
    <col min="1536" max="1536" width="1.85546875" style="101" customWidth="1"/>
    <col min="1537" max="1543" width="11.42578125" style="101"/>
    <col min="1544" max="1544" width="12.28515625" style="101" bestFit="1" customWidth="1"/>
    <col min="1545" max="1545" width="12.5703125" style="101" customWidth="1"/>
    <col min="1546" max="1546" width="13.28515625" style="101" customWidth="1"/>
    <col min="1547" max="1547" width="15.85546875" style="101" customWidth="1"/>
    <col min="1548" max="1548" width="17.42578125" style="101" customWidth="1"/>
    <col min="1549" max="1549" width="11.85546875" style="101" bestFit="1" customWidth="1"/>
    <col min="1550" max="1791" width="11.42578125" style="101"/>
    <col min="1792" max="1792" width="1.85546875" style="101" customWidth="1"/>
    <col min="1793" max="1799" width="11.42578125" style="101"/>
    <col min="1800" max="1800" width="12.28515625" style="101" bestFit="1" customWidth="1"/>
    <col min="1801" max="1801" width="12.5703125" style="101" customWidth="1"/>
    <col min="1802" max="1802" width="13.28515625" style="101" customWidth="1"/>
    <col min="1803" max="1803" width="15.85546875" style="101" customWidth="1"/>
    <col min="1804" max="1804" width="17.42578125" style="101" customWidth="1"/>
    <col min="1805" max="1805" width="11.85546875" style="101" bestFit="1" customWidth="1"/>
    <col min="1806" max="2047" width="11.42578125" style="101"/>
    <col min="2048" max="2048" width="1.85546875" style="101" customWidth="1"/>
    <col min="2049" max="2055" width="11.42578125" style="101"/>
    <col min="2056" max="2056" width="12.28515625" style="101" bestFit="1" customWidth="1"/>
    <col min="2057" max="2057" width="12.5703125" style="101" customWidth="1"/>
    <col min="2058" max="2058" width="13.28515625" style="101" customWidth="1"/>
    <col min="2059" max="2059" width="15.85546875" style="101" customWidth="1"/>
    <col min="2060" max="2060" width="17.42578125" style="101" customWidth="1"/>
    <col min="2061" max="2061" width="11.85546875" style="101" bestFit="1" customWidth="1"/>
    <col min="2062" max="2303" width="11.42578125" style="101"/>
    <col min="2304" max="2304" width="1.85546875" style="101" customWidth="1"/>
    <col min="2305" max="2311" width="11.42578125" style="101"/>
    <col min="2312" max="2312" width="12.28515625" style="101" bestFit="1" customWidth="1"/>
    <col min="2313" max="2313" width="12.5703125" style="101" customWidth="1"/>
    <col min="2314" max="2314" width="13.28515625" style="101" customWidth="1"/>
    <col min="2315" max="2315" width="15.85546875" style="101" customWidth="1"/>
    <col min="2316" max="2316" width="17.42578125" style="101" customWidth="1"/>
    <col min="2317" max="2317" width="11.85546875" style="101" bestFit="1" customWidth="1"/>
    <col min="2318" max="2559" width="11.42578125" style="101"/>
    <col min="2560" max="2560" width="1.85546875" style="101" customWidth="1"/>
    <col min="2561" max="2567" width="11.42578125" style="101"/>
    <col min="2568" max="2568" width="12.28515625" style="101" bestFit="1" customWidth="1"/>
    <col min="2569" max="2569" width="12.5703125" style="101" customWidth="1"/>
    <col min="2570" max="2570" width="13.28515625" style="101" customWidth="1"/>
    <col min="2571" max="2571" width="15.85546875" style="101" customWidth="1"/>
    <col min="2572" max="2572" width="17.42578125" style="101" customWidth="1"/>
    <col min="2573" max="2573" width="11.85546875" style="101" bestFit="1" customWidth="1"/>
    <col min="2574" max="2815" width="11.42578125" style="101"/>
    <col min="2816" max="2816" width="1.85546875" style="101" customWidth="1"/>
    <col min="2817" max="2823" width="11.42578125" style="101"/>
    <col min="2824" max="2824" width="12.28515625" style="101" bestFit="1" customWidth="1"/>
    <col min="2825" max="2825" width="12.5703125" style="101" customWidth="1"/>
    <col min="2826" max="2826" width="13.28515625" style="101" customWidth="1"/>
    <col min="2827" max="2827" width="15.85546875" style="101" customWidth="1"/>
    <col min="2828" max="2828" width="17.42578125" style="101" customWidth="1"/>
    <col min="2829" max="2829" width="11.85546875" style="101" bestFit="1" customWidth="1"/>
    <col min="2830" max="3071" width="11.42578125" style="101"/>
    <col min="3072" max="3072" width="1.85546875" style="101" customWidth="1"/>
    <col min="3073" max="3079" width="11.42578125" style="101"/>
    <col min="3080" max="3080" width="12.28515625" style="101" bestFit="1" customWidth="1"/>
    <col min="3081" max="3081" width="12.5703125" style="101" customWidth="1"/>
    <col min="3082" max="3082" width="13.28515625" style="101" customWidth="1"/>
    <col min="3083" max="3083" width="15.85546875" style="101" customWidth="1"/>
    <col min="3084" max="3084" width="17.42578125" style="101" customWidth="1"/>
    <col min="3085" max="3085" width="11.85546875" style="101" bestFit="1" customWidth="1"/>
    <col min="3086" max="3327" width="11.42578125" style="101"/>
    <col min="3328" max="3328" width="1.85546875" style="101" customWidth="1"/>
    <col min="3329" max="3335" width="11.42578125" style="101"/>
    <col min="3336" max="3336" width="12.28515625" style="101" bestFit="1" customWidth="1"/>
    <col min="3337" max="3337" width="12.5703125" style="101" customWidth="1"/>
    <col min="3338" max="3338" width="13.28515625" style="101" customWidth="1"/>
    <col min="3339" max="3339" width="15.85546875" style="101" customWidth="1"/>
    <col min="3340" max="3340" width="17.42578125" style="101" customWidth="1"/>
    <col min="3341" max="3341" width="11.85546875" style="101" bestFit="1" customWidth="1"/>
    <col min="3342" max="3583" width="11.42578125" style="101"/>
    <col min="3584" max="3584" width="1.85546875" style="101" customWidth="1"/>
    <col min="3585" max="3591" width="11.42578125" style="101"/>
    <col min="3592" max="3592" width="12.28515625" style="101" bestFit="1" customWidth="1"/>
    <col min="3593" max="3593" width="12.5703125" style="101" customWidth="1"/>
    <col min="3594" max="3594" width="13.28515625" style="101" customWidth="1"/>
    <col min="3595" max="3595" width="15.85546875" style="101" customWidth="1"/>
    <col min="3596" max="3596" width="17.42578125" style="101" customWidth="1"/>
    <col min="3597" max="3597" width="11.85546875" style="101" bestFit="1" customWidth="1"/>
    <col min="3598" max="3839" width="11.42578125" style="101"/>
    <col min="3840" max="3840" width="1.85546875" style="101" customWidth="1"/>
    <col min="3841" max="3847" width="11.42578125" style="101"/>
    <col min="3848" max="3848" width="12.28515625" style="101" bestFit="1" customWidth="1"/>
    <col min="3849" max="3849" width="12.5703125" style="101" customWidth="1"/>
    <col min="3850" max="3850" width="13.28515625" style="101" customWidth="1"/>
    <col min="3851" max="3851" width="15.85546875" style="101" customWidth="1"/>
    <col min="3852" max="3852" width="17.42578125" style="101" customWidth="1"/>
    <col min="3853" max="3853" width="11.85546875" style="101" bestFit="1" customWidth="1"/>
    <col min="3854" max="4095" width="11.42578125" style="101"/>
    <col min="4096" max="4096" width="1.85546875" style="101" customWidth="1"/>
    <col min="4097" max="4103" width="11.42578125" style="101"/>
    <col min="4104" max="4104" width="12.28515625" style="101" bestFit="1" customWidth="1"/>
    <col min="4105" max="4105" width="12.5703125" style="101" customWidth="1"/>
    <col min="4106" max="4106" width="13.28515625" style="101" customWidth="1"/>
    <col min="4107" max="4107" width="15.85546875" style="101" customWidth="1"/>
    <col min="4108" max="4108" width="17.42578125" style="101" customWidth="1"/>
    <col min="4109" max="4109" width="11.85546875" style="101" bestFit="1" customWidth="1"/>
    <col min="4110" max="4351" width="11.42578125" style="101"/>
    <col min="4352" max="4352" width="1.85546875" style="101" customWidth="1"/>
    <col min="4353" max="4359" width="11.42578125" style="101"/>
    <col min="4360" max="4360" width="12.28515625" style="101" bestFit="1" customWidth="1"/>
    <col min="4361" max="4361" width="12.5703125" style="101" customWidth="1"/>
    <col min="4362" max="4362" width="13.28515625" style="101" customWidth="1"/>
    <col min="4363" max="4363" width="15.85546875" style="101" customWidth="1"/>
    <col min="4364" max="4364" width="17.42578125" style="101" customWidth="1"/>
    <col min="4365" max="4365" width="11.85546875" style="101" bestFit="1" customWidth="1"/>
    <col min="4366" max="4607" width="11.42578125" style="101"/>
    <col min="4608" max="4608" width="1.85546875" style="101" customWidth="1"/>
    <col min="4609" max="4615" width="11.42578125" style="101"/>
    <col min="4616" max="4616" width="12.28515625" style="101" bestFit="1" customWidth="1"/>
    <col min="4617" max="4617" width="12.5703125" style="101" customWidth="1"/>
    <col min="4618" max="4618" width="13.28515625" style="101" customWidth="1"/>
    <col min="4619" max="4619" width="15.85546875" style="101" customWidth="1"/>
    <col min="4620" max="4620" width="17.42578125" style="101" customWidth="1"/>
    <col min="4621" max="4621" width="11.85546875" style="101" bestFit="1" customWidth="1"/>
    <col min="4622" max="4863" width="11.42578125" style="101"/>
    <col min="4864" max="4864" width="1.85546875" style="101" customWidth="1"/>
    <col min="4865" max="4871" width="11.42578125" style="101"/>
    <col min="4872" max="4872" width="12.28515625" style="101" bestFit="1" customWidth="1"/>
    <col min="4873" max="4873" width="12.5703125" style="101" customWidth="1"/>
    <col min="4874" max="4874" width="13.28515625" style="101" customWidth="1"/>
    <col min="4875" max="4875" width="15.85546875" style="101" customWidth="1"/>
    <col min="4876" max="4876" width="17.42578125" style="101" customWidth="1"/>
    <col min="4877" max="4877" width="11.85546875" style="101" bestFit="1" customWidth="1"/>
    <col min="4878" max="5119" width="11.42578125" style="101"/>
    <col min="5120" max="5120" width="1.85546875" style="101" customWidth="1"/>
    <col min="5121" max="5127" width="11.42578125" style="101"/>
    <col min="5128" max="5128" width="12.28515625" style="101" bestFit="1" customWidth="1"/>
    <col min="5129" max="5129" width="12.5703125" style="101" customWidth="1"/>
    <col min="5130" max="5130" width="13.28515625" style="101" customWidth="1"/>
    <col min="5131" max="5131" width="15.85546875" style="101" customWidth="1"/>
    <col min="5132" max="5132" width="17.42578125" style="101" customWidth="1"/>
    <col min="5133" max="5133" width="11.85546875" style="101" bestFit="1" customWidth="1"/>
    <col min="5134" max="5375" width="11.42578125" style="101"/>
    <col min="5376" max="5376" width="1.85546875" style="101" customWidth="1"/>
    <col min="5377" max="5383" width="11.42578125" style="101"/>
    <col min="5384" max="5384" width="12.28515625" style="101" bestFit="1" customWidth="1"/>
    <col min="5385" max="5385" width="12.5703125" style="101" customWidth="1"/>
    <col min="5386" max="5386" width="13.28515625" style="101" customWidth="1"/>
    <col min="5387" max="5387" width="15.85546875" style="101" customWidth="1"/>
    <col min="5388" max="5388" width="17.42578125" style="101" customWidth="1"/>
    <col min="5389" max="5389" width="11.85546875" style="101" bestFit="1" customWidth="1"/>
    <col min="5390" max="5631" width="11.42578125" style="101"/>
    <col min="5632" max="5632" width="1.85546875" style="101" customWidth="1"/>
    <col min="5633" max="5639" width="11.42578125" style="101"/>
    <col min="5640" max="5640" width="12.28515625" style="101" bestFit="1" customWidth="1"/>
    <col min="5641" max="5641" width="12.5703125" style="101" customWidth="1"/>
    <col min="5642" max="5642" width="13.28515625" style="101" customWidth="1"/>
    <col min="5643" max="5643" width="15.85546875" style="101" customWidth="1"/>
    <col min="5644" max="5644" width="17.42578125" style="101" customWidth="1"/>
    <col min="5645" max="5645" width="11.85546875" style="101" bestFit="1" customWidth="1"/>
    <col min="5646" max="5887" width="11.42578125" style="101"/>
    <col min="5888" max="5888" width="1.85546875" style="101" customWidth="1"/>
    <col min="5889" max="5895" width="11.42578125" style="101"/>
    <col min="5896" max="5896" width="12.28515625" style="101" bestFit="1" customWidth="1"/>
    <col min="5897" max="5897" width="12.5703125" style="101" customWidth="1"/>
    <col min="5898" max="5898" width="13.28515625" style="101" customWidth="1"/>
    <col min="5899" max="5899" width="15.85546875" style="101" customWidth="1"/>
    <col min="5900" max="5900" width="17.42578125" style="101" customWidth="1"/>
    <col min="5901" max="5901" width="11.85546875" style="101" bestFit="1" customWidth="1"/>
    <col min="5902" max="6143" width="11.42578125" style="101"/>
    <col min="6144" max="6144" width="1.85546875" style="101" customWidth="1"/>
    <col min="6145" max="6151" width="11.42578125" style="101"/>
    <col min="6152" max="6152" width="12.28515625" style="101" bestFit="1" customWidth="1"/>
    <col min="6153" max="6153" width="12.5703125" style="101" customWidth="1"/>
    <col min="6154" max="6154" width="13.28515625" style="101" customWidth="1"/>
    <col min="6155" max="6155" width="15.85546875" style="101" customWidth="1"/>
    <col min="6156" max="6156" width="17.42578125" style="101" customWidth="1"/>
    <col min="6157" max="6157" width="11.85546875" style="101" bestFit="1" customWidth="1"/>
    <col min="6158" max="6399" width="11.42578125" style="101"/>
    <col min="6400" max="6400" width="1.85546875" style="101" customWidth="1"/>
    <col min="6401" max="6407" width="11.42578125" style="101"/>
    <col min="6408" max="6408" width="12.28515625" style="101" bestFit="1" customWidth="1"/>
    <col min="6409" max="6409" width="12.5703125" style="101" customWidth="1"/>
    <col min="6410" max="6410" width="13.28515625" style="101" customWidth="1"/>
    <col min="6411" max="6411" width="15.85546875" style="101" customWidth="1"/>
    <col min="6412" max="6412" width="17.42578125" style="101" customWidth="1"/>
    <col min="6413" max="6413" width="11.85546875" style="101" bestFit="1" customWidth="1"/>
    <col min="6414" max="6655" width="11.42578125" style="101"/>
    <col min="6656" max="6656" width="1.85546875" style="101" customWidth="1"/>
    <col min="6657" max="6663" width="11.42578125" style="101"/>
    <col min="6664" max="6664" width="12.28515625" style="101" bestFit="1" customWidth="1"/>
    <col min="6665" max="6665" width="12.5703125" style="101" customWidth="1"/>
    <col min="6666" max="6666" width="13.28515625" style="101" customWidth="1"/>
    <col min="6667" max="6667" width="15.85546875" style="101" customWidth="1"/>
    <col min="6668" max="6668" width="17.42578125" style="101" customWidth="1"/>
    <col min="6669" max="6669" width="11.85546875" style="101" bestFit="1" customWidth="1"/>
    <col min="6670" max="6911" width="11.42578125" style="101"/>
    <col min="6912" max="6912" width="1.85546875" style="101" customWidth="1"/>
    <col min="6913" max="6919" width="11.42578125" style="101"/>
    <col min="6920" max="6920" width="12.28515625" style="101" bestFit="1" customWidth="1"/>
    <col min="6921" max="6921" width="12.5703125" style="101" customWidth="1"/>
    <col min="6922" max="6922" width="13.28515625" style="101" customWidth="1"/>
    <col min="6923" max="6923" width="15.85546875" style="101" customWidth="1"/>
    <col min="6924" max="6924" width="17.42578125" style="101" customWidth="1"/>
    <col min="6925" max="6925" width="11.85546875" style="101" bestFit="1" customWidth="1"/>
    <col min="6926" max="7167" width="11.42578125" style="101"/>
    <col min="7168" max="7168" width="1.85546875" style="101" customWidth="1"/>
    <col min="7169" max="7175" width="11.42578125" style="101"/>
    <col min="7176" max="7176" width="12.28515625" style="101" bestFit="1" customWidth="1"/>
    <col min="7177" max="7177" width="12.5703125" style="101" customWidth="1"/>
    <col min="7178" max="7178" width="13.28515625" style="101" customWidth="1"/>
    <col min="7179" max="7179" width="15.85546875" style="101" customWidth="1"/>
    <col min="7180" max="7180" width="17.42578125" style="101" customWidth="1"/>
    <col min="7181" max="7181" width="11.85546875" style="101" bestFit="1" customWidth="1"/>
    <col min="7182" max="7423" width="11.42578125" style="101"/>
    <col min="7424" max="7424" width="1.85546875" style="101" customWidth="1"/>
    <col min="7425" max="7431" width="11.42578125" style="101"/>
    <col min="7432" max="7432" width="12.28515625" style="101" bestFit="1" customWidth="1"/>
    <col min="7433" max="7433" width="12.5703125" style="101" customWidth="1"/>
    <col min="7434" max="7434" width="13.28515625" style="101" customWidth="1"/>
    <col min="7435" max="7435" width="15.85546875" style="101" customWidth="1"/>
    <col min="7436" max="7436" width="17.42578125" style="101" customWidth="1"/>
    <col min="7437" max="7437" width="11.85546875" style="101" bestFit="1" customWidth="1"/>
    <col min="7438" max="7679" width="11.42578125" style="101"/>
    <col min="7680" max="7680" width="1.85546875" style="101" customWidth="1"/>
    <col min="7681" max="7687" width="11.42578125" style="101"/>
    <col min="7688" max="7688" width="12.28515625" style="101" bestFit="1" customWidth="1"/>
    <col min="7689" max="7689" width="12.5703125" style="101" customWidth="1"/>
    <col min="7690" max="7690" width="13.28515625" style="101" customWidth="1"/>
    <col min="7691" max="7691" width="15.85546875" style="101" customWidth="1"/>
    <col min="7692" max="7692" width="17.42578125" style="101" customWidth="1"/>
    <col min="7693" max="7693" width="11.85546875" style="101" bestFit="1" customWidth="1"/>
    <col min="7694" max="7935" width="11.42578125" style="101"/>
    <col min="7936" max="7936" width="1.85546875" style="101" customWidth="1"/>
    <col min="7937" max="7943" width="11.42578125" style="101"/>
    <col min="7944" max="7944" width="12.28515625" style="101" bestFit="1" customWidth="1"/>
    <col min="7945" max="7945" width="12.5703125" style="101" customWidth="1"/>
    <col min="7946" max="7946" width="13.28515625" style="101" customWidth="1"/>
    <col min="7947" max="7947" width="15.85546875" style="101" customWidth="1"/>
    <col min="7948" max="7948" width="17.42578125" style="101" customWidth="1"/>
    <col min="7949" max="7949" width="11.85546875" style="101" bestFit="1" customWidth="1"/>
    <col min="7950" max="8191" width="11.42578125" style="101"/>
    <col min="8192" max="8192" width="1.85546875" style="101" customWidth="1"/>
    <col min="8193" max="8199" width="11.42578125" style="101"/>
    <col min="8200" max="8200" width="12.28515625" style="101" bestFit="1" customWidth="1"/>
    <col min="8201" max="8201" width="12.5703125" style="101" customWidth="1"/>
    <col min="8202" max="8202" width="13.28515625" style="101" customWidth="1"/>
    <col min="8203" max="8203" width="15.85546875" style="101" customWidth="1"/>
    <col min="8204" max="8204" width="17.42578125" style="101" customWidth="1"/>
    <col min="8205" max="8205" width="11.85546875" style="101" bestFit="1" customWidth="1"/>
    <col min="8206" max="8447" width="11.42578125" style="101"/>
    <col min="8448" max="8448" width="1.85546875" style="101" customWidth="1"/>
    <col min="8449" max="8455" width="11.42578125" style="101"/>
    <col min="8456" max="8456" width="12.28515625" style="101" bestFit="1" customWidth="1"/>
    <col min="8457" max="8457" width="12.5703125" style="101" customWidth="1"/>
    <col min="8458" max="8458" width="13.28515625" style="101" customWidth="1"/>
    <col min="8459" max="8459" width="15.85546875" style="101" customWidth="1"/>
    <col min="8460" max="8460" width="17.42578125" style="101" customWidth="1"/>
    <col min="8461" max="8461" width="11.85546875" style="101" bestFit="1" customWidth="1"/>
    <col min="8462" max="8703" width="11.42578125" style="101"/>
    <col min="8704" max="8704" width="1.85546875" style="101" customWidth="1"/>
    <col min="8705" max="8711" width="11.42578125" style="101"/>
    <col min="8712" max="8712" width="12.28515625" style="101" bestFit="1" customWidth="1"/>
    <col min="8713" max="8713" width="12.5703125" style="101" customWidth="1"/>
    <col min="8714" max="8714" width="13.28515625" style="101" customWidth="1"/>
    <col min="8715" max="8715" width="15.85546875" style="101" customWidth="1"/>
    <col min="8716" max="8716" width="17.42578125" style="101" customWidth="1"/>
    <col min="8717" max="8717" width="11.85546875" style="101" bestFit="1" customWidth="1"/>
    <col min="8718" max="8959" width="11.42578125" style="101"/>
    <col min="8960" max="8960" width="1.85546875" style="101" customWidth="1"/>
    <col min="8961" max="8967" width="11.42578125" style="101"/>
    <col min="8968" max="8968" width="12.28515625" style="101" bestFit="1" customWidth="1"/>
    <col min="8969" max="8969" width="12.5703125" style="101" customWidth="1"/>
    <col min="8970" max="8970" width="13.28515625" style="101" customWidth="1"/>
    <col min="8971" max="8971" width="15.85546875" style="101" customWidth="1"/>
    <col min="8972" max="8972" width="17.42578125" style="101" customWidth="1"/>
    <col min="8973" max="8973" width="11.85546875" style="101" bestFit="1" customWidth="1"/>
    <col min="8974" max="9215" width="11.42578125" style="101"/>
    <col min="9216" max="9216" width="1.85546875" style="101" customWidth="1"/>
    <col min="9217" max="9223" width="11.42578125" style="101"/>
    <col min="9224" max="9224" width="12.28515625" style="101" bestFit="1" customWidth="1"/>
    <col min="9225" max="9225" width="12.5703125" style="101" customWidth="1"/>
    <col min="9226" max="9226" width="13.28515625" style="101" customWidth="1"/>
    <col min="9227" max="9227" width="15.85546875" style="101" customWidth="1"/>
    <col min="9228" max="9228" width="17.42578125" style="101" customWidth="1"/>
    <col min="9229" max="9229" width="11.85546875" style="101" bestFit="1" customWidth="1"/>
    <col min="9230" max="9471" width="11.42578125" style="101"/>
    <col min="9472" max="9472" width="1.85546875" style="101" customWidth="1"/>
    <col min="9473" max="9479" width="11.42578125" style="101"/>
    <col min="9480" max="9480" width="12.28515625" style="101" bestFit="1" customWidth="1"/>
    <col min="9481" max="9481" width="12.5703125" style="101" customWidth="1"/>
    <col min="9482" max="9482" width="13.28515625" style="101" customWidth="1"/>
    <col min="9483" max="9483" width="15.85546875" style="101" customWidth="1"/>
    <col min="9484" max="9484" width="17.42578125" style="101" customWidth="1"/>
    <col min="9485" max="9485" width="11.85546875" style="101" bestFit="1" customWidth="1"/>
    <col min="9486" max="9727" width="11.42578125" style="101"/>
    <col min="9728" max="9728" width="1.85546875" style="101" customWidth="1"/>
    <col min="9729" max="9735" width="11.42578125" style="101"/>
    <col min="9736" max="9736" width="12.28515625" style="101" bestFit="1" customWidth="1"/>
    <col min="9737" max="9737" width="12.5703125" style="101" customWidth="1"/>
    <col min="9738" max="9738" width="13.28515625" style="101" customWidth="1"/>
    <col min="9739" max="9739" width="15.85546875" style="101" customWidth="1"/>
    <col min="9740" max="9740" width="17.42578125" style="101" customWidth="1"/>
    <col min="9741" max="9741" width="11.85546875" style="101" bestFit="1" customWidth="1"/>
    <col min="9742" max="9983" width="11.42578125" style="101"/>
    <col min="9984" max="9984" width="1.85546875" style="101" customWidth="1"/>
    <col min="9985" max="9991" width="11.42578125" style="101"/>
    <col min="9992" max="9992" width="12.28515625" style="101" bestFit="1" customWidth="1"/>
    <col min="9993" max="9993" width="12.5703125" style="101" customWidth="1"/>
    <col min="9994" max="9994" width="13.28515625" style="101" customWidth="1"/>
    <col min="9995" max="9995" width="15.85546875" style="101" customWidth="1"/>
    <col min="9996" max="9996" width="17.42578125" style="101" customWidth="1"/>
    <col min="9997" max="9997" width="11.85546875" style="101" bestFit="1" customWidth="1"/>
    <col min="9998" max="10239" width="11.42578125" style="101"/>
    <col min="10240" max="10240" width="1.85546875" style="101" customWidth="1"/>
    <col min="10241" max="10247" width="11.42578125" style="101"/>
    <col min="10248" max="10248" width="12.28515625" style="101" bestFit="1" customWidth="1"/>
    <col min="10249" max="10249" width="12.5703125" style="101" customWidth="1"/>
    <col min="10250" max="10250" width="13.28515625" style="101" customWidth="1"/>
    <col min="10251" max="10251" width="15.85546875" style="101" customWidth="1"/>
    <col min="10252" max="10252" width="17.42578125" style="101" customWidth="1"/>
    <col min="10253" max="10253" width="11.85546875" style="101" bestFit="1" customWidth="1"/>
    <col min="10254" max="10495" width="11.42578125" style="101"/>
    <col min="10496" max="10496" width="1.85546875" style="101" customWidth="1"/>
    <col min="10497" max="10503" width="11.42578125" style="101"/>
    <col min="10504" max="10504" width="12.28515625" style="101" bestFit="1" customWidth="1"/>
    <col min="10505" max="10505" width="12.5703125" style="101" customWidth="1"/>
    <col min="10506" max="10506" width="13.28515625" style="101" customWidth="1"/>
    <col min="10507" max="10507" width="15.85546875" style="101" customWidth="1"/>
    <col min="10508" max="10508" width="17.42578125" style="101" customWidth="1"/>
    <col min="10509" max="10509" width="11.85546875" style="101" bestFit="1" customWidth="1"/>
    <col min="10510" max="10751" width="11.42578125" style="101"/>
    <col min="10752" max="10752" width="1.85546875" style="101" customWidth="1"/>
    <col min="10753" max="10759" width="11.42578125" style="101"/>
    <col min="10760" max="10760" width="12.28515625" style="101" bestFit="1" customWidth="1"/>
    <col min="10761" max="10761" width="12.5703125" style="101" customWidth="1"/>
    <col min="10762" max="10762" width="13.28515625" style="101" customWidth="1"/>
    <col min="10763" max="10763" width="15.85546875" style="101" customWidth="1"/>
    <col min="10764" max="10764" width="17.42578125" style="101" customWidth="1"/>
    <col min="10765" max="10765" width="11.85546875" style="101" bestFit="1" customWidth="1"/>
    <col min="10766" max="11007" width="11.42578125" style="101"/>
    <col min="11008" max="11008" width="1.85546875" style="101" customWidth="1"/>
    <col min="11009" max="11015" width="11.42578125" style="101"/>
    <col min="11016" max="11016" width="12.28515625" style="101" bestFit="1" customWidth="1"/>
    <col min="11017" max="11017" width="12.5703125" style="101" customWidth="1"/>
    <col min="11018" max="11018" width="13.28515625" style="101" customWidth="1"/>
    <col min="11019" max="11019" width="15.85546875" style="101" customWidth="1"/>
    <col min="11020" max="11020" width="17.42578125" style="101" customWidth="1"/>
    <col min="11021" max="11021" width="11.85546875" style="101" bestFit="1" customWidth="1"/>
    <col min="11022" max="11263" width="11.42578125" style="101"/>
    <col min="11264" max="11264" width="1.85546875" style="101" customWidth="1"/>
    <col min="11265" max="11271" width="11.42578125" style="101"/>
    <col min="11272" max="11272" width="12.28515625" style="101" bestFit="1" customWidth="1"/>
    <col min="11273" max="11273" width="12.5703125" style="101" customWidth="1"/>
    <col min="11274" max="11274" width="13.28515625" style="101" customWidth="1"/>
    <col min="11275" max="11275" width="15.85546875" style="101" customWidth="1"/>
    <col min="11276" max="11276" width="17.42578125" style="101" customWidth="1"/>
    <col min="11277" max="11277" width="11.85546875" style="101" bestFit="1" customWidth="1"/>
    <col min="11278" max="11519" width="11.42578125" style="101"/>
    <col min="11520" max="11520" width="1.85546875" style="101" customWidth="1"/>
    <col min="11521" max="11527" width="11.42578125" style="101"/>
    <col min="11528" max="11528" width="12.28515625" style="101" bestFit="1" customWidth="1"/>
    <col min="11529" max="11529" width="12.5703125" style="101" customWidth="1"/>
    <col min="11530" max="11530" width="13.28515625" style="101" customWidth="1"/>
    <col min="11531" max="11531" width="15.85546875" style="101" customWidth="1"/>
    <col min="11532" max="11532" width="17.42578125" style="101" customWidth="1"/>
    <col min="11533" max="11533" width="11.85546875" style="101" bestFit="1" customWidth="1"/>
    <col min="11534" max="11775" width="11.42578125" style="101"/>
    <col min="11776" max="11776" width="1.85546875" style="101" customWidth="1"/>
    <col min="11777" max="11783" width="11.42578125" style="101"/>
    <col min="11784" max="11784" width="12.28515625" style="101" bestFit="1" customWidth="1"/>
    <col min="11785" max="11785" width="12.5703125" style="101" customWidth="1"/>
    <col min="11786" max="11786" width="13.28515625" style="101" customWidth="1"/>
    <col min="11787" max="11787" width="15.85546875" style="101" customWidth="1"/>
    <col min="11788" max="11788" width="17.42578125" style="101" customWidth="1"/>
    <col min="11789" max="11789" width="11.85546875" style="101" bestFit="1" customWidth="1"/>
    <col min="11790" max="12031" width="11.42578125" style="101"/>
    <col min="12032" max="12032" width="1.85546875" style="101" customWidth="1"/>
    <col min="12033" max="12039" width="11.42578125" style="101"/>
    <col min="12040" max="12040" width="12.28515625" style="101" bestFit="1" customWidth="1"/>
    <col min="12041" max="12041" width="12.5703125" style="101" customWidth="1"/>
    <col min="12042" max="12042" width="13.28515625" style="101" customWidth="1"/>
    <col min="12043" max="12043" width="15.85546875" style="101" customWidth="1"/>
    <col min="12044" max="12044" width="17.42578125" style="101" customWidth="1"/>
    <col min="12045" max="12045" width="11.85546875" style="101" bestFit="1" customWidth="1"/>
    <col min="12046" max="12287" width="11.42578125" style="101"/>
    <col min="12288" max="12288" width="1.85546875" style="101" customWidth="1"/>
    <col min="12289" max="12295" width="11.42578125" style="101"/>
    <col min="12296" max="12296" width="12.28515625" style="101" bestFit="1" customWidth="1"/>
    <col min="12297" max="12297" width="12.5703125" style="101" customWidth="1"/>
    <col min="12298" max="12298" width="13.28515625" style="101" customWidth="1"/>
    <col min="12299" max="12299" width="15.85546875" style="101" customWidth="1"/>
    <col min="12300" max="12300" width="17.42578125" style="101" customWidth="1"/>
    <col min="12301" max="12301" width="11.85546875" style="101" bestFit="1" customWidth="1"/>
    <col min="12302" max="12543" width="11.42578125" style="101"/>
    <col min="12544" max="12544" width="1.85546875" style="101" customWidth="1"/>
    <col min="12545" max="12551" width="11.42578125" style="101"/>
    <col min="12552" max="12552" width="12.28515625" style="101" bestFit="1" customWidth="1"/>
    <col min="12553" max="12553" width="12.5703125" style="101" customWidth="1"/>
    <col min="12554" max="12554" width="13.28515625" style="101" customWidth="1"/>
    <col min="12555" max="12555" width="15.85546875" style="101" customWidth="1"/>
    <col min="12556" max="12556" width="17.42578125" style="101" customWidth="1"/>
    <col min="12557" max="12557" width="11.85546875" style="101" bestFit="1" customWidth="1"/>
    <col min="12558" max="12799" width="11.42578125" style="101"/>
    <col min="12800" max="12800" width="1.85546875" style="101" customWidth="1"/>
    <col min="12801" max="12807" width="11.42578125" style="101"/>
    <col min="12808" max="12808" width="12.28515625" style="101" bestFit="1" customWidth="1"/>
    <col min="12809" max="12809" width="12.5703125" style="101" customWidth="1"/>
    <col min="12810" max="12810" width="13.28515625" style="101" customWidth="1"/>
    <col min="12811" max="12811" width="15.85546875" style="101" customWidth="1"/>
    <col min="12812" max="12812" width="17.42578125" style="101" customWidth="1"/>
    <col min="12813" max="12813" width="11.85546875" style="101" bestFit="1" customWidth="1"/>
    <col min="12814" max="13055" width="11.42578125" style="101"/>
    <col min="13056" max="13056" width="1.85546875" style="101" customWidth="1"/>
    <col min="13057" max="13063" width="11.42578125" style="101"/>
    <col min="13064" max="13064" width="12.28515625" style="101" bestFit="1" customWidth="1"/>
    <col min="13065" max="13065" width="12.5703125" style="101" customWidth="1"/>
    <col min="13066" max="13066" width="13.28515625" style="101" customWidth="1"/>
    <col min="13067" max="13067" width="15.85546875" style="101" customWidth="1"/>
    <col min="13068" max="13068" width="17.42578125" style="101" customWidth="1"/>
    <col min="13069" max="13069" width="11.85546875" style="101" bestFit="1" customWidth="1"/>
    <col min="13070" max="13311" width="11.42578125" style="101"/>
    <col min="13312" max="13312" width="1.85546875" style="101" customWidth="1"/>
    <col min="13313" max="13319" width="11.42578125" style="101"/>
    <col min="13320" max="13320" width="12.28515625" style="101" bestFit="1" customWidth="1"/>
    <col min="13321" max="13321" width="12.5703125" style="101" customWidth="1"/>
    <col min="13322" max="13322" width="13.28515625" style="101" customWidth="1"/>
    <col min="13323" max="13323" width="15.85546875" style="101" customWidth="1"/>
    <col min="13324" max="13324" width="17.42578125" style="101" customWidth="1"/>
    <col min="13325" max="13325" width="11.85546875" style="101" bestFit="1" customWidth="1"/>
    <col min="13326" max="13567" width="11.42578125" style="101"/>
    <col min="13568" max="13568" width="1.85546875" style="101" customWidth="1"/>
    <col min="13569" max="13575" width="11.42578125" style="101"/>
    <col min="13576" max="13576" width="12.28515625" style="101" bestFit="1" customWidth="1"/>
    <col min="13577" max="13577" width="12.5703125" style="101" customWidth="1"/>
    <col min="13578" max="13578" width="13.28515625" style="101" customWidth="1"/>
    <col min="13579" max="13579" width="15.85546875" style="101" customWidth="1"/>
    <col min="13580" max="13580" width="17.42578125" style="101" customWidth="1"/>
    <col min="13581" max="13581" width="11.85546875" style="101" bestFit="1" customWidth="1"/>
    <col min="13582" max="13823" width="11.42578125" style="101"/>
    <col min="13824" max="13824" width="1.85546875" style="101" customWidth="1"/>
    <col min="13825" max="13831" width="11.42578125" style="101"/>
    <col min="13832" max="13832" width="12.28515625" style="101" bestFit="1" customWidth="1"/>
    <col min="13833" max="13833" width="12.5703125" style="101" customWidth="1"/>
    <col min="13834" max="13834" width="13.28515625" style="101" customWidth="1"/>
    <col min="13835" max="13835" width="15.85546875" style="101" customWidth="1"/>
    <col min="13836" max="13836" width="17.42578125" style="101" customWidth="1"/>
    <col min="13837" max="13837" width="11.85546875" style="101" bestFit="1" customWidth="1"/>
    <col min="13838" max="14079" width="11.42578125" style="101"/>
    <col min="14080" max="14080" width="1.85546875" style="101" customWidth="1"/>
    <col min="14081" max="14087" width="11.42578125" style="101"/>
    <col min="14088" max="14088" width="12.28515625" style="101" bestFit="1" customWidth="1"/>
    <col min="14089" max="14089" width="12.5703125" style="101" customWidth="1"/>
    <col min="14090" max="14090" width="13.28515625" style="101" customWidth="1"/>
    <col min="14091" max="14091" width="15.85546875" style="101" customWidth="1"/>
    <col min="14092" max="14092" width="17.42578125" style="101" customWidth="1"/>
    <col min="14093" max="14093" width="11.85546875" style="101" bestFit="1" customWidth="1"/>
    <col min="14094" max="14335" width="11.42578125" style="101"/>
    <col min="14336" max="14336" width="1.85546875" style="101" customWidth="1"/>
    <col min="14337" max="14343" width="11.42578125" style="101"/>
    <col min="14344" max="14344" width="12.28515625" style="101" bestFit="1" customWidth="1"/>
    <col min="14345" max="14345" width="12.5703125" style="101" customWidth="1"/>
    <col min="14346" max="14346" width="13.28515625" style="101" customWidth="1"/>
    <col min="14347" max="14347" width="15.85546875" style="101" customWidth="1"/>
    <col min="14348" max="14348" width="17.42578125" style="101" customWidth="1"/>
    <col min="14349" max="14349" width="11.85546875" style="101" bestFit="1" customWidth="1"/>
    <col min="14350" max="14591" width="11.42578125" style="101"/>
    <col min="14592" max="14592" width="1.85546875" style="101" customWidth="1"/>
    <col min="14593" max="14599" width="11.42578125" style="101"/>
    <col min="14600" max="14600" width="12.28515625" style="101" bestFit="1" customWidth="1"/>
    <col min="14601" max="14601" width="12.5703125" style="101" customWidth="1"/>
    <col min="14602" max="14602" width="13.28515625" style="101" customWidth="1"/>
    <col min="14603" max="14603" width="15.85546875" style="101" customWidth="1"/>
    <col min="14604" max="14604" width="17.42578125" style="101" customWidth="1"/>
    <col min="14605" max="14605" width="11.85546875" style="101" bestFit="1" customWidth="1"/>
    <col min="14606" max="14847" width="11.42578125" style="101"/>
    <col min="14848" max="14848" width="1.85546875" style="101" customWidth="1"/>
    <col min="14849" max="14855" width="11.42578125" style="101"/>
    <col min="14856" max="14856" width="12.28515625" style="101" bestFit="1" customWidth="1"/>
    <col min="14857" max="14857" width="12.5703125" style="101" customWidth="1"/>
    <col min="14858" max="14858" width="13.28515625" style="101" customWidth="1"/>
    <col min="14859" max="14859" width="15.85546875" style="101" customWidth="1"/>
    <col min="14860" max="14860" width="17.42578125" style="101" customWidth="1"/>
    <col min="14861" max="14861" width="11.85546875" style="101" bestFit="1" customWidth="1"/>
    <col min="14862" max="15103" width="11.42578125" style="101"/>
    <col min="15104" max="15104" width="1.85546875" style="101" customWidth="1"/>
    <col min="15105" max="15111" width="11.42578125" style="101"/>
    <col min="15112" max="15112" width="12.28515625" style="101" bestFit="1" customWidth="1"/>
    <col min="15113" max="15113" width="12.5703125" style="101" customWidth="1"/>
    <col min="15114" max="15114" width="13.28515625" style="101" customWidth="1"/>
    <col min="15115" max="15115" width="15.85546875" style="101" customWidth="1"/>
    <col min="15116" max="15116" width="17.42578125" style="101" customWidth="1"/>
    <col min="15117" max="15117" width="11.85546875" style="101" bestFit="1" customWidth="1"/>
    <col min="15118" max="15359" width="11.42578125" style="101"/>
    <col min="15360" max="15360" width="1.85546875" style="101" customWidth="1"/>
    <col min="15361" max="15367" width="11.42578125" style="101"/>
    <col min="15368" max="15368" width="12.28515625" style="101" bestFit="1" customWidth="1"/>
    <col min="15369" max="15369" width="12.5703125" style="101" customWidth="1"/>
    <col min="15370" max="15370" width="13.28515625" style="101" customWidth="1"/>
    <col min="15371" max="15371" width="15.85546875" style="101" customWidth="1"/>
    <col min="15372" max="15372" width="17.42578125" style="101" customWidth="1"/>
    <col min="15373" max="15373" width="11.85546875" style="101" bestFit="1" customWidth="1"/>
    <col min="15374" max="15615" width="11.42578125" style="101"/>
    <col min="15616" max="15616" width="1.85546875" style="101" customWidth="1"/>
    <col min="15617" max="15623" width="11.42578125" style="101"/>
    <col min="15624" max="15624" width="12.28515625" style="101" bestFit="1" customWidth="1"/>
    <col min="15625" max="15625" width="12.5703125" style="101" customWidth="1"/>
    <col min="15626" max="15626" width="13.28515625" style="101" customWidth="1"/>
    <col min="15627" max="15627" width="15.85546875" style="101" customWidth="1"/>
    <col min="15628" max="15628" width="17.42578125" style="101" customWidth="1"/>
    <col min="15629" max="15629" width="11.85546875" style="101" bestFit="1" customWidth="1"/>
    <col min="15630" max="15871" width="11.42578125" style="101"/>
    <col min="15872" max="15872" width="1.85546875" style="101" customWidth="1"/>
    <col min="15873" max="15879" width="11.42578125" style="101"/>
    <col min="15880" max="15880" width="12.28515625" style="101" bestFit="1" customWidth="1"/>
    <col min="15881" max="15881" width="12.5703125" style="101" customWidth="1"/>
    <col min="15882" max="15882" width="13.28515625" style="101" customWidth="1"/>
    <col min="15883" max="15883" width="15.85546875" style="101" customWidth="1"/>
    <col min="15884" max="15884" width="17.42578125" style="101" customWidth="1"/>
    <col min="15885" max="15885" width="11.85546875" style="101" bestFit="1" customWidth="1"/>
    <col min="15886" max="16127" width="11.42578125" style="101"/>
    <col min="16128" max="16128" width="1.85546875" style="101" customWidth="1"/>
    <col min="16129" max="16135" width="11.42578125" style="101"/>
    <col min="16136" max="16136" width="12.28515625" style="101" bestFit="1" customWidth="1"/>
    <col min="16137" max="16137" width="12.5703125" style="101" customWidth="1"/>
    <col min="16138" max="16138" width="13.28515625" style="101" customWidth="1"/>
    <col min="16139" max="16139" width="15.85546875" style="101" customWidth="1"/>
    <col min="16140" max="16140" width="17.42578125" style="101" customWidth="1"/>
    <col min="16141" max="16141" width="11.85546875" style="101" bestFit="1" customWidth="1"/>
    <col min="16142" max="16384" width="11.42578125" style="101"/>
  </cols>
  <sheetData>
    <row r="1" spans="1:54" ht="4.5" customHeight="1">
      <c r="A1" s="1"/>
      <c r="B1" s="2"/>
      <c r="C1" s="3"/>
      <c r="D1" s="2"/>
      <c r="E1" s="2"/>
      <c r="F1" s="2"/>
      <c r="G1" s="2"/>
      <c r="H1" s="2"/>
      <c r="I1" s="3"/>
      <c r="J1" s="2"/>
      <c r="K1" s="2"/>
      <c r="L1" s="3"/>
    </row>
    <row r="2" spans="1:54" ht="13.5" customHeight="1" thickBot="1">
      <c r="A2" s="600"/>
      <c r="B2" s="5"/>
      <c r="C2" s="102"/>
      <c r="D2" s="631"/>
      <c r="E2" s="631"/>
      <c r="F2" s="631"/>
      <c r="G2" s="631"/>
      <c r="H2" s="631"/>
      <c r="I2" s="632"/>
      <c r="J2" s="633" t="s">
        <v>6</v>
      </c>
      <c r="K2" s="633"/>
      <c r="L2" s="634"/>
    </row>
    <row r="3" spans="1:54">
      <c r="A3" s="600"/>
      <c r="B3" s="5"/>
      <c r="C3" s="102"/>
      <c r="D3" s="631" t="s">
        <v>7</v>
      </c>
      <c r="E3" s="631"/>
      <c r="F3" s="631"/>
      <c r="G3" s="631"/>
      <c r="H3" s="631"/>
      <c r="I3" s="632"/>
      <c r="J3" s="2" t="s">
        <v>8</v>
      </c>
      <c r="K3" s="2"/>
      <c r="L3" s="103"/>
    </row>
    <row r="4" spans="1:54" ht="13.5" thickBot="1">
      <c r="A4" s="600"/>
      <c r="B4" s="5"/>
      <c r="C4" s="102"/>
      <c r="D4" s="635" t="s">
        <v>9</v>
      </c>
      <c r="E4" s="635"/>
      <c r="F4" s="635"/>
      <c r="G4" s="635"/>
      <c r="H4" s="635"/>
      <c r="I4" s="636"/>
      <c r="J4" s="11"/>
      <c r="K4" s="11"/>
      <c r="L4" s="12"/>
    </row>
    <row r="5" spans="1:54" ht="13.5" thickBot="1">
      <c r="A5" s="601"/>
      <c r="B5" s="11"/>
      <c r="C5" s="104"/>
      <c r="D5" s="637" t="s">
        <v>56</v>
      </c>
      <c r="E5" s="637"/>
      <c r="F5" s="637"/>
      <c r="G5" s="637"/>
      <c r="H5" s="637"/>
      <c r="I5" s="638"/>
      <c r="J5" s="105" t="s">
        <v>10</v>
      </c>
      <c r="K5" s="639"/>
      <c r="L5" s="640"/>
    </row>
    <row r="6" spans="1:54">
      <c r="A6" s="16"/>
      <c r="B6" s="5"/>
      <c r="C6" s="5"/>
      <c r="D6" s="5"/>
      <c r="E6" s="5"/>
      <c r="F6" s="5"/>
      <c r="G6" s="5"/>
      <c r="H6" s="5"/>
      <c r="I6" s="5"/>
      <c r="J6" s="5"/>
      <c r="K6" s="5"/>
      <c r="L6" s="17"/>
    </row>
    <row r="7" spans="1:54">
      <c r="A7" s="156" t="s">
        <v>11</v>
      </c>
      <c r="B7" s="19"/>
      <c r="C7" s="20"/>
      <c r="D7" s="20"/>
      <c r="E7" s="20"/>
      <c r="F7" s="20"/>
      <c r="G7" s="20"/>
      <c r="H7" s="20"/>
      <c r="I7" s="20"/>
      <c r="J7" s="20"/>
      <c r="K7" s="20"/>
      <c r="L7" s="21"/>
    </row>
    <row r="8" spans="1:54" ht="5.25" customHeight="1">
      <c r="A8" s="16"/>
      <c r="B8" s="23"/>
      <c r="C8" s="23"/>
      <c r="D8" s="23"/>
      <c r="E8" s="23"/>
      <c r="F8" s="23"/>
      <c r="G8" s="23"/>
      <c r="H8" s="23"/>
      <c r="I8" s="23"/>
      <c r="J8" s="23"/>
      <c r="K8" s="23"/>
      <c r="L8" s="17"/>
    </row>
    <row r="9" spans="1:54">
      <c r="A9" s="157" t="s">
        <v>12</v>
      </c>
      <c r="B9" s="5"/>
      <c r="C9" s="24"/>
      <c r="D9" s="106" t="s">
        <v>13</v>
      </c>
      <c r="E9" s="23"/>
      <c r="F9" s="23"/>
      <c r="G9" s="23"/>
      <c r="H9" s="23"/>
      <c r="I9" s="23"/>
      <c r="J9" s="23"/>
      <c r="K9" s="23"/>
      <c r="L9" s="17"/>
    </row>
    <row r="10" spans="1:54">
      <c r="A10" s="157" t="s">
        <v>14</v>
      </c>
      <c r="B10" s="5"/>
      <c r="C10" s="612"/>
      <c r="D10" s="612"/>
      <c r="E10" s="612"/>
      <c r="F10" s="612"/>
      <c r="G10" s="612"/>
      <c r="H10" s="612"/>
      <c r="I10" s="612"/>
      <c r="J10" s="612"/>
      <c r="K10" s="612"/>
      <c r="L10" s="613"/>
    </row>
    <row r="11" spans="1:54">
      <c r="A11" s="130"/>
      <c r="B11" s="5"/>
      <c r="C11" s="612"/>
      <c r="D11" s="612"/>
      <c r="E11" s="612"/>
      <c r="F11" s="612"/>
      <c r="G11" s="612"/>
      <c r="H11" s="612"/>
      <c r="I11" s="612"/>
      <c r="J11" s="612"/>
      <c r="K11" s="612"/>
      <c r="L11" s="613"/>
    </row>
    <row r="12" spans="1:54">
      <c r="A12" s="157" t="s">
        <v>15</v>
      </c>
      <c r="B12" s="5"/>
      <c r="C12" s="614"/>
      <c r="D12" s="614"/>
      <c r="E12" s="614"/>
      <c r="F12" s="614"/>
      <c r="G12" s="614"/>
      <c r="H12" s="614"/>
      <c r="I12" s="614"/>
      <c r="J12" s="614"/>
      <c r="K12" s="614"/>
      <c r="L12" s="615"/>
    </row>
    <row r="13" spans="1:54">
      <c r="A13" s="157" t="s">
        <v>16</v>
      </c>
      <c r="B13" s="5"/>
      <c r="C13" s="641"/>
      <c r="D13" s="641"/>
      <c r="E13" s="641"/>
      <c r="F13" s="641"/>
      <c r="G13" s="641"/>
      <c r="H13" s="641"/>
      <c r="I13" s="641"/>
      <c r="J13" s="641"/>
      <c r="K13" s="641"/>
      <c r="L13" s="642"/>
    </row>
    <row r="14" spans="1:54">
      <c r="A14" s="157" t="s">
        <v>17</v>
      </c>
      <c r="B14" s="5"/>
      <c r="C14" s="614"/>
      <c r="D14" s="614"/>
      <c r="E14" s="614"/>
      <c r="F14" s="614"/>
      <c r="G14" s="614"/>
      <c r="H14" s="614"/>
      <c r="I14" s="614"/>
      <c r="J14" s="614"/>
      <c r="K14" s="614"/>
      <c r="L14" s="615"/>
    </row>
    <row r="15" spans="1:54" ht="4.5" customHeight="1" thickBot="1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8"/>
    </row>
    <row r="16" spans="1:54" s="108" customFormat="1" ht="2.25" customHeight="1" thickBot="1">
      <c r="A16" s="131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  <c r="M16" s="107"/>
      <c r="N16" s="107"/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107"/>
      <c r="AU16" s="107"/>
      <c r="AV16" s="107"/>
      <c r="AW16" s="107"/>
      <c r="AX16" s="107"/>
      <c r="AY16" s="107"/>
      <c r="AZ16" s="107"/>
      <c r="BA16" s="107"/>
      <c r="BB16" s="107"/>
    </row>
    <row r="17" spans="1:13">
      <c r="A17" s="158" t="s">
        <v>18</v>
      </c>
      <c r="B17" s="33"/>
      <c r="C17" s="34"/>
      <c r="D17" s="34"/>
      <c r="E17" s="34"/>
      <c r="F17" s="34"/>
      <c r="G17" s="34"/>
      <c r="H17" s="34"/>
      <c r="I17" s="34"/>
      <c r="J17" s="34"/>
      <c r="K17" s="34"/>
      <c r="L17" s="35"/>
    </row>
    <row r="18" spans="1:13" ht="4.5" customHeight="1" thickBot="1">
      <c r="A18" s="16"/>
      <c r="B18" s="5"/>
      <c r="C18" s="5"/>
      <c r="D18" s="5"/>
      <c r="E18" s="5"/>
      <c r="F18" s="5"/>
      <c r="G18" s="5"/>
      <c r="H18" s="5"/>
      <c r="I18" s="5"/>
      <c r="J18" s="5"/>
      <c r="K18" s="5"/>
      <c r="L18" s="17"/>
    </row>
    <row r="19" spans="1:13">
      <c r="A19" s="109" t="s">
        <v>19</v>
      </c>
      <c r="B19" s="624" t="s">
        <v>20</v>
      </c>
      <c r="C19" s="625"/>
      <c r="D19" s="625"/>
      <c r="E19" s="625"/>
      <c r="F19" s="625"/>
      <c r="G19" s="625"/>
      <c r="H19" s="625"/>
      <c r="I19" s="625"/>
      <c r="J19" s="630"/>
      <c r="K19" s="110" t="s">
        <v>21</v>
      </c>
      <c r="L19" s="109" t="s">
        <v>22</v>
      </c>
      <c r="M19" s="107"/>
    </row>
    <row r="20" spans="1:13" ht="13.5" thickBot="1">
      <c r="A20" s="39">
        <v>630.6</v>
      </c>
      <c r="B20" s="584" t="s">
        <v>116</v>
      </c>
      <c r="C20" s="585"/>
      <c r="D20" s="585"/>
      <c r="E20" s="585"/>
      <c r="F20" s="585"/>
      <c r="G20" s="585"/>
      <c r="H20" s="585"/>
      <c r="I20" s="585"/>
      <c r="J20" s="586"/>
      <c r="K20" s="40" t="s">
        <v>0</v>
      </c>
      <c r="L20" s="41"/>
      <c r="M20" s="107"/>
    </row>
    <row r="21" spans="1:13">
      <c r="A21" s="16"/>
      <c r="B21" s="5"/>
      <c r="C21" s="5"/>
      <c r="D21" s="5"/>
      <c r="E21" s="5"/>
      <c r="F21" s="5"/>
      <c r="G21" s="5"/>
      <c r="H21" s="5"/>
      <c r="I21" s="5"/>
      <c r="J21" s="5"/>
      <c r="K21" s="5"/>
      <c r="L21" s="17"/>
    </row>
    <row r="22" spans="1:13">
      <c r="A22" s="159" t="s">
        <v>24</v>
      </c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3"/>
    </row>
    <row r="23" spans="1:13" s="111" customFormat="1" ht="3.75" customHeight="1" thickBot="1">
      <c r="A23" s="160"/>
      <c r="B23" s="45"/>
      <c r="C23" s="45"/>
      <c r="D23" s="45"/>
      <c r="E23" s="45"/>
      <c r="F23" s="45"/>
      <c r="G23" s="45"/>
      <c r="H23" s="46"/>
      <c r="I23" s="46"/>
      <c r="J23" s="45"/>
      <c r="K23" s="45"/>
      <c r="L23" s="47"/>
    </row>
    <row r="24" spans="1:13">
      <c r="A24" s="624" t="s">
        <v>20</v>
      </c>
      <c r="B24" s="587"/>
      <c r="C24" s="587"/>
      <c r="D24" s="587"/>
      <c r="E24" s="588"/>
      <c r="F24" s="627" t="s">
        <v>25</v>
      </c>
      <c r="G24" s="587"/>
      <c r="H24" s="628" t="s">
        <v>26</v>
      </c>
      <c r="I24" s="629"/>
      <c r="J24" s="112" t="s">
        <v>27</v>
      </c>
      <c r="K24" s="110" t="s">
        <v>28</v>
      </c>
      <c r="L24" s="113" t="s">
        <v>29</v>
      </c>
    </row>
    <row r="25" spans="1:13">
      <c r="A25" s="580"/>
      <c r="B25" s="581"/>
      <c r="C25" s="581"/>
      <c r="D25" s="581"/>
      <c r="E25" s="582"/>
      <c r="F25" s="592"/>
      <c r="G25" s="582"/>
      <c r="H25" s="592"/>
      <c r="I25" s="582"/>
      <c r="J25" s="52"/>
      <c r="K25" s="53"/>
      <c r="L25" s="54"/>
    </row>
    <row r="26" spans="1:13">
      <c r="A26" s="593"/>
      <c r="B26" s="594"/>
      <c r="C26" s="594"/>
      <c r="D26" s="594"/>
      <c r="E26" s="595"/>
      <c r="F26" s="55"/>
      <c r="G26" s="56"/>
      <c r="H26" s="55"/>
      <c r="I26" s="56"/>
      <c r="J26" s="52"/>
      <c r="K26" s="53"/>
      <c r="L26" s="54"/>
    </row>
    <row r="27" spans="1:13" ht="13.5" thickBot="1">
      <c r="A27" s="574" t="s">
        <v>58</v>
      </c>
      <c r="B27" s="575"/>
      <c r="C27" s="575"/>
      <c r="D27" s="575"/>
      <c r="E27" s="583"/>
      <c r="F27" s="598"/>
      <c r="G27" s="583"/>
      <c r="H27" s="598"/>
      <c r="I27" s="583"/>
      <c r="J27" s="57"/>
      <c r="K27" s="58"/>
      <c r="L27" s="59">
        <f>+L53*0.1</f>
        <v>13061.211428571431</v>
      </c>
    </row>
    <row r="28" spans="1:13" ht="13.5" thickBot="1">
      <c r="A28" s="576" t="s">
        <v>31</v>
      </c>
      <c r="B28" s="577"/>
      <c r="C28" s="577"/>
      <c r="D28" s="577"/>
      <c r="E28" s="577"/>
      <c r="F28" s="577"/>
      <c r="G28" s="577"/>
      <c r="H28" s="577"/>
      <c r="I28" s="577"/>
      <c r="J28" s="577"/>
      <c r="K28" s="578"/>
      <c r="L28" s="60">
        <f>SUM(L25:L27)</f>
        <v>13061.211428571431</v>
      </c>
    </row>
    <row r="29" spans="1:13">
      <c r="A29" s="161"/>
      <c r="B29" s="5"/>
      <c r="C29" s="5"/>
      <c r="D29" s="5"/>
      <c r="E29" s="5"/>
      <c r="F29" s="5"/>
      <c r="G29" s="5"/>
      <c r="H29" s="5"/>
      <c r="I29" s="5"/>
      <c r="J29" s="5"/>
      <c r="K29" s="5"/>
      <c r="L29" s="17"/>
    </row>
    <row r="30" spans="1:13">
      <c r="A30" s="162" t="s">
        <v>32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21"/>
    </row>
    <row r="31" spans="1:13" ht="3.75" customHeight="1" thickBot="1">
      <c r="A31" s="26"/>
      <c r="B31" s="11"/>
      <c r="C31" s="11"/>
      <c r="D31" s="11"/>
      <c r="E31" s="11"/>
      <c r="F31" s="11"/>
      <c r="G31" s="11"/>
      <c r="H31" s="11"/>
      <c r="I31" s="5"/>
      <c r="J31" s="5"/>
      <c r="K31" s="5"/>
      <c r="L31" s="17"/>
    </row>
    <row r="32" spans="1:13">
      <c r="A32" s="624" t="s">
        <v>20</v>
      </c>
      <c r="B32" s="625"/>
      <c r="C32" s="625"/>
      <c r="D32" s="625"/>
      <c r="E32" s="625"/>
      <c r="F32" s="625"/>
      <c r="G32" s="625"/>
      <c r="H32" s="626"/>
      <c r="I32" s="114" t="s">
        <v>21</v>
      </c>
      <c r="J32" s="112" t="s">
        <v>22</v>
      </c>
      <c r="K32" s="110" t="s">
        <v>33</v>
      </c>
      <c r="L32" s="113" t="s">
        <v>29</v>
      </c>
    </row>
    <row r="33" spans="1:12">
      <c r="A33" s="580" t="s">
        <v>69</v>
      </c>
      <c r="B33" s="581"/>
      <c r="C33" s="581"/>
      <c r="D33" s="581"/>
      <c r="E33" s="581"/>
      <c r="F33" s="581"/>
      <c r="G33" s="581"/>
      <c r="H33" s="582"/>
      <c r="I33" s="62" t="s">
        <v>0</v>
      </c>
      <c r="J33" s="63">
        <v>0.5</v>
      </c>
      <c r="K33" s="64">
        <f>+'CONCRETO CLASE F'!L56</f>
        <v>708378</v>
      </c>
      <c r="L33" s="54">
        <f>+K33*J33</f>
        <v>354189</v>
      </c>
    </row>
    <row r="34" spans="1:12">
      <c r="A34" s="580" t="s">
        <v>83</v>
      </c>
      <c r="B34" s="581"/>
      <c r="C34" s="581"/>
      <c r="D34" s="581"/>
      <c r="E34" s="581"/>
      <c r="F34" s="581"/>
      <c r="G34" s="581"/>
      <c r="H34" s="582"/>
      <c r="I34" s="65" t="s">
        <v>0</v>
      </c>
      <c r="J34" s="66">
        <v>0.5</v>
      </c>
      <c r="K34" s="121">
        <f>+insumos!C11</f>
        <v>60000</v>
      </c>
      <c r="L34" s="54">
        <f>+K34*J34</f>
        <v>30000</v>
      </c>
    </row>
    <row r="35" spans="1:12">
      <c r="A35" s="580" t="s">
        <v>96</v>
      </c>
      <c r="B35" s="581"/>
      <c r="C35" s="581"/>
      <c r="D35" s="581"/>
      <c r="E35" s="581"/>
      <c r="F35" s="581"/>
      <c r="G35" s="581"/>
      <c r="H35" s="582"/>
      <c r="I35" s="65" t="s">
        <v>78</v>
      </c>
      <c r="J35" s="66">
        <v>160</v>
      </c>
      <c r="K35" s="121">
        <f>+insumos!C8</f>
        <v>44</v>
      </c>
      <c r="L35" s="54">
        <f>+K35*J35</f>
        <v>7040</v>
      </c>
    </row>
    <row r="36" spans="1:12">
      <c r="A36" s="580" t="s">
        <v>79</v>
      </c>
      <c r="B36" s="581"/>
      <c r="C36" s="581"/>
      <c r="D36" s="581"/>
      <c r="E36" s="581"/>
      <c r="F36" s="581"/>
      <c r="G36" s="581"/>
      <c r="H36" s="582"/>
      <c r="I36" s="65" t="s">
        <v>5</v>
      </c>
      <c r="J36" s="66">
        <v>0.5</v>
      </c>
      <c r="K36" s="121">
        <f>+insumos!C42</f>
        <v>16000</v>
      </c>
      <c r="L36" s="54">
        <f>+K36*J36</f>
        <v>8000</v>
      </c>
    </row>
    <row r="37" spans="1:12">
      <c r="A37" s="580"/>
      <c r="B37" s="581"/>
      <c r="C37" s="581"/>
      <c r="D37" s="581"/>
      <c r="E37" s="581"/>
      <c r="F37" s="581"/>
      <c r="G37" s="581"/>
      <c r="H37" s="582"/>
      <c r="I37" s="65"/>
      <c r="J37" s="66"/>
      <c r="K37" s="67"/>
      <c r="L37" s="54"/>
    </row>
    <row r="38" spans="1:12" ht="13.5" thickBot="1">
      <c r="A38" s="574"/>
      <c r="B38" s="575"/>
      <c r="C38" s="575"/>
      <c r="D38" s="575"/>
      <c r="E38" s="575"/>
      <c r="F38" s="575"/>
      <c r="G38" s="575"/>
      <c r="H38" s="583"/>
      <c r="I38" s="69"/>
      <c r="J38" s="70"/>
      <c r="K38" s="67"/>
      <c r="L38" s="71"/>
    </row>
    <row r="39" spans="1:12" ht="13.5" thickBot="1">
      <c r="A39" s="576" t="s">
        <v>31</v>
      </c>
      <c r="B39" s="577"/>
      <c r="C39" s="577"/>
      <c r="D39" s="577"/>
      <c r="E39" s="577"/>
      <c r="F39" s="577"/>
      <c r="G39" s="577"/>
      <c r="H39" s="577"/>
      <c r="I39" s="577"/>
      <c r="J39" s="577"/>
      <c r="K39" s="578"/>
      <c r="L39" s="60">
        <f>SUM(L33:L38)</f>
        <v>399229</v>
      </c>
    </row>
    <row r="40" spans="1:12">
      <c r="A40" s="16"/>
      <c r="B40" s="5"/>
      <c r="C40" s="5"/>
      <c r="D40" s="5"/>
      <c r="E40" s="5"/>
      <c r="F40" s="5"/>
      <c r="G40" s="5"/>
      <c r="H40" s="5"/>
      <c r="I40" s="5"/>
      <c r="J40" s="5"/>
      <c r="K40" s="5"/>
      <c r="L40" s="17"/>
    </row>
    <row r="41" spans="1:12">
      <c r="A41" s="162" t="s">
        <v>34</v>
      </c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21"/>
    </row>
    <row r="42" spans="1:12" ht="3.75" customHeight="1" thickBot="1">
      <c r="A42" s="16"/>
      <c r="B42" s="5"/>
      <c r="C42" s="5"/>
      <c r="D42" s="5"/>
      <c r="E42" s="5"/>
      <c r="F42" s="5"/>
      <c r="G42" s="5"/>
      <c r="H42" s="5"/>
      <c r="I42" s="5"/>
      <c r="J42" s="5"/>
      <c r="K42" s="5"/>
      <c r="L42" s="17"/>
    </row>
    <row r="43" spans="1:12" ht="14.25">
      <c r="A43" s="624" t="s">
        <v>35</v>
      </c>
      <c r="B43" s="625"/>
      <c r="C43" s="625"/>
      <c r="D43" s="625"/>
      <c r="E43" s="625"/>
      <c r="F43" s="625"/>
      <c r="G43" s="625"/>
      <c r="H43" s="112" t="s">
        <v>36</v>
      </c>
      <c r="I43" s="110" t="s">
        <v>37</v>
      </c>
      <c r="J43" s="112" t="s">
        <v>97</v>
      </c>
      <c r="K43" s="110" t="s">
        <v>39</v>
      </c>
      <c r="L43" s="113" t="s">
        <v>29</v>
      </c>
    </row>
    <row r="44" spans="1:12">
      <c r="A44" s="580" t="str">
        <f>+A34</f>
        <v>PIEDRA</v>
      </c>
      <c r="B44" s="581"/>
      <c r="C44" s="581"/>
      <c r="D44" s="581"/>
      <c r="E44" s="581"/>
      <c r="F44" s="581"/>
      <c r="G44" s="581"/>
      <c r="H44" s="63">
        <v>0.75</v>
      </c>
      <c r="I44" s="72">
        <f>+insumos!B77</f>
        <v>20</v>
      </c>
      <c r="J44" s="73">
        <f>+H44*I44</f>
        <v>15</v>
      </c>
      <c r="K44" s="64">
        <f>+TRANSPORTE!L55</f>
        <v>1600</v>
      </c>
      <c r="L44" s="54">
        <f>+J44*K44</f>
        <v>24000</v>
      </c>
    </row>
    <row r="45" spans="1:12" ht="13.5" thickBot="1">
      <c r="A45" s="574"/>
      <c r="B45" s="575"/>
      <c r="C45" s="575"/>
      <c r="D45" s="575"/>
      <c r="E45" s="575"/>
      <c r="F45" s="575"/>
      <c r="G45" s="575"/>
      <c r="H45" s="74"/>
      <c r="I45" s="11"/>
      <c r="J45" s="75"/>
      <c r="K45" s="64"/>
      <c r="L45" s="54"/>
    </row>
    <row r="46" spans="1:12" ht="13.5" thickBot="1">
      <c r="A46" s="576"/>
      <c r="B46" s="577"/>
      <c r="C46" s="577"/>
      <c r="D46" s="577"/>
      <c r="E46" s="577"/>
      <c r="F46" s="577"/>
      <c r="G46" s="577"/>
      <c r="H46" s="577"/>
      <c r="I46" s="577"/>
      <c r="J46" s="577"/>
      <c r="K46" s="578"/>
      <c r="L46" s="60">
        <f>+L44+L45</f>
        <v>24000</v>
      </c>
    </row>
    <row r="47" spans="1:12">
      <c r="A47" s="16"/>
      <c r="B47" s="5"/>
      <c r="C47" s="5"/>
      <c r="D47" s="5"/>
      <c r="E47" s="5"/>
      <c r="F47" s="5"/>
      <c r="G47" s="5"/>
      <c r="H47" s="5"/>
      <c r="I47" s="5"/>
      <c r="J47" s="5"/>
      <c r="K47" s="5"/>
      <c r="L47" s="17"/>
    </row>
    <row r="48" spans="1:12">
      <c r="A48" s="162" t="s">
        <v>41</v>
      </c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21"/>
    </row>
    <row r="49" spans="1:13" ht="3.75" customHeight="1" thickBot="1">
      <c r="A49" s="16"/>
      <c r="B49" s="5"/>
      <c r="C49" s="5"/>
      <c r="D49" s="5"/>
      <c r="E49" s="5"/>
      <c r="F49" s="5"/>
      <c r="G49" s="5"/>
      <c r="H49" s="5"/>
      <c r="I49" s="5"/>
      <c r="J49" s="5"/>
      <c r="K49" s="5"/>
      <c r="L49" s="17"/>
    </row>
    <row r="50" spans="1:13" ht="12.75" customHeight="1">
      <c r="A50" s="624" t="s">
        <v>42</v>
      </c>
      <c r="B50" s="625"/>
      <c r="C50" s="625"/>
      <c r="D50" s="625"/>
      <c r="E50" s="625"/>
      <c r="F50" s="625"/>
      <c r="G50" s="625"/>
      <c r="H50" s="112" t="s">
        <v>43</v>
      </c>
      <c r="I50" s="115" t="s">
        <v>44</v>
      </c>
      <c r="J50" s="116" t="s">
        <v>45</v>
      </c>
      <c r="K50" s="115" t="s">
        <v>28</v>
      </c>
      <c r="L50" s="117" t="s">
        <v>29</v>
      </c>
    </row>
    <row r="51" spans="1:13">
      <c r="A51" s="580" t="s">
        <v>98</v>
      </c>
      <c r="B51" s="581"/>
      <c r="C51" s="581"/>
      <c r="D51" s="581"/>
      <c r="E51" s="581"/>
      <c r="F51" s="581"/>
      <c r="G51" s="581"/>
      <c r="H51" s="52">
        <f>+insumos!C50+4*insumos!C49</f>
        <v>247104</v>
      </c>
      <c r="I51" s="64">
        <f>+H51*0.85</f>
        <v>210038.39999999999</v>
      </c>
      <c r="J51" s="52">
        <f>+H51+I51</f>
        <v>457142.4</v>
      </c>
      <c r="K51" s="72">
        <v>3.5</v>
      </c>
      <c r="L51" s="54">
        <f>+J51/K51</f>
        <v>130612.1142857143</v>
      </c>
      <c r="M51" s="98">
        <f>30144+4*16563</f>
        <v>96396</v>
      </c>
    </row>
    <row r="52" spans="1:13" ht="13.5" thickBot="1">
      <c r="A52" s="574"/>
      <c r="B52" s="575"/>
      <c r="C52" s="575"/>
      <c r="D52" s="575"/>
      <c r="E52" s="575"/>
      <c r="F52" s="575"/>
      <c r="G52" s="575"/>
      <c r="H52" s="87"/>
      <c r="I52" s="11"/>
      <c r="J52" s="87"/>
      <c r="K52" s="11"/>
      <c r="L52" s="88"/>
    </row>
    <row r="53" spans="1:13" ht="13.5" thickBot="1">
      <c r="A53" s="576" t="s">
        <v>31</v>
      </c>
      <c r="B53" s="577"/>
      <c r="C53" s="577"/>
      <c r="D53" s="577"/>
      <c r="E53" s="577"/>
      <c r="F53" s="577"/>
      <c r="G53" s="577"/>
      <c r="H53" s="577"/>
      <c r="I53" s="577"/>
      <c r="J53" s="577"/>
      <c r="K53" s="578"/>
      <c r="L53" s="60">
        <f>SUM(L51:L52)</f>
        <v>130612.1142857143</v>
      </c>
    </row>
    <row r="54" spans="1:13" ht="8.25" customHeight="1" thickBot="1">
      <c r="A54" s="16"/>
      <c r="B54" s="5"/>
      <c r="C54" s="5"/>
      <c r="D54" s="5"/>
      <c r="E54" s="5"/>
      <c r="F54" s="5"/>
      <c r="G54" s="5"/>
      <c r="H54" s="5"/>
      <c r="I54" s="5"/>
      <c r="J54" s="5"/>
      <c r="K54" s="5"/>
      <c r="L54" s="17"/>
    </row>
    <row r="55" spans="1:13" ht="13.5" thickBot="1">
      <c r="A55" s="576" t="s">
        <v>47</v>
      </c>
      <c r="B55" s="577"/>
      <c r="C55" s="577"/>
      <c r="D55" s="577"/>
      <c r="E55" s="577"/>
      <c r="F55" s="577"/>
      <c r="G55" s="577"/>
      <c r="H55" s="577"/>
      <c r="I55" s="577"/>
      <c r="J55" s="577"/>
      <c r="K55" s="578"/>
      <c r="L55" s="60">
        <f>ROUND(L28+L39+L46+L53,0)</f>
        <v>566902</v>
      </c>
    </row>
    <row r="56" spans="1:13" ht="3" customHeight="1">
      <c r="A56" s="16"/>
      <c r="B56" s="5"/>
      <c r="C56" s="5"/>
      <c r="D56" s="5"/>
      <c r="E56" s="5"/>
      <c r="F56" s="5"/>
      <c r="G56" s="5"/>
      <c r="H56" s="5"/>
      <c r="I56" s="5"/>
      <c r="J56" s="5"/>
      <c r="K56" s="5"/>
      <c r="L56" s="17"/>
    </row>
    <row r="57" spans="1:13" ht="3" customHeight="1">
      <c r="A57" s="16"/>
      <c r="B57" s="5"/>
      <c r="C57" s="5"/>
      <c r="D57" s="5"/>
      <c r="E57" s="5"/>
      <c r="F57" s="5"/>
      <c r="G57" s="5"/>
      <c r="H57" s="5"/>
      <c r="I57" s="5"/>
      <c r="J57" s="5"/>
      <c r="K57" s="5"/>
      <c r="L57" s="17"/>
    </row>
    <row r="58" spans="1:13" ht="9.75" customHeight="1">
      <c r="A58" s="16"/>
      <c r="B58" s="5"/>
      <c r="C58" s="5"/>
      <c r="D58" s="5"/>
      <c r="E58" s="5"/>
      <c r="F58" s="5"/>
      <c r="G58" s="5"/>
      <c r="H58" s="5"/>
      <c r="I58" s="5"/>
      <c r="J58" s="5"/>
      <c r="K58" s="5"/>
      <c r="L58" s="17"/>
    </row>
    <row r="59" spans="1:13" ht="9.75" customHeight="1">
      <c r="A59" s="16"/>
      <c r="B59" s="5"/>
      <c r="C59" s="5"/>
      <c r="D59" s="5"/>
      <c r="E59" s="5"/>
      <c r="F59" s="5"/>
      <c r="G59" s="5"/>
      <c r="H59" s="5"/>
      <c r="I59" s="5"/>
      <c r="J59" s="5"/>
      <c r="K59" s="5"/>
      <c r="L59" s="17"/>
    </row>
    <row r="60" spans="1:13" ht="9.75" customHeight="1">
      <c r="A60" s="16"/>
      <c r="B60" s="5"/>
      <c r="C60" s="5"/>
      <c r="D60" s="5"/>
      <c r="E60" s="5"/>
      <c r="F60" s="5"/>
      <c r="G60" s="5"/>
      <c r="H60" s="5"/>
      <c r="I60" s="5"/>
      <c r="J60" s="5"/>
      <c r="K60" s="5"/>
      <c r="L60" s="17"/>
    </row>
    <row r="61" spans="1:13" ht="9.75" customHeight="1">
      <c r="A61" s="16"/>
      <c r="B61" s="5"/>
      <c r="C61" s="5"/>
      <c r="D61" s="5"/>
      <c r="E61" s="5"/>
      <c r="F61" s="5"/>
      <c r="G61" s="5"/>
      <c r="H61" s="5"/>
      <c r="I61" s="5"/>
      <c r="J61" s="5"/>
      <c r="K61" s="5"/>
      <c r="L61" s="17"/>
    </row>
    <row r="62" spans="1:13" ht="9.75" customHeight="1">
      <c r="A62" s="16"/>
      <c r="B62" s="5"/>
      <c r="C62" s="5"/>
      <c r="D62" s="5"/>
      <c r="E62" s="5"/>
      <c r="F62" s="5"/>
      <c r="G62" s="5"/>
      <c r="H62" s="5"/>
      <c r="I62" s="5"/>
      <c r="J62" s="5"/>
      <c r="K62" s="5"/>
      <c r="L62" s="17"/>
    </row>
    <row r="63" spans="1:13" ht="9.75" customHeight="1">
      <c r="A63" s="16"/>
      <c r="B63" s="5"/>
      <c r="C63" s="5"/>
      <c r="D63" s="5"/>
      <c r="E63" s="5"/>
      <c r="F63" s="5" t="s">
        <v>48</v>
      </c>
      <c r="G63" s="5"/>
      <c r="H63" s="5"/>
      <c r="I63" s="5"/>
      <c r="J63" s="5"/>
      <c r="K63" s="5"/>
      <c r="L63" s="17"/>
    </row>
    <row r="64" spans="1:13">
      <c r="A64" s="16"/>
      <c r="B64" s="5"/>
      <c r="C64" s="5"/>
      <c r="D64" s="5"/>
      <c r="E64" s="5"/>
      <c r="F64" s="5" t="s">
        <v>49</v>
      </c>
      <c r="G64" s="554"/>
      <c r="H64" s="554"/>
      <c r="I64" s="554"/>
      <c r="J64" s="5"/>
      <c r="K64" s="5"/>
      <c r="L64" s="17"/>
    </row>
    <row r="65" spans="1:12">
      <c r="A65" s="621" t="s">
        <v>50</v>
      </c>
      <c r="B65" s="622"/>
      <c r="C65" s="622"/>
      <c r="D65" s="622"/>
      <c r="E65" s="622"/>
      <c r="F65" s="622"/>
      <c r="G65" s="622"/>
      <c r="H65" s="622"/>
      <c r="I65" s="622"/>
      <c r="J65" s="622"/>
      <c r="K65" s="622"/>
      <c r="L65" s="623"/>
    </row>
    <row r="66" spans="1:12" ht="3" customHeight="1">
      <c r="A66" s="16"/>
      <c r="B66" s="5"/>
      <c r="C66" s="5"/>
      <c r="D66" s="5"/>
      <c r="E66" s="5"/>
      <c r="F66" s="5" t="s">
        <v>51</v>
      </c>
      <c r="G66" s="5"/>
      <c r="H66" s="5"/>
      <c r="I66" s="5"/>
      <c r="J66" s="5"/>
      <c r="K66" s="5"/>
      <c r="L66" s="17"/>
    </row>
    <row r="67" spans="1:12">
      <c r="A67" s="162" t="s">
        <v>68</v>
      </c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21"/>
    </row>
    <row r="68" spans="1:12">
      <c r="A68" s="163"/>
      <c r="B68" s="150"/>
      <c r="C68" s="150"/>
      <c r="D68" s="150"/>
      <c r="E68" s="150"/>
      <c r="F68" s="150"/>
      <c r="G68" s="150"/>
      <c r="H68" s="150"/>
      <c r="I68" s="150"/>
      <c r="J68" s="150"/>
      <c r="K68" s="150"/>
      <c r="L68" s="151"/>
    </row>
    <row r="69" spans="1:12">
      <c r="A69" s="164"/>
      <c r="B69" s="152"/>
      <c r="C69" s="152"/>
      <c r="D69" s="152"/>
      <c r="E69" s="152"/>
      <c r="F69" s="152"/>
      <c r="G69" s="152"/>
      <c r="H69" s="152"/>
      <c r="I69" s="152"/>
      <c r="J69" s="152"/>
      <c r="K69" s="152"/>
      <c r="L69" s="153"/>
    </row>
    <row r="70" spans="1:12">
      <c r="A70" s="165"/>
      <c r="B70" s="154"/>
      <c r="C70" s="154"/>
      <c r="D70" s="154"/>
      <c r="E70" s="154"/>
      <c r="F70" s="154"/>
      <c r="G70" s="154"/>
      <c r="H70" s="154"/>
      <c r="I70" s="154"/>
      <c r="J70" s="154"/>
      <c r="K70" s="154"/>
      <c r="L70" s="155"/>
    </row>
    <row r="71" spans="1:12" ht="15">
      <c r="A71" s="80"/>
      <c r="B71" s="81"/>
      <c r="C71" s="81"/>
      <c r="D71" s="81"/>
      <c r="E71" s="81"/>
      <c r="F71" s="81"/>
      <c r="G71" s="81"/>
      <c r="H71" s="81"/>
      <c r="I71" s="81"/>
      <c r="J71" s="81"/>
      <c r="K71" s="81"/>
      <c r="L71" s="82"/>
    </row>
    <row r="72" spans="1:12" ht="15">
      <c r="A72" s="80" t="s">
        <v>53</v>
      </c>
      <c r="B72" s="137"/>
      <c r="C72" s="81"/>
      <c r="D72" s="81"/>
      <c r="E72" s="81"/>
      <c r="F72" s="81"/>
      <c r="G72" s="81"/>
      <c r="H72" s="81"/>
      <c r="I72" s="81"/>
      <c r="J72" s="81"/>
      <c r="K72" s="81"/>
      <c r="L72" s="82"/>
    </row>
    <row r="73" spans="1:12">
      <c r="A73" s="16" t="s">
        <v>54</v>
      </c>
      <c r="B73" s="5"/>
      <c r="C73" s="5"/>
      <c r="D73" s="5"/>
      <c r="E73" s="79"/>
      <c r="F73" s="5"/>
      <c r="G73" s="5"/>
      <c r="H73" s="5"/>
      <c r="I73" s="5"/>
      <c r="J73" s="5"/>
      <c r="K73" s="5"/>
      <c r="L73" s="17"/>
    </row>
    <row r="74" spans="1:12">
      <c r="A74" s="16"/>
      <c r="B74" s="5"/>
      <c r="C74" s="5"/>
      <c r="D74" s="5"/>
      <c r="E74" s="79"/>
      <c r="F74" s="139"/>
      <c r="G74" s="139"/>
      <c r="H74" s="139"/>
      <c r="I74" s="139"/>
      <c r="J74" s="5"/>
      <c r="K74" s="5"/>
      <c r="L74" s="17"/>
    </row>
    <row r="75" spans="1:12">
      <c r="A75" s="149"/>
      <c r="B75" s="139"/>
      <c r="C75" s="139"/>
      <c r="D75" s="139"/>
      <c r="E75" s="139"/>
      <c r="F75" s="139"/>
      <c r="G75" s="139"/>
      <c r="H75" s="139"/>
      <c r="I75" s="139"/>
      <c r="J75" s="139"/>
      <c r="K75" s="139"/>
      <c r="L75" s="140"/>
    </row>
    <row r="76" spans="1:12">
      <c r="A76" s="16" t="s">
        <v>55</v>
      </c>
      <c r="B76" s="83"/>
      <c r="C76" s="83"/>
      <c r="D76" s="84"/>
      <c r="E76" s="141"/>
      <c r="F76" s="141"/>
      <c r="G76" s="141"/>
      <c r="H76" s="141"/>
      <c r="I76" s="142"/>
      <c r="J76" s="142"/>
      <c r="K76" s="142"/>
      <c r="L76" s="143"/>
    </row>
    <row r="77" spans="1:12" ht="9" customHeight="1" thickBot="1">
      <c r="A77" s="144"/>
      <c r="B77" s="145"/>
      <c r="C77" s="145"/>
      <c r="D77" s="11"/>
      <c r="E77" s="146"/>
      <c r="F77" s="146"/>
      <c r="G77" s="146"/>
      <c r="H77" s="146"/>
      <c r="I77" s="147"/>
      <c r="J77" s="147"/>
      <c r="K77" s="147"/>
      <c r="L77" s="148"/>
    </row>
  </sheetData>
  <mergeCells count="44">
    <mergeCell ref="B19:J19"/>
    <mergeCell ref="A2:A5"/>
    <mergeCell ref="D2:I2"/>
    <mergeCell ref="J2:L2"/>
    <mergeCell ref="D3:I3"/>
    <mergeCell ref="D4:I4"/>
    <mergeCell ref="D5:I5"/>
    <mergeCell ref="K5:L5"/>
    <mergeCell ref="C10:L10"/>
    <mergeCell ref="C11:L11"/>
    <mergeCell ref="C12:L12"/>
    <mergeCell ref="C13:L13"/>
    <mergeCell ref="C14:L14"/>
    <mergeCell ref="A32:H32"/>
    <mergeCell ref="B20:J20"/>
    <mergeCell ref="A24:E24"/>
    <mergeCell ref="F24:G24"/>
    <mergeCell ref="H24:I24"/>
    <mergeCell ref="A25:E25"/>
    <mergeCell ref="F25:G25"/>
    <mergeCell ref="H25:I25"/>
    <mergeCell ref="A26:E26"/>
    <mergeCell ref="A27:E27"/>
    <mergeCell ref="F27:G27"/>
    <mergeCell ref="H27:I27"/>
    <mergeCell ref="A28:K28"/>
    <mergeCell ref="A50:G50"/>
    <mergeCell ref="A33:H33"/>
    <mergeCell ref="A34:H34"/>
    <mergeCell ref="A35:H35"/>
    <mergeCell ref="A36:H36"/>
    <mergeCell ref="A37:H37"/>
    <mergeCell ref="A38:H38"/>
    <mergeCell ref="A39:K39"/>
    <mergeCell ref="A43:G43"/>
    <mergeCell ref="A44:G44"/>
    <mergeCell ref="A45:G45"/>
    <mergeCell ref="A46:K46"/>
    <mergeCell ref="G64:I64"/>
    <mergeCell ref="A65:L65"/>
    <mergeCell ref="A51:G51"/>
    <mergeCell ref="A52:G52"/>
    <mergeCell ref="A53:K53"/>
    <mergeCell ref="A55:K55"/>
  </mergeCells>
  <pageMargins left="0.70866141732283472" right="0.70866141732283472" top="0.74803149606299213" bottom="0.74803149606299213" header="0.31496062992125984" footer="0.31496062992125984"/>
  <pageSetup paperSize="9" scale="53" orientation="portrait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  <pageSetUpPr fitToPage="1"/>
  </sheetPr>
  <dimension ref="A1:BB78"/>
  <sheetViews>
    <sheetView topLeftCell="A34" zoomScale="80" zoomScaleNormal="80" workbookViewId="0">
      <selection activeCell="A53" sqref="A53:G53"/>
    </sheetView>
  </sheetViews>
  <sheetFormatPr baseColWidth="10" defaultRowHeight="15"/>
  <cols>
    <col min="1" max="7" width="11.42578125" style="85"/>
    <col min="8" max="8" width="11.85546875" style="85" bestFit="1" customWidth="1"/>
    <col min="9" max="9" width="12.5703125" style="85" customWidth="1"/>
    <col min="10" max="10" width="13.28515625" style="85" customWidth="1"/>
    <col min="11" max="11" width="15.85546875" style="85" customWidth="1"/>
    <col min="12" max="12" width="13" style="85" customWidth="1"/>
    <col min="13" max="254" width="11.42578125" style="203"/>
    <col min="255" max="255" width="1.85546875" style="203" customWidth="1"/>
    <col min="256" max="262" width="11.42578125" style="203"/>
    <col min="263" max="263" width="11.85546875" style="203" bestFit="1" customWidth="1"/>
    <col min="264" max="264" width="12.5703125" style="203" customWidth="1"/>
    <col min="265" max="265" width="13.28515625" style="203" customWidth="1"/>
    <col min="266" max="266" width="15.85546875" style="203" customWidth="1"/>
    <col min="267" max="267" width="13" style="203" customWidth="1"/>
    <col min="268" max="268" width="0.140625" style="203" customWidth="1"/>
    <col min="269" max="510" width="11.42578125" style="203"/>
    <col min="511" max="511" width="1.85546875" style="203" customWidth="1"/>
    <col min="512" max="518" width="11.42578125" style="203"/>
    <col min="519" max="519" width="11.85546875" style="203" bestFit="1" customWidth="1"/>
    <col min="520" max="520" width="12.5703125" style="203" customWidth="1"/>
    <col min="521" max="521" width="13.28515625" style="203" customWidth="1"/>
    <col min="522" max="522" width="15.85546875" style="203" customWidth="1"/>
    <col min="523" max="523" width="13" style="203" customWidth="1"/>
    <col min="524" max="524" width="0.140625" style="203" customWidth="1"/>
    <col min="525" max="766" width="11.42578125" style="203"/>
    <col min="767" max="767" width="1.85546875" style="203" customWidth="1"/>
    <col min="768" max="774" width="11.42578125" style="203"/>
    <col min="775" max="775" width="11.85546875" style="203" bestFit="1" customWidth="1"/>
    <col min="776" max="776" width="12.5703125" style="203" customWidth="1"/>
    <col min="777" max="777" width="13.28515625" style="203" customWidth="1"/>
    <col min="778" max="778" width="15.85546875" style="203" customWidth="1"/>
    <col min="779" max="779" width="13" style="203" customWidth="1"/>
    <col min="780" max="780" width="0.140625" style="203" customWidth="1"/>
    <col min="781" max="1022" width="11.42578125" style="203"/>
    <col min="1023" max="1023" width="1.85546875" style="203" customWidth="1"/>
    <col min="1024" max="1030" width="11.42578125" style="203"/>
    <col min="1031" max="1031" width="11.85546875" style="203" bestFit="1" customWidth="1"/>
    <col min="1032" max="1032" width="12.5703125" style="203" customWidth="1"/>
    <col min="1033" max="1033" width="13.28515625" style="203" customWidth="1"/>
    <col min="1034" max="1034" width="15.85546875" style="203" customWidth="1"/>
    <col min="1035" max="1035" width="13" style="203" customWidth="1"/>
    <col min="1036" max="1036" width="0.140625" style="203" customWidth="1"/>
    <col min="1037" max="1278" width="11.42578125" style="203"/>
    <col min="1279" max="1279" width="1.85546875" style="203" customWidth="1"/>
    <col min="1280" max="1286" width="11.42578125" style="203"/>
    <col min="1287" max="1287" width="11.85546875" style="203" bestFit="1" customWidth="1"/>
    <col min="1288" max="1288" width="12.5703125" style="203" customWidth="1"/>
    <col min="1289" max="1289" width="13.28515625" style="203" customWidth="1"/>
    <col min="1290" max="1290" width="15.85546875" style="203" customWidth="1"/>
    <col min="1291" max="1291" width="13" style="203" customWidth="1"/>
    <col min="1292" max="1292" width="0.140625" style="203" customWidth="1"/>
    <col min="1293" max="1534" width="11.42578125" style="203"/>
    <col min="1535" max="1535" width="1.85546875" style="203" customWidth="1"/>
    <col min="1536" max="1542" width="11.42578125" style="203"/>
    <col min="1543" max="1543" width="11.85546875" style="203" bestFit="1" customWidth="1"/>
    <col min="1544" max="1544" width="12.5703125" style="203" customWidth="1"/>
    <col min="1545" max="1545" width="13.28515625" style="203" customWidth="1"/>
    <col min="1546" max="1546" width="15.85546875" style="203" customWidth="1"/>
    <col min="1547" max="1547" width="13" style="203" customWidth="1"/>
    <col min="1548" max="1548" width="0.140625" style="203" customWidth="1"/>
    <col min="1549" max="1790" width="11.42578125" style="203"/>
    <col min="1791" max="1791" width="1.85546875" style="203" customWidth="1"/>
    <col min="1792" max="1798" width="11.42578125" style="203"/>
    <col min="1799" max="1799" width="11.85546875" style="203" bestFit="1" customWidth="1"/>
    <col min="1800" max="1800" width="12.5703125" style="203" customWidth="1"/>
    <col min="1801" max="1801" width="13.28515625" style="203" customWidth="1"/>
    <col min="1802" max="1802" width="15.85546875" style="203" customWidth="1"/>
    <col min="1803" max="1803" width="13" style="203" customWidth="1"/>
    <col min="1804" max="1804" width="0.140625" style="203" customWidth="1"/>
    <col min="1805" max="2046" width="11.42578125" style="203"/>
    <col min="2047" max="2047" width="1.85546875" style="203" customWidth="1"/>
    <col min="2048" max="2054" width="11.42578125" style="203"/>
    <col min="2055" max="2055" width="11.85546875" style="203" bestFit="1" customWidth="1"/>
    <col min="2056" max="2056" width="12.5703125" style="203" customWidth="1"/>
    <col min="2057" max="2057" width="13.28515625" style="203" customWidth="1"/>
    <col min="2058" max="2058" width="15.85546875" style="203" customWidth="1"/>
    <col min="2059" max="2059" width="13" style="203" customWidth="1"/>
    <col min="2060" max="2060" width="0.140625" style="203" customWidth="1"/>
    <col min="2061" max="2302" width="11.42578125" style="203"/>
    <col min="2303" max="2303" width="1.85546875" style="203" customWidth="1"/>
    <col min="2304" max="2310" width="11.42578125" style="203"/>
    <col min="2311" max="2311" width="11.85546875" style="203" bestFit="1" customWidth="1"/>
    <col min="2312" max="2312" width="12.5703125" style="203" customWidth="1"/>
    <col min="2313" max="2313" width="13.28515625" style="203" customWidth="1"/>
    <col min="2314" max="2314" width="15.85546875" style="203" customWidth="1"/>
    <col min="2315" max="2315" width="13" style="203" customWidth="1"/>
    <col min="2316" max="2316" width="0.140625" style="203" customWidth="1"/>
    <col min="2317" max="2558" width="11.42578125" style="203"/>
    <col min="2559" max="2559" width="1.85546875" style="203" customWidth="1"/>
    <col min="2560" max="2566" width="11.42578125" style="203"/>
    <col min="2567" max="2567" width="11.85546875" style="203" bestFit="1" customWidth="1"/>
    <col min="2568" max="2568" width="12.5703125" style="203" customWidth="1"/>
    <col min="2569" max="2569" width="13.28515625" style="203" customWidth="1"/>
    <col min="2570" max="2570" width="15.85546875" style="203" customWidth="1"/>
    <col min="2571" max="2571" width="13" style="203" customWidth="1"/>
    <col min="2572" max="2572" width="0.140625" style="203" customWidth="1"/>
    <col min="2573" max="2814" width="11.42578125" style="203"/>
    <col min="2815" max="2815" width="1.85546875" style="203" customWidth="1"/>
    <col min="2816" max="2822" width="11.42578125" style="203"/>
    <col min="2823" max="2823" width="11.85546875" style="203" bestFit="1" customWidth="1"/>
    <col min="2824" max="2824" width="12.5703125" style="203" customWidth="1"/>
    <col min="2825" max="2825" width="13.28515625" style="203" customWidth="1"/>
    <col min="2826" max="2826" width="15.85546875" style="203" customWidth="1"/>
    <col min="2827" max="2827" width="13" style="203" customWidth="1"/>
    <col min="2828" max="2828" width="0.140625" style="203" customWidth="1"/>
    <col min="2829" max="3070" width="11.42578125" style="203"/>
    <col min="3071" max="3071" width="1.85546875" style="203" customWidth="1"/>
    <col min="3072" max="3078" width="11.42578125" style="203"/>
    <col min="3079" max="3079" width="11.85546875" style="203" bestFit="1" customWidth="1"/>
    <col min="3080" max="3080" width="12.5703125" style="203" customWidth="1"/>
    <col min="3081" max="3081" width="13.28515625" style="203" customWidth="1"/>
    <col min="3082" max="3082" width="15.85546875" style="203" customWidth="1"/>
    <col min="3083" max="3083" width="13" style="203" customWidth="1"/>
    <col min="3084" max="3084" width="0.140625" style="203" customWidth="1"/>
    <col min="3085" max="3326" width="11.42578125" style="203"/>
    <col min="3327" max="3327" width="1.85546875" style="203" customWidth="1"/>
    <col min="3328" max="3334" width="11.42578125" style="203"/>
    <col min="3335" max="3335" width="11.85546875" style="203" bestFit="1" customWidth="1"/>
    <col min="3336" max="3336" width="12.5703125" style="203" customWidth="1"/>
    <col min="3337" max="3337" width="13.28515625" style="203" customWidth="1"/>
    <col min="3338" max="3338" width="15.85546875" style="203" customWidth="1"/>
    <col min="3339" max="3339" width="13" style="203" customWidth="1"/>
    <col min="3340" max="3340" width="0.140625" style="203" customWidth="1"/>
    <col min="3341" max="3582" width="11.42578125" style="203"/>
    <col min="3583" max="3583" width="1.85546875" style="203" customWidth="1"/>
    <col min="3584" max="3590" width="11.42578125" style="203"/>
    <col min="3591" max="3591" width="11.85546875" style="203" bestFit="1" customWidth="1"/>
    <col min="3592" max="3592" width="12.5703125" style="203" customWidth="1"/>
    <col min="3593" max="3593" width="13.28515625" style="203" customWidth="1"/>
    <col min="3594" max="3594" width="15.85546875" style="203" customWidth="1"/>
    <col min="3595" max="3595" width="13" style="203" customWidth="1"/>
    <col min="3596" max="3596" width="0.140625" style="203" customWidth="1"/>
    <col min="3597" max="3838" width="11.42578125" style="203"/>
    <col min="3839" max="3839" width="1.85546875" style="203" customWidth="1"/>
    <col min="3840" max="3846" width="11.42578125" style="203"/>
    <col min="3847" max="3847" width="11.85546875" style="203" bestFit="1" customWidth="1"/>
    <col min="3848" max="3848" width="12.5703125" style="203" customWidth="1"/>
    <col min="3849" max="3849" width="13.28515625" style="203" customWidth="1"/>
    <col min="3850" max="3850" width="15.85546875" style="203" customWidth="1"/>
    <col min="3851" max="3851" width="13" style="203" customWidth="1"/>
    <col min="3852" max="3852" width="0.140625" style="203" customWidth="1"/>
    <col min="3853" max="4094" width="11.42578125" style="203"/>
    <col min="4095" max="4095" width="1.85546875" style="203" customWidth="1"/>
    <col min="4096" max="4102" width="11.42578125" style="203"/>
    <col min="4103" max="4103" width="11.85546875" style="203" bestFit="1" customWidth="1"/>
    <col min="4104" max="4104" width="12.5703125" style="203" customWidth="1"/>
    <col min="4105" max="4105" width="13.28515625" style="203" customWidth="1"/>
    <col min="4106" max="4106" width="15.85546875" style="203" customWidth="1"/>
    <col min="4107" max="4107" width="13" style="203" customWidth="1"/>
    <col min="4108" max="4108" width="0.140625" style="203" customWidth="1"/>
    <col min="4109" max="4350" width="11.42578125" style="203"/>
    <col min="4351" max="4351" width="1.85546875" style="203" customWidth="1"/>
    <col min="4352" max="4358" width="11.42578125" style="203"/>
    <col min="4359" max="4359" width="11.85546875" style="203" bestFit="1" customWidth="1"/>
    <col min="4360" max="4360" width="12.5703125" style="203" customWidth="1"/>
    <col min="4361" max="4361" width="13.28515625" style="203" customWidth="1"/>
    <col min="4362" max="4362" width="15.85546875" style="203" customWidth="1"/>
    <col min="4363" max="4363" width="13" style="203" customWidth="1"/>
    <col min="4364" max="4364" width="0.140625" style="203" customWidth="1"/>
    <col min="4365" max="4606" width="11.42578125" style="203"/>
    <col min="4607" max="4607" width="1.85546875" style="203" customWidth="1"/>
    <col min="4608" max="4614" width="11.42578125" style="203"/>
    <col min="4615" max="4615" width="11.85546875" style="203" bestFit="1" customWidth="1"/>
    <col min="4616" max="4616" width="12.5703125" style="203" customWidth="1"/>
    <col min="4617" max="4617" width="13.28515625" style="203" customWidth="1"/>
    <col min="4618" max="4618" width="15.85546875" style="203" customWidth="1"/>
    <col min="4619" max="4619" width="13" style="203" customWidth="1"/>
    <col min="4620" max="4620" width="0.140625" style="203" customWidth="1"/>
    <col min="4621" max="4862" width="11.42578125" style="203"/>
    <col min="4863" max="4863" width="1.85546875" style="203" customWidth="1"/>
    <col min="4864" max="4870" width="11.42578125" style="203"/>
    <col min="4871" max="4871" width="11.85546875" style="203" bestFit="1" customWidth="1"/>
    <col min="4872" max="4872" width="12.5703125" style="203" customWidth="1"/>
    <col min="4873" max="4873" width="13.28515625" style="203" customWidth="1"/>
    <col min="4874" max="4874" width="15.85546875" style="203" customWidth="1"/>
    <col min="4875" max="4875" width="13" style="203" customWidth="1"/>
    <col min="4876" max="4876" width="0.140625" style="203" customWidth="1"/>
    <col min="4877" max="5118" width="11.42578125" style="203"/>
    <col min="5119" max="5119" width="1.85546875" style="203" customWidth="1"/>
    <col min="5120" max="5126" width="11.42578125" style="203"/>
    <col min="5127" max="5127" width="11.85546875" style="203" bestFit="1" customWidth="1"/>
    <col min="5128" max="5128" width="12.5703125" style="203" customWidth="1"/>
    <col min="5129" max="5129" width="13.28515625" style="203" customWidth="1"/>
    <col min="5130" max="5130" width="15.85546875" style="203" customWidth="1"/>
    <col min="5131" max="5131" width="13" style="203" customWidth="1"/>
    <col min="5132" max="5132" width="0.140625" style="203" customWidth="1"/>
    <col min="5133" max="5374" width="11.42578125" style="203"/>
    <col min="5375" max="5375" width="1.85546875" style="203" customWidth="1"/>
    <col min="5376" max="5382" width="11.42578125" style="203"/>
    <col min="5383" max="5383" width="11.85546875" style="203" bestFit="1" customWidth="1"/>
    <col min="5384" max="5384" width="12.5703125" style="203" customWidth="1"/>
    <col min="5385" max="5385" width="13.28515625" style="203" customWidth="1"/>
    <col min="5386" max="5386" width="15.85546875" style="203" customWidth="1"/>
    <col min="5387" max="5387" width="13" style="203" customWidth="1"/>
    <col min="5388" max="5388" width="0.140625" style="203" customWidth="1"/>
    <col min="5389" max="5630" width="11.42578125" style="203"/>
    <col min="5631" max="5631" width="1.85546875" style="203" customWidth="1"/>
    <col min="5632" max="5638" width="11.42578125" style="203"/>
    <col min="5639" max="5639" width="11.85546875" style="203" bestFit="1" customWidth="1"/>
    <col min="5640" max="5640" width="12.5703125" style="203" customWidth="1"/>
    <col min="5641" max="5641" width="13.28515625" style="203" customWidth="1"/>
    <col min="5642" max="5642" width="15.85546875" style="203" customWidth="1"/>
    <col min="5643" max="5643" width="13" style="203" customWidth="1"/>
    <col min="5644" max="5644" width="0.140625" style="203" customWidth="1"/>
    <col min="5645" max="5886" width="11.42578125" style="203"/>
    <col min="5887" max="5887" width="1.85546875" style="203" customWidth="1"/>
    <col min="5888" max="5894" width="11.42578125" style="203"/>
    <col min="5895" max="5895" width="11.85546875" style="203" bestFit="1" customWidth="1"/>
    <col min="5896" max="5896" width="12.5703125" style="203" customWidth="1"/>
    <col min="5897" max="5897" width="13.28515625" style="203" customWidth="1"/>
    <col min="5898" max="5898" width="15.85546875" style="203" customWidth="1"/>
    <col min="5899" max="5899" width="13" style="203" customWidth="1"/>
    <col min="5900" max="5900" width="0.140625" style="203" customWidth="1"/>
    <col min="5901" max="6142" width="11.42578125" style="203"/>
    <col min="6143" max="6143" width="1.85546875" style="203" customWidth="1"/>
    <col min="6144" max="6150" width="11.42578125" style="203"/>
    <col min="6151" max="6151" width="11.85546875" style="203" bestFit="1" customWidth="1"/>
    <col min="6152" max="6152" width="12.5703125" style="203" customWidth="1"/>
    <col min="6153" max="6153" width="13.28515625" style="203" customWidth="1"/>
    <col min="6154" max="6154" width="15.85546875" style="203" customWidth="1"/>
    <col min="6155" max="6155" width="13" style="203" customWidth="1"/>
    <col min="6156" max="6156" width="0.140625" style="203" customWidth="1"/>
    <col min="6157" max="6398" width="11.42578125" style="203"/>
    <col min="6399" max="6399" width="1.85546875" style="203" customWidth="1"/>
    <col min="6400" max="6406" width="11.42578125" style="203"/>
    <col min="6407" max="6407" width="11.85546875" style="203" bestFit="1" customWidth="1"/>
    <col min="6408" max="6408" width="12.5703125" style="203" customWidth="1"/>
    <col min="6409" max="6409" width="13.28515625" style="203" customWidth="1"/>
    <col min="6410" max="6410" width="15.85546875" style="203" customWidth="1"/>
    <col min="6411" max="6411" width="13" style="203" customWidth="1"/>
    <col min="6412" max="6412" width="0.140625" style="203" customWidth="1"/>
    <col min="6413" max="6654" width="11.42578125" style="203"/>
    <col min="6655" max="6655" width="1.85546875" style="203" customWidth="1"/>
    <col min="6656" max="6662" width="11.42578125" style="203"/>
    <col min="6663" max="6663" width="11.85546875" style="203" bestFit="1" customWidth="1"/>
    <col min="6664" max="6664" width="12.5703125" style="203" customWidth="1"/>
    <col min="6665" max="6665" width="13.28515625" style="203" customWidth="1"/>
    <col min="6666" max="6666" width="15.85546875" style="203" customWidth="1"/>
    <col min="6667" max="6667" width="13" style="203" customWidth="1"/>
    <col min="6668" max="6668" width="0.140625" style="203" customWidth="1"/>
    <col min="6669" max="6910" width="11.42578125" style="203"/>
    <col min="6911" max="6911" width="1.85546875" style="203" customWidth="1"/>
    <col min="6912" max="6918" width="11.42578125" style="203"/>
    <col min="6919" max="6919" width="11.85546875" style="203" bestFit="1" customWidth="1"/>
    <col min="6920" max="6920" width="12.5703125" style="203" customWidth="1"/>
    <col min="6921" max="6921" width="13.28515625" style="203" customWidth="1"/>
    <col min="6922" max="6922" width="15.85546875" style="203" customWidth="1"/>
    <col min="6923" max="6923" width="13" style="203" customWidth="1"/>
    <col min="6924" max="6924" width="0.140625" style="203" customWidth="1"/>
    <col min="6925" max="7166" width="11.42578125" style="203"/>
    <col min="7167" max="7167" width="1.85546875" style="203" customWidth="1"/>
    <col min="7168" max="7174" width="11.42578125" style="203"/>
    <col min="7175" max="7175" width="11.85546875" style="203" bestFit="1" customWidth="1"/>
    <col min="7176" max="7176" width="12.5703125" style="203" customWidth="1"/>
    <col min="7177" max="7177" width="13.28515625" style="203" customWidth="1"/>
    <col min="7178" max="7178" width="15.85546875" style="203" customWidth="1"/>
    <col min="7179" max="7179" width="13" style="203" customWidth="1"/>
    <col min="7180" max="7180" width="0.140625" style="203" customWidth="1"/>
    <col min="7181" max="7422" width="11.42578125" style="203"/>
    <col min="7423" max="7423" width="1.85546875" style="203" customWidth="1"/>
    <col min="7424" max="7430" width="11.42578125" style="203"/>
    <col min="7431" max="7431" width="11.85546875" style="203" bestFit="1" customWidth="1"/>
    <col min="7432" max="7432" width="12.5703125" style="203" customWidth="1"/>
    <col min="7433" max="7433" width="13.28515625" style="203" customWidth="1"/>
    <col min="7434" max="7434" width="15.85546875" style="203" customWidth="1"/>
    <col min="7435" max="7435" width="13" style="203" customWidth="1"/>
    <col min="7436" max="7436" width="0.140625" style="203" customWidth="1"/>
    <col min="7437" max="7678" width="11.42578125" style="203"/>
    <col min="7679" max="7679" width="1.85546875" style="203" customWidth="1"/>
    <col min="7680" max="7686" width="11.42578125" style="203"/>
    <col min="7687" max="7687" width="11.85546875" style="203" bestFit="1" customWidth="1"/>
    <col min="7688" max="7688" width="12.5703125" style="203" customWidth="1"/>
    <col min="7689" max="7689" width="13.28515625" style="203" customWidth="1"/>
    <col min="7690" max="7690" width="15.85546875" style="203" customWidth="1"/>
    <col min="7691" max="7691" width="13" style="203" customWidth="1"/>
    <col min="7692" max="7692" width="0.140625" style="203" customWidth="1"/>
    <col min="7693" max="7934" width="11.42578125" style="203"/>
    <col min="7935" max="7935" width="1.85546875" style="203" customWidth="1"/>
    <col min="7936" max="7942" width="11.42578125" style="203"/>
    <col min="7943" max="7943" width="11.85546875" style="203" bestFit="1" customWidth="1"/>
    <col min="7944" max="7944" width="12.5703125" style="203" customWidth="1"/>
    <col min="7945" max="7945" width="13.28515625" style="203" customWidth="1"/>
    <col min="7946" max="7946" width="15.85546875" style="203" customWidth="1"/>
    <col min="7947" max="7947" width="13" style="203" customWidth="1"/>
    <col min="7948" max="7948" width="0.140625" style="203" customWidth="1"/>
    <col min="7949" max="8190" width="11.42578125" style="203"/>
    <col min="8191" max="8191" width="1.85546875" style="203" customWidth="1"/>
    <col min="8192" max="8198" width="11.42578125" style="203"/>
    <col min="8199" max="8199" width="11.85546875" style="203" bestFit="1" customWidth="1"/>
    <col min="8200" max="8200" width="12.5703125" style="203" customWidth="1"/>
    <col min="8201" max="8201" width="13.28515625" style="203" customWidth="1"/>
    <col min="8202" max="8202" width="15.85546875" style="203" customWidth="1"/>
    <col min="8203" max="8203" width="13" style="203" customWidth="1"/>
    <col min="8204" max="8204" width="0.140625" style="203" customWidth="1"/>
    <col min="8205" max="8446" width="11.42578125" style="203"/>
    <col min="8447" max="8447" width="1.85546875" style="203" customWidth="1"/>
    <col min="8448" max="8454" width="11.42578125" style="203"/>
    <col min="8455" max="8455" width="11.85546875" style="203" bestFit="1" customWidth="1"/>
    <col min="8456" max="8456" width="12.5703125" style="203" customWidth="1"/>
    <col min="8457" max="8457" width="13.28515625" style="203" customWidth="1"/>
    <col min="8458" max="8458" width="15.85546875" style="203" customWidth="1"/>
    <col min="8459" max="8459" width="13" style="203" customWidth="1"/>
    <col min="8460" max="8460" width="0.140625" style="203" customWidth="1"/>
    <col min="8461" max="8702" width="11.42578125" style="203"/>
    <col min="8703" max="8703" width="1.85546875" style="203" customWidth="1"/>
    <col min="8704" max="8710" width="11.42578125" style="203"/>
    <col min="8711" max="8711" width="11.85546875" style="203" bestFit="1" customWidth="1"/>
    <col min="8712" max="8712" width="12.5703125" style="203" customWidth="1"/>
    <col min="8713" max="8713" width="13.28515625" style="203" customWidth="1"/>
    <col min="8714" max="8714" width="15.85546875" style="203" customWidth="1"/>
    <col min="8715" max="8715" width="13" style="203" customWidth="1"/>
    <col min="8716" max="8716" width="0.140625" style="203" customWidth="1"/>
    <col min="8717" max="8958" width="11.42578125" style="203"/>
    <col min="8959" max="8959" width="1.85546875" style="203" customWidth="1"/>
    <col min="8960" max="8966" width="11.42578125" style="203"/>
    <col min="8967" max="8967" width="11.85546875" style="203" bestFit="1" customWidth="1"/>
    <col min="8968" max="8968" width="12.5703125" style="203" customWidth="1"/>
    <col min="8969" max="8969" width="13.28515625" style="203" customWidth="1"/>
    <col min="8970" max="8970" width="15.85546875" style="203" customWidth="1"/>
    <col min="8971" max="8971" width="13" style="203" customWidth="1"/>
    <col min="8972" max="8972" width="0.140625" style="203" customWidth="1"/>
    <col min="8973" max="9214" width="11.42578125" style="203"/>
    <col min="9215" max="9215" width="1.85546875" style="203" customWidth="1"/>
    <col min="9216" max="9222" width="11.42578125" style="203"/>
    <col min="9223" max="9223" width="11.85546875" style="203" bestFit="1" customWidth="1"/>
    <col min="9224" max="9224" width="12.5703125" style="203" customWidth="1"/>
    <col min="9225" max="9225" width="13.28515625" style="203" customWidth="1"/>
    <col min="9226" max="9226" width="15.85546875" style="203" customWidth="1"/>
    <col min="9227" max="9227" width="13" style="203" customWidth="1"/>
    <col min="9228" max="9228" width="0.140625" style="203" customWidth="1"/>
    <col min="9229" max="9470" width="11.42578125" style="203"/>
    <col min="9471" max="9471" width="1.85546875" style="203" customWidth="1"/>
    <col min="9472" max="9478" width="11.42578125" style="203"/>
    <col min="9479" max="9479" width="11.85546875" style="203" bestFit="1" customWidth="1"/>
    <col min="9480" max="9480" width="12.5703125" style="203" customWidth="1"/>
    <col min="9481" max="9481" width="13.28515625" style="203" customWidth="1"/>
    <col min="9482" max="9482" width="15.85546875" style="203" customWidth="1"/>
    <col min="9483" max="9483" width="13" style="203" customWidth="1"/>
    <col min="9484" max="9484" width="0.140625" style="203" customWidth="1"/>
    <col min="9485" max="9726" width="11.42578125" style="203"/>
    <col min="9727" max="9727" width="1.85546875" style="203" customWidth="1"/>
    <col min="9728" max="9734" width="11.42578125" style="203"/>
    <col min="9735" max="9735" width="11.85546875" style="203" bestFit="1" customWidth="1"/>
    <col min="9736" max="9736" width="12.5703125" style="203" customWidth="1"/>
    <col min="9737" max="9737" width="13.28515625" style="203" customWidth="1"/>
    <col min="9738" max="9738" width="15.85546875" style="203" customWidth="1"/>
    <col min="9739" max="9739" width="13" style="203" customWidth="1"/>
    <col min="9740" max="9740" width="0.140625" style="203" customWidth="1"/>
    <col min="9741" max="9982" width="11.42578125" style="203"/>
    <col min="9983" max="9983" width="1.85546875" style="203" customWidth="1"/>
    <col min="9984" max="9990" width="11.42578125" style="203"/>
    <col min="9991" max="9991" width="11.85546875" style="203" bestFit="1" customWidth="1"/>
    <col min="9992" max="9992" width="12.5703125" style="203" customWidth="1"/>
    <col min="9993" max="9993" width="13.28515625" style="203" customWidth="1"/>
    <col min="9994" max="9994" width="15.85546875" style="203" customWidth="1"/>
    <col min="9995" max="9995" width="13" style="203" customWidth="1"/>
    <col min="9996" max="9996" width="0.140625" style="203" customWidth="1"/>
    <col min="9997" max="10238" width="11.42578125" style="203"/>
    <col min="10239" max="10239" width="1.85546875" style="203" customWidth="1"/>
    <col min="10240" max="10246" width="11.42578125" style="203"/>
    <col min="10247" max="10247" width="11.85546875" style="203" bestFit="1" customWidth="1"/>
    <col min="10248" max="10248" width="12.5703125" style="203" customWidth="1"/>
    <col min="10249" max="10249" width="13.28515625" style="203" customWidth="1"/>
    <col min="10250" max="10250" width="15.85546875" style="203" customWidth="1"/>
    <col min="10251" max="10251" width="13" style="203" customWidth="1"/>
    <col min="10252" max="10252" width="0.140625" style="203" customWidth="1"/>
    <col min="10253" max="10494" width="11.42578125" style="203"/>
    <col min="10495" max="10495" width="1.85546875" style="203" customWidth="1"/>
    <col min="10496" max="10502" width="11.42578125" style="203"/>
    <col min="10503" max="10503" width="11.85546875" style="203" bestFit="1" customWidth="1"/>
    <col min="10504" max="10504" width="12.5703125" style="203" customWidth="1"/>
    <col min="10505" max="10505" width="13.28515625" style="203" customWidth="1"/>
    <col min="10506" max="10506" width="15.85546875" style="203" customWidth="1"/>
    <col min="10507" max="10507" width="13" style="203" customWidth="1"/>
    <col min="10508" max="10508" width="0.140625" style="203" customWidth="1"/>
    <col min="10509" max="10750" width="11.42578125" style="203"/>
    <col min="10751" max="10751" width="1.85546875" style="203" customWidth="1"/>
    <col min="10752" max="10758" width="11.42578125" style="203"/>
    <col min="10759" max="10759" width="11.85546875" style="203" bestFit="1" customWidth="1"/>
    <col min="10760" max="10760" width="12.5703125" style="203" customWidth="1"/>
    <col min="10761" max="10761" width="13.28515625" style="203" customWidth="1"/>
    <col min="10762" max="10762" width="15.85546875" style="203" customWidth="1"/>
    <col min="10763" max="10763" width="13" style="203" customWidth="1"/>
    <col min="10764" max="10764" width="0.140625" style="203" customWidth="1"/>
    <col min="10765" max="11006" width="11.42578125" style="203"/>
    <col min="11007" max="11007" width="1.85546875" style="203" customWidth="1"/>
    <col min="11008" max="11014" width="11.42578125" style="203"/>
    <col min="11015" max="11015" width="11.85546875" style="203" bestFit="1" customWidth="1"/>
    <col min="11016" max="11016" width="12.5703125" style="203" customWidth="1"/>
    <col min="11017" max="11017" width="13.28515625" style="203" customWidth="1"/>
    <col min="11018" max="11018" width="15.85546875" style="203" customWidth="1"/>
    <col min="11019" max="11019" width="13" style="203" customWidth="1"/>
    <col min="11020" max="11020" width="0.140625" style="203" customWidth="1"/>
    <col min="11021" max="11262" width="11.42578125" style="203"/>
    <col min="11263" max="11263" width="1.85546875" style="203" customWidth="1"/>
    <col min="11264" max="11270" width="11.42578125" style="203"/>
    <col min="11271" max="11271" width="11.85546875" style="203" bestFit="1" customWidth="1"/>
    <col min="11272" max="11272" width="12.5703125" style="203" customWidth="1"/>
    <col min="11273" max="11273" width="13.28515625" style="203" customWidth="1"/>
    <col min="11274" max="11274" width="15.85546875" style="203" customWidth="1"/>
    <col min="11275" max="11275" width="13" style="203" customWidth="1"/>
    <col min="11276" max="11276" width="0.140625" style="203" customWidth="1"/>
    <col min="11277" max="11518" width="11.42578125" style="203"/>
    <col min="11519" max="11519" width="1.85546875" style="203" customWidth="1"/>
    <col min="11520" max="11526" width="11.42578125" style="203"/>
    <col min="11527" max="11527" width="11.85546875" style="203" bestFit="1" customWidth="1"/>
    <col min="11528" max="11528" width="12.5703125" style="203" customWidth="1"/>
    <col min="11529" max="11529" width="13.28515625" style="203" customWidth="1"/>
    <col min="11530" max="11530" width="15.85546875" style="203" customWidth="1"/>
    <col min="11531" max="11531" width="13" style="203" customWidth="1"/>
    <col min="11532" max="11532" width="0.140625" style="203" customWidth="1"/>
    <col min="11533" max="11774" width="11.42578125" style="203"/>
    <col min="11775" max="11775" width="1.85546875" style="203" customWidth="1"/>
    <col min="11776" max="11782" width="11.42578125" style="203"/>
    <col min="11783" max="11783" width="11.85546875" style="203" bestFit="1" customWidth="1"/>
    <col min="11784" max="11784" width="12.5703125" style="203" customWidth="1"/>
    <col min="11785" max="11785" width="13.28515625" style="203" customWidth="1"/>
    <col min="11786" max="11786" width="15.85546875" style="203" customWidth="1"/>
    <col min="11787" max="11787" width="13" style="203" customWidth="1"/>
    <col min="11788" max="11788" width="0.140625" style="203" customWidth="1"/>
    <col min="11789" max="12030" width="11.42578125" style="203"/>
    <col min="12031" max="12031" width="1.85546875" style="203" customWidth="1"/>
    <col min="12032" max="12038" width="11.42578125" style="203"/>
    <col min="12039" max="12039" width="11.85546875" style="203" bestFit="1" customWidth="1"/>
    <col min="12040" max="12040" width="12.5703125" style="203" customWidth="1"/>
    <col min="12041" max="12041" width="13.28515625" style="203" customWidth="1"/>
    <col min="12042" max="12042" width="15.85546875" style="203" customWidth="1"/>
    <col min="12043" max="12043" width="13" style="203" customWidth="1"/>
    <col min="12044" max="12044" width="0.140625" style="203" customWidth="1"/>
    <col min="12045" max="12286" width="11.42578125" style="203"/>
    <col min="12287" max="12287" width="1.85546875" style="203" customWidth="1"/>
    <col min="12288" max="12294" width="11.42578125" style="203"/>
    <col min="12295" max="12295" width="11.85546875" style="203" bestFit="1" customWidth="1"/>
    <col min="12296" max="12296" width="12.5703125" style="203" customWidth="1"/>
    <col min="12297" max="12297" width="13.28515625" style="203" customWidth="1"/>
    <col min="12298" max="12298" width="15.85546875" style="203" customWidth="1"/>
    <col min="12299" max="12299" width="13" style="203" customWidth="1"/>
    <col min="12300" max="12300" width="0.140625" style="203" customWidth="1"/>
    <col min="12301" max="12542" width="11.42578125" style="203"/>
    <col min="12543" max="12543" width="1.85546875" style="203" customWidth="1"/>
    <col min="12544" max="12550" width="11.42578125" style="203"/>
    <col min="12551" max="12551" width="11.85546875" style="203" bestFit="1" customWidth="1"/>
    <col min="12552" max="12552" width="12.5703125" style="203" customWidth="1"/>
    <col min="12553" max="12553" width="13.28515625" style="203" customWidth="1"/>
    <col min="12554" max="12554" width="15.85546875" style="203" customWidth="1"/>
    <col min="12555" max="12555" width="13" style="203" customWidth="1"/>
    <col min="12556" max="12556" width="0.140625" style="203" customWidth="1"/>
    <col min="12557" max="12798" width="11.42578125" style="203"/>
    <col min="12799" max="12799" width="1.85546875" style="203" customWidth="1"/>
    <col min="12800" max="12806" width="11.42578125" style="203"/>
    <col min="12807" max="12807" width="11.85546875" style="203" bestFit="1" customWidth="1"/>
    <col min="12808" max="12808" width="12.5703125" style="203" customWidth="1"/>
    <col min="12809" max="12809" width="13.28515625" style="203" customWidth="1"/>
    <col min="12810" max="12810" width="15.85546875" style="203" customWidth="1"/>
    <col min="12811" max="12811" width="13" style="203" customWidth="1"/>
    <col min="12812" max="12812" width="0.140625" style="203" customWidth="1"/>
    <col min="12813" max="13054" width="11.42578125" style="203"/>
    <col min="13055" max="13055" width="1.85546875" style="203" customWidth="1"/>
    <col min="13056" max="13062" width="11.42578125" style="203"/>
    <col min="13063" max="13063" width="11.85546875" style="203" bestFit="1" customWidth="1"/>
    <col min="13064" max="13064" width="12.5703125" style="203" customWidth="1"/>
    <col min="13065" max="13065" width="13.28515625" style="203" customWidth="1"/>
    <col min="13066" max="13066" width="15.85546875" style="203" customWidth="1"/>
    <col min="13067" max="13067" width="13" style="203" customWidth="1"/>
    <col min="13068" max="13068" width="0.140625" style="203" customWidth="1"/>
    <col min="13069" max="13310" width="11.42578125" style="203"/>
    <col min="13311" max="13311" width="1.85546875" style="203" customWidth="1"/>
    <col min="13312" max="13318" width="11.42578125" style="203"/>
    <col min="13319" max="13319" width="11.85546875" style="203" bestFit="1" customWidth="1"/>
    <col min="13320" max="13320" width="12.5703125" style="203" customWidth="1"/>
    <col min="13321" max="13321" width="13.28515625" style="203" customWidth="1"/>
    <col min="13322" max="13322" width="15.85546875" style="203" customWidth="1"/>
    <col min="13323" max="13323" width="13" style="203" customWidth="1"/>
    <col min="13324" max="13324" width="0.140625" style="203" customWidth="1"/>
    <col min="13325" max="13566" width="11.42578125" style="203"/>
    <col min="13567" max="13567" width="1.85546875" style="203" customWidth="1"/>
    <col min="13568" max="13574" width="11.42578125" style="203"/>
    <col min="13575" max="13575" width="11.85546875" style="203" bestFit="1" customWidth="1"/>
    <col min="13576" max="13576" width="12.5703125" style="203" customWidth="1"/>
    <col min="13577" max="13577" width="13.28515625" style="203" customWidth="1"/>
    <col min="13578" max="13578" width="15.85546875" style="203" customWidth="1"/>
    <col min="13579" max="13579" width="13" style="203" customWidth="1"/>
    <col min="13580" max="13580" width="0.140625" style="203" customWidth="1"/>
    <col min="13581" max="13822" width="11.42578125" style="203"/>
    <col min="13823" max="13823" width="1.85546875" style="203" customWidth="1"/>
    <col min="13824" max="13830" width="11.42578125" style="203"/>
    <col min="13831" max="13831" width="11.85546875" style="203" bestFit="1" customWidth="1"/>
    <col min="13832" max="13832" width="12.5703125" style="203" customWidth="1"/>
    <col min="13833" max="13833" width="13.28515625" style="203" customWidth="1"/>
    <col min="13834" max="13834" width="15.85546875" style="203" customWidth="1"/>
    <col min="13835" max="13835" width="13" style="203" customWidth="1"/>
    <col min="13836" max="13836" width="0.140625" style="203" customWidth="1"/>
    <col min="13837" max="14078" width="11.42578125" style="203"/>
    <col min="14079" max="14079" width="1.85546875" style="203" customWidth="1"/>
    <col min="14080" max="14086" width="11.42578125" style="203"/>
    <col min="14087" max="14087" width="11.85546875" style="203" bestFit="1" customWidth="1"/>
    <col min="14088" max="14088" width="12.5703125" style="203" customWidth="1"/>
    <col min="14089" max="14089" width="13.28515625" style="203" customWidth="1"/>
    <col min="14090" max="14090" width="15.85546875" style="203" customWidth="1"/>
    <col min="14091" max="14091" width="13" style="203" customWidth="1"/>
    <col min="14092" max="14092" width="0.140625" style="203" customWidth="1"/>
    <col min="14093" max="14334" width="11.42578125" style="203"/>
    <col min="14335" max="14335" width="1.85546875" style="203" customWidth="1"/>
    <col min="14336" max="14342" width="11.42578125" style="203"/>
    <col min="14343" max="14343" width="11.85546875" style="203" bestFit="1" customWidth="1"/>
    <col min="14344" max="14344" width="12.5703125" style="203" customWidth="1"/>
    <col min="14345" max="14345" width="13.28515625" style="203" customWidth="1"/>
    <col min="14346" max="14346" width="15.85546875" style="203" customWidth="1"/>
    <col min="14347" max="14347" width="13" style="203" customWidth="1"/>
    <col min="14348" max="14348" width="0.140625" style="203" customWidth="1"/>
    <col min="14349" max="14590" width="11.42578125" style="203"/>
    <col min="14591" max="14591" width="1.85546875" style="203" customWidth="1"/>
    <col min="14592" max="14598" width="11.42578125" style="203"/>
    <col min="14599" max="14599" width="11.85546875" style="203" bestFit="1" customWidth="1"/>
    <col min="14600" max="14600" width="12.5703125" style="203" customWidth="1"/>
    <col min="14601" max="14601" width="13.28515625" style="203" customWidth="1"/>
    <col min="14602" max="14602" width="15.85546875" style="203" customWidth="1"/>
    <col min="14603" max="14603" width="13" style="203" customWidth="1"/>
    <col min="14604" max="14604" width="0.140625" style="203" customWidth="1"/>
    <col min="14605" max="14846" width="11.42578125" style="203"/>
    <col min="14847" max="14847" width="1.85546875" style="203" customWidth="1"/>
    <col min="14848" max="14854" width="11.42578125" style="203"/>
    <col min="14855" max="14855" width="11.85546875" style="203" bestFit="1" customWidth="1"/>
    <col min="14856" max="14856" width="12.5703125" style="203" customWidth="1"/>
    <col min="14857" max="14857" width="13.28515625" style="203" customWidth="1"/>
    <col min="14858" max="14858" width="15.85546875" style="203" customWidth="1"/>
    <col min="14859" max="14859" width="13" style="203" customWidth="1"/>
    <col min="14860" max="14860" width="0.140625" style="203" customWidth="1"/>
    <col min="14861" max="15102" width="11.42578125" style="203"/>
    <col min="15103" max="15103" width="1.85546875" style="203" customWidth="1"/>
    <col min="15104" max="15110" width="11.42578125" style="203"/>
    <col min="15111" max="15111" width="11.85546875" style="203" bestFit="1" customWidth="1"/>
    <col min="15112" max="15112" width="12.5703125" style="203" customWidth="1"/>
    <col min="15113" max="15113" width="13.28515625" style="203" customWidth="1"/>
    <col min="15114" max="15114" width="15.85546875" style="203" customWidth="1"/>
    <col min="15115" max="15115" width="13" style="203" customWidth="1"/>
    <col min="15116" max="15116" width="0.140625" style="203" customWidth="1"/>
    <col min="15117" max="15358" width="11.42578125" style="203"/>
    <col min="15359" max="15359" width="1.85546875" style="203" customWidth="1"/>
    <col min="15360" max="15366" width="11.42578125" style="203"/>
    <col min="15367" max="15367" width="11.85546875" style="203" bestFit="1" customWidth="1"/>
    <col min="15368" max="15368" width="12.5703125" style="203" customWidth="1"/>
    <col min="15369" max="15369" width="13.28515625" style="203" customWidth="1"/>
    <col min="15370" max="15370" width="15.85546875" style="203" customWidth="1"/>
    <col min="15371" max="15371" width="13" style="203" customWidth="1"/>
    <col min="15372" max="15372" width="0.140625" style="203" customWidth="1"/>
    <col min="15373" max="15614" width="11.42578125" style="203"/>
    <col min="15615" max="15615" width="1.85546875" style="203" customWidth="1"/>
    <col min="15616" max="15622" width="11.42578125" style="203"/>
    <col min="15623" max="15623" width="11.85546875" style="203" bestFit="1" customWidth="1"/>
    <col min="15624" max="15624" width="12.5703125" style="203" customWidth="1"/>
    <col min="15625" max="15625" width="13.28515625" style="203" customWidth="1"/>
    <col min="15626" max="15626" width="15.85546875" style="203" customWidth="1"/>
    <col min="15627" max="15627" width="13" style="203" customWidth="1"/>
    <col min="15628" max="15628" width="0.140625" style="203" customWidth="1"/>
    <col min="15629" max="15870" width="11.42578125" style="203"/>
    <col min="15871" max="15871" width="1.85546875" style="203" customWidth="1"/>
    <col min="15872" max="15878" width="11.42578125" style="203"/>
    <col min="15879" max="15879" width="11.85546875" style="203" bestFit="1" customWidth="1"/>
    <col min="15880" max="15880" width="12.5703125" style="203" customWidth="1"/>
    <col min="15881" max="15881" width="13.28515625" style="203" customWidth="1"/>
    <col min="15882" max="15882" width="15.85546875" style="203" customWidth="1"/>
    <col min="15883" max="15883" width="13" style="203" customWidth="1"/>
    <col min="15884" max="15884" width="0.140625" style="203" customWidth="1"/>
    <col min="15885" max="16126" width="11.42578125" style="203"/>
    <col min="16127" max="16127" width="1.85546875" style="203" customWidth="1"/>
    <col min="16128" max="16134" width="11.42578125" style="203"/>
    <col min="16135" max="16135" width="11.85546875" style="203" bestFit="1" customWidth="1"/>
    <col min="16136" max="16136" width="12.5703125" style="203" customWidth="1"/>
    <col min="16137" max="16137" width="13.28515625" style="203" customWidth="1"/>
    <col min="16138" max="16138" width="15.85546875" style="203" customWidth="1"/>
    <col min="16139" max="16139" width="13" style="203" customWidth="1"/>
    <col min="16140" max="16140" width="0.140625" style="203" customWidth="1"/>
    <col min="16141" max="16384" width="11.42578125" style="203"/>
  </cols>
  <sheetData>
    <row r="1" spans="1:54" ht="4.5" customHeight="1">
      <c r="A1" s="1"/>
      <c r="B1" s="2"/>
      <c r="C1" s="3"/>
      <c r="D1" s="2"/>
      <c r="E1" s="2"/>
      <c r="F1" s="2"/>
      <c r="G1" s="2"/>
      <c r="H1" s="2"/>
      <c r="I1" s="3"/>
      <c r="J1" s="2"/>
      <c r="K1" s="2"/>
      <c r="L1" s="3"/>
    </row>
    <row r="2" spans="1:54" ht="13.5" customHeight="1" thickBot="1">
      <c r="A2" s="600"/>
      <c r="B2" s="5"/>
      <c r="C2" s="6"/>
      <c r="D2" s="602" t="s">
        <v>90</v>
      </c>
      <c r="E2" s="602"/>
      <c r="F2" s="602"/>
      <c r="G2" s="602"/>
      <c r="H2" s="602"/>
      <c r="I2" s="603"/>
      <c r="J2" s="604" t="s">
        <v>6</v>
      </c>
      <c r="K2" s="604"/>
      <c r="L2" s="605"/>
    </row>
    <row r="3" spans="1:54">
      <c r="A3" s="600"/>
      <c r="B3" s="5"/>
      <c r="C3" s="6"/>
      <c r="D3" s="602" t="s">
        <v>7</v>
      </c>
      <c r="E3" s="602"/>
      <c r="F3" s="602"/>
      <c r="G3" s="602"/>
      <c r="H3" s="602"/>
      <c r="I3" s="603"/>
      <c r="J3" s="8" t="s">
        <v>8</v>
      </c>
      <c r="K3" s="2"/>
      <c r="L3" s="9"/>
    </row>
    <row r="4" spans="1:54" ht="15.75" thickBot="1">
      <c r="A4" s="600"/>
      <c r="B4" s="5"/>
      <c r="C4" s="10"/>
      <c r="D4" s="606" t="s">
        <v>9</v>
      </c>
      <c r="E4" s="606"/>
      <c r="F4" s="606"/>
      <c r="G4" s="606"/>
      <c r="H4" s="606"/>
      <c r="I4" s="607"/>
      <c r="J4" s="11"/>
      <c r="K4" s="11"/>
      <c r="L4" s="12"/>
    </row>
    <row r="5" spans="1:54" ht="15.75" thickBot="1">
      <c r="A5" s="601"/>
      <c r="B5" s="11"/>
      <c r="C5" s="13"/>
      <c r="D5" s="608" t="s">
        <v>56</v>
      </c>
      <c r="E5" s="608"/>
      <c r="F5" s="608"/>
      <c r="G5" s="608"/>
      <c r="H5" s="608"/>
      <c r="I5" s="609"/>
      <c r="J5" s="14" t="s">
        <v>10</v>
      </c>
      <c r="K5" s="610"/>
      <c r="L5" s="611"/>
    </row>
    <row r="6" spans="1:54">
      <c r="A6" s="16"/>
      <c r="B6" s="5"/>
      <c r="C6" s="5"/>
      <c r="D6" s="5"/>
      <c r="E6" s="5"/>
      <c r="F6" s="5"/>
      <c r="G6" s="5"/>
      <c r="H6" s="5"/>
      <c r="I6" s="5"/>
      <c r="J6" s="5"/>
      <c r="K6" s="5"/>
      <c r="L6" s="17"/>
    </row>
    <row r="7" spans="1:54">
      <c r="A7" s="128" t="s">
        <v>11</v>
      </c>
      <c r="B7" s="19"/>
      <c r="C7" s="20"/>
      <c r="D7" s="20"/>
      <c r="E7" s="20"/>
      <c r="F7" s="20"/>
      <c r="G7" s="20"/>
      <c r="H7" s="20"/>
      <c r="I7" s="20"/>
      <c r="J7" s="20"/>
      <c r="K7" s="20"/>
      <c r="L7" s="21"/>
    </row>
    <row r="8" spans="1:54" ht="5.25" customHeight="1">
      <c r="A8" s="16"/>
      <c r="B8" s="23"/>
      <c r="C8" s="23"/>
      <c r="D8" s="23"/>
      <c r="E8" s="23"/>
      <c r="F8" s="23"/>
      <c r="G8" s="23"/>
      <c r="H8" s="23"/>
      <c r="I8" s="23"/>
      <c r="J8" s="23"/>
      <c r="K8" s="23"/>
      <c r="L8" s="17"/>
    </row>
    <row r="9" spans="1:54">
      <c r="A9" s="129" t="s">
        <v>12</v>
      </c>
      <c r="B9" s="5"/>
      <c r="C9" s="24"/>
      <c r="D9" s="25" t="s">
        <v>13</v>
      </c>
      <c r="E9" s="23"/>
      <c r="F9" s="23"/>
      <c r="G9" s="23"/>
      <c r="H9" s="23"/>
      <c r="I9" s="23"/>
      <c r="J9" s="23"/>
      <c r="K9" s="23"/>
      <c r="L9" s="17"/>
    </row>
    <row r="10" spans="1:54">
      <c r="A10" s="129" t="s">
        <v>14</v>
      </c>
      <c r="B10" s="5"/>
      <c r="C10" s="612"/>
      <c r="D10" s="612"/>
      <c r="E10" s="612"/>
      <c r="F10" s="612"/>
      <c r="G10" s="612"/>
      <c r="H10" s="612"/>
      <c r="I10" s="612"/>
      <c r="J10" s="612"/>
      <c r="K10" s="612"/>
      <c r="L10" s="613"/>
    </row>
    <row r="11" spans="1:54">
      <c r="A11" s="130"/>
      <c r="B11" s="5"/>
      <c r="C11" s="612"/>
      <c r="D11" s="612"/>
      <c r="E11" s="612"/>
      <c r="F11" s="612"/>
      <c r="G11" s="612"/>
      <c r="H11" s="612"/>
      <c r="I11" s="612"/>
      <c r="J11" s="612"/>
      <c r="K11" s="612"/>
      <c r="L11" s="613"/>
    </row>
    <row r="12" spans="1:54">
      <c r="A12" s="129" t="s">
        <v>15</v>
      </c>
      <c r="B12" s="5"/>
      <c r="C12" s="614"/>
      <c r="D12" s="614"/>
      <c r="E12" s="614"/>
      <c r="F12" s="614"/>
      <c r="G12" s="614"/>
      <c r="H12" s="614"/>
      <c r="I12" s="614"/>
      <c r="J12" s="614"/>
      <c r="K12" s="614"/>
      <c r="L12" s="615"/>
    </row>
    <row r="13" spans="1:54">
      <c r="A13" s="129" t="s">
        <v>16</v>
      </c>
      <c r="B13" s="5"/>
      <c r="C13" s="614"/>
      <c r="D13" s="614"/>
      <c r="E13" s="614"/>
      <c r="F13" s="614"/>
      <c r="G13" s="614"/>
      <c r="H13" s="614"/>
      <c r="I13" s="614"/>
      <c r="J13" s="614"/>
      <c r="K13" s="614"/>
      <c r="L13" s="615"/>
    </row>
    <row r="14" spans="1:54">
      <c r="A14" s="129" t="s">
        <v>17</v>
      </c>
      <c r="B14" s="5"/>
      <c r="C14" s="614"/>
      <c r="D14" s="614"/>
      <c r="E14" s="614"/>
      <c r="F14" s="614"/>
      <c r="G14" s="614"/>
      <c r="H14" s="614"/>
      <c r="I14" s="614"/>
      <c r="J14" s="614"/>
      <c r="K14" s="614"/>
      <c r="L14" s="615"/>
    </row>
    <row r="15" spans="1:54" ht="4.5" customHeight="1" thickBot="1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8"/>
    </row>
    <row r="16" spans="1:54" s="32" customFormat="1" ht="2.25" customHeight="1" thickBot="1">
      <c r="A16" s="131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  <c r="M16" s="204"/>
      <c r="N16" s="204"/>
      <c r="O16" s="204"/>
      <c r="P16" s="204"/>
      <c r="Q16" s="204"/>
      <c r="R16" s="204"/>
      <c r="S16" s="204"/>
      <c r="T16" s="204"/>
      <c r="U16" s="204"/>
      <c r="V16" s="204"/>
      <c r="W16" s="204"/>
      <c r="X16" s="204"/>
      <c r="Y16" s="204"/>
      <c r="Z16" s="204"/>
      <c r="AA16" s="204"/>
      <c r="AB16" s="204"/>
      <c r="AC16" s="204"/>
      <c r="AD16" s="204"/>
      <c r="AE16" s="204"/>
      <c r="AF16" s="204"/>
      <c r="AG16" s="204"/>
      <c r="AH16" s="204"/>
      <c r="AI16" s="204"/>
      <c r="AJ16" s="204"/>
      <c r="AK16" s="204"/>
      <c r="AL16" s="204"/>
      <c r="AM16" s="204"/>
      <c r="AN16" s="204"/>
      <c r="AO16" s="204"/>
      <c r="AP16" s="204"/>
      <c r="AQ16" s="204"/>
      <c r="AR16" s="204"/>
      <c r="AS16" s="204"/>
      <c r="AT16" s="204"/>
      <c r="AU16" s="204"/>
      <c r="AV16" s="204"/>
      <c r="AW16" s="204"/>
      <c r="AX16" s="204"/>
      <c r="AY16" s="204"/>
      <c r="AZ16" s="204"/>
      <c r="BA16" s="204"/>
      <c r="BB16" s="204"/>
    </row>
    <row r="17" spans="1:13">
      <c r="A17" s="132" t="s">
        <v>18</v>
      </c>
      <c r="B17" s="33"/>
      <c r="C17" s="34"/>
      <c r="D17" s="34"/>
      <c r="E17" s="34"/>
      <c r="F17" s="34"/>
      <c r="G17" s="34"/>
      <c r="H17" s="34"/>
      <c r="I17" s="34"/>
      <c r="J17" s="34"/>
      <c r="K17" s="34"/>
      <c r="L17" s="35"/>
    </row>
    <row r="18" spans="1:13" ht="4.5" customHeight="1" thickBot="1">
      <c r="A18" s="16"/>
      <c r="B18" s="5"/>
      <c r="C18" s="5"/>
      <c r="D18" s="5"/>
      <c r="E18" s="5"/>
      <c r="F18" s="5"/>
      <c r="G18" s="5"/>
      <c r="H18" s="5"/>
      <c r="I18" s="5"/>
      <c r="J18" s="5"/>
      <c r="K18" s="5"/>
      <c r="L18" s="17"/>
    </row>
    <row r="19" spans="1:13">
      <c r="A19" s="37" t="s">
        <v>19</v>
      </c>
      <c r="B19" s="570" t="s">
        <v>20</v>
      </c>
      <c r="C19" s="571"/>
      <c r="D19" s="571"/>
      <c r="E19" s="571"/>
      <c r="F19" s="571"/>
      <c r="G19" s="571"/>
      <c r="H19" s="571"/>
      <c r="I19" s="571"/>
      <c r="J19" s="599"/>
      <c r="K19" s="201" t="s">
        <v>21</v>
      </c>
      <c r="L19" s="37" t="s">
        <v>22</v>
      </c>
      <c r="M19" s="204"/>
    </row>
    <row r="20" spans="1:13" ht="15.75" thickBot="1">
      <c r="A20" s="39">
        <v>630.4</v>
      </c>
      <c r="B20" s="584" t="s">
        <v>312</v>
      </c>
      <c r="C20" s="585"/>
      <c r="D20" s="585"/>
      <c r="E20" s="585"/>
      <c r="F20" s="585"/>
      <c r="G20" s="585"/>
      <c r="H20" s="585"/>
      <c r="I20" s="585"/>
      <c r="J20" s="586"/>
      <c r="K20" s="40" t="s">
        <v>5</v>
      </c>
      <c r="L20" s="97"/>
      <c r="M20" s="204"/>
    </row>
    <row r="21" spans="1:13">
      <c r="A21" s="16"/>
      <c r="B21" s="5"/>
      <c r="C21" s="5"/>
      <c r="D21" s="5"/>
      <c r="E21" s="5"/>
      <c r="F21" s="5"/>
      <c r="G21" s="5"/>
      <c r="H21" s="5"/>
      <c r="I21" s="5"/>
      <c r="J21" s="5"/>
      <c r="K21" s="5"/>
      <c r="L21" s="17"/>
    </row>
    <row r="22" spans="1:13">
      <c r="A22" s="133" t="s">
        <v>24</v>
      </c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3"/>
    </row>
    <row r="23" spans="1:13" s="49" customFormat="1" ht="3.75" customHeight="1" thickBot="1">
      <c r="A23" s="134"/>
      <c r="B23" s="45"/>
      <c r="C23" s="45"/>
      <c r="D23" s="45"/>
      <c r="E23" s="45"/>
      <c r="F23" s="45"/>
      <c r="G23" s="45"/>
      <c r="H23" s="46"/>
      <c r="I23" s="46"/>
      <c r="J23" s="45"/>
      <c r="K23" s="45"/>
      <c r="L23" s="47"/>
    </row>
    <row r="24" spans="1:13">
      <c r="A24" s="570" t="s">
        <v>20</v>
      </c>
      <c r="B24" s="587"/>
      <c r="C24" s="587"/>
      <c r="D24" s="587"/>
      <c r="E24" s="588"/>
      <c r="F24" s="589" t="s">
        <v>25</v>
      </c>
      <c r="G24" s="587"/>
      <c r="H24" s="590" t="s">
        <v>26</v>
      </c>
      <c r="I24" s="591"/>
      <c r="J24" s="50" t="s">
        <v>27</v>
      </c>
      <c r="K24" s="201" t="s">
        <v>28</v>
      </c>
      <c r="L24" s="51" t="s">
        <v>29</v>
      </c>
    </row>
    <row r="25" spans="1:13">
      <c r="A25" s="580" t="s">
        <v>72</v>
      </c>
      <c r="B25" s="581"/>
      <c r="C25" s="581"/>
      <c r="D25" s="581"/>
      <c r="E25" s="582"/>
      <c r="F25" s="592"/>
      <c r="G25" s="582"/>
      <c r="H25" s="592"/>
      <c r="I25" s="582"/>
      <c r="J25" s="52"/>
      <c r="K25" s="53"/>
      <c r="L25" s="54">
        <f>+L54*0.1</f>
        <v>4956.8283333333329</v>
      </c>
    </row>
    <row r="26" spans="1:13">
      <c r="A26" s="593"/>
      <c r="B26" s="594"/>
      <c r="C26" s="594"/>
      <c r="D26" s="594"/>
      <c r="E26" s="595"/>
      <c r="F26" s="55"/>
      <c r="G26" s="56"/>
      <c r="H26" s="55"/>
      <c r="I26" s="56"/>
      <c r="J26" s="52"/>
      <c r="K26" s="53"/>
      <c r="L26" s="54"/>
    </row>
    <row r="27" spans="1:13" ht="15.75" thickBot="1">
      <c r="A27" s="574"/>
      <c r="B27" s="575"/>
      <c r="C27" s="575"/>
      <c r="D27" s="575"/>
      <c r="E27" s="583"/>
      <c r="F27" s="598"/>
      <c r="G27" s="583"/>
      <c r="H27" s="598"/>
      <c r="I27" s="583"/>
      <c r="J27" s="57"/>
      <c r="K27" s="58"/>
      <c r="L27" s="59"/>
    </row>
    <row r="28" spans="1:13" ht="15.75" thickBot="1">
      <c r="A28" s="567" t="s">
        <v>31</v>
      </c>
      <c r="B28" s="568"/>
      <c r="C28" s="568"/>
      <c r="D28" s="568"/>
      <c r="E28" s="568"/>
      <c r="F28" s="568"/>
      <c r="G28" s="568"/>
      <c r="H28" s="568"/>
      <c r="I28" s="568"/>
      <c r="J28" s="568"/>
      <c r="K28" s="569"/>
      <c r="L28" s="60">
        <f>+L25</f>
        <v>4956.8283333333329</v>
      </c>
    </row>
    <row r="29" spans="1:13">
      <c r="A29" s="135"/>
      <c r="B29" s="5"/>
      <c r="C29" s="5"/>
      <c r="D29" s="5"/>
      <c r="E29" s="5"/>
      <c r="F29" s="5"/>
      <c r="G29" s="5"/>
      <c r="H29" s="5"/>
      <c r="I29" s="5"/>
      <c r="J29" s="5"/>
      <c r="K29" s="5"/>
      <c r="L29" s="17"/>
    </row>
    <row r="30" spans="1:13">
      <c r="A30" s="136" t="s">
        <v>32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21"/>
    </row>
    <row r="31" spans="1:13" ht="3.75" customHeight="1" thickBot="1">
      <c r="A31" s="26"/>
      <c r="B31" s="11"/>
      <c r="C31" s="11"/>
      <c r="D31" s="11"/>
      <c r="E31" s="11"/>
      <c r="F31" s="11"/>
      <c r="G31" s="11"/>
      <c r="H31" s="11"/>
      <c r="I31" s="5"/>
      <c r="J31" s="5"/>
      <c r="K31" s="5"/>
      <c r="L31" s="17"/>
    </row>
    <row r="32" spans="1:13">
      <c r="A32" s="570" t="s">
        <v>20</v>
      </c>
      <c r="B32" s="571"/>
      <c r="C32" s="571"/>
      <c r="D32" s="571"/>
      <c r="E32" s="571"/>
      <c r="F32" s="571"/>
      <c r="G32" s="571"/>
      <c r="H32" s="579"/>
      <c r="I32" s="202" t="s">
        <v>21</v>
      </c>
      <c r="J32" s="50" t="s">
        <v>22</v>
      </c>
      <c r="K32" s="201" t="s">
        <v>33</v>
      </c>
      <c r="L32" s="51" t="s">
        <v>29</v>
      </c>
    </row>
    <row r="33" spans="1:13">
      <c r="A33" s="580" t="s">
        <v>210</v>
      </c>
      <c r="B33" s="581"/>
      <c r="C33" s="581"/>
      <c r="D33" s="581"/>
      <c r="E33" s="581"/>
      <c r="F33" s="581"/>
      <c r="G33" s="581"/>
      <c r="H33" s="582"/>
      <c r="I33" s="62" t="s">
        <v>5</v>
      </c>
      <c r="J33" s="63">
        <v>1</v>
      </c>
      <c r="K33" s="64">
        <f>+insumos!C14</f>
        <v>16320</v>
      </c>
      <c r="L33" s="54">
        <f>+J33*K33</f>
        <v>16320</v>
      </c>
    </row>
    <row r="34" spans="1:13">
      <c r="A34" s="580" t="s">
        <v>69</v>
      </c>
      <c r="B34" s="581"/>
      <c r="C34" s="581"/>
      <c r="D34" s="581"/>
      <c r="E34" s="581"/>
      <c r="F34" s="581"/>
      <c r="G34" s="581"/>
      <c r="H34" s="582"/>
      <c r="I34" s="65" t="s">
        <v>0</v>
      </c>
      <c r="J34" s="66">
        <v>0.05</v>
      </c>
      <c r="K34" s="67">
        <f>+'CONCRETO CLASE F'!L56</f>
        <v>708378</v>
      </c>
      <c r="L34" s="68">
        <f>+J34*K34</f>
        <v>35418.9</v>
      </c>
      <c r="M34" s="98"/>
    </row>
    <row r="35" spans="1:13">
      <c r="A35" s="580"/>
      <c r="B35" s="581"/>
      <c r="C35" s="581"/>
      <c r="D35" s="581"/>
      <c r="E35" s="581"/>
      <c r="F35" s="581"/>
      <c r="G35" s="581"/>
      <c r="H35" s="582"/>
      <c r="I35" s="65"/>
      <c r="J35" s="66"/>
      <c r="K35" s="67"/>
      <c r="L35" s="68"/>
      <c r="M35" s="98"/>
    </row>
    <row r="36" spans="1:13">
      <c r="A36" s="580"/>
      <c r="B36" s="581"/>
      <c r="C36" s="581"/>
      <c r="D36" s="581"/>
      <c r="E36" s="581"/>
      <c r="F36" s="581"/>
      <c r="G36" s="581"/>
      <c r="H36" s="582"/>
      <c r="I36" s="65"/>
      <c r="J36" s="66"/>
      <c r="K36" s="67"/>
      <c r="L36" s="68"/>
      <c r="M36" s="98"/>
    </row>
    <row r="37" spans="1:13">
      <c r="A37" s="580"/>
      <c r="B37" s="581"/>
      <c r="C37" s="581"/>
      <c r="D37" s="581"/>
      <c r="E37" s="581"/>
      <c r="F37" s="581"/>
      <c r="G37" s="581"/>
      <c r="H37" s="582"/>
      <c r="I37" s="65"/>
      <c r="J37" s="66"/>
      <c r="K37" s="67"/>
      <c r="L37" s="68"/>
      <c r="M37" s="98"/>
    </row>
    <row r="38" spans="1:13">
      <c r="A38" s="580"/>
      <c r="B38" s="581"/>
      <c r="C38" s="581"/>
      <c r="D38" s="581"/>
      <c r="E38" s="581"/>
      <c r="F38" s="581"/>
      <c r="G38" s="581"/>
      <c r="H38" s="582"/>
      <c r="I38" s="65"/>
      <c r="J38" s="66"/>
      <c r="K38" s="67"/>
      <c r="L38" s="68"/>
      <c r="M38" s="98"/>
    </row>
    <row r="39" spans="1:13" ht="15.75" thickBot="1">
      <c r="A39" s="574"/>
      <c r="B39" s="575"/>
      <c r="C39" s="575"/>
      <c r="D39" s="575"/>
      <c r="E39" s="575"/>
      <c r="F39" s="575"/>
      <c r="G39" s="575"/>
      <c r="H39" s="583"/>
      <c r="I39" s="69"/>
      <c r="J39" s="70"/>
      <c r="K39" s="67"/>
      <c r="L39" s="71"/>
      <c r="M39" s="98"/>
    </row>
    <row r="40" spans="1:13" ht="15.75" thickBot="1">
      <c r="A40" s="567" t="s">
        <v>31</v>
      </c>
      <c r="B40" s="568"/>
      <c r="C40" s="568"/>
      <c r="D40" s="568"/>
      <c r="E40" s="568"/>
      <c r="F40" s="568"/>
      <c r="G40" s="568"/>
      <c r="H40" s="568"/>
      <c r="I40" s="568"/>
      <c r="J40" s="568"/>
      <c r="K40" s="569"/>
      <c r="L40" s="60">
        <f>SUM(L33:L39)</f>
        <v>51738.9</v>
      </c>
      <c r="M40" s="98"/>
    </row>
    <row r="41" spans="1:13">
      <c r="A41" s="16"/>
      <c r="B41" s="5"/>
      <c r="C41" s="5"/>
      <c r="D41" s="5"/>
      <c r="E41" s="5"/>
      <c r="F41" s="5"/>
      <c r="G41" s="5"/>
      <c r="H41" s="5"/>
      <c r="I41" s="5"/>
      <c r="J41" s="5"/>
      <c r="K41" s="5"/>
      <c r="L41" s="17"/>
      <c r="M41" s="98"/>
    </row>
    <row r="42" spans="1:13">
      <c r="A42" s="136" t="s">
        <v>34</v>
      </c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21"/>
      <c r="M42" s="98"/>
    </row>
    <row r="43" spans="1:13" ht="3.75" customHeight="1" thickBot="1">
      <c r="A43" s="16"/>
      <c r="B43" s="5"/>
      <c r="C43" s="5"/>
      <c r="D43" s="5"/>
      <c r="E43" s="5"/>
      <c r="F43" s="5"/>
      <c r="G43" s="5"/>
      <c r="H43" s="5"/>
      <c r="I43" s="5"/>
      <c r="J43" s="5"/>
      <c r="K43" s="5"/>
      <c r="L43" s="17"/>
      <c r="M43" s="98"/>
    </row>
    <row r="44" spans="1:13">
      <c r="A44" s="570" t="s">
        <v>35</v>
      </c>
      <c r="B44" s="571"/>
      <c r="C44" s="571"/>
      <c r="D44" s="571"/>
      <c r="E44" s="571"/>
      <c r="F44" s="571"/>
      <c r="G44" s="571"/>
      <c r="H44" s="50" t="s">
        <v>36</v>
      </c>
      <c r="I44" s="201" t="s">
        <v>37</v>
      </c>
      <c r="J44" s="50" t="s">
        <v>38</v>
      </c>
      <c r="K44" s="201" t="s">
        <v>39</v>
      </c>
      <c r="L44" s="51" t="s">
        <v>29</v>
      </c>
      <c r="M44" s="98">
        <f>1569*1.16</f>
        <v>1820.04</v>
      </c>
    </row>
    <row r="45" spans="1:13">
      <c r="A45" s="580"/>
      <c r="B45" s="581"/>
      <c r="C45" s="581"/>
      <c r="D45" s="581"/>
      <c r="E45" s="581"/>
      <c r="F45" s="581"/>
      <c r="G45" s="581"/>
      <c r="H45" s="86"/>
      <c r="I45" s="72"/>
      <c r="J45" s="86"/>
      <c r="K45" s="72"/>
      <c r="L45" s="99"/>
      <c r="M45" s="98"/>
    </row>
    <row r="46" spans="1:13" ht="15.75" thickBot="1">
      <c r="A46" s="574"/>
      <c r="B46" s="575"/>
      <c r="C46" s="575"/>
      <c r="D46" s="575"/>
      <c r="E46" s="575"/>
      <c r="F46" s="575"/>
      <c r="G46" s="575"/>
      <c r="H46" s="87"/>
      <c r="I46" s="11"/>
      <c r="J46" s="87"/>
      <c r="K46" s="11"/>
      <c r="L46" s="88"/>
      <c r="M46" s="98"/>
    </row>
    <row r="47" spans="1:13" ht="15.75" thickBot="1">
      <c r="A47" s="567" t="s">
        <v>31</v>
      </c>
      <c r="B47" s="568"/>
      <c r="C47" s="568"/>
      <c r="D47" s="568"/>
      <c r="E47" s="568"/>
      <c r="F47" s="568"/>
      <c r="G47" s="568"/>
      <c r="H47" s="568"/>
      <c r="I47" s="568"/>
      <c r="J47" s="568"/>
      <c r="K47" s="569"/>
      <c r="L47" s="100">
        <f>SUM(L45:L46)</f>
        <v>0</v>
      </c>
      <c r="M47" s="98"/>
    </row>
    <row r="48" spans="1:13">
      <c r="A48" s="16"/>
      <c r="B48" s="5"/>
      <c r="C48" s="5"/>
      <c r="D48" s="5"/>
      <c r="E48" s="5"/>
      <c r="F48" s="5"/>
      <c r="G48" s="5"/>
      <c r="H48" s="5"/>
      <c r="I48" s="5"/>
      <c r="J48" s="5"/>
      <c r="K48" s="5"/>
      <c r="L48" s="17"/>
      <c r="M48" s="98"/>
    </row>
    <row r="49" spans="1:13">
      <c r="A49" s="136" t="s">
        <v>41</v>
      </c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21"/>
      <c r="M49" s="98"/>
    </row>
    <row r="50" spans="1:13" ht="3.75" customHeight="1" thickBot="1">
      <c r="A50" s="16"/>
      <c r="B50" s="5"/>
      <c r="C50" s="5"/>
      <c r="D50" s="5"/>
      <c r="E50" s="5"/>
      <c r="F50" s="5"/>
      <c r="G50" s="5"/>
      <c r="H50" s="5"/>
      <c r="I50" s="5"/>
      <c r="J50" s="5"/>
      <c r="K50" s="5"/>
      <c r="L50" s="17"/>
      <c r="M50" s="98"/>
    </row>
    <row r="51" spans="1:13">
      <c r="A51" s="570" t="s">
        <v>42</v>
      </c>
      <c r="B51" s="571"/>
      <c r="C51" s="571"/>
      <c r="D51" s="571"/>
      <c r="E51" s="571"/>
      <c r="F51" s="571"/>
      <c r="G51" s="571"/>
      <c r="H51" s="50" t="s">
        <v>43</v>
      </c>
      <c r="I51" s="76" t="s">
        <v>44</v>
      </c>
      <c r="J51" s="77" t="s">
        <v>45</v>
      </c>
      <c r="K51" s="76" t="s">
        <v>28</v>
      </c>
      <c r="L51" s="78" t="s">
        <v>29</v>
      </c>
      <c r="M51" s="98"/>
    </row>
    <row r="52" spans="1:13">
      <c r="A52" s="572" t="s">
        <v>95</v>
      </c>
      <c r="B52" s="573"/>
      <c r="C52" s="573"/>
      <c r="D52" s="573"/>
      <c r="E52" s="573"/>
      <c r="F52" s="573"/>
      <c r="G52" s="573"/>
      <c r="H52" s="52">
        <f>+insumos!C50+2*insumos!C49</f>
        <v>160762</v>
      </c>
      <c r="I52" s="64">
        <f>+H52*0.85</f>
        <v>136647.69999999998</v>
      </c>
      <c r="J52" s="52">
        <f>+H52+I52</f>
        <v>297409.69999999995</v>
      </c>
      <c r="K52" s="72">
        <v>6</v>
      </c>
      <c r="L52" s="54">
        <f>+J52/K52</f>
        <v>49568.283333333326</v>
      </c>
      <c r="M52" s="98"/>
    </row>
    <row r="53" spans="1:13" ht="15.75" thickBot="1">
      <c r="A53" s="574"/>
      <c r="B53" s="575"/>
      <c r="C53" s="575"/>
      <c r="D53" s="575"/>
      <c r="E53" s="575"/>
      <c r="F53" s="575"/>
      <c r="G53" s="575"/>
      <c r="H53" s="87"/>
      <c r="I53" s="11"/>
      <c r="J53" s="87"/>
      <c r="K53" s="11"/>
      <c r="L53" s="88"/>
      <c r="M53" s="98"/>
    </row>
    <row r="54" spans="1:13" ht="15.75" thickBot="1">
      <c r="A54" s="567" t="s">
        <v>31</v>
      </c>
      <c r="B54" s="568"/>
      <c r="C54" s="568"/>
      <c r="D54" s="568"/>
      <c r="E54" s="568"/>
      <c r="F54" s="568"/>
      <c r="G54" s="568"/>
      <c r="H54" s="568"/>
      <c r="I54" s="568"/>
      <c r="J54" s="568"/>
      <c r="K54" s="569"/>
      <c r="L54" s="60">
        <f>SUM(L52:L53)</f>
        <v>49568.283333333326</v>
      </c>
      <c r="M54" s="98"/>
    </row>
    <row r="55" spans="1:13" ht="8.25" customHeight="1" thickBot="1">
      <c r="A55" s="16"/>
      <c r="B55" s="5"/>
      <c r="C55" s="5"/>
      <c r="D55" s="5"/>
      <c r="E55" s="5"/>
      <c r="F55" s="5"/>
      <c r="G55" s="5"/>
      <c r="H55" s="5"/>
      <c r="I55" s="5"/>
      <c r="J55" s="5"/>
      <c r="K55" s="5"/>
      <c r="L55" s="17"/>
    </row>
    <row r="56" spans="1:13" ht="15.75" thickBot="1">
      <c r="A56" s="576" t="s">
        <v>47</v>
      </c>
      <c r="B56" s="577"/>
      <c r="C56" s="577"/>
      <c r="D56" s="577"/>
      <c r="E56" s="577"/>
      <c r="F56" s="577"/>
      <c r="G56" s="577"/>
      <c r="H56" s="577"/>
      <c r="I56" s="577"/>
      <c r="J56" s="577"/>
      <c r="K56" s="578"/>
      <c r="L56" s="60">
        <f>ROUND(L28+L40+L47+L54,0)</f>
        <v>106264</v>
      </c>
    </row>
    <row r="57" spans="1:13" ht="3" customHeight="1">
      <c r="A57" s="16"/>
      <c r="B57" s="5"/>
      <c r="C57" s="5"/>
      <c r="D57" s="5"/>
      <c r="E57" s="5"/>
      <c r="F57" s="5"/>
      <c r="G57" s="5"/>
      <c r="H57" s="5"/>
      <c r="I57" s="5"/>
      <c r="J57" s="5"/>
      <c r="K57" s="5"/>
      <c r="L57" s="17"/>
    </row>
    <row r="58" spans="1:13" ht="3" customHeight="1">
      <c r="A58" s="16"/>
      <c r="B58" s="5"/>
      <c r="C58" s="5"/>
      <c r="D58" s="5"/>
      <c r="E58" s="5"/>
      <c r="F58" s="5"/>
      <c r="G58" s="5"/>
      <c r="H58" s="5"/>
      <c r="I58" s="5"/>
      <c r="J58" s="5"/>
      <c r="K58" s="5"/>
      <c r="L58" s="17"/>
    </row>
    <row r="59" spans="1:13" ht="9.75" customHeight="1">
      <c r="A59" s="16"/>
      <c r="B59" s="5"/>
      <c r="C59" s="5"/>
      <c r="D59" s="5"/>
      <c r="E59" s="5"/>
      <c r="F59" s="5"/>
      <c r="G59" s="5"/>
      <c r="H59" s="5"/>
      <c r="I59" s="5"/>
      <c r="J59" s="5"/>
      <c r="K59" s="5"/>
      <c r="L59" s="17"/>
    </row>
    <row r="60" spans="1:13" ht="9.75" customHeight="1">
      <c r="A60" s="16"/>
      <c r="B60" s="5"/>
      <c r="C60" s="5"/>
      <c r="D60" s="5"/>
      <c r="E60" s="5"/>
      <c r="F60" s="5"/>
      <c r="G60" s="5"/>
      <c r="H60" s="5"/>
      <c r="I60" s="5"/>
      <c r="J60" s="5"/>
      <c r="K60" s="5"/>
      <c r="L60" s="17"/>
    </row>
    <row r="61" spans="1:13" ht="9.75" customHeight="1">
      <c r="A61" s="16"/>
      <c r="B61" s="5"/>
      <c r="C61" s="5"/>
      <c r="D61" s="5"/>
      <c r="E61" s="5"/>
      <c r="F61" s="5"/>
      <c r="G61" s="5"/>
      <c r="H61" s="5"/>
      <c r="I61" s="5"/>
      <c r="J61" s="5"/>
      <c r="K61" s="5"/>
      <c r="L61" s="17"/>
    </row>
    <row r="62" spans="1:13" ht="9.75" customHeight="1">
      <c r="A62" s="16"/>
      <c r="B62" s="5"/>
      <c r="C62" s="5"/>
      <c r="D62" s="5"/>
      <c r="E62" s="5"/>
      <c r="F62" s="5"/>
      <c r="G62" s="5"/>
      <c r="H62" s="5"/>
      <c r="I62" s="5"/>
      <c r="J62" s="5"/>
      <c r="K62" s="5"/>
      <c r="L62" s="17"/>
    </row>
    <row r="63" spans="1:13" ht="9.75" customHeight="1">
      <c r="A63" s="16"/>
      <c r="B63" s="5"/>
      <c r="C63" s="5"/>
      <c r="D63" s="5"/>
      <c r="E63" s="5"/>
      <c r="F63" s="5"/>
      <c r="G63" s="5"/>
      <c r="H63" s="5"/>
      <c r="I63" s="5"/>
      <c r="J63" s="5"/>
      <c r="K63" s="5"/>
      <c r="L63" s="17"/>
    </row>
    <row r="64" spans="1:13" ht="9.75" customHeight="1">
      <c r="A64" s="16"/>
      <c r="B64" s="5"/>
      <c r="C64" s="5"/>
      <c r="D64" s="5"/>
      <c r="E64" s="5"/>
      <c r="F64" s="79" t="s">
        <v>48</v>
      </c>
      <c r="G64" s="5"/>
      <c r="H64" s="5"/>
      <c r="I64" s="5"/>
      <c r="J64" s="5"/>
      <c r="K64" s="5"/>
      <c r="L64" s="17"/>
    </row>
    <row r="65" spans="1:12">
      <c r="A65" s="16"/>
      <c r="B65" s="5"/>
      <c r="C65" s="5"/>
      <c r="D65" s="5"/>
      <c r="E65" s="5"/>
      <c r="F65" s="79" t="s">
        <v>49</v>
      </c>
      <c r="G65" s="554"/>
      <c r="H65" s="554"/>
      <c r="I65" s="554"/>
      <c r="J65" s="5"/>
      <c r="K65" s="5"/>
      <c r="L65" s="17"/>
    </row>
    <row r="66" spans="1:12">
      <c r="A66" s="555" t="s">
        <v>50</v>
      </c>
      <c r="B66" s="556"/>
      <c r="C66" s="556"/>
      <c r="D66" s="556"/>
      <c r="E66" s="556"/>
      <c r="F66" s="556"/>
      <c r="G66" s="556"/>
      <c r="H66" s="556"/>
      <c r="I66" s="556"/>
      <c r="J66" s="556"/>
      <c r="K66" s="556"/>
      <c r="L66" s="557"/>
    </row>
    <row r="67" spans="1:12" ht="3" customHeight="1">
      <c r="A67" s="16"/>
      <c r="B67" s="5"/>
      <c r="C67" s="5"/>
      <c r="D67" s="5"/>
      <c r="E67" s="5"/>
      <c r="F67" s="5" t="s">
        <v>51</v>
      </c>
      <c r="G67" s="5"/>
      <c r="H67" s="5"/>
      <c r="I67" s="5"/>
      <c r="J67" s="5"/>
      <c r="K67" s="5"/>
      <c r="L67" s="17"/>
    </row>
    <row r="68" spans="1:12">
      <c r="A68" s="136" t="s">
        <v>89</v>
      </c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21"/>
    </row>
    <row r="69" spans="1:12">
      <c r="A69" s="558"/>
      <c r="B69" s="559"/>
      <c r="C69" s="559"/>
      <c r="D69" s="559"/>
      <c r="E69" s="559"/>
      <c r="F69" s="559"/>
      <c r="G69" s="559"/>
      <c r="H69" s="559"/>
      <c r="I69" s="559"/>
      <c r="J69" s="559"/>
      <c r="K69" s="559"/>
      <c r="L69" s="560"/>
    </row>
    <row r="70" spans="1:12">
      <c r="A70" s="561"/>
      <c r="B70" s="562"/>
      <c r="C70" s="562"/>
      <c r="D70" s="562"/>
      <c r="E70" s="562"/>
      <c r="F70" s="562"/>
      <c r="G70" s="562"/>
      <c r="H70" s="562"/>
      <c r="I70" s="562"/>
      <c r="J70" s="562"/>
      <c r="K70" s="562"/>
      <c r="L70" s="563"/>
    </row>
    <row r="71" spans="1:12">
      <c r="A71" s="564"/>
      <c r="B71" s="565"/>
      <c r="C71" s="565"/>
      <c r="D71" s="565"/>
      <c r="E71" s="565"/>
      <c r="F71" s="565"/>
      <c r="G71" s="565"/>
      <c r="H71" s="565"/>
      <c r="I71" s="565"/>
      <c r="J71" s="565"/>
      <c r="K71" s="565"/>
      <c r="L71" s="566"/>
    </row>
    <row r="72" spans="1:12">
      <c r="A72" s="80"/>
      <c r="B72" s="81"/>
      <c r="C72" s="81"/>
      <c r="D72" s="81"/>
      <c r="E72" s="81"/>
      <c r="F72" s="81"/>
      <c r="G72" s="81"/>
      <c r="H72" s="81"/>
      <c r="I72" s="81"/>
      <c r="J72" s="81"/>
      <c r="K72" s="81"/>
      <c r="L72" s="82"/>
    </row>
    <row r="73" spans="1:12">
      <c r="A73" s="80" t="s">
        <v>53</v>
      </c>
      <c r="B73" s="137"/>
      <c r="C73" s="81"/>
      <c r="D73" s="81"/>
      <c r="E73" s="81"/>
      <c r="F73" s="81"/>
      <c r="G73" s="81"/>
      <c r="H73" s="81"/>
      <c r="I73" s="81"/>
      <c r="J73" s="81"/>
      <c r="K73" s="81"/>
      <c r="L73" s="82"/>
    </row>
    <row r="74" spans="1:12">
      <c r="A74" s="16" t="s">
        <v>54</v>
      </c>
      <c r="B74" s="5"/>
      <c r="C74" s="5"/>
      <c r="D74" s="5"/>
      <c r="E74" s="79"/>
      <c r="F74" s="5"/>
      <c r="G74" s="5"/>
      <c r="H74" s="5"/>
      <c r="I74" s="5"/>
      <c r="J74" s="5"/>
      <c r="K74" s="5"/>
      <c r="L74" s="17"/>
    </row>
    <row r="75" spans="1:12">
      <c r="A75" s="16"/>
      <c r="B75" s="5"/>
      <c r="C75" s="5"/>
      <c r="D75" s="5"/>
      <c r="E75" s="79"/>
      <c r="F75" s="139"/>
      <c r="G75" s="139"/>
      <c r="H75" s="139"/>
      <c r="I75" s="139"/>
      <c r="J75" s="5"/>
      <c r="K75" s="5"/>
      <c r="L75" s="17"/>
    </row>
    <row r="76" spans="1:12">
      <c r="A76" s="149"/>
      <c r="B76" s="139"/>
      <c r="C76" s="139"/>
      <c r="D76" s="139"/>
      <c r="E76" s="139"/>
      <c r="F76" s="139"/>
      <c r="G76" s="139"/>
      <c r="H76" s="139"/>
      <c r="I76" s="139"/>
      <c r="J76" s="139"/>
      <c r="K76" s="139"/>
      <c r="L76" s="140"/>
    </row>
    <row r="77" spans="1:12">
      <c r="A77" s="16" t="s">
        <v>55</v>
      </c>
      <c r="B77" s="83"/>
      <c r="C77" s="83"/>
      <c r="D77" s="84"/>
      <c r="E77" s="141"/>
      <c r="F77" s="141"/>
      <c r="G77" s="141"/>
      <c r="H77" s="141"/>
      <c r="I77" s="142"/>
      <c r="J77" s="142"/>
      <c r="K77" s="142"/>
      <c r="L77" s="143"/>
    </row>
    <row r="78" spans="1:12" ht="9" customHeight="1" thickBot="1">
      <c r="A78" s="144"/>
      <c r="B78" s="145"/>
      <c r="C78" s="145"/>
      <c r="D78" s="11"/>
      <c r="E78" s="146"/>
      <c r="F78" s="146"/>
      <c r="G78" s="146"/>
      <c r="H78" s="146"/>
      <c r="I78" s="147"/>
      <c r="J78" s="147"/>
      <c r="K78" s="147"/>
      <c r="L78" s="148"/>
    </row>
  </sheetData>
  <mergeCells count="46">
    <mergeCell ref="B19:J19"/>
    <mergeCell ref="A2:A5"/>
    <mergeCell ref="D2:I2"/>
    <mergeCell ref="J2:L2"/>
    <mergeCell ref="D3:I3"/>
    <mergeCell ref="D4:I4"/>
    <mergeCell ref="D5:I5"/>
    <mergeCell ref="K5:L5"/>
    <mergeCell ref="C10:L10"/>
    <mergeCell ref="C11:L11"/>
    <mergeCell ref="C12:L12"/>
    <mergeCell ref="C13:L13"/>
    <mergeCell ref="C14:L14"/>
    <mergeCell ref="A32:H32"/>
    <mergeCell ref="B20:J20"/>
    <mergeCell ref="A24:E24"/>
    <mergeCell ref="F24:G24"/>
    <mergeCell ref="H24:I24"/>
    <mergeCell ref="A25:E25"/>
    <mergeCell ref="F25:G25"/>
    <mergeCell ref="H25:I25"/>
    <mergeCell ref="A26:E26"/>
    <mergeCell ref="A27:E27"/>
    <mergeCell ref="F27:G27"/>
    <mergeCell ref="H27:I27"/>
    <mergeCell ref="A28:K28"/>
    <mergeCell ref="A47:K47"/>
    <mergeCell ref="A33:H33"/>
    <mergeCell ref="A34:H34"/>
    <mergeCell ref="A35:H35"/>
    <mergeCell ref="A36:H36"/>
    <mergeCell ref="A37:H37"/>
    <mergeCell ref="A38:H38"/>
    <mergeCell ref="A39:H39"/>
    <mergeCell ref="A40:K40"/>
    <mergeCell ref="A44:G44"/>
    <mergeCell ref="A45:G45"/>
    <mergeCell ref="A46:G46"/>
    <mergeCell ref="A66:L66"/>
    <mergeCell ref="A69:L71"/>
    <mergeCell ref="A51:G51"/>
    <mergeCell ref="A52:G52"/>
    <mergeCell ref="A53:G53"/>
    <mergeCell ref="A54:K54"/>
    <mergeCell ref="A56:K56"/>
    <mergeCell ref="G65:I65"/>
  </mergeCells>
  <pageMargins left="0.70866141732283472" right="0.70866141732283472" top="0.74803149606299213" bottom="0.74803149606299213" header="0.31496062992125984" footer="0.31496062992125984"/>
  <pageSetup paperSize="9" scale="55" orientation="portrait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AP88"/>
  <sheetViews>
    <sheetView topLeftCell="A46" zoomScale="80" zoomScaleNormal="80" workbookViewId="0">
      <selection activeCell="L56" sqref="L56"/>
    </sheetView>
  </sheetViews>
  <sheetFormatPr baseColWidth="10" defaultRowHeight="15"/>
  <cols>
    <col min="1" max="7" width="11.42578125" style="85"/>
    <col min="8" max="8" width="15.42578125" style="85" customWidth="1"/>
    <col min="9" max="9" width="14.85546875" style="85" customWidth="1"/>
    <col min="10" max="10" width="13.28515625" style="85" customWidth="1"/>
    <col min="11" max="11" width="15.85546875" style="85" customWidth="1"/>
    <col min="12" max="12" width="13" style="85" customWidth="1"/>
    <col min="255" max="255" width="1.85546875" customWidth="1"/>
    <col min="263" max="263" width="15.42578125" customWidth="1"/>
    <col min="264" max="264" width="14.85546875" customWidth="1"/>
    <col min="265" max="265" width="13.28515625" customWidth="1"/>
    <col min="266" max="266" width="15.85546875" customWidth="1"/>
    <col min="267" max="267" width="13" customWidth="1"/>
    <col min="268" max="268" width="0.140625" customWidth="1"/>
    <col min="511" max="511" width="1.85546875" customWidth="1"/>
    <col min="519" max="519" width="15.42578125" customWidth="1"/>
    <col min="520" max="520" width="14.85546875" customWidth="1"/>
    <col min="521" max="521" width="13.28515625" customWidth="1"/>
    <col min="522" max="522" width="15.85546875" customWidth="1"/>
    <col min="523" max="523" width="13" customWidth="1"/>
    <col min="524" max="524" width="0.140625" customWidth="1"/>
    <col min="767" max="767" width="1.85546875" customWidth="1"/>
    <col min="775" max="775" width="15.42578125" customWidth="1"/>
    <col min="776" max="776" width="14.85546875" customWidth="1"/>
    <col min="777" max="777" width="13.28515625" customWidth="1"/>
    <col min="778" max="778" width="15.85546875" customWidth="1"/>
    <col min="779" max="779" width="13" customWidth="1"/>
    <col min="780" max="780" width="0.140625" customWidth="1"/>
    <col min="1023" max="1023" width="1.85546875" customWidth="1"/>
    <col min="1031" max="1031" width="15.42578125" customWidth="1"/>
    <col min="1032" max="1032" width="14.85546875" customWidth="1"/>
    <col min="1033" max="1033" width="13.28515625" customWidth="1"/>
    <col min="1034" max="1034" width="15.85546875" customWidth="1"/>
    <col min="1035" max="1035" width="13" customWidth="1"/>
    <col min="1036" max="1036" width="0.140625" customWidth="1"/>
    <col min="1279" max="1279" width="1.85546875" customWidth="1"/>
    <col min="1287" max="1287" width="15.42578125" customWidth="1"/>
    <col min="1288" max="1288" width="14.85546875" customWidth="1"/>
    <col min="1289" max="1289" width="13.28515625" customWidth="1"/>
    <col min="1290" max="1290" width="15.85546875" customWidth="1"/>
    <col min="1291" max="1291" width="13" customWidth="1"/>
    <col min="1292" max="1292" width="0.140625" customWidth="1"/>
    <col min="1535" max="1535" width="1.85546875" customWidth="1"/>
    <col min="1543" max="1543" width="15.42578125" customWidth="1"/>
    <col min="1544" max="1544" width="14.85546875" customWidth="1"/>
    <col min="1545" max="1545" width="13.28515625" customWidth="1"/>
    <col min="1546" max="1546" width="15.85546875" customWidth="1"/>
    <col min="1547" max="1547" width="13" customWidth="1"/>
    <col min="1548" max="1548" width="0.140625" customWidth="1"/>
    <col min="1791" max="1791" width="1.85546875" customWidth="1"/>
    <col min="1799" max="1799" width="15.42578125" customWidth="1"/>
    <col min="1800" max="1800" width="14.85546875" customWidth="1"/>
    <col min="1801" max="1801" width="13.28515625" customWidth="1"/>
    <col min="1802" max="1802" width="15.85546875" customWidth="1"/>
    <col min="1803" max="1803" width="13" customWidth="1"/>
    <col min="1804" max="1804" width="0.140625" customWidth="1"/>
    <col min="2047" max="2047" width="1.85546875" customWidth="1"/>
    <col min="2055" max="2055" width="15.42578125" customWidth="1"/>
    <col min="2056" max="2056" width="14.85546875" customWidth="1"/>
    <col min="2057" max="2057" width="13.28515625" customWidth="1"/>
    <col min="2058" max="2058" width="15.85546875" customWidth="1"/>
    <col min="2059" max="2059" width="13" customWidth="1"/>
    <col min="2060" max="2060" width="0.140625" customWidth="1"/>
    <col min="2303" max="2303" width="1.85546875" customWidth="1"/>
    <col min="2311" max="2311" width="15.42578125" customWidth="1"/>
    <col min="2312" max="2312" width="14.85546875" customWidth="1"/>
    <col min="2313" max="2313" width="13.28515625" customWidth="1"/>
    <col min="2314" max="2314" width="15.85546875" customWidth="1"/>
    <col min="2315" max="2315" width="13" customWidth="1"/>
    <col min="2316" max="2316" width="0.140625" customWidth="1"/>
    <col min="2559" max="2559" width="1.85546875" customWidth="1"/>
    <col min="2567" max="2567" width="15.42578125" customWidth="1"/>
    <col min="2568" max="2568" width="14.85546875" customWidth="1"/>
    <col min="2569" max="2569" width="13.28515625" customWidth="1"/>
    <col min="2570" max="2570" width="15.85546875" customWidth="1"/>
    <col min="2571" max="2571" width="13" customWidth="1"/>
    <col min="2572" max="2572" width="0.140625" customWidth="1"/>
    <col min="2815" max="2815" width="1.85546875" customWidth="1"/>
    <col min="2823" max="2823" width="15.42578125" customWidth="1"/>
    <col min="2824" max="2824" width="14.85546875" customWidth="1"/>
    <col min="2825" max="2825" width="13.28515625" customWidth="1"/>
    <col min="2826" max="2826" width="15.85546875" customWidth="1"/>
    <col min="2827" max="2827" width="13" customWidth="1"/>
    <col min="2828" max="2828" width="0.140625" customWidth="1"/>
    <col min="3071" max="3071" width="1.85546875" customWidth="1"/>
    <col min="3079" max="3079" width="15.42578125" customWidth="1"/>
    <col min="3080" max="3080" width="14.85546875" customWidth="1"/>
    <col min="3081" max="3081" width="13.28515625" customWidth="1"/>
    <col min="3082" max="3082" width="15.85546875" customWidth="1"/>
    <col min="3083" max="3083" width="13" customWidth="1"/>
    <col min="3084" max="3084" width="0.140625" customWidth="1"/>
    <col min="3327" max="3327" width="1.85546875" customWidth="1"/>
    <col min="3335" max="3335" width="15.42578125" customWidth="1"/>
    <col min="3336" max="3336" width="14.85546875" customWidth="1"/>
    <col min="3337" max="3337" width="13.28515625" customWidth="1"/>
    <col min="3338" max="3338" width="15.85546875" customWidth="1"/>
    <col min="3339" max="3339" width="13" customWidth="1"/>
    <col min="3340" max="3340" width="0.140625" customWidth="1"/>
    <col min="3583" max="3583" width="1.85546875" customWidth="1"/>
    <col min="3591" max="3591" width="15.42578125" customWidth="1"/>
    <col min="3592" max="3592" width="14.85546875" customWidth="1"/>
    <col min="3593" max="3593" width="13.28515625" customWidth="1"/>
    <col min="3594" max="3594" width="15.85546875" customWidth="1"/>
    <col min="3595" max="3595" width="13" customWidth="1"/>
    <col min="3596" max="3596" width="0.140625" customWidth="1"/>
    <col min="3839" max="3839" width="1.85546875" customWidth="1"/>
    <col min="3847" max="3847" width="15.42578125" customWidth="1"/>
    <col min="3848" max="3848" width="14.85546875" customWidth="1"/>
    <col min="3849" max="3849" width="13.28515625" customWidth="1"/>
    <col min="3850" max="3850" width="15.85546875" customWidth="1"/>
    <col min="3851" max="3851" width="13" customWidth="1"/>
    <col min="3852" max="3852" width="0.140625" customWidth="1"/>
    <col min="4095" max="4095" width="1.85546875" customWidth="1"/>
    <col min="4103" max="4103" width="15.42578125" customWidth="1"/>
    <col min="4104" max="4104" width="14.85546875" customWidth="1"/>
    <col min="4105" max="4105" width="13.28515625" customWidth="1"/>
    <col min="4106" max="4106" width="15.85546875" customWidth="1"/>
    <col min="4107" max="4107" width="13" customWidth="1"/>
    <col min="4108" max="4108" width="0.140625" customWidth="1"/>
    <col min="4351" max="4351" width="1.85546875" customWidth="1"/>
    <col min="4359" max="4359" width="15.42578125" customWidth="1"/>
    <col min="4360" max="4360" width="14.85546875" customWidth="1"/>
    <col min="4361" max="4361" width="13.28515625" customWidth="1"/>
    <col min="4362" max="4362" width="15.85546875" customWidth="1"/>
    <col min="4363" max="4363" width="13" customWidth="1"/>
    <col min="4364" max="4364" width="0.140625" customWidth="1"/>
    <col min="4607" max="4607" width="1.85546875" customWidth="1"/>
    <col min="4615" max="4615" width="15.42578125" customWidth="1"/>
    <col min="4616" max="4616" width="14.85546875" customWidth="1"/>
    <col min="4617" max="4617" width="13.28515625" customWidth="1"/>
    <col min="4618" max="4618" width="15.85546875" customWidth="1"/>
    <col min="4619" max="4619" width="13" customWidth="1"/>
    <col min="4620" max="4620" width="0.140625" customWidth="1"/>
    <col min="4863" max="4863" width="1.85546875" customWidth="1"/>
    <col min="4871" max="4871" width="15.42578125" customWidth="1"/>
    <col min="4872" max="4872" width="14.85546875" customWidth="1"/>
    <col min="4873" max="4873" width="13.28515625" customWidth="1"/>
    <col min="4874" max="4874" width="15.85546875" customWidth="1"/>
    <col min="4875" max="4875" width="13" customWidth="1"/>
    <col min="4876" max="4876" width="0.140625" customWidth="1"/>
    <col min="5119" max="5119" width="1.85546875" customWidth="1"/>
    <col min="5127" max="5127" width="15.42578125" customWidth="1"/>
    <col min="5128" max="5128" width="14.85546875" customWidth="1"/>
    <col min="5129" max="5129" width="13.28515625" customWidth="1"/>
    <col min="5130" max="5130" width="15.85546875" customWidth="1"/>
    <col min="5131" max="5131" width="13" customWidth="1"/>
    <col min="5132" max="5132" width="0.140625" customWidth="1"/>
    <col min="5375" max="5375" width="1.85546875" customWidth="1"/>
    <col min="5383" max="5383" width="15.42578125" customWidth="1"/>
    <col min="5384" max="5384" width="14.85546875" customWidth="1"/>
    <col min="5385" max="5385" width="13.28515625" customWidth="1"/>
    <col min="5386" max="5386" width="15.85546875" customWidth="1"/>
    <col min="5387" max="5387" width="13" customWidth="1"/>
    <col min="5388" max="5388" width="0.140625" customWidth="1"/>
    <col min="5631" max="5631" width="1.85546875" customWidth="1"/>
    <col min="5639" max="5639" width="15.42578125" customWidth="1"/>
    <col min="5640" max="5640" width="14.85546875" customWidth="1"/>
    <col min="5641" max="5641" width="13.28515625" customWidth="1"/>
    <col min="5642" max="5642" width="15.85546875" customWidth="1"/>
    <col min="5643" max="5643" width="13" customWidth="1"/>
    <col min="5644" max="5644" width="0.140625" customWidth="1"/>
    <col min="5887" max="5887" width="1.85546875" customWidth="1"/>
    <col min="5895" max="5895" width="15.42578125" customWidth="1"/>
    <col min="5896" max="5896" width="14.85546875" customWidth="1"/>
    <col min="5897" max="5897" width="13.28515625" customWidth="1"/>
    <col min="5898" max="5898" width="15.85546875" customWidth="1"/>
    <col min="5899" max="5899" width="13" customWidth="1"/>
    <col min="5900" max="5900" width="0.140625" customWidth="1"/>
    <col min="6143" max="6143" width="1.85546875" customWidth="1"/>
    <col min="6151" max="6151" width="15.42578125" customWidth="1"/>
    <col min="6152" max="6152" width="14.85546875" customWidth="1"/>
    <col min="6153" max="6153" width="13.28515625" customWidth="1"/>
    <col min="6154" max="6154" width="15.85546875" customWidth="1"/>
    <col min="6155" max="6155" width="13" customWidth="1"/>
    <col min="6156" max="6156" width="0.140625" customWidth="1"/>
    <col min="6399" max="6399" width="1.85546875" customWidth="1"/>
    <col min="6407" max="6407" width="15.42578125" customWidth="1"/>
    <col min="6408" max="6408" width="14.85546875" customWidth="1"/>
    <col min="6409" max="6409" width="13.28515625" customWidth="1"/>
    <col min="6410" max="6410" width="15.85546875" customWidth="1"/>
    <col min="6411" max="6411" width="13" customWidth="1"/>
    <col min="6412" max="6412" width="0.140625" customWidth="1"/>
    <col min="6655" max="6655" width="1.85546875" customWidth="1"/>
    <col min="6663" max="6663" width="15.42578125" customWidth="1"/>
    <col min="6664" max="6664" width="14.85546875" customWidth="1"/>
    <col min="6665" max="6665" width="13.28515625" customWidth="1"/>
    <col min="6666" max="6666" width="15.85546875" customWidth="1"/>
    <col min="6667" max="6667" width="13" customWidth="1"/>
    <col min="6668" max="6668" width="0.140625" customWidth="1"/>
    <col min="6911" max="6911" width="1.85546875" customWidth="1"/>
    <col min="6919" max="6919" width="15.42578125" customWidth="1"/>
    <col min="6920" max="6920" width="14.85546875" customWidth="1"/>
    <col min="6921" max="6921" width="13.28515625" customWidth="1"/>
    <col min="6922" max="6922" width="15.85546875" customWidth="1"/>
    <col min="6923" max="6923" width="13" customWidth="1"/>
    <col min="6924" max="6924" width="0.140625" customWidth="1"/>
    <col min="7167" max="7167" width="1.85546875" customWidth="1"/>
    <col min="7175" max="7175" width="15.42578125" customWidth="1"/>
    <col min="7176" max="7176" width="14.85546875" customWidth="1"/>
    <col min="7177" max="7177" width="13.28515625" customWidth="1"/>
    <col min="7178" max="7178" width="15.85546875" customWidth="1"/>
    <col min="7179" max="7179" width="13" customWidth="1"/>
    <col min="7180" max="7180" width="0.140625" customWidth="1"/>
    <col min="7423" max="7423" width="1.85546875" customWidth="1"/>
    <col min="7431" max="7431" width="15.42578125" customWidth="1"/>
    <col min="7432" max="7432" width="14.85546875" customWidth="1"/>
    <col min="7433" max="7433" width="13.28515625" customWidth="1"/>
    <col min="7434" max="7434" width="15.85546875" customWidth="1"/>
    <col min="7435" max="7435" width="13" customWidth="1"/>
    <col min="7436" max="7436" width="0.140625" customWidth="1"/>
    <col min="7679" max="7679" width="1.85546875" customWidth="1"/>
    <col min="7687" max="7687" width="15.42578125" customWidth="1"/>
    <col min="7688" max="7688" width="14.85546875" customWidth="1"/>
    <col min="7689" max="7689" width="13.28515625" customWidth="1"/>
    <col min="7690" max="7690" width="15.85546875" customWidth="1"/>
    <col min="7691" max="7691" width="13" customWidth="1"/>
    <col min="7692" max="7692" width="0.140625" customWidth="1"/>
    <col min="7935" max="7935" width="1.85546875" customWidth="1"/>
    <col min="7943" max="7943" width="15.42578125" customWidth="1"/>
    <col min="7944" max="7944" width="14.85546875" customWidth="1"/>
    <col min="7945" max="7945" width="13.28515625" customWidth="1"/>
    <col min="7946" max="7946" width="15.85546875" customWidth="1"/>
    <col min="7947" max="7947" width="13" customWidth="1"/>
    <col min="7948" max="7948" width="0.140625" customWidth="1"/>
    <col min="8191" max="8191" width="1.85546875" customWidth="1"/>
    <col min="8199" max="8199" width="15.42578125" customWidth="1"/>
    <col min="8200" max="8200" width="14.85546875" customWidth="1"/>
    <col min="8201" max="8201" width="13.28515625" customWidth="1"/>
    <col min="8202" max="8202" width="15.85546875" customWidth="1"/>
    <col min="8203" max="8203" width="13" customWidth="1"/>
    <col min="8204" max="8204" width="0.140625" customWidth="1"/>
    <col min="8447" max="8447" width="1.85546875" customWidth="1"/>
    <col min="8455" max="8455" width="15.42578125" customWidth="1"/>
    <col min="8456" max="8456" width="14.85546875" customWidth="1"/>
    <col min="8457" max="8457" width="13.28515625" customWidth="1"/>
    <col min="8458" max="8458" width="15.85546875" customWidth="1"/>
    <col min="8459" max="8459" width="13" customWidth="1"/>
    <col min="8460" max="8460" width="0.140625" customWidth="1"/>
    <col min="8703" max="8703" width="1.85546875" customWidth="1"/>
    <col min="8711" max="8711" width="15.42578125" customWidth="1"/>
    <col min="8712" max="8712" width="14.85546875" customWidth="1"/>
    <col min="8713" max="8713" width="13.28515625" customWidth="1"/>
    <col min="8714" max="8714" width="15.85546875" customWidth="1"/>
    <col min="8715" max="8715" width="13" customWidth="1"/>
    <col min="8716" max="8716" width="0.140625" customWidth="1"/>
    <col min="8959" max="8959" width="1.85546875" customWidth="1"/>
    <col min="8967" max="8967" width="15.42578125" customWidth="1"/>
    <col min="8968" max="8968" width="14.85546875" customWidth="1"/>
    <col min="8969" max="8969" width="13.28515625" customWidth="1"/>
    <col min="8970" max="8970" width="15.85546875" customWidth="1"/>
    <col min="8971" max="8971" width="13" customWidth="1"/>
    <col min="8972" max="8972" width="0.140625" customWidth="1"/>
    <col min="9215" max="9215" width="1.85546875" customWidth="1"/>
    <col min="9223" max="9223" width="15.42578125" customWidth="1"/>
    <col min="9224" max="9224" width="14.85546875" customWidth="1"/>
    <col min="9225" max="9225" width="13.28515625" customWidth="1"/>
    <col min="9226" max="9226" width="15.85546875" customWidth="1"/>
    <col min="9227" max="9227" width="13" customWidth="1"/>
    <col min="9228" max="9228" width="0.140625" customWidth="1"/>
    <col min="9471" max="9471" width="1.85546875" customWidth="1"/>
    <col min="9479" max="9479" width="15.42578125" customWidth="1"/>
    <col min="9480" max="9480" width="14.85546875" customWidth="1"/>
    <col min="9481" max="9481" width="13.28515625" customWidth="1"/>
    <col min="9482" max="9482" width="15.85546875" customWidth="1"/>
    <col min="9483" max="9483" width="13" customWidth="1"/>
    <col min="9484" max="9484" width="0.140625" customWidth="1"/>
    <col min="9727" max="9727" width="1.85546875" customWidth="1"/>
    <col min="9735" max="9735" width="15.42578125" customWidth="1"/>
    <col min="9736" max="9736" width="14.85546875" customWidth="1"/>
    <col min="9737" max="9737" width="13.28515625" customWidth="1"/>
    <col min="9738" max="9738" width="15.85546875" customWidth="1"/>
    <col min="9739" max="9739" width="13" customWidth="1"/>
    <col min="9740" max="9740" width="0.140625" customWidth="1"/>
    <col min="9983" max="9983" width="1.85546875" customWidth="1"/>
    <col min="9991" max="9991" width="15.42578125" customWidth="1"/>
    <col min="9992" max="9992" width="14.85546875" customWidth="1"/>
    <col min="9993" max="9993" width="13.28515625" customWidth="1"/>
    <col min="9994" max="9994" width="15.85546875" customWidth="1"/>
    <col min="9995" max="9995" width="13" customWidth="1"/>
    <col min="9996" max="9996" width="0.140625" customWidth="1"/>
    <col min="10239" max="10239" width="1.85546875" customWidth="1"/>
    <col min="10247" max="10247" width="15.42578125" customWidth="1"/>
    <col min="10248" max="10248" width="14.85546875" customWidth="1"/>
    <col min="10249" max="10249" width="13.28515625" customWidth="1"/>
    <col min="10250" max="10250" width="15.85546875" customWidth="1"/>
    <col min="10251" max="10251" width="13" customWidth="1"/>
    <col min="10252" max="10252" width="0.140625" customWidth="1"/>
    <col min="10495" max="10495" width="1.85546875" customWidth="1"/>
    <col min="10503" max="10503" width="15.42578125" customWidth="1"/>
    <col min="10504" max="10504" width="14.85546875" customWidth="1"/>
    <col min="10505" max="10505" width="13.28515625" customWidth="1"/>
    <col min="10506" max="10506" width="15.85546875" customWidth="1"/>
    <col min="10507" max="10507" width="13" customWidth="1"/>
    <col min="10508" max="10508" width="0.140625" customWidth="1"/>
    <col min="10751" max="10751" width="1.85546875" customWidth="1"/>
    <col min="10759" max="10759" width="15.42578125" customWidth="1"/>
    <col min="10760" max="10760" width="14.85546875" customWidth="1"/>
    <col min="10761" max="10761" width="13.28515625" customWidth="1"/>
    <col min="10762" max="10762" width="15.85546875" customWidth="1"/>
    <col min="10763" max="10763" width="13" customWidth="1"/>
    <col min="10764" max="10764" width="0.140625" customWidth="1"/>
    <col min="11007" max="11007" width="1.85546875" customWidth="1"/>
    <col min="11015" max="11015" width="15.42578125" customWidth="1"/>
    <col min="11016" max="11016" width="14.85546875" customWidth="1"/>
    <col min="11017" max="11017" width="13.28515625" customWidth="1"/>
    <col min="11018" max="11018" width="15.85546875" customWidth="1"/>
    <col min="11019" max="11019" width="13" customWidth="1"/>
    <col min="11020" max="11020" width="0.140625" customWidth="1"/>
    <col min="11263" max="11263" width="1.85546875" customWidth="1"/>
    <col min="11271" max="11271" width="15.42578125" customWidth="1"/>
    <col min="11272" max="11272" width="14.85546875" customWidth="1"/>
    <col min="11273" max="11273" width="13.28515625" customWidth="1"/>
    <col min="11274" max="11274" width="15.85546875" customWidth="1"/>
    <col min="11275" max="11275" width="13" customWidth="1"/>
    <col min="11276" max="11276" width="0.140625" customWidth="1"/>
    <col min="11519" max="11519" width="1.85546875" customWidth="1"/>
    <col min="11527" max="11527" width="15.42578125" customWidth="1"/>
    <col min="11528" max="11528" width="14.85546875" customWidth="1"/>
    <col min="11529" max="11529" width="13.28515625" customWidth="1"/>
    <col min="11530" max="11530" width="15.85546875" customWidth="1"/>
    <col min="11531" max="11531" width="13" customWidth="1"/>
    <col min="11532" max="11532" width="0.140625" customWidth="1"/>
    <col min="11775" max="11775" width="1.85546875" customWidth="1"/>
    <col min="11783" max="11783" width="15.42578125" customWidth="1"/>
    <col min="11784" max="11784" width="14.85546875" customWidth="1"/>
    <col min="11785" max="11785" width="13.28515625" customWidth="1"/>
    <col min="11786" max="11786" width="15.85546875" customWidth="1"/>
    <col min="11787" max="11787" width="13" customWidth="1"/>
    <col min="11788" max="11788" width="0.140625" customWidth="1"/>
    <col min="12031" max="12031" width="1.85546875" customWidth="1"/>
    <col min="12039" max="12039" width="15.42578125" customWidth="1"/>
    <col min="12040" max="12040" width="14.85546875" customWidth="1"/>
    <col min="12041" max="12041" width="13.28515625" customWidth="1"/>
    <col min="12042" max="12042" width="15.85546875" customWidth="1"/>
    <col min="12043" max="12043" width="13" customWidth="1"/>
    <col min="12044" max="12044" width="0.140625" customWidth="1"/>
    <col min="12287" max="12287" width="1.85546875" customWidth="1"/>
    <col min="12295" max="12295" width="15.42578125" customWidth="1"/>
    <col min="12296" max="12296" width="14.85546875" customWidth="1"/>
    <col min="12297" max="12297" width="13.28515625" customWidth="1"/>
    <col min="12298" max="12298" width="15.85546875" customWidth="1"/>
    <col min="12299" max="12299" width="13" customWidth="1"/>
    <col min="12300" max="12300" width="0.140625" customWidth="1"/>
    <col min="12543" max="12543" width="1.85546875" customWidth="1"/>
    <col min="12551" max="12551" width="15.42578125" customWidth="1"/>
    <col min="12552" max="12552" width="14.85546875" customWidth="1"/>
    <col min="12553" max="12553" width="13.28515625" customWidth="1"/>
    <col min="12554" max="12554" width="15.85546875" customWidth="1"/>
    <col min="12555" max="12555" width="13" customWidth="1"/>
    <col min="12556" max="12556" width="0.140625" customWidth="1"/>
    <col min="12799" max="12799" width="1.85546875" customWidth="1"/>
    <col min="12807" max="12807" width="15.42578125" customWidth="1"/>
    <col min="12808" max="12808" width="14.85546875" customWidth="1"/>
    <col min="12809" max="12809" width="13.28515625" customWidth="1"/>
    <col min="12810" max="12810" width="15.85546875" customWidth="1"/>
    <col min="12811" max="12811" width="13" customWidth="1"/>
    <col min="12812" max="12812" width="0.140625" customWidth="1"/>
    <col min="13055" max="13055" width="1.85546875" customWidth="1"/>
    <col min="13063" max="13063" width="15.42578125" customWidth="1"/>
    <col min="13064" max="13064" width="14.85546875" customWidth="1"/>
    <col min="13065" max="13065" width="13.28515625" customWidth="1"/>
    <col min="13066" max="13066" width="15.85546875" customWidth="1"/>
    <col min="13067" max="13067" width="13" customWidth="1"/>
    <col min="13068" max="13068" width="0.140625" customWidth="1"/>
    <col min="13311" max="13311" width="1.85546875" customWidth="1"/>
    <col min="13319" max="13319" width="15.42578125" customWidth="1"/>
    <col min="13320" max="13320" width="14.85546875" customWidth="1"/>
    <col min="13321" max="13321" width="13.28515625" customWidth="1"/>
    <col min="13322" max="13322" width="15.85546875" customWidth="1"/>
    <col min="13323" max="13323" width="13" customWidth="1"/>
    <col min="13324" max="13324" width="0.140625" customWidth="1"/>
    <col min="13567" max="13567" width="1.85546875" customWidth="1"/>
    <col min="13575" max="13575" width="15.42578125" customWidth="1"/>
    <col min="13576" max="13576" width="14.85546875" customWidth="1"/>
    <col min="13577" max="13577" width="13.28515625" customWidth="1"/>
    <col min="13578" max="13578" width="15.85546875" customWidth="1"/>
    <col min="13579" max="13579" width="13" customWidth="1"/>
    <col min="13580" max="13580" width="0.140625" customWidth="1"/>
    <col min="13823" max="13823" width="1.85546875" customWidth="1"/>
    <col min="13831" max="13831" width="15.42578125" customWidth="1"/>
    <col min="13832" max="13832" width="14.85546875" customWidth="1"/>
    <col min="13833" max="13833" width="13.28515625" customWidth="1"/>
    <col min="13834" max="13834" width="15.85546875" customWidth="1"/>
    <col min="13835" max="13835" width="13" customWidth="1"/>
    <col min="13836" max="13836" width="0.140625" customWidth="1"/>
    <col min="14079" max="14079" width="1.85546875" customWidth="1"/>
    <col min="14087" max="14087" width="15.42578125" customWidth="1"/>
    <col min="14088" max="14088" width="14.85546875" customWidth="1"/>
    <col min="14089" max="14089" width="13.28515625" customWidth="1"/>
    <col min="14090" max="14090" width="15.85546875" customWidth="1"/>
    <col min="14091" max="14091" width="13" customWidth="1"/>
    <col min="14092" max="14092" width="0.140625" customWidth="1"/>
    <col min="14335" max="14335" width="1.85546875" customWidth="1"/>
    <col min="14343" max="14343" width="15.42578125" customWidth="1"/>
    <col min="14344" max="14344" width="14.85546875" customWidth="1"/>
    <col min="14345" max="14345" width="13.28515625" customWidth="1"/>
    <col min="14346" max="14346" width="15.85546875" customWidth="1"/>
    <col min="14347" max="14347" width="13" customWidth="1"/>
    <col min="14348" max="14348" width="0.140625" customWidth="1"/>
    <col min="14591" max="14591" width="1.85546875" customWidth="1"/>
    <col min="14599" max="14599" width="15.42578125" customWidth="1"/>
    <col min="14600" max="14600" width="14.85546875" customWidth="1"/>
    <col min="14601" max="14601" width="13.28515625" customWidth="1"/>
    <col min="14602" max="14602" width="15.85546875" customWidth="1"/>
    <col min="14603" max="14603" width="13" customWidth="1"/>
    <col min="14604" max="14604" width="0.140625" customWidth="1"/>
    <col min="14847" max="14847" width="1.85546875" customWidth="1"/>
    <col min="14855" max="14855" width="15.42578125" customWidth="1"/>
    <col min="14856" max="14856" width="14.85546875" customWidth="1"/>
    <col min="14857" max="14857" width="13.28515625" customWidth="1"/>
    <col min="14858" max="14858" width="15.85546875" customWidth="1"/>
    <col min="14859" max="14859" width="13" customWidth="1"/>
    <col min="14860" max="14860" width="0.140625" customWidth="1"/>
    <col min="15103" max="15103" width="1.85546875" customWidth="1"/>
    <col min="15111" max="15111" width="15.42578125" customWidth="1"/>
    <col min="15112" max="15112" width="14.85546875" customWidth="1"/>
    <col min="15113" max="15113" width="13.28515625" customWidth="1"/>
    <col min="15114" max="15114" width="15.85546875" customWidth="1"/>
    <col min="15115" max="15115" width="13" customWidth="1"/>
    <col min="15116" max="15116" width="0.140625" customWidth="1"/>
    <col min="15359" max="15359" width="1.85546875" customWidth="1"/>
    <col min="15367" max="15367" width="15.42578125" customWidth="1"/>
    <col min="15368" max="15368" width="14.85546875" customWidth="1"/>
    <col min="15369" max="15369" width="13.28515625" customWidth="1"/>
    <col min="15370" max="15370" width="15.85546875" customWidth="1"/>
    <col min="15371" max="15371" width="13" customWidth="1"/>
    <col min="15372" max="15372" width="0.140625" customWidth="1"/>
    <col min="15615" max="15615" width="1.85546875" customWidth="1"/>
    <col min="15623" max="15623" width="15.42578125" customWidth="1"/>
    <col min="15624" max="15624" width="14.85546875" customWidth="1"/>
    <col min="15625" max="15625" width="13.28515625" customWidth="1"/>
    <col min="15626" max="15626" width="15.85546875" customWidth="1"/>
    <col min="15627" max="15627" width="13" customWidth="1"/>
    <col min="15628" max="15628" width="0.140625" customWidth="1"/>
    <col min="15871" max="15871" width="1.85546875" customWidth="1"/>
    <col min="15879" max="15879" width="15.42578125" customWidth="1"/>
    <col min="15880" max="15880" width="14.85546875" customWidth="1"/>
    <col min="15881" max="15881" width="13.28515625" customWidth="1"/>
    <col min="15882" max="15882" width="15.85546875" customWidth="1"/>
    <col min="15883" max="15883" width="13" customWidth="1"/>
    <col min="15884" max="15884" width="0.140625" customWidth="1"/>
    <col min="16127" max="16127" width="1.85546875" customWidth="1"/>
    <col min="16135" max="16135" width="15.42578125" customWidth="1"/>
    <col min="16136" max="16136" width="14.85546875" customWidth="1"/>
    <col min="16137" max="16137" width="13.28515625" customWidth="1"/>
    <col min="16138" max="16138" width="15.85546875" customWidth="1"/>
    <col min="16139" max="16139" width="13" customWidth="1"/>
    <col min="16140" max="16140" width="0.140625" customWidth="1"/>
  </cols>
  <sheetData>
    <row r="1" spans="1:42" ht="4.5" customHeight="1">
      <c r="A1" s="1"/>
      <c r="B1" s="2"/>
      <c r="C1" s="3"/>
      <c r="D1" s="2"/>
      <c r="E1" s="2"/>
      <c r="F1" s="2"/>
      <c r="G1" s="2"/>
      <c r="H1" s="2"/>
      <c r="I1" s="3"/>
      <c r="J1" s="2"/>
      <c r="K1" s="2"/>
      <c r="L1" s="3"/>
    </row>
    <row r="2" spans="1:42" ht="13.5" customHeight="1" thickBot="1">
      <c r="A2" s="600"/>
      <c r="B2" s="5"/>
      <c r="C2" s="6"/>
      <c r="D2" s="602"/>
      <c r="E2" s="602"/>
      <c r="F2" s="602"/>
      <c r="G2" s="602"/>
      <c r="H2" s="602"/>
      <c r="I2" s="603"/>
      <c r="J2" s="604" t="s">
        <v>6</v>
      </c>
      <c r="K2" s="604"/>
      <c r="L2" s="605"/>
    </row>
    <row r="3" spans="1:42">
      <c r="A3" s="600"/>
      <c r="B3" s="5"/>
      <c r="C3" s="6"/>
      <c r="D3" s="602" t="s">
        <v>7</v>
      </c>
      <c r="E3" s="602"/>
      <c r="F3" s="602"/>
      <c r="G3" s="602"/>
      <c r="H3" s="602"/>
      <c r="I3" s="603"/>
      <c r="J3" s="8" t="s">
        <v>8</v>
      </c>
      <c r="K3" s="2"/>
      <c r="L3" s="9"/>
    </row>
    <row r="4" spans="1:42" ht="15.75" thickBot="1">
      <c r="A4" s="600"/>
      <c r="B4" s="5"/>
      <c r="C4" s="10"/>
      <c r="D4" s="606" t="s">
        <v>9</v>
      </c>
      <c r="E4" s="606"/>
      <c r="F4" s="606"/>
      <c r="G4" s="606"/>
      <c r="H4" s="606"/>
      <c r="I4" s="607"/>
      <c r="J4" s="11"/>
      <c r="K4" s="11"/>
      <c r="L4" s="12"/>
    </row>
    <row r="5" spans="1:42" ht="15.75" thickBot="1">
      <c r="A5" s="601"/>
      <c r="B5" s="11"/>
      <c r="C5" s="13"/>
      <c r="D5" s="608" t="s">
        <v>56</v>
      </c>
      <c r="E5" s="608"/>
      <c r="F5" s="608"/>
      <c r="G5" s="608"/>
      <c r="H5" s="608"/>
      <c r="I5" s="609"/>
      <c r="J5" s="14" t="s">
        <v>10</v>
      </c>
      <c r="K5" s="610"/>
      <c r="L5" s="611"/>
    </row>
    <row r="6" spans="1:42">
      <c r="A6" s="16"/>
      <c r="B6" s="5"/>
      <c r="C6" s="5"/>
      <c r="D6" s="5"/>
      <c r="E6" s="5"/>
      <c r="F6" s="5"/>
      <c r="G6" s="5"/>
      <c r="H6" s="5"/>
      <c r="I6" s="5"/>
      <c r="J6" s="5"/>
      <c r="K6" s="5"/>
      <c r="L6" s="17"/>
    </row>
    <row r="7" spans="1:42">
      <c r="A7" s="128" t="s">
        <v>11</v>
      </c>
      <c r="B7" s="19"/>
      <c r="C7" s="20"/>
      <c r="D7" s="20"/>
      <c r="E7" s="20"/>
      <c r="F7" s="20"/>
      <c r="G7" s="20"/>
      <c r="H7" s="20"/>
      <c r="I7" s="20"/>
      <c r="J7" s="20"/>
      <c r="K7" s="20"/>
      <c r="L7" s="21"/>
    </row>
    <row r="8" spans="1:42" ht="5.25" customHeight="1">
      <c r="A8" s="16"/>
      <c r="B8" s="23"/>
      <c r="C8" s="23"/>
      <c r="D8" s="23"/>
      <c r="E8" s="23"/>
      <c r="F8" s="23"/>
      <c r="G8" s="23"/>
      <c r="H8" s="23"/>
      <c r="I8" s="23"/>
      <c r="J8" s="23"/>
      <c r="K8" s="23"/>
      <c r="L8" s="17"/>
    </row>
    <row r="9" spans="1:42">
      <c r="A9" s="129" t="s">
        <v>12</v>
      </c>
      <c r="B9" s="5"/>
      <c r="C9" s="24"/>
      <c r="D9" s="25" t="s">
        <v>13</v>
      </c>
      <c r="E9" s="23"/>
      <c r="F9" s="23"/>
      <c r="G9" s="23"/>
      <c r="H9" s="23"/>
      <c r="I9" s="23"/>
      <c r="J9" s="23"/>
      <c r="K9" s="23"/>
      <c r="L9" s="17"/>
    </row>
    <row r="10" spans="1:42">
      <c r="A10" s="129" t="s">
        <v>14</v>
      </c>
      <c r="B10" s="5"/>
      <c r="C10" s="612"/>
      <c r="D10" s="612"/>
      <c r="E10" s="612"/>
      <c r="F10" s="612"/>
      <c r="G10" s="612"/>
      <c r="H10" s="612"/>
      <c r="I10" s="612"/>
      <c r="J10" s="612"/>
      <c r="K10" s="612"/>
      <c r="L10" s="613"/>
    </row>
    <row r="11" spans="1:42">
      <c r="A11" s="130"/>
      <c r="B11" s="5"/>
      <c r="C11" s="612"/>
      <c r="D11" s="612"/>
      <c r="E11" s="612"/>
      <c r="F11" s="612"/>
      <c r="G11" s="612"/>
      <c r="H11" s="612"/>
      <c r="I11" s="612"/>
      <c r="J11" s="612"/>
      <c r="K11" s="612"/>
      <c r="L11" s="613"/>
    </row>
    <row r="12" spans="1:42">
      <c r="A12" s="129" t="s">
        <v>15</v>
      </c>
      <c r="B12" s="5"/>
      <c r="C12" s="614"/>
      <c r="D12" s="614"/>
      <c r="E12" s="614"/>
      <c r="F12" s="614"/>
      <c r="G12" s="614"/>
      <c r="H12" s="614"/>
      <c r="I12" s="614"/>
      <c r="J12" s="614"/>
      <c r="K12" s="614"/>
      <c r="L12" s="615"/>
    </row>
    <row r="13" spans="1:42">
      <c r="A13" s="129" t="s">
        <v>16</v>
      </c>
      <c r="B13" s="5"/>
      <c r="C13" s="614"/>
      <c r="D13" s="614"/>
      <c r="E13" s="614"/>
      <c r="F13" s="614"/>
      <c r="G13" s="614"/>
      <c r="H13" s="614"/>
      <c r="I13" s="614"/>
      <c r="J13" s="614"/>
      <c r="K13" s="614"/>
      <c r="L13" s="615"/>
    </row>
    <row r="14" spans="1:42">
      <c r="A14" s="129" t="s">
        <v>17</v>
      </c>
      <c r="B14" s="5"/>
      <c r="C14" s="614"/>
      <c r="D14" s="614"/>
      <c r="E14" s="614"/>
      <c r="F14" s="614"/>
      <c r="G14" s="614"/>
      <c r="H14" s="614"/>
      <c r="I14" s="614"/>
      <c r="J14" s="614"/>
      <c r="K14" s="614"/>
      <c r="L14" s="615"/>
    </row>
    <row r="15" spans="1:42" ht="4.5" customHeight="1" thickBot="1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8"/>
    </row>
    <row r="16" spans="1:42" s="32" customFormat="1" ht="2.25" customHeight="1" thickBot="1">
      <c r="A16" s="131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</row>
    <row r="17" spans="1:12">
      <c r="A17" s="132" t="s">
        <v>18</v>
      </c>
      <c r="B17" s="33"/>
      <c r="C17" s="34"/>
      <c r="D17" s="34"/>
      <c r="E17" s="34"/>
      <c r="F17" s="34"/>
      <c r="G17" s="34"/>
      <c r="H17" s="34"/>
      <c r="I17" s="34"/>
      <c r="J17" s="34"/>
      <c r="K17" s="34"/>
      <c r="L17" s="35"/>
    </row>
    <row r="18" spans="1:12" ht="15.75" thickBot="1">
      <c r="A18" s="16"/>
      <c r="B18" s="5"/>
      <c r="C18" s="5"/>
      <c r="D18" s="5"/>
      <c r="E18" s="5"/>
      <c r="F18" s="5"/>
      <c r="G18" s="5"/>
      <c r="H18" s="5"/>
      <c r="I18" s="5"/>
      <c r="J18" s="5"/>
      <c r="K18" s="5"/>
      <c r="L18" s="17"/>
    </row>
    <row r="19" spans="1:12">
      <c r="A19" s="37" t="s">
        <v>19</v>
      </c>
      <c r="B19" s="570" t="s">
        <v>20</v>
      </c>
      <c r="C19" s="571"/>
      <c r="D19" s="571"/>
      <c r="E19" s="571"/>
      <c r="F19" s="571"/>
      <c r="G19" s="571"/>
      <c r="H19" s="571"/>
      <c r="I19" s="571"/>
      <c r="J19" s="599"/>
      <c r="K19" s="166" t="s">
        <v>21</v>
      </c>
      <c r="L19" s="37" t="s">
        <v>22</v>
      </c>
    </row>
    <row r="20" spans="1:12" ht="15.75" thickBot="1">
      <c r="A20" s="39">
        <v>630.4</v>
      </c>
      <c r="B20" s="584" t="s">
        <v>129</v>
      </c>
      <c r="C20" s="585"/>
      <c r="D20" s="585"/>
      <c r="E20" s="585"/>
      <c r="F20" s="585"/>
      <c r="G20" s="585"/>
      <c r="H20" s="585"/>
      <c r="I20" s="585"/>
      <c r="J20" s="586"/>
      <c r="K20" s="40" t="s">
        <v>5</v>
      </c>
      <c r="L20" s="41"/>
    </row>
    <row r="21" spans="1:12">
      <c r="A21" s="16"/>
      <c r="B21" s="5"/>
      <c r="C21" s="5"/>
      <c r="D21" s="5"/>
      <c r="E21" s="5"/>
      <c r="F21" s="5"/>
      <c r="G21" s="5"/>
      <c r="H21" s="5"/>
      <c r="I21" s="5"/>
      <c r="J21" s="5"/>
      <c r="K21" s="5"/>
      <c r="L21" s="17"/>
    </row>
    <row r="22" spans="1:12">
      <c r="A22" s="133" t="s">
        <v>24</v>
      </c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3"/>
    </row>
    <row r="23" spans="1:12" s="49" customFormat="1" ht="15.75" thickBot="1">
      <c r="A23" s="134"/>
      <c r="B23" s="45"/>
      <c r="C23" s="45"/>
      <c r="D23" s="45"/>
      <c r="E23" s="45"/>
      <c r="F23" s="45"/>
      <c r="G23" s="45"/>
      <c r="H23" s="46"/>
      <c r="I23" s="46"/>
      <c r="J23" s="45"/>
      <c r="K23" s="45"/>
      <c r="L23" s="47"/>
    </row>
    <row r="24" spans="1:12">
      <c r="A24" s="570" t="s">
        <v>20</v>
      </c>
      <c r="B24" s="587"/>
      <c r="C24" s="587"/>
      <c r="D24" s="587"/>
      <c r="E24" s="588"/>
      <c r="F24" s="589" t="s">
        <v>25</v>
      </c>
      <c r="G24" s="587"/>
      <c r="H24" s="590" t="s">
        <v>26</v>
      </c>
      <c r="I24" s="591"/>
      <c r="J24" s="50" t="s">
        <v>27</v>
      </c>
      <c r="K24" s="166" t="s">
        <v>28</v>
      </c>
      <c r="L24" s="51" t="s">
        <v>29</v>
      </c>
    </row>
    <row r="25" spans="1:12">
      <c r="A25" s="580"/>
      <c r="B25" s="581"/>
      <c r="C25" s="581"/>
      <c r="D25" s="581"/>
      <c r="E25" s="582"/>
      <c r="F25" s="592"/>
      <c r="G25" s="582"/>
      <c r="H25" s="592"/>
      <c r="I25" s="582"/>
      <c r="J25" s="52"/>
      <c r="K25" s="53"/>
      <c r="L25" s="54"/>
    </row>
    <row r="26" spans="1:12">
      <c r="A26" s="593"/>
      <c r="B26" s="594"/>
      <c r="C26" s="594"/>
      <c r="D26" s="594"/>
      <c r="E26" s="595"/>
      <c r="F26" s="55"/>
      <c r="G26" s="56"/>
      <c r="H26" s="55"/>
      <c r="I26" s="56"/>
      <c r="J26" s="52"/>
      <c r="K26" s="53"/>
      <c r="L26" s="54"/>
    </row>
    <row r="27" spans="1:12" ht="15.75" thickBot="1">
      <c r="A27" s="574"/>
      <c r="B27" s="575"/>
      <c r="C27" s="575"/>
      <c r="D27" s="575"/>
      <c r="E27" s="583"/>
      <c r="F27" s="598"/>
      <c r="G27" s="583"/>
      <c r="H27" s="598"/>
      <c r="I27" s="583"/>
      <c r="J27" s="57"/>
      <c r="K27" s="58"/>
      <c r="L27" s="96"/>
    </row>
    <row r="28" spans="1:12" ht="15.75" thickBot="1">
      <c r="A28" s="567" t="s">
        <v>31</v>
      </c>
      <c r="B28" s="568"/>
      <c r="C28" s="568"/>
      <c r="D28" s="568"/>
      <c r="E28" s="568"/>
      <c r="F28" s="568"/>
      <c r="G28" s="568"/>
      <c r="H28" s="568"/>
      <c r="I28" s="568"/>
      <c r="J28" s="568"/>
      <c r="K28" s="569"/>
      <c r="L28" s="60">
        <f>SUM(L25:L27)</f>
        <v>0</v>
      </c>
    </row>
    <row r="29" spans="1:12">
      <c r="A29" s="135"/>
      <c r="B29" s="5"/>
      <c r="C29" s="5"/>
      <c r="D29" s="5"/>
      <c r="E29" s="5"/>
      <c r="F29" s="5"/>
      <c r="G29" s="5"/>
      <c r="H29" s="5"/>
      <c r="I29" s="5"/>
      <c r="J29" s="5"/>
      <c r="K29" s="5"/>
      <c r="L29" s="17"/>
    </row>
    <row r="30" spans="1:12">
      <c r="A30" s="136" t="s">
        <v>32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21"/>
    </row>
    <row r="31" spans="1:12" ht="15.75" thickBot="1">
      <c r="A31" s="26"/>
      <c r="B31" s="11"/>
      <c r="C31" s="11"/>
      <c r="D31" s="11"/>
      <c r="E31" s="11"/>
      <c r="F31" s="11"/>
      <c r="G31" s="11"/>
      <c r="H31" s="11"/>
      <c r="I31" s="5"/>
      <c r="J31" s="5"/>
      <c r="K31" s="5"/>
      <c r="L31" s="17"/>
    </row>
    <row r="32" spans="1:12">
      <c r="A32" s="570" t="s">
        <v>20</v>
      </c>
      <c r="B32" s="571"/>
      <c r="C32" s="571"/>
      <c r="D32" s="571"/>
      <c r="E32" s="571"/>
      <c r="F32" s="571"/>
      <c r="G32" s="571"/>
      <c r="H32" s="579"/>
      <c r="I32" s="167" t="s">
        <v>21</v>
      </c>
      <c r="J32" s="50" t="s">
        <v>22</v>
      </c>
      <c r="K32" s="166" t="s">
        <v>33</v>
      </c>
      <c r="L32" s="51" t="s">
        <v>29</v>
      </c>
    </row>
    <row r="33" spans="1:12">
      <c r="A33" s="572" t="s">
        <v>130</v>
      </c>
      <c r="B33" s="573"/>
      <c r="C33" s="573"/>
      <c r="D33" s="573"/>
      <c r="E33" s="573"/>
      <c r="F33" s="573"/>
      <c r="G33" s="573"/>
      <c r="H33" s="619"/>
      <c r="I33" s="62" t="s">
        <v>0</v>
      </c>
      <c r="J33" s="63">
        <v>0.11</v>
      </c>
      <c r="K33" s="64">
        <f>+'CONCRETO CLASE D'!L56</f>
        <v>758966</v>
      </c>
      <c r="L33" s="54">
        <f>+K33*J33</f>
        <v>83486.259999999995</v>
      </c>
    </row>
    <row r="34" spans="1:12">
      <c r="A34" s="580"/>
      <c r="B34" s="581"/>
      <c r="C34" s="581"/>
      <c r="D34" s="581"/>
      <c r="E34" s="581"/>
      <c r="F34" s="581"/>
      <c r="G34" s="581"/>
      <c r="H34" s="582"/>
      <c r="I34" s="65"/>
      <c r="J34" s="66"/>
      <c r="K34" s="67"/>
      <c r="L34" s="68"/>
    </row>
    <row r="35" spans="1:12">
      <c r="A35" s="580"/>
      <c r="B35" s="581"/>
      <c r="C35" s="581"/>
      <c r="D35" s="581"/>
      <c r="E35" s="581"/>
      <c r="F35" s="581"/>
      <c r="G35" s="581"/>
      <c r="H35" s="582"/>
      <c r="I35" s="65"/>
      <c r="J35" s="66"/>
      <c r="K35" s="67"/>
      <c r="L35" s="68"/>
    </row>
    <row r="36" spans="1:12">
      <c r="A36" s="580"/>
      <c r="B36" s="581"/>
      <c r="C36" s="581"/>
      <c r="D36" s="581"/>
      <c r="E36" s="581"/>
      <c r="F36" s="581"/>
      <c r="G36" s="581"/>
      <c r="H36" s="582"/>
      <c r="I36" s="65"/>
      <c r="J36" s="66"/>
      <c r="K36" s="67"/>
      <c r="L36" s="68"/>
    </row>
    <row r="37" spans="1:12">
      <c r="A37" s="580"/>
      <c r="B37" s="581"/>
      <c r="C37" s="581"/>
      <c r="D37" s="581"/>
      <c r="E37" s="581"/>
      <c r="F37" s="581"/>
      <c r="G37" s="581"/>
      <c r="H37" s="582"/>
      <c r="I37" s="65"/>
      <c r="J37" s="66"/>
      <c r="K37" s="67"/>
      <c r="L37" s="68"/>
    </row>
    <row r="38" spans="1:12">
      <c r="A38" s="580"/>
      <c r="B38" s="581"/>
      <c r="C38" s="581"/>
      <c r="D38" s="581"/>
      <c r="E38" s="581"/>
      <c r="F38" s="581"/>
      <c r="G38" s="581"/>
      <c r="H38" s="582"/>
      <c r="I38" s="65"/>
      <c r="J38" s="66"/>
      <c r="K38" s="67"/>
      <c r="L38" s="68"/>
    </row>
    <row r="39" spans="1:12" ht="15.75" thickBot="1">
      <c r="A39" s="574"/>
      <c r="B39" s="575"/>
      <c r="C39" s="575"/>
      <c r="D39" s="575"/>
      <c r="E39" s="575"/>
      <c r="F39" s="575"/>
      <c r="G39" s="575"/>
      <c r="H39" s="583"/>
      <c r="I39" s="69"/>
      <c r="J39" s="70"/>
      <c r="K39" s="67"/>
      <c r="L39" s="71"/>
    </row>
    <row r="40" spans="1:12" ht="15.75" thickBot="1">
      <c r="A40" s="567" t="s">
        <v>31</v>
      </c>
      <c r="B40" s="568"/>
      <c r="C40" s="568"/>
      <c r="D40" s="568"/>
      <c r="E40" s="568"/>
      <c r="F40" s="568"/>
      <c r="G40" s="568"/>
      <c r="H40" s="568"/>
      <c r="I40" s="568"/>
      <c r="J40" s="568"/>
      <c r="K40" s="569"/>
      <c r="L40" s="60">
        <f>SUM(L33:L39)</f>
        <v>83486.259999999995</v>
      </c>
    </row>
    <row r="41" spans="1:12">
      <c r="A41" s="16"/>
      <c r="B41" s="5"/>
      <c r="C41" s="5"/>
      <c r="D41" s="5"/>
      <c r="E41" s="5"/>
      <c r="F41" s="5"/>
      <c r="G41" s="5"/>
      <c r="H41" s="5"/>
      <c r="I41" s="5"/>
      <c r="J41" s="5"/>
      <c r="K41" s="5"/>
      <c r="L41" s="17"/>
    </row>
    <row r="42" spans="1:12">
      <c r="A42" s="136" t="s">
        <v>34</v>
      </c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21"/>
    </row>
    <row r="43" spans="1:12" ht="15.75" thickBot="1">
      <c r="A43" s="16"/>
      <c r="B43" s="5"/>
      <c r="C43" s="5"/>
      <c r="D43" s="5"/>
      <c r="E43" s="5"/>
      <c r="F43" s="5"/>
      <c r="G43" s="5"/>
      <c r="H43" s="5"/>
      <c r="I43" s="5"/>
      <c r="J43" s="5"/>
      <c r="K43" s="5"/>
      <c r="L43" s="17"/>
    </row>
    <row r="44" spans="1:12">
      <c r="A44" s="570" t="s">
        <v>35</v>
      </c>
      <c r="B44" s="571"/>
      <c r="C44" s="571"/>
      <c r="D44" s="571"/>
      <c r="E44" s="571"/>
      <c r="F44" s="571"/>
      <c r="G44" s="571"/>
      <c r="H44" s="50" t="s">
        <v>36</v>
      </c>
      <c r="I44" s="166" t="s">
        <v>37</v>
      </c>
      <c r="J44" s="50" t="s">
        <v>38</v>
      </c>
      <c r="K44" s="166" t="s">
        <v>39</v>
      </c>
      <c r="L44" s="51" t="s">
        <v>29</v>
      </c>
    </row>
    <row r="45" spans="1:12">
      <c r="A45" s="580"/>
      <c r="B45" s="581"/>
      <c r="C45" s="581"/>
      <c r="D45" s="581"/>
      <c r="E45" s="581"/>
      <c r="F45" s="581"/>
      <c r="G45" s="581"/>
      <c r="H45" s="63"/>
      <c r="I45" s="72"/>
      <c r="J45" s="73"/>
      <c r="K45" s="64"/>
      <c r="L45" s="54"/>
    </row>
    <row r="46" spans="1:12" ht="15.75" thickBot="1">
      <c r="A46" s="574"/>
      <c r="B46" s="575"/>
      <c r="C46" s="575"/>
      <c r="D46" s="575"/>
      <c r="E46" s="575"/>
      <c r="F46" s="575"/>
      <c r="G46" s="575"/>
      <c r="H46" s="74"/>
      <c r="I46" s="11"/>
      <c r="J46" s="75"/>
      <c r="K46" s="64"/>
      <c r="L46" s="54"/>
    </row>
    <row r="47" spans="1:12" ht="15.75" thickBot="1">
      <c r="A47" s="567" t="s">
        <v>31</v>
      </c>
      <c r="B47" s="568"/>
      <c r="C47" s="568"/>
      <c r="D47" s="568"/>
      <c r="E47" s="568"/>
      <c r="F47" s="568"/>
      <c r="G47" s="568"/>
      <c r="H47" s="568"/>
      <c r="I47" s="568"/>
      <c r="J47" s="568"/>
      <c r="K47" s="569"/>
      <c r="L47" s="60">
        <f>SUM(L45:L46)</f>
        <v>0</v>
      </c>
    </row>
    <row r="48" spans="1:12">
      <c r="A48" s="16"/>
      <c r="B48" s="5"/>
      <c r="C48" s="5"/>
      <c r="D48" s="5"/>
      <c r="E48" s="5"/>
      <c r="F48" s="5"/>
      <c r="G48" s="5"/>
      <c r="H48" s="5"/>
      <c r="I48" s="5"/>
      <c r="J48" s="5"/>
      <c r="K48" s="5"/>
      <c r="L48" s="17"/>
    </row>
    <row r="49" spans="1:12">
      <c r="A49" s="136" t="s">
        <v>41</v>
      </c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21"/>
    </row>
    <row r="50" spans="1:12" ht="15.75" thickBot="1">
      <c r="A50" s="16"/>
      <c r="B50" s="5"/>
      <c r="C50" s="5"/>
      <c r="D50" s="5"/>
      <c r="E50" s="5"/>
      <c r="F50" s="5"/>
      <c r="G50" s="5"/>
      <c r="H50" s="5"/>
      <c r="I50" s="5"/>
      <c r="J50" s="5"/>
      <c r="K50" s="5"/>
      <c r="L50" s="17"/>
    </row>
    <row r="51" spans="1:12">
      <c r="A51" s="570" t="s">
        <v>42</v>
      </c>
      <c r="B51" s="571"/>
      <c r="C51" s="571"/>
      <c r="D51" s="571"/>
      <c r="E51" s="571"/>
      <c r="F51" s="571"/>
      <c r="G51" s="571"/>
      <c r="H51" s="50" t="s">
        <v>43</v>
      </c>
      <c r="I51" s="76" t="s">
        <v>44</v>
      </c>
      <c r="J51" s="77" t="s">
        <v>45</v>
      </c>
      <c r="K51" s="76" t="s">
        <v>28</v>
      </c>
      <c r="L51" s="78" t="s">
        <v>29</v>
      </c>
    </row>
    <row r="52" spans="1:12">
      <c r="A52" s="572"/>
      <c r="B52" s="573"/>
      <c r="C52" s="573"/>
      <c r="D52" s="573"/>
      <c r="E52" s="573"/>
      <c r="F52" s="573"/>
      <c r="G52" s="573"/>
      <c r="H52" s="52"/>
      <c r="I52" s="64"/>
      <c r="J52" s="52"/>
      <c r="K52" s="72"/>
      <c r="L52" s="54"/>
    </row>
    <row r="53" spans="1:12" ht="15.75" thickBot="1">
      <c r="A53" s="574"/>
      <c r="B53" s="575"/>
      <c r="C53" s="575"/>
      <c r="D53" s="575"/>
      <c r="E53" s="575"/>
      <c r="F53" s="575"/>
      <c r="G53" s="575"/>
      <c r="H53" s="87"/>
      <c r="I53" s="11"/>
      <c r="J53" s="87"/>
      <c r="K53" s="11"/>
      <c r="L53" s="88"/>
    </row>
    <row r="54" spans="1:12" ht="15.75" thickBot="1">
      <c r="A54" s="567" t="s">
        <v>31</v>
      </c>
      <c r="B54" s="568"/>
      <c r="C54" s="568"/>
      <c r="D54" s="568"/>
      <c r="E54" s="568"/>
      <c r="F54" s="568"/>
      <c r="G54" s="568"/>
      <c r="H54" s="568"/>
      <c r="I54" s="568"/>
      <c r="J54" s="568"/>
      <c r="K54" s="569"/>
      <c r="L54" s="60">
        <f>SUM(L52:L53)</f>
        <v>0</v>
      </c>
    </row>
    <row r="55" spans="1:12" ht="15.75" thickBot="1">
      <c r="A55" s="16"/>
      <c r="B55" s="5"/>
      <c r="C55" s="5"/>
      <c r="D55" s="5"/>
      <c r="E55" s="5"/>
      <c r="F55" s="5"/>
      <c r="G55" s="5"/>
      <c r="H55" s="5"/>
      <c r="I55" s="5"/>
      <c r="J55" s="5"/>
      <c r="K55" s="5"/>
      <c r="L55" s="17"/>
    </row>
    <row r="56" spans="1:12" ht="15.75" thickBot="1">
      <c r="A56" s="576" t="s">
        <v>47</v>
      </c>
      <c r="B56" s="577"/>
      <c r="C56" s="577"/>
      <c r="D56" s="577"/>
      <c r="E56" s="577"/>
      <c r="F56" s="577"/>
      <c r="G56" s="577"/>
      <c r="H56" s="577"/>
      <c r="I56" s="577"/>
      <c r="J56" s="577"/>
      <c r="K56" s="578"/>
      <c r="L56" s="60">
        <f>ROUND(L28+L40+L47+L54,0)</f>
        <v>83486</v>
      </c>
    </row>
    <row r="57" spans="1:12">
      <c r="A57" s="16"/>
      <c r="B57" s="5"/>
      <c r="C57" s="5"/>
      <c r="D57" s="5"/>
      <c r="E57" s="5"/>
      <c r="F57" s="5"/>
      <c r="G57" s="5"/>
      <c r="H57" s="5"/>
      <c r="I57" s="5"/>
      <c r="J57" s="5"/>
      <c r="K57" s="5"/>
      <c r="L57" s="17"/>
    </row>
    <row r="58" spans="1:12">
      <c r="A58" s="16"/>
      <c r="B58" s="5"/>
      <c r="C58" s="5"/>
      <c r="D58" s="5"/>
      <c r="E58" s="5"/>
      <c r="F58" s="5"/>
      <c r="G58" s="5"/>
      <c r="H58" s="5"/>
      <c r="I58" s="5"/>
      <c r="J58" s="5"/>
      <c r="K58" s="5"/>
      <c r="L58" s="17"/>
    </row>
    <row r="59" spans="1:12">
      <c r="A59" s="16"/>
      <c r="B59" s="5"/>
      <c r="C59" s="5"/>
      <c r="D59" s="5"/>
      <c r="E59" s="5"/>
      <c r="F59" s="5"/>
      <c r="G59" s="5"/>
      <c r="H59" s="5"/>
      <c r="I59" s="5"/>
      <c r="J59" s="5"/>
      <c r="K59" s="5"/>
      <c r="L59" s="17"/>
    </row>
    <row r="60" spans="1:12">
      <c r="A60" s="136" t="s">
        <v>62</v>
      </c>
      <c r="B60" s="19"/>
      <c r="C60" s="19"/>
      <c r="D60" s="19"/>
      <c r="E60" s="19"/>
      <c r="F60" s="19"/>
      <c r="G60" s="19"/>
      <c r="H60" s="19"/>
      <c r="I60" s="19"/>
      <c r="J60" s="19"/>
      <c r="K60" s="19"/>
      <c r="L60" s="21"/>
    </row>
    <row r="61" spans="1:12" ht="15.75" thickBot="1">
      <c r="A61" s="16"/>
      <c r="B61" s="5"/>
      <c r="C61" s="5"/>
      <c r="D61" s="5"/>
      <c r="E61" s="5"/>
      <c r="F61" s="5"/>
      <c r="G61" s="5"/>
      <c r="H61" s="5"/>
      <c r="I61" s="5"/>
      <c r="J61" s="5"/>
      <c r="K61" s="5"/>
      <c r="L61" s="17"/>
    </row>
    <row r="62" spans="1:12">
      <c r="A62" s="570" t="s">
        <v>20</v>
      </c>
      <c r="B62" s="571"/>
      <c r="C62" s="571"/>
      <c r="D62" s="571"/>
      <c r="E62" s="571"/>
      <c r="F62" s="571"/>
      <c r="G62" s="571"/>
      <c r="H62" s="589" t="s">
        <v>63</v>
      </c>
      <c r="I62" s="579"/>
      <c r="J62" s="77" t="s">
        <v>64</v>
      </c>
      <c r="K62" s="76" t="s">
        <v>65</v>
      </c>
      <c r="L62" s="78"/>
    </row>
    <row r="63" spans="1:12">
      <c r="A63" s="580"/>
      <c r="B63" s="581"/>
      <c r="C63" s="581"/>
      <c r="D63" s="581"/>
      <c r="E63" s="581"/>
      <c r="F63" s="581"/>
      <c r="G63" s="581"/>
      <c r="H63" s="643"/>
      <c r="I63" s="644"/>
      <c r="J63" s="91"/>
      <c r="K63" s="89"/>
      <c r="L63" s="54"/>
    </row>
    <row r="64" spans="1:12">
      <c r="A64" s="580"/>
      <c r="B64" s="581"/>
      <c r="C64" s="581"/>
      <c r="D64" s="581"/>
      <c r="E64" s="581"/>
      <c r="F64" s="581"/>
      <c r="G64" s="581"/>
      <c r="H64" s="643"/>
      <c r="I64" s="644"/>
      <c r="J64" s="91"/>
      <c r="K64" s="89"/>
      <c r="L64" s="54"/>
    </row>
    <row r="65" spans="1:12">
      <c r="A65" s="580"/>
      <c r="B65" s="581"/>
      <c r="C65" s="581"/>
      <c r="D65" s="581"/>
      <c r="E65" s="581"/>
      <c r="F65" s="581"/>
      <c r="G65" s="581"/>
      <c r="H65" s="643"/>
      <c r="I65" s="644"/>
      <c r="J65" s="91"/>
      <c r="K65" s="89"/>
      <c r="L65" s="54"/>
    </row>
    <row r="66" spans="1:12" ht="15.75" thickBot="1">
      <c r="A66" s="574"/>
      <c r="B66" s="575"/>
      <c r="C66" s="575"/>
      <c r="D66" s="575"/>
      <c r="E66" s="575"/>
      <c r="F66" s="575"/>
      <c r="G66" s="575"/>
      <c r="H66" s="645"/>
      <c r="I66" s="646"/>
      <c r="J66" s="87"/>
      <c r="K66" s="11"/>
      <c r="L66" s="88"/>
    </row>
    <row r="67" spans="1:12" ht="15.75" thickBot="1">
      <c r="A67" s="576" t="s">
        <v>66</v>
      </c>
      <c r="B67" s="577"/>
      <c r="C67" s="577"/>
      <c r="D67" s="577"/>
      <c r="E67" s="577"/>
      <c r="F67" s="577"/>
      <c r="G67" s="577"/>
      <c r="H67" s="577"/>
      <c r="I67" s="577"/>
      <c r="J67" s="577"/>
      <c r="K67" s="578"/>
      <c r="L67" s="60">
        <f>SUM(K63:K66)</f>
        <v>0</v>
      </c>
    </row>
    <row r="68" spans="1:12" ht="15.75" thickBot="1">
      <c r="A68" s="16"/>
      <c r="B68" s="5"/>
      <c r="C68" s="5"/>
      <c r="D68" s="5"/>
      <c r="E68" s="5"/>
      <c r="F68" s="5"/>
      <c r="G68" s="5"/>
      <c r="H68" s="5"/>
      <c r="I68" s="5"/>
      <c r="J68" s="5"/>
      <c r="K68" s="5"/>
      <c r="L68" s="17"/>
    </row>
    <row r="69" spans="1:12" ht="15.75" thickBot="1">
      <c r="A69" s="647" t="s">
        <v>67</v>
      </c>
      <c r="B69" s="648"/>
      <c r="C69" s="648"/>
      <c r="D69" s="648"/>
      <c r="E69" s="648"/>
      <c r="F69" s="648"/>
      <c r="G69" s="648"/>
      <c r="H69" s="648"/>
      <c r="I69" s="648"/>
      <c r="J69" s="648"/>
      <c r="K69" s="648"/>
      <c r="L69" s="90">
        <f>ROUND(L56+L67,0)</f>
        <v>83486</v>
      </c>
    </row>
    <row r="70" spans="1:12">
      <c r="A70" s="16"/>
      <c r="B70" s="5"/>
      <c r="C70" s="5"/>
      <c r="D70" s="5"/>
      <c r="E70" s="5"/>
      <c r="F70" s="5"/>
      <c r="G70" s="5"/>
      <c r="H70" s="5"/>
      <c r="I70" s="5"/>
      <c r="J70" s="5"/>
      <c r="K70" s="5"/>
      <c r="L70" s="17"/>
    </row>
    <row r="71" spans="1:12">
      <c r="A71" s="16"/>
      <c r="B71" s="5"/>
      <c r="C71" s="5"/>
      <c r="D71" s="5"/>
      <c r="E71" s="5"/>
      <c r="F71" s="5"/>
      <c r="G71" s="5"/>
      <c r="H71" s="5"/>
      <c r="I71" s="5"/>
      <c r="J71" s="5"/>
      <c r="K71" s="5"/>
      <c r="L71" s="17"/>
    </row>
    <row r="72" spans="1:12">
      <c r="A72" s="16"/>
      <c r="B72" s="5"/>
      <c r="C72" s="5"/>
      <c r="D72" s="5"/>
      <c r="E72" s="5"/>
      <c r="F72" s="5"/>
      <c r="G72" s="5"/>
      <c r="H72" s="5"/>
      <c r="I72" s="5"/>
      <c r="J72" s="5"/>
      <c r="K72" s="5"/>
      <c r="L72" s="17"/>
    </row>
    <row r="73" spans="1:12">
      <c r="A73" s="16"/>
      <c r="B73" s="5"/>
      <c r="C73" s="5"/>
      <c r="D73" s="5"/>
      <c r="E73" s="5"/>
      <c r="F73" s="5"/>
      <c r="G73" s="5"/>
      <c r="H73" s="5"/>
      <c r="I73" s="5"/>
      <c r="J73" s="5"/>
      <c r="K73" s="5"/>
      <c r="L73" s="17"/>
    </row>
    <row r="74" spans="1:12">
      <c r="A74" s="16"/>
      <c r="B74" s="5"/>
      <c r="C74" s="5"/>
      <c r="D74" s="5"/>
      <c r="E74" s="5"/>
      <c r="F74" s="79" t="s">
        <v>48</v>
      </c>
      <c r="G74" s="5"/>
      <c r="H74" s="5"/>
      <c r="I74" s="5"/>
      <c r="J74" s="5"/>
      <c r="K74" s="5"/>
      <c r="L74" s="17"/>
    </row>
    <row r="75" spans="1:12">
      <c r="A75" s="16"/>
      <c r="B75" s="5"/>
      <c r="C75" s="5"/>
      <c r="D75" s="5"/>
      <c r="E75" s="5"/>
      <c r="F75" s="79" t="s">
        <v>49</v>
      </c>
      <c r="G75" s="554"/>
      <c r="H75" s="554"/>
      <c r="I75" s="554"/>
      <c r="J75" s="5"/>
      <c r="K75" s="5"/>
      <c r="L75" s="17"/>
    </row>
    <row r="76" spans="1:12">
      <c r="A76" s="555" t="s">
        <v>50</v>
      </c>
      <c r="B76" s="556"/>
      <c r="C76" s="556"/>
      <c r="D76" s="556"/>
      <c r="E76" s="556"/>
      <c r="F76" s="556"/>
      <c r="G76" s="556"/>
      <c r="H76" s="556"/>
      <c r="I76" s="556"/>
      <c r="J76" s="556"/>
      <c r="K76" s="556"/>
      <c r="L76" s="557"/>
    </row>
    <row r="77" spans="1:12">
      <c r="A77" s="16"/>
      <c r="B77" s="5"/>
      <c r="C77" s="5"/>
      <c r="D77" s="5"/>
      <c r="E77" s="5"/>
      <c r="F77" s="5" t="s">
        <v>51</v>
      </c>
      <c r="G77" s="5"/>
      <c r="H77" s="5"/>
      <c r="I77" s="5"/>
      <c r="J77" s="5"/>
      <c r="K77" s="5"/>
      <c r="L77" s="17"/>
    </row>
    <row r="78" spans="1:12">
      <c r="A78" s="136" t="s">
        <v>89</v>
      </c>
      <c r="B78" s="19"/>
      <c r="C78" s="19"/>
      <c r="D78" s="19"/>
      <c r="E78" s="19"/>
      <c r="F78" s="19"/>
      <c r="G78" s="19"/>
      <c r="H78" s="19"/>
      <c r="I78" s="19"/>
      <c r="J78" s="19"/>
      <c r="K78" s="19"/>
      <c r="L78" s="21"/>
    </row>
    <row r="79" spans="1:12">
      <c r="A79" s="558"/>
      <c r="B79" s="559"/>
      <c r="C79" s="559"/>
      <c r="D79" s="559"/>
      <c r="E79" s="559"/>
      <c r="F79" s="559"/>
      <c r="G79" s="559"/>
      <c r="H79" s="559"/>
      <c r="I79" s="559"/>
      <c r="J79" s="559"/>
      <c r="K79" s="559"/>
      <c r="L79" s="560"/>
    </row>
    <row r="80" spans="1:12">
      <c r="A80" s="561"/>
      <c r="B80" s="562"/>
      <c r="C80" s="562"/>
      <c r="D80" s="562"/>
      <c r="E80" s="562"/>
      <c r="F80" s="562"/>
      <c r="G80" s="562"/>
      <c r="H80" s="562"/>
      <c r="I80" s="562"/>
      <c r="J80" s="562"/>
      <c r="K80" s="562"/>
      <c r="L80" s="563"/>
    </row>
    <row r="81" spans="1:12">
      <c r="A81" s="564"/>
      <c r="B81" s="565"/>
      <c r="C81" s="565"/>
      <c r="D81" s="565"/>
      <c r="E81" s="565"/>
      <c r="F81" s="565"/>
      <c r="G81" s="565"/>
      <c r="H81" s="565"/>
      <c r="I81" s="565"/>
      <c r="J81" s="565"/>
      <c r="K81" s="565"/>
      <c r="L81" s="566"/>
    </row>
    <row r="82" spans="1:12">
      <c r="A82" s="80"/>
      <c r="B82" s="81"/>
      <c r="C82" s="81"/>
      <c r="D82" s="81"/>
      <c r="E82" s="81"/>
      <c r="F82" s="81"/>
      <c r="G82" s="81"/>
      <c r="H82" s="81"/>
      <c r="I82" s="81"/>
      <c r="J82" s="81"/>
      <c r="K82" s="81"/>
      <c r="L82" s="82"/>
    </row>
    <row r="83" spans="1:12">
      <c r="A83" s="80" t="s">
        <v>53</v>
      </c>
      <c r="B83" s="137"/>
      <c r="C83" s="81"/>
      <c r="D83" s="81"/>
      <c r="E83" s="81"/>
      <c r="F83" s="81"/>
      <c r="G83" s="81"/>
      <c r="H83" s="81"/>
      <c r="I83" s="81"/>
      <c r="J83" s="81"/>
      <c r="K83" s="81"/>
      <c r="L83" s="82"/>
    </row>
    <row r="84" spans="1:12">
      <c r="A84" s="16" t="s">
        <v>54</v>
      </c>
      <c r="B84" s="5"/>
      <c r="C84" s="5"/>
      <c r="D84" s="5"/>
      <c r="E84" s="79"/>
      <c r="F84" s="5"/>
      <c r="G84" s="5"/>
      <c r="H84" s="5"/>
      <c r="I84" s="5"/>
      <c r="J84" s="5"/>
      <c r="K84" s="5"/>
      <c r="L84" s="17"/>
    </row>
    <row r="85" spans="1:12">
      <c r="A85" s="16"/>
      <c r="B85" s="5"/>
      <c r="C85" s="5"/>
      <c r="D85" s="5"/>
      <c r="E85" s="79"/>
      <c r="F85" s="139"/>
      <c r="G85" s="139"/>
      <c r="H85" s="139"/>
      <c r="I85" s="139"/>
      <c r="J85" s="5"/>
      <c r="K85" s="5"/>
      <c r="L85" s="17"/>
    </row>
    <row r="86" spans="1:12">
      <c r="A86" s="149"/>
      <c r="B86" s="139"/>
      <c r="C86" s="139"/>
      <c r="D86" s="139"/>
      <c r="E86" s="139"/>
      <c r="F86" s="139"/>
      <c r="G86" s="139"/>
      <c r="H86" s="139"/>
      <c r="I86" s="139"/>
      <c r="J86" s="139"/>
      <c r="K86" s="139"/>
      <c r="L86" s="140"/>
    </row>
    <row r="87" spans="1:12">
      <c r="A87" s="16" t="s">
        <v>55</v>
      </c>
      <c r="B87" s="83"/>
      <c r="C87" s="83"/>
      <c r="D87" s="84"/>
      <c r="E87" s="141"/>
      <c r="F87" s="141"/>
      <c r="G87" s="141"/>
      <c r="H87" s="141"/>
      <c r="I87" s="142"/>
      <c r="J87" s="142"/>
      <c r="K87" s="142"/>
      <c r="L87" s="143"/>
    </row>
    <row r="88" spans="1:12" ht="15.75" thickBot="1">
      <c r="A88" s="144"/>
      <c r="B88" s="145"/>
      <c r="C88" s="145"/>
      <c r="D88" s="11"/>
      <c r="E88" s="146"/>
      <c r="F88" s="146"/>
      <c r="G88" s="146"/>
      <c r="H88" s="146"/>
      <c r="I88" s="147"/>
      <c r="J88" s="147"/>
      <c r="K88" s="147"/>
      <c r="L88" s="148"/>
    </row>
  </sheetData>
  <mergeCells count="58">
    <mergeCell ref="A79:L81"/>
    <mergeCell ref="A66:G66"/>
    <mergeCell ref="H66:I66"/>
    <mergeCell ref="A67:K67"/>
    <mergeCell ref="A69:K69"/>
    <mergeCell ref="G75:I75"/>
    <mergeCell ref="A76:L76"/>
    <mergeCell ref="A63:G63"/>
    <mergeCell ref="H63:I63"/>
    <mergeCell ref="A64:G64"/>
    <mergeCell ref="H64:I64"/>
    <mergeCell ref="A65:G65"/>
    <mergeCell ref="H65:I65"/>
    <mergeCell ref="A62:G62"/>
    <mergeCell ref="H62:I62"/>
    <mergeCell ref="A39:H39"/>
    <mergeCell ref="A40:K40"/>
    <mergeCell ref="A44:G44"/>
    <mergeCell ref="A45:G45"/>
    <mergeCell ref="A46:G46"/>
    <mergeCell ref="A47:K47"/>
    <mergeCell ref="A51:G51"/>
    <mergeCell ref="A52:G52"/>
    <mergeCell ref="A53:G53"/>
    <mergeCell ref="A54:K54"/>
    <mergeCell ref="A56:K56"/>
    <mergeCell ref="A38:H38"/>
    <mergeCell ref="A26:E26"/>
    <mergeCell ref="A27:E27"/>
    <mergeCell ref="F27:G27"/>
    <mergeCell ref="H27:I27"/>
    <mergeCell ref="A28:K28"/>
    <mergeCell ref="A32:H32"/>
    <mergeCell ref="A33:H33"/>
    <mergeCell ref="A34:H34"/>
    <mergeCell ref="A35:H35"/>
    <mergeCell ref="A36:H36"/>
    <mergeCell ref="A37:H37"/>
    <mergeCell ref="B20:J20"/>
    <mergeCell ref="A24:E24"/>
    <mergeCell ref="F24:G24"/>
    <mergeCell ref="H24:I24"/>
    <mergeCell ref="A25:E25"/>
    <mergeCell ref="F25:G25"/>
    <mergeCell ref="H25:I25"/>
    <mergeCell ref="B19:J19"/>
    <mergeCell ref="A2:A5"/>
    <mergeCell ref="D2:I2"/>
    <mergeCell ref="J2:L2"/>
    <mergeCell ref="D3:I3"/>
    <mergeCell ref="D4:I4"/>
    <mergeCell ref="D5:I5"/>
    <mergeCell ref="K5:L5"/>
    <mergeCell ref="C10:L10"/>
    <mergeCell ref="C11:L11"/>
    <mergeCell ref="C12:L12"/>
    <mergeCell ref="C13:L13"/>
    <mergeCell ref="C14:L14"/>
  </mergeCell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  <pageSetUpPr fitToPage="1"/>
  </sheetPr>
  <dimension ref="A1:BB78"/>
  <sheetViews>
    <sheetView topLeftCell="A31" zoomScale="80" zoomScaleNormal="80" workbookViewId="0">
      <selection activeCell="A35" sqref="A35:H35"/>
    </sheetView>
  </sheetViews>
  <sheetFormatPr baseColWidth="10" defaultRowHeight="15"/>
  <cols>
    <col min="1" max="7" width="11.42578125" style="85"/>
    <col min="8" max="8" width="11.85546875" style="85" bestFit="1" customWidth="1"/>
    <col min="9" max="9" width="12.5703125" style="85" customWidth="1"/>
    <col min="10" max="10" width="13.28515625" style="85" customWidth="1"/>
    <col min="11" max="11" width="15.85546875" style="85" customWidth="1"/>
    <col min="12" max="12" width="13" style="85" customWidth="1"/>
    <col min="13" max="254" width="11.42578125" style="203"/>
    <col min="255" max="255" width="1.85546875" style="203" customWidth="1"/>
    <col min="256" max="262" width="11.42578125" style="203"/>
    <col min="263" max="263" width="11.85546875" style="203" bestFit="1" customWidth="1"/>
    <col min="264" max="264" width="12.5703125" style="203" customWidth="1"/>
    <col min="265" max="265" width="13.28515625" style="203" customWidth="1"/>
    <col min="266" max="266" width="15.85546875" style="203" customWidth="1"/>
    <col min="267" max="267" width="13" style="203" customWidth="1"/>
    <col min="268" max="268" width="0.140625" style="203" customWidth="1"/>
    <col min="269" max="510" width="11.42578125" style="203"/>
    <col min="511" max="511" width="1.85546875" style="203" customWidth="1"/>
    <col min="512" max="518" width="11.42578125" style="203"/>
    <col min="519" max="519" width="11.85546875" style="203" bestFit="1" customWidth="1"/>
    <col min="520" max="520" width="12.5703125" style="203" customWidth="1"/>
    <col min="521" max="521" width="13.28515625" style="203" customWidth="1"/>
    <col min="522" max="522" width="15.85546875" style="203" customWidth="1"/>
    <col min="523" max="523" width="13" style="203" customWidth="1"/>
    <col min="524" max="524" width="0.140625" style="203" customWidth="1"/>
    <col min="525" max="766" width="11.42578125" style="203"/>
    <col min="767" max="767" width="1.85546875" style="203" customWidth="1"/>
    <col min="768" max="774" width="11.42578125" style="203"/>
    <col min="775" max="775" width="11.85546875" style="203" bestFit="1" customWidth="1"/>
    <col min="776" max="776" width="12.5703125" style="203" customWidth="1"/>
    <col min="777" max="777" width="13.28515625" style="203" customWidth="1"/>
    <col min="778" max="778" width="15.85546875" style="203" customWidth="1"/>
    <col min="779" max="779" width="13" style="203" customWidth="1"/>
    <col min="780" max="780" width="0.140625" style="203" customWidth="1"/>
    <col min="781" max="1022" width="11.42578125" style="203"/>
    <col min="1023" max="1023" width="1.85546875" style="203" customWidth="1"/>
    <col min="1024" max="1030" width="11.42578125" style="203"/>
    <col min="1031" max="1031" width="11.85546875" style="203" bestFit="1" customWidth="1"/>
    <col min="1032" max="1032" width="12.5703125" style="203" customWidth="1"/>
    <col min="1033" max="1033" width="13.28515625" style="203" customWidth="1"/>
    <col min="1034" max="1034" width="15.85546875" style="203" customWidth="1"/>
    <col min="1035" max="1035" width="13" style="203" customWidth="1"/>
    <col min="1036" max="1036" width="0.140625" style="203" customWidth="1"/>
    <col min="1037" max="1278" width="11.42578125" style="203"/>
    <col min="1279" max="1279" width="1.85546875" style="203" customWidth="1"/>
    <col min="1280" max="1286" width="11.42578125" style="203"/>
    <col min="1287" max="1287" width="11.85546875" style="203" bestFit="1" customWidth="1"/>
    <col min="1288" max="1288" width="12.5703125" style="203" customWidth="1"/>
    <col min="1289" max="1289" width="13.28515625" style="203" customWidth="1"/>
    <col min="1290" max="1290" width="15.85546875" style="203" customWidth="1"/>
    <col min="1291" max="1291" width="13" style="203" customWidth="1"/>
    <col min="1292" max="1292" width="0.140625" style="203" customWidth="1"/>
    <col min="1293" max="1534" width="11.42578125" style="203"/>
    <col min="1535" max="1535" width="1.85546875" style="203" customWidth="1"/>
    <col min="1536" max="1542" width="11.42578125" style="203"/>
    <col min="1543" max="1543" width="11.85546875" style="203" bestFit="1" customWidth="1"/>
    <col min="1544" max="1544" width="12.5703125" style="203" customWidth="1"/>
    <col min="1545" max="1545" width="13.28515625" style="203" customWidth="1"/>
    <col min="1546" max="1546" width="15.85546875" style="203" customWidth="1"/>
    <col min="1547" max="1547" width="13" style="203" customWidth="1"/>
    <col min="1548" max="1548" width="0.140625" style="203" customWidth="1"/>
    <col min="1549" max="1790" width="11.42578125" style="203"/>
    <col min="1791" max="1791" width="1.85546875" style="203" customWidth="1"/>
    <col min="1792" max="1798" width="11.42578125" style="203"/>
    <col min="1799" max="1799" width="11.85546875" style="203" bestFit="1" customWidth="1"/>
    <col min="1800" max="1800" width="12.5703125" style="203" customWidth="1"/>
    <col min="1801" max="1801" width="13.28515625" style="203" customWidth="1"/>
    <col min="1802" max="1802" width="15.85546875" style="203" customWidth="1"/>
    <col min="1803" max="1803" width="13" style="203" customWidth="1"/>
    <col min="1804" max="1804" width="0.140625" style="203" customWidth="1"/>
    <col min="1805" max="2046" width="11.42578125" style="203"/>
    <col min="2047" max="2047" width="1.85546875" style="203" customWidth="1"/>
    <col min="2048" max="2054" width="11.42578125" style="203"/>
    <col min="2055" max="2055" width="11.85546875" style="203" bestFit="1" customWidth="1"/>
    <col min="2056" max="2056" width="12.5703125" style="203" customWidth="1"/>
    <col min="2057" max="2057" width="13.28515625" style="203" customWidth="1"/>
    <col min="2058" max="2058" width="15.85546875" style="203" customWidth="1"/>
    <col min="2059" max="2059" width="13" style="203" customWidth="1"/>
    <col min="2060" max="2060" width="0.140625" style="203" customWidth="1"/>
    <col min="2061" max="2302" width="11.42578125" style="203"/>
    <col min="2303" max="2303" width="1.85546875" style="203" customWidth="1"/>
    <col min="2304" max="2310" width="11.42578125" style="203"/>
    <col min="2311" max="2311" width="11.85546875" style="203" bestFit="1" customWidth="1"/>
    <col min="2312" max="2312" width="12.5703125" style="203" customWidth="1"/>
    <col min="2313" max="2313" width="13.28515625" style="203" customWidth="1"/>
    <col min="2314" max="2314" width="15.85546875" style="203" customWidth="1"/>
    <col min="2315" max="2315" width="13" style="203" customWidth="1"/>
    <col min="2316" max="2316" width="0.140625" style="203" customWidth="1"/>
    <col min="2317" max="2558" width="11.42578125" style="203"/>
    <col min="2559" max="2559" width="1.85546875" style="203" customWidth="1"/>
    <col min="2560" max="2566" width="11.42578125" style="203"/>
    <col min="2567" max="2567" width="11.85546875" style="203" bestFit="1" customWidth="1"/>
    <col min="2568" max="2568" width="12.5703125" style="203" customWidth="1"/>
    <col min="2569" max="2569" width="13.28515625" style="203" customWidth="1"/>
    <col min="2570" max="2570" width="15.85546875" style="203" customWidth="1"/>
    <col min="2571" max="2571" width="13" style="203" customWidth="1"/>
    <col min="2572" max="2572" width="0.140625" style="203" customWidth="1"/>
    <col min="2573" max="2814" width="11.42578125" style="203"/>
    <col min="2815" max="2815" width="1.85546875" style="203" customWidth="1"/>
    <col min="2816" max="2822" width="11.42578125" style="203"/>
    <col min="2823" max="2823" width="11.85546875" style="203" bestFit="1" customWidth="1"/>
    <col min="2824" max="2824" width="12.5703125" style="203" customWidth="1"/>
    <col min="2825" max="2825" width="13.28515625" style="203" customWidth="1"/>
    <col min="2826" max="2826" width="15.85546875" style="203" customWidth="1"/>
    <col min="2827" max="2827" width="13" style="203" customWidth="1"/>
    <col min="2828" max="2828" width="0.140625" style="203" customWidth="1"/>
    <col min="2829" max="3070" width="11.42578125" style="203"/>
    <col min="3071" max="3071" width="1.85546875" style="203" customWidth="1"/>
    <col min="3072" max="3078" width="11.42578125" style="203"/>
    <col min="3079" max="3079" width="11.85546875" style="203" bestFit="1" customWidth="1"/>
    <col min="3080" max="3080" width="12.5703125" style="203" customWidth="1"/>
    <col min="3081" max="3081" width="13.28515625" style="203" customWidth="1"/>
    <col min="3082" max="3082" width="15.85546875" style="203" customWidth="1"/>
    <col min="3083" max="3083" width="13" style="203" customWidth="1"/>
    <col min="3084" max="3084" width="0.140625" style="203" customWidth="1"/>
    <col min="3085" max="3326" width="11.42578125" style="203"/>
    <col min="3327" max="3327" width="1.85546875" style="203" customWidth="1"/>
    <col min="3328" max="3334" width="11.42578125" style="203"/>
    <col min="3335" max="3335" width="11.85546875" style="203" bestFit="1" customWidth="1"/>
    <col min="3336" max="3336" width="12.5703125" style="203" customWidth="1"/>
    <col min="3337" max="3337" width="13.28515625" style="203" customWidth="1"/>
    <col min="3338" max="3338" width="15.85546875" style="203" customWidth="1"/>
    <col min="3339" max="3339" width="13" style="203" customWidth="1"/>
    <col min="3340" max="3340" width="0.140625" style="203" customWidth="1"/>
    <col min="3341" max="3582" width="11.42578125" style="203"/>
    <col min="3583" max="3583" width="1.85546875" style="203" customWidth="1"/>
    <col min="3584" max="3590" width="11.42578125" style="203"/>
    <col min="3591" max="3591" width="11.85546875" style="203" bestFit="1" customWidth="1"/>
    <col min="3592" max="3592" width="12.5703125" style="203" customWidth="1"/>
    <col min="3593" max="3593" width="13.28515625" style="203" customWidth="1"/>
    <col min="3594" max="3594" width="15.85546875" style="203" customWidth="1"/>
    <col min="3595" max="3595" width="13" style="203" customWidth="1"/>
    <col min="3596" max="3596" width="0.140625" style="203" customWidth="1"/>
    <col min="3597" max="3838" width="11.42578125" style="203"/>
    <col min="3839" max="3839" width="1.85546875" style="203" customWidth="1"/>
    <col min="3840" max="3846" width="11.42578125" style="203"/>
    <col min="3847" max="3847" width="11.85546875" style="203" bestFit="1" customWidth="1"/>
    <col min="3848" max="3848" width="12.5703125" style="203" customWidth="1"/>
    <col min="3849" max="3849" width="13.28515625" style="203" customWidth="1"/>
    <col min="3850" max="3850" width="15.85546875" style="203" customWidth="1"/>
    <col min="3851" max="3851" width="13" style="203" customWidth="1"/>
    <col min="3852" max="3852" width="0.140625" style="203" customWidth="1"/>
    <col min="3853" max="4094" width="11.42578125" style="203"/>
    <col min="4095" max="4095" width="1.85546875" style="203" customWidth="1"/>
    <col min="4096" max="4102" width="11.42578125" style="203"/>
    <col min="4103" max="4103" width="11.85546875" style="203" bestFit="1" customWidth="1"/>
    <col min="4104" max="4104" width="12.5703125" style="203" customWidth="1"/>
    <col min="4105" max="4105" width="13.28515625" style="203" customWidth="1"/>
    <col min="4106" max="4106" width="15.85546875" style="203" customWidth="1"/>
    <col min="4107" max="4107" width="13" style="203" customWidth="1"/>
    <col min="4108" max="4108" width="0.140625" style="203" customWidth="1"/>
    <col min="4109" max="4350" width="11.42578125" style="203"/>
    <col min="4351" max="4351" width="1.85546875" style="203" customWidth="1"/>
    <col min="4352" max="4358" width="11.42578125" style="203"/>
    <col min="4359" max="4359" width="11.85546875" style="203" bestFit="1" customWidth="1"/>
    <col min="4360" max="4360" width="12.5703125" style="203" customWidth="1"/>
    <col min="4361" max="4361" width="13.28515625" style="203" customWidth="1"/>
    <col min="4362" max="4362" width="15.85546875" style="203" customWidth="1"/>
    <col min="4363" max="4363" width="13" style="203" customWidth="1"/>
    <col min="4364" max="4364" width="0.140625" style="203" customWidth="1"/>
    <col min="4365" max="4606" width="11.42578125" style="203"/>
    <col min="4607" max="4607" width="1.85546875" style="203" customWidth="1"/>
    <col min="4608" max="4614" width="11.42578125" style="203"/>
    <col min="4615" max="4615" width="11.85546875" style="203" bestFit="1" customWidth="1"/>
    <col min="4616" max="4616" width="12.5703125" style="203" customWidth="1"/>
    <col min="4617" max="4617" width="13.28515625" style="203" customWidth="1"/>
    <col min="4618" max="4618" width="15.85546875" style="203" customWidth="1"/>
    <col min="4619" max="4619" width="13" style="203" customWidth="1"/>
    <col min="4620" max="4620" width="0.140625" style="203" customWidth="1"/>
    <col min="4621" max="4862" width="11.42578125" style="203"/>
    <col min="4863" max="4863" width="1.85546875" style="203" customWidth="1"/>
    <col min="4864" max="4870" width="11.42578125" style="203"/>
    <col min="4871" max="4871" width="11.85546875" style="203" bestFit="1" customWidth="1"/>
    <col min="4872" max="4872" width="12.5703125" style="203" customWidth="1"/>
    <col min="4873" max="4873" width="13.28515625" style="203" customWidth="1"/>
    <col min="4874" max="4874" width="15.85546875" style="203" customWidth="1"/>
    <col min="4875" max="4875" width="13" style="203" customWidth="1"/>
    <col min="4876" max="4876" width="0.140625" style="203" customWidth="1"/>
    <col min="4877" max="5118" width="11.42578125" style="203"/>
    <col min="5119" max="5119" width="1.85546875" style="203" customWidth="1"/>
    <col min="5120" max="5126" width="11.42578125" style="203"/>
    <col min="5127" max="5127" width="11.85546875" style="203" bestFit="1" customWidth="1"/>
    <col min="5128" max="5128" width="12.5703125" style="203" customWidth="1"/>
    <col min="5129" max="5129" width="13.28515625" style="203" customWidth="1"/>
    <col min="5130" max="5130" width="15.85546875" style="203" customWidth="1"/>
    <col min="5131" max="5131" width="13" style="203" customWidth="1"/>
    <col min="5132" max="5132" width="0.140625" style="203" customWidth="1"/>
    <col min="5133" max="5374" width="11.42578125" style="203"/>
    <col min="5375" max="5375" width="1.85546875" style="203" customWidth="1"/>
    <col min="5376" max="5382" width="11.42578125" style="203"/>
    <col min="5383" max="5383" width="11.85546875" style="203" bestFit="1" customWidth="1"/>
    <col min="5384" max="5384" width="12.5703125" style="203" customWidth="1"/>
    <col min="5385" max="5385" width="13.28515625" style="203" customWidth="1"/>
    <col min="5386" max="5386" width="15.85546875" style="203" customWidth="1"/>
    <col min="5387" max="5387" width="13" style="203" customWidth="1"/>
    <col min="5388" max="5388" width="0.140625" style="203" customWidth="1"/>
    <col min="5389" max="5630" width="11.42578125" style="203"/>
    <col min="5631" max="5631" width="1.85546875" style="203" customWidth="1"/>
    <col min="5632" max="5638" width="11.42578125" style="203"/>
    <col min="5639" max="5639" width="11.85546875" style="203" bestFit="1" customWidth="1"/>
    <col min="5640" max="5640" width="12.5703125" style="203" customWidth="1"/>
    <col min="5641" max="5641" width="13.28515625" style="203" customWidth="1"/>
    <col min="5642" max="5642" width="15.85546875" style="203" customWidth="1"/>
    <col min="5643" max="5643" width="13" style="203" customWidth="1"/>
    <col min="5644" max="5644" width="0.140625" style="203" customWidth="1"/>
    <col min="5645" max="5886" width="11.42578125" style="203"/>
    <col min="5887" max="5887" width="1.85546875" style="203" customWidth="1"/>
    <col min="5888" max="5894" width="11.42578125" style="203"/>
    <col min="5895" max="5895" width="11.85546875" style="203" bestFit="1" customWidth="1"/>
    <col min="5896" max="5896" width="12.5703125" style="203" customWidth="1"/>
    <col min="5897" max="5897" width="13.28515625" style="203" customWidth="1"/>
    <col min="5898" max="5898" width="15.85546875" style="203" customWidth="1"/>
    <col min="5899" max="5899" width="13" style="203" customWidth="1"/>
    <col min="5900" max="5900" width="0.140625" style="203" customWidth="1"/>
    <col min="5901" max="6142" width="11.42578125" style="203"/>
    <col min="6143" max="6143" width="1.85546875" style="203" customWidth="1"/>
    <col min="6144" max="6150" width="11.42578125" style="203"/>
    <col min="6151" max="6151" width="11.85546875" style="203" bestFit="1" customWidth="1"/>
    <col min="6152" max="6152" width="12.5703125" style="203" customWidth="1"/>
    <col min="6153" max="6153" width="13.28515625" style="203" customWidth="1"/>
    <col min="6154" max="6154" width="15.85546875" style="203" customWidth="1"/>
    <col min="6155" max="6155" width="13" style="203" customWidth="1"/>
    <col min="6156" max="6156" width="0.140625" style="203" customWidth="1"/>
    <col min="6157" max="6398" width="11.42578125" style="203"/>
    <col min="6399" max="6399" width="1.85546875" style="203" customWidth="1"/>
    <col min="6400" max="6406" width="11.42578125" style="203"/>
    <col min="6407" max="6407" width="11.85546875" style="203" bestFit="1" customWidth="1"/>
    <col min="6408" max="6408" width="12.5703125" style="203" customWidth="1"/>
    <col min="6409" max="6409" width="13.28515625" style="203" customWidth="1"/>
    <col min="6410" max="6410" width="15.85546875" style="203" customWidth="1"/>
    <col min="6411" max="6411" width="13" style="203" customWidth="1"/>
    <col min="6412" max="6412" width="0.140625" style="203" customWidth="1"/>
    <col min="6413" max="6654" width="11.42578125" style="203"/>
    <col min="6655" max="6655" width="1.85546875" style="203" customWidth="1"/>
    <col min="6656" max="6662" width="11.42578125" style="203"/>
    <col min="6663" max="6663" width="11.85546875" style="203" bestFit="1" customWidth="1"/>
    <col min="6664" max="6664" width="12.5703125" style="203" customWidth="1"/>
    <col min="6665" max="6665" width="13.28515625" style="203" customWidth="1"/>
    <col min="6666" max="6666" width="15.85546875" style="203" customWidth="1"/>
    <col min="6667" max="6667" width="13" style="203" customWidth="1"/>
    <col min="6668" max="6668" width="0.140625" style="203" customWidth="1"/>
    <col min="6669" max="6910" width="11.42578125" style="203"/>
    <col min="6911" max="6911" width="1.85546875" style="203" customWidth="1"/>
    <col min="6912" max="6918" width="11.42578125" style="203"/>
    <col min="6919" max="6919" width="11.85546875" style="203" bestFit="1" customWidth="1"/>
    <col min="6920" max="6920" width="12.5703125" style="203" customWidth="1"/>
    <col min="6921" max="6921" width="13.28515625" style="203" customWidth="1"/>
    <col min="6922" max="6922" width="15.85546875" style="203" customWidth="1"/>
    <col min="6923" max="6923" width="13" style="203" customWidth="1"/>
    <col min="6924" max="6924" width="0.140625" style="203" customWidth="1"/>
    <col min="6925" max="7166" width="11.42578125" style="203"/>
    <col min="7167" max="7167" width="1.85546875" style="203" customWidth="1"/>
    <col min="7168" max="7174" width="11.42578125" style="203"/>
    <col min="7175" max="7175" width="11.85546875" style="203" bestFit="1" customWidth="1"/>
    <col min="7176" max="7176" width="12.5703125" style="203" customWidth="1"/>
    <col min="7177" max="7177" width="13.28515625" style="203" customWidth="1"/>
    <col min="7178" max="7178" width="15.85546875" style="203" customWidth="1"/>
    <col min="7179" max="7179" width="13" style="203" customWidth="1"/>
    <col min="7180" max="7180" width="0.140625" style="203" customWidth="1"/>
    <col min="7181" max="7422" width="11.42578125" style="203"/>
    <col min="7423" max="7423" width="1.85546875" style="203" customWidth="1"/>
    <col min="7424" max="7430" width="11.42578125" style="203"/>
    <col min="7431" max="7431" width="11.85546875" style="203" bestFit="1" customWidth="1"/>
    <col min="7432" max="7432" width="12.5703125" style="203" customWidth="1"/>
    <col min="7433" max="7433" width="13.28515625" style="203" customWidth="1"/>
    <col min="7434" max="7434" width="15.85546875" style="203" customWidth="1"/>
    <col min="7435" max="7435" width="13" style="203" customWidth="1"/>
    <col min="7436" max="7436" width="0.140625" style="203" customWidth="1"/>
    <col min="7437" max="7678" width="11.42578125" style="203"/>
    <col min="7679" max="7679" width="1.85546875" style="203" customWidth="1"/>
    <col min="7680" max="7686" width="11.42578125" style="203"/>
    <col min="7687" max="7687" width="11.85546875" style="203" bestFit="1" customWidth="1"/>
    <col min="7688" max="7688" width="12.5703125" style="203" customWidth="1"/>
    <col min="7689" max="7689" width="13.28515625" style="203" customWidth="1"/>
    <col min="7690" max="7690" width="15.85546875" style="203" customWidth="1"/>
    <col min="7691" max="7691" width="13" style="203" customWidth="1"/>
    <col min="7692" max="7692" width="0.140625" style="203" customWidth="1"/>
    <col min="7693" max="7934" width="11.42578125" style="203"/>
    <col min="7935" max="7935" width="1.85546875" style="203" customWidth="1"/>
    <col min="7936" max="7942" width="11.42578125" style="203"/>
    <col min="7943" max="7943" width="11.85546875" style="203" bestFit="1" customWidth="1"/>
    <col min="7944" max="7944" width="12.5703125" style="203" customWidth="1"/>
    <col min="7945" max="7945" width="13.28515625" style="203" customWidth="1"/>
    <col min="7946" max="7946" width="15.85546875" style="203" customWidth="1"/>
    <col min="7947" max="7947" width="13" style="203" customWidth="1"/>
    <col min="7948" max="7948" width="0.140625" style="203" customWidth="1"/>
    <col min="7949" max="8190" width="11.42578125" style="203"/>
    <col min="8191" max="8191" width="1.85546875" style="203" customWidth="1"/>
    <col min="8192" max="8198" width="11.42578125" style="203"/>
    <col min="8199" max="8199" width="11.85546875" style="203" bestFit="1" customWidth="1"/>
    <col min="8200" max="8200" width="12.5703125" style="203" customWidth="1"/>
    <col min="8201" max="8201" width="13.28515625" style="203" customWidth="1"/>
    <col min="8202" max="8202" width="15.85546875" style="203" customWidth="1"/>
    <col min="8203" max="8203" width="13" style="203" customWidth="1"/>
    <col min="8204" max="8204" width="0.140625" style="203" customWidth="1"/>
    <col min="8205" max="8446" width="11.42578125" style="203"/>
    <col min="8447" max="8447" width="1.85546875" style="203" customWidth="1"/>
    <col min="8448" max="8454" width="11.42578125" style="203"/>
    <col min="8455" max="8455" width="11.85546875" style="203" bestFit="1" customWidth="1"/>
    <col min="8456" max="8456" width="12.5703125" style="203" customWidth="1"/>
    <col min="8457" max="8457" width="13.28515625" style="203" customWidth="1"/>
    <col min="8458" max="8458" width="15.85546875" style="203" customWidth="1"/>
    <col min="8459" max="8459" width="13" style="203" customWidth="1"/>
    <col min="8460" max="8460" width="0.140625" style="203" customWidth="1"/>
    <col min="8461" max="8702" width="11.42578125" style="203"/>
    <col min="8703" max="8703" width="1.85546875" style="203" customWidth="1"/>
    <col min="8704" max="8710" width="11.42578125" style="203"/>
    <col min="8711" max="8711" width="11.85546875" style="203" bestFit="1" customWidth="1"/>
    <col min="8712" max="8712" width="12.5703125" style="203" customWidth="1"/>
    <col min="8713" max="8713" width="13.28515625" style="203" customWidth="1"/>
    <col min="8714" max="8714" width="15.85546875" style="203" customWidth="1"/>
    <col min="8715" max="8715" width="13" style="203" customWidth="1"/>
    <col min="8716" max="8716" width="0.140625" style="203" customWidth="1"/>
    <col min="8717" max="8958" width="11.42578125" style="203"/>
    <col min="8959" max="8959" width="1.85546875" style="203" customWidth="1"/>
    <col min="8960" max="8966" width="11.42578125" style="203"/>
    <col min="8967" max="8967" width="11.85546875" style="203" bestFit="1" customWidth="1"/>
    <col min="8968" max="8968" width="12.5703125" style="203" customWidth="1"/>
    <col min="8969" max="8969" width="13.28515625" style="203" customWidth="1"/>
    <col min="8970" max="8970" width="15.85546875" style="203" customWidth="1"/>
    <col min="8971" max="8971" width="13" style="203" customWidth="1"/>
    <col min="8972" max="8972" width="0.140625" style="203" customWidth="1"/>
    <col min="8973" max="9214" width="11.42578125" style="203"/>
    <col min="9215" max="9215" width="1.85546875" style="203" customWidth="1"/>
    <col min="9216" max="9222" width="11.42578125" style="203"/>
    <col min="9223" max="9223" width="11.85546875" style="203" bestFit="1" customWidth="1"/>
    <col min="9224" max="9224" width="12.5703125" style="203" customWidth="1"/>
    <col min="9225" max="9225" width="13.28515625" style="203" customWidth="1"/>
    <col min="9226" max="9226" width="15.85546875" style="203" customWidth="1"/>
    <col min="9227" max="9227" width="13" style="203" customWidth="1"/>
    <col min="9228" max="9228" width="0.140625" style="203" customWidth="1"/>
    <col min="9229" max="9470" width="11.42578125" style="203"/>
    <col min="9471" max="9471" width="1.85546875" style="203" customWidth="1"/>
    <col min="9472" max="9478" width="11.42578125" style="203"/>
    <col min="9479" max="9479" width="11.85546875" style="203" bestFit="1" customWidth="1"/>
    <col min="9480" max="9480" width="12.5703125" style="203" customWidth="1"/>
    <col min="9481" max="9481" width="13.28515625" style="203" customWidth="1"/>
    <col min="9482" max="9482" width="15.85546875" style="203" customWidth="1"/>
    <col min="9483" max="9483" width="13" style="203" customWidth="1"/>
    <col min="9484" max="9484" width="0.140625" style="203" customWidth="1"/>
    <col min="9485" max="9726" width="11.42578125" style="203"/>
    <col min="9727" max="9727" width="1.85546875" style="203" customWidth="1"/>
    <col min="9728" max="9734" width="11.42578125" style="203"/>
    <col min="9735" max="9735" width="11.85546875" style="203" bestFit="1" customWidth="1"/>
    <col min="9736" max="9736" width="12.5703125" style="203" customWidth="1"/>
    <col min="9737" max="9737" width="13.28515625" style="203" customWidth="1"/>
    <col min="9738" max="9738" width="15.85546875" style="203" customWidth="1"/>
    <col min="9739" max="9739" width="13" style="203" customWidth="1"/>
    <col min="9740" max="9740" width="0.140625" style="203" customWidth="1"/>
    <col min="9741" max="9982" width="11.42578125" style="203"/>
    <col min="9983" max="9983" width="1.85546875" style="203" customWidth="1"/>
    <col min="9984" max="9990" width="11.42578125" style="203"/>
    <col min="9991" max="9991" width="11.85546875" style="203" bestFit="1" customWidth="1"/>
    <col min="9992" max="9992" width="12.5703125" style="203" customWidth="1"/>
    <col min="9993" max="9993" width="13.28515625" style="203" customWidth="1"/>
    <col min="9994" max="9994" width="15.85546875" style="203" customWidth="1"/>
    <col min="9995" max="9995" width="13" style="203" customWidth="1"/>
    <col min="9996" max="9996" width="0.140625" style="203" customWidth="1"/>
    <col min="9997" max="10238" width="11.42578125" style="203"/>
    <col min="10239" max="10239" width="1.85546875" style="203" customWidth="1"/>
    <col min="10240" max="10246" width="11.42578125" style="203"/>
    <col min="10247" max="10247" width="11.85546875" style="203" bestFit="1" customWidth="1"/>
    <col min="10248" max="10248" width="12.5703125" style="203" customWidth="1"/>
    <col min="10249" max="10249" width="13.28515625" style="203" customWidth="1"/>
    <col min="10250" max="10250" width="15.85546875" style="203" customWidth="1"/>
    <col min="10251" max="10251" width="13" style="203" customWidth="1"/>
    <col min="10252" max="10252" width="0.140625" style="203" customWidth="1"/>
    <col min="10253" max="10494" width="11.42578125" style="203"/>
    <col min="10495" max="10495" width="1.85546875" style="203" customWidth="1"/>
    <col min="10496" max="10502" width="11.42578125" style="203"/>
    <col min="10503" max="10503" width="11.85546875" style="203" bestFit="1" customWidth="1"/>
    <col min="10504" max="10504" width="12.5703125" style="203" customWidth="1"/>
    <col min="10505" max="10505" width="13.28515625" style="203" customWidth="1"/>
    <col min="10506" max="10506" width="15.85546875" style="203" customWidth="1"/>
    <col min="10507" max="10507" width="13" style="203" customWidth="1"/>
    <col min="10508" max="10508" width="0.140625" style="203" customWidth="1"/>
    <col min="10509" max="10750" width="11.42578125" style="203"/>
    <col min="10751" max="10751" width="1.85546875" style="203" customWidth="1"/>
    <col min="10752" max="10758" width="11.42578125" style="203"/>
    <col min="10759" max="10759" width="11.85546875" style="203" bestFit="1" customWidth="1"/>
    <col min="10760" max="10760" width="12.5703125" style="203" customWidth="1"/>
    <col min="10761" max="10761" width="13.28515625" style="203" customWidth="1"/>
    <col min="10762" max="10762" width="15.85546875" style="203" customWidth="1"/>
    <col min="10763" max="10763" width="13" style="203" customWidth="1"/>
    <col min="10764" max="10764" width="0.140625" style="203" customWidth="1"/>
    <col min="10765" max="11006" width="11.42578125" style="203"/>
    <col min="11007" max="11007" width="1.85546875" style="203" customWidth="1"/>
    <col min="11008" max="11014" width="11.42578125" style="203"/>
    <col min="11015" max="11015" width="11.85546875" style="203" bestFit="1" customWidth="1"/>
    <col min="11016" max="11016" width="12.5703125" style="203" customWidth="1"/>
    <col min="11017" max="11017" width="13.28515625" style="203" customWidth="1"/>
    <col min="11018" max="11018" width="15.85546875" style="203" customWidth="1"/>
    <col min="11019" max="11019" width="13" style="203" customWidth="1"/>
    <col min="11020" max="11020" width="0.140625" style="203" customWidth="1"/>
    <col min="11021" max="11262" width="11.42578125" style="203"/>
    <col min="11263" max="11263" width="1.85546875" style="203" customWidth="1"/>
    <col min="11264" max="11270" width="11.42578125" style="203"/>
    <col min="11271" max="11271" width="11.85546875" style="203" bestFit="1" customWidth="1"/>
    <col min="11272" max="11272" width="12.5703125" style="203" customWidth="1"/>
    <col min="11273" max="11273" width="13.28515625" style="203" customWidth="1"/>
    <col min="11274" max="11274" width="15.85546875" style="203" customWidth="1"/>
    <col min="11275" max="11275" width="13" style="203" customWidth="1"/>
    <col min="11276" max="11276" width="0.140625" style="203" customWidth="1"/>
    <col min="11277" max="11518" width="11.42578125" style="203"/>
    <col min="11519" max="11519" width="1.85546875" style="203" customWidth="1"/>
    <col min="11520" max="11526" width="11.42578125" style="203"/>
    <col min="11527" max="11527" width="11.85546875" style="203" bestFit="1" customWidth="1"/>
    <col min="11528" max="11528" width="12.5703125" style="203" customWidth="1"/>
    <col min="11529" max="11529" width="13.28515625" style="203" customWidth="1"/>
    <col min="11530" max="11530" width="15.85546875" style="203" customWidth="1"/>
    <col min="11531" max="11531" width="13" style="203" customWidth="1"/>
    <col min="11532" max="11532" width="0.140625" style="203" customWidth="1"/>
    <col min="11533" max="11774" width="11.42578125" style="203"/>
    <col min="11775" max="11775" width="1.85546875" style="203" customWidth="1"/>
    <col min="11776" max="11782" width="11.42578125" style="203"/>
    <col min="11783" max="11783" width="11.85546875" style="203" bestFit="1" customWidth="1"/>
    <col min="11784" max="11784" width="12.5703125" style="203" customWidth="1"/>
    <col min="11785" max="11785" width="13.28515625" style="203" customWidth="1"/>
    <col min="11786" max="11786" width="15.85546875" style="203" customWidth="1"/>
    <col min="11787" max="11787" width="13" style="203" customWidth="1"/>
    <col min="11788" max="11788" width="0.140625" style="203" customWidth="1"/>
    <col min="11789" max="12030" width="11.42578125" style="203"/>
    <col min="12031" max="12031" width="1.85546875" style="203" customWidth="1"/>
    <col min="12032" max="12038" width="11.42578125" style="203"/>
    <col min="12039" max="12039" width="11.85546875" style="203" bestFit="1" customWidth="1"/>
    <col min="12040" max="12040" width="12.5703125" style="203" customWidth="1"/>
    <col min="12041" max="12041" width="13.28515625" style="203" customWidth="1"/>
    <col min="12042" max="12042" width="15.85546875" style="203" customWidth="1"/>
    <col min="12043" max="12043" width="13" style="203" customWidth="1"/>
    <col min="12044" max="12044" width="0.140625" style="203" customWidth="1"/>
    <col min="12045" max="12286" width="11.42578125" style="203"/>
    <col min="12287" max="12287" width="1.85546875" style="203" customWidth="1"/>
    <col min="12288" max="12294" width="11.42578125" style="203"/>
    <col min="12295" max="12295" width="11.85546875" style="203" bestFit="1" customWidth="1"/>
    <col min="12296" max="12296" width="12.5703125" style="203" customWidth="1"/>
    <col min="12297" max="12297" width="13.28515625" style="203" customWidth="1"/>
    <col min="12298" max="12298" width="15.85546875" style="203" customWidth="1"/>
    <col min="12299" max="12299" width="13" style="203" customWidth="1"/>
    <col min="12300" max="12300" width="0.140625" style="203" customWidth="1"/>
    <col min="12301" max="12542" width="11.42578125" style="203"/>
    <col min="12543" max="12543" width="1.85546875" style="203" customWidth="1"/>
    <col min="12544" max="12550" width="11.42578125" style="203"/>
    <col min="12551" max="12551" width="11.85546875" style="203" bestFit="1" customWidth="1"/>
    <col min="12552" max="12552" width="12.5703125" style="203" customWidth="1"/>
    <col min="12553" max="12553" width="13.28515625" style="203" customWidth="1"/>
    <col min="12554" max="12554" width="15.85546875" style="203" customWidth="1"/>
    <col min="12555" max="12555" width="13" style="203" customWidth="1"/>
    <col min="12556" max="12556" width="0.140625" style="203" customWidth="1"/>
    <col min="12557" max="12798" width="11.42578125" style="203"/>
    <col min="12799" max="12799" width="1.85546875" style="203" customWidth="1"/>
    <col min="12800" max="12806" width="11.42578125" style="203"/>
    <col min="12807" max="12807" width="11.85546875" style="203" bestFit="1" customWidth="1"/>
    <col min="12808" max="12808" width="12.5703125" style="203" customWidth="1"/>
    <col min="12809" max="12809" width="13.28515625" style="203" customWidth="1"/>
    <col min="12810" max="12810" width="15.85546875" style="203" customWidth="1"/>
    <col min="12811" max="12811" width="13" style="203" customWidth="1"/>
    <col min="12812" max="12812" width="0.140625" style="203" customWidth="1"/>
    <col min="12813" max="13054" width="11.42578125" style="203"/>
    <col min="13055" max="13055" width="1.85546875" style="203" customWidth="1"/>
    <col min="13056" max="13062" width="11.42578125" style="203"/>
    <col min="13063" max="13063" width="11.85546875" style="203" bestFit="1" customWidth="1"/>
    <col min="13064" max="13064" width="12.5703125" style="203" customWidth="1"/>
    <col min="13065" max="13065" width="13.28515625" style="203" customWidth="1"/>
    <col min="13066" max="13066" width="15.85546875" style="203" customWidth="1"/>
    <col min="13067" max="13067" width="13" style="203" customWidth="1"/>
    <col min="13068" max="13068" width="0.140625" style="203" customWidth="1"/>
    <col min="13069" max="13310" width="11.42578125" style="203"/>
    <col min="13311" max="13311" width="1.85546875" style="203" customWidth="1"/>
    <col min="13312" max="13318" width="11.42578125" style="203"/>
    <col min="13319" max="13319" width="11.85546875" style="203" bestFit="1" customWidth="1"/>
    <col min="13320" max="13320" width="12.5703125" style="203" customWidth="1"/>
    <col min="13321" max="13321" width="13.28515625" style="203" customWidth="1"/>
    <col min="13322" max="13322" width="15.85546875" style="203" customWidth="1"/>
    <col min="13323" max="13323" width="13" style="203" customWidth="1"/>
    <col min="13324" max="13324" width="0.140625" style="203" customWidth="1"/>
    <col min="13325" max="13566" width="11.42578125" style="203"/>
    <col min="13567" max="13567" width="1.85546875" style="203" customWidth="1"/>
    <col min="13568" max="13574" width="11.42578125" style="203"/>
    <col min="13575" max="13575" width="11.85546875" style="203" bestFit="1" customWidth="1"/>
    <col min="13576" max="13576" width="12.5703125" style="203" customWidth="1"/>
    <col min="13577" max="13577" width="13.28515625" style="203" customWidth="1"/>
    <col min="13578" max="13578" width="15.85546875" style="203" customWidth="1"/>
    <col min="13579" max="13579" width="13" style="203" customWidth="1"/>
    <col min="13580" max="13580" width="0.140625" style="203" customWidth="1"/>
    <col min="13581" max="13822" width="11.42578125" style="203"/>
    <col min="13823" max="13823" width="1.85546875" style="203" customWidth="1"/>
    <col min="13824" max="13830" width="11.42578125" style="203"/>
    <col min="13831" max="13831" width="11.85546875" style="203" bestFit="1" customWidth="1"/>
    <col min="13832" max="13832" width="12.5703125" style="203" customWidth="1"/>
    <col min="13833" max="13833" width="13.28515625" style="203" customWidth="1"/>
    <col min="13834" max="13834" width="15.85546875" style="203" customWidth="1"/>
    <col min="13835" max="13835" width="13" style="203" customWidth="1"/>
    <col min="13836" max="13836" width="0.140625" style="203" customWidth="1"/>
    <col min="13837" max="14078" width="11.42578125" style="203"/>
    <col min="14079" max="14079" width="1.85546875" style="203" customWidth="1"/>
    <col min="14080" max="14086" width="11.42578125" style="203"/>
    <col min="14087" max="14087" width="11.85546875" style="203" bestFit="1" customWidth="1"/>
    <col min="14088" max="14088" width="12.5703125" style="203" customWidth="1"/>
    <col min="14089" max="14089" width="13.28515625" style="203" customWidth="1"/>
    <col min="14090" max="14090" width="15.85546875" style="203" customWidth="1"/>
    <col min="14091" max="14091" width="13" style="203" customWidth="1"/>
    <col min="14092" max="14092" width="0.140625" style="203" customWidth="1"/>
    <col min="14093" max="14334" width="11.42578125" style="203"/>
    <col min="14335" max="14335" width="1.85546875" style="203" customWidth="1"/>
    <col min="14336" max="14342" width="11.42578125" style="203"/>
    <col min="14343" max="14343" width="11.85546875" style="203" bestFit="1" customWidth="1"/>
    <col min="14344" max="14344" width="12.5703125" style="203" customWidth="1"/>
    <col min="14345" max="14345" width="13.28515625" style="203" customWidth="1"/>
    <col min="14346" max="14346" width="15.85546875" style="203" customWidth="1"/>
    <col min="14347" max="14347" width="13" style="203" customWidth="1"/>
    <col min="14348" max="14348" width="0.140625" style="203" customWidth="1"/>
    <col min="14349" max="14590" width="11.42578125" style="203"/>
    <col min="14591" max="14591" width="1.85546875" style="203" customWidth="1"/>
    <col min="14592" max="14598" width="11.42578125" style="203"/>
    <col min="14599" max="14599" width="11.85546875" style="203" bestFit="1" customWidth="1"/>
    <col min="14600" max="14600" width="12.5703125" style="203" customWidth="1"/>
    <col min="14601" max="14601" width="13.28515625" style="203" customWidth="1"/>
    <col min="14602" max="14602" width="15.85546875" style="203" customWidth="1"/>
    <col min="14603" max="14603" width="13" style="203" customWidth="1"/>
    <col min="14604" max="14604" width="0.140625" style="203" customWidth="1"/>
    <col min="14605" max="14846" width="11.42578125" style="203"/>
    <col min="14847" max="14847" width="1.85546875" style="203" customWidth="1"/>
    <col min="14848" max="14854" width="11.42578125" style="203"/>
    <col min="14855" max="14855" width="11.85546875" style="203" bestFit="1" customWidth="1"/>
    <col min="14856" max="14856" width="12.5703125" style="203" customWidth="1"/>
    <col min="14857" max="14857" width="13.28515625" style="203" customWidth="1"/>
    <col min="14858" max="14858" width="15.85546875" style="203" customWidth="1"/>
    <col min="14859" max="14859" width="13" style="203" customWidth="1"/>
    <col min="14860" max="14860" width="0.140625" style="203" customWidth="1"/>
    <col min="14861" max="15102" width="11.42578125" style="203"/>
    <col min="15103" max="15103" width="1.85546875" style="203" customWidth="1"/>
    <col min="15104" max="15110" width="11.42578125" style="203"/>
    <col min="15111" max="15111" width="11.85546875" style="203" bestFit="1" customWidth="1"/>
    <col min="15112" max="15112" width="12.5703125" style="203" customWidth="1"/>
    <col min="15113" max="15113" width="13.28515625" style="203" customWidth="1"/>
    <col min="15114" max="15114" width="15.85546875" style="203" customWidth="1"/>
    <col min="15115" max="15115" width="13" style="203" customWidth="1"/>
    <col min="15116" max="15116" width="0.140625" style="203" customWidth="1"/>
    <col min="15117" max="15358" width="11.42578125" style="203"/>
    <col min="15359" max="15359" width="1.85546875" style="203" customWidth="1"/>
    <col min="15360" max="15366" width="11.42578125" style="203"/>
    <col min="15367" max="15367" width="11.85546875" style="203" bestFit="1" customWidth="1"/>
    <col min="15368" max="15368" width="12.5703125" style="203" customWidth="1"/>
    <col min="15369" max="15369" width="13.28515625" style="203" customWidth="1"/>
    <col min="15370" max="15370" width="15.85546875" style="203" customWidth="1"/>
    <col min="15371" max="15371" width="13" style="203" customWidth="1"/>
    <col min="15372" max="15372" width="0.140625" style="203" customWidth="1"/>
    <col min="15373" max="15614" width="11.42578125" style="203"/>
    <col min="15615" max="15615" width="1.85546875" style="203" customWidth="1"/>
    <col min="15616" max="15622" width="11.42578125" style="203"/>
    <col min="15623" max="15623" width="11.85546875" style="203" bestFit="1" customWidth="1"/>
    <col min="15624" max="15624" width="12.5703125" style="203" customWidth="1"/>
    <col min="15625" max="15625" width="13.28515625" style="203" customWidth="1"/>
    <col min="15626" max="15626" width="15.85546875" style="203" customWidth="1"/>
    <col min="15627" max="15627" width="13" style="203" customWidth="1"/>
    <col min="15628" max="15628" width="0.140625" style="203" customWidth="1"/>
    <col min="15629" max="15870" width="11.42578125" style="203"/>
    <col min="15871" max="15871" width="1.85546875" style="203" customWidth="1"/>
    <col min="15872" max="15878" width="11.42578125" style="203"/>
    <col min="15879" max="15879" width="11.85546875" style="203" bestFit="1" customWidth="1"/>
    <col min="15880" max="15880" width="12.5703125" style="203" customWidth="1"/>
    <col min="15881" max="15881" width="13.28515625" style="203" customWidth="1"/>
    <col min="15882" max="15882" width="15.85546875" style="203" customWidth="1"/>
    <col min="15883" max="15883" width="13" style="203" customWidth="1"/>
    <col min="15884" max="15884" width="0.140625" style="203" customWidth="1"/>
    <col min="15885" max="16126" width="11.42578125" style="203"/>
    <col min="16127" max="16127" width="1.85546875" style="203" customWidth="1"/>
    <col min="16128" max="16134" width="11.42578125" style="203"/>
    <col min="16135" max="16135" width="11.85546875" style="203" bestFit="1" customWidth="1"/>
    <col min="16136" max="16136" width="12.5703125" style="203" customWidth="1"/>
    <col min="16137" max="16137" width="13.28515625" style="203" customWidth="1"/>
    <col min="16138" max="16138" width="15.85546875" style="203" customWidth="1"/>
    <col min="16139" max="16139" width="13" style="203" customWidth="1"/>
    <col min="16140" max="16140" width="0.140625" style="203" customWidth="1"/>
    <col min="16141" max="16384" width="11.42578125" style="203"/>
  </cols>
  <sheetData>
    <row r="1" spans="1:54" ht="4.5" customHeight="1">
      <c r="A1" s="1"/>
      <c r="B1" s="2"/>
      <c r="C1" s="3"/>
      <c r="D1" s="2"/>
      <c r="E1" s="2"/>
      <c r="F1" s="2"/>
      <c r="G1" s="2"/>
      <c r="H1" s="2"/>
      <c r="I1" s="3"/>
      <c r="J1" s="2"/>
      <c r="K1" s="2"/>
      <c r="L1" s="3"/>
    </row>
    <row r="2" spans="1:54" ht="13.5" customHeight="1" thickBot="1">
      <c r="A2" s="600"/>
      <c r="B2" s="5"/>
      <c r="C2" s="6"/>
      <c r="D2" s="602" t="s">
        <v>90</v>
      </c>
      <c r="E2" s="602"/>
      <c r="F2" s="602"/>
      <c r="G2" s="602"/>
      <c r="H2" s="602"/>
      <c r="I2" s="603"/>
      <c r="J2" s="604" t="s">
        <v>6</v>
      </c>
      <c r="K2" s="604"/>
      <c r="L2" s="605"/>
    </row>
    <row r="3" spans="1:54">
      <c r="A3" s="600"/>
      <c r="B3" s="5"/>
      <c r="C3" s="6"/>
      <c r="D3" s="602" t="s">
        <v>7</v>
      </c>
      <c r="E3" s="602"/>
      <c r="F3" s="602"/>
      <c r="G3" s="602"/>
      <c r="H3" s="602"/>
      <c r="I3" s="603"/>
      <c r="J3" s="8" t="s">
        <v>8</v>
      </c>
      <c r="K3" s="2"/>
      <c r="L3" s="9"/>
    </row>
    <row r="4" spans="1:54" ht="15.75" thickBot="1">
      <c r="A4" s="600"/>
      <c r="B4" s="5"/>
      <c r="C4" s="10"/>
      <c r="D4" s="606" t="s">
        <v>9</v>
      </c>
      <c r="E4" s="606"/>
      <c r="F4" s="606"/>
      <c r="G4" s="606"/>
      <c r="H4" s="606"/>
      <c r="I4" s="607"/>
      <c r="J4" s="11"/>
      <c r="K4" s="11"/>
      <c r="L4" s="12"/>
    </row>
    <row r="5" spans="1:54" ht="15.75" thickBot="1">
      <c r="A5" s="601"/>
      <c r="B5" s="11"/>
      <c r="C5" s="13"/>
      <c r="D5" s="608" t="s">
        <v>56</v>
      </c>
      <c r="E5" s="608"/>
      <c r="F5" s="608"/>
      <c r="G5" s="608"/>
      <c r="H5" s="608"/>
      <c r="I5" s="609"/>
      <c r="J5" s="14" t="s">
        <v>10</v>
      </c>
      <c r="K5" s="610"/>
      <c r="L5" s="611"/>
    </row>
    <row r="6" spans="1:54">
      <c r="A6" s="16"/>
      <c r="B6" s="5"/>
      <c r="C6" s="5"/>
      <c r="D6" s="5"/>
      <c r="E6" s="5"/>
      <c r="F6" s="5"/>
      <c r="G6" s="5"/>
      <c r="H6" s="5"/>
      <c r="I6" s="5"/>
      <c r="J6" s="5"/>
      <c r="K6" s="5"/>
      <c r="L6" s="17"/>
    </row>
    <row r="7" spans="1:54">
      <c r="A7" s="128" t="s">
        <v>11</v>
      </c>
      <c r="B7" s="19"/>
      <c r="C7" s="20"/>
      <c r="D7" s="20"/>
      <c r="E7" s="20"/>
      <c r="F7" s="20"/>
      <c r="G7" s="20"/>
      <c r="H7" s="20"/>
      <c r="I7" s="20"/>
      <c r="J7" s="20"/>
      <c r="K7" s="20"/>
      <c r="L7" s="21"/>
    </row>
    <row r="8" spans="1:54" ht="5.25" customHeight="1">
      <c r="A8" s="16"/>
      <c r="B8" s="23"/>
      <c r="C8" s="23"/>
      <c r="D8" s="23"/>
      <c r="E8" s="23"/>
      <c r="F8" s="23"/>
      <c r="G8" s="23"/>
      <c r="H8" s="23"/>
      <c r="I8" s="23"/>
      <c r="J8" s="23"/>
      <c r="K8" s="23"/>
      <c r="L8" s="17"/>
    </row>
    <row r="9" spans="1:54">
      <c r="A9" s="129" t="s">
        <v>12</v>
      </c>
      <c r="B9" s="5"/>
      <c r="C9" s="24"/>
      <c r="D9" s="25" t="s">
        <v>13</v>
      </c>
      <c r="E9" s="23"/>
      <c r="F9" s="23"/>
      <c r="G9" s="23"/>
      <c r="H9" s="23"/>
      <c r="I9" s="23"/>
      <c r="J9" s="23"/>
      <c r="K9" s="23"/>
      <c r="L9" s="17"/>
    </row>
    <row r="10" spans="1:54">
      <c r="A10" s="129" t="s">
        <v>14</v>
      </c>
      <c r="B10" s="5"/>
      <c r="C10" s="612"/>
      <c r="D10" s="612"/>
      <c r="E10" s="612"/>
      <c r="F10" s="612"/>
      <c r="G10" s="612"/>
      <c r="H10" s="612"/>
      <c r="I10" s="612"/>
      <c r="J10" s="612"/>
      <c r="K10" s="612"/>
      <c r="L10" s="613"/>
    </row>
    <row r="11" spans="1:54">
      <c r="A11" s="130"/>
      <c r="B11" s="5"/>
      <c r="C11" s="612"/>
      <c r="D11" s="612"/>
      <c r="E11" s="612"/>
      <c r="F11" s="612"/>
      <c r="G11" s="612"/>
      <c r="H11" s="612"/>
      <c r="I11" s="612"/>
      <c r="J11" s="612"/>
      <c r="K11" s="612"/>
      <c r="L11" s="613"/>
    </row>
    <row r="12" spans="1:54">
      <c r="A12" s="129" t="s">
        <v>15</v>
      </c>
      <c r="B12" s="5"/>
      <c r="C12" s="614"/>
      <c r="D12" s="614"/>
      <c r="E12" s="614"/>
      <c r="F12" s="614"/>
      <c r="G12" s="614"/>
      <c r="H12" s="614"/>
      <c r="I12" s="614"/>
      <c r="J12" s="614"/>
      <c r="K12" s="614"/>
      <c r="L12" s="615"/>
    </row>
    <row r="13" spans="1:54">
      <c r="A13" s="129" t="s">
        <v>16</v>
      </c>
      <c r="B13" s="5"/>
      <c r="C13" s="614"/>
      <c r="D13" s="614"/>
      <c r="E13" s="614"/>
      <c r="F13" s="614"/>
      <c r="G13" s="614"/>
      <c r="H13" s="614"/>
      <c r="I13" s="614"/>
      <c r="J13" s="614"/>
      <c r="K13" s="614"/>
      <c r="L13" s="615"/>
    </row>
    <row r="14" spans="1:54">
      <c r="A14" s="129" t="s">
        <v>17</v>
      </c>
      <c r="B14" s="5"/>
      <c r="C14" s="614"/>
      <c r="D14" s="614"/>
      <c r="E14" s="614"/>
      <c r="F14" s="614"/>
      <c r="G14" s="614"/>
      <c r="H14" s="614"/>
      <c r="I14" s="614"/>
      <c r="J14" s="614"/>
      <c r="K14" s="614"/>
      <c r="L14" s="615"/>
    </row>
    <row r="15" spans="1:54" ht="4.5" customHeight="1" thickBot="1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8"/>
    </row>
    <row r="16" spans="1:54" s="32" customFormat="1" ht="2.25" customHeight="1" thickBot="1">
      <c r="A16" s="131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  <c r="M16" s="204"/>
      <c r="N16" s="204"/>
      <c r="O16" s="204"/>
      <c r="P16" s="204"/>
      <c r="Q16" s="204"/>
      <c r="R16" s="204"/>
      <c r="S16" s="204"/>
      <c r="T16" s="204"/>
      <c r="U16" s="204"/>
      <c r="V16" s="204"/>
      <c r="W16" s="204"/>
      <c r="X16" s="204"/>
      <c r="Y16" s="204"/>
      <c r="Z16" s="204"/>
      <c r="AA16" s="204"/>
      <c r="AB16" s="204"/>
      <c r="AC16" s="204"/>
      <c r="AD16" s="204"/>
      <c r="AE16" s="204"/>
      <c r="AF16" s="204"/>
      <c r="AG16" s="204"/>
      <c r="AH16" s="204"/>
      <c r="AI16" s="204"/>
      <c r="AJ16" s="204"/>
      <c r="AK16" s="204"/>
      <c r="AL16" s="204"/>
      <c r="AM16" s="204"/>
      <c r="AN16" s="204"/>
      <c r="AO16" s="204"/>
      <c r="AP16" s="204"/>
      <c r="AQ16" s="204"/>
      <c r="AR16" s="204"/>
      <c r="AS16" s="204"/>
      <c r="AT16" s="204"/>
      <c r="AU16" s="204"/>
      <c r="AV16" s="204"/>
      <c r="AW16" s="204"/>
      <c r="AX16" s="204"/>
      <c r="AY16" s="204"/>
      <c r="AZ16" s="204"/>
      <c r="BA16" s="204"/>
      <c r="BB16" s="204"/>
    </row>
    <row r="17" spans="1:13">
      <c r="A17" s="132" t="s">
        <v>18</v>
      </c>
      <c r="B17" s="33"/>
      <c r="C17" s="34"/>
      <c r="D17" s="34"/>
      <c r="E17" s="34"/>
      <c r="F17" s="34"/>
      <c r="G17" s="34"/>
      <c r="H17" s="34"/>
      <c r="I17" s="34"/>
      <c r="J17" s="34"/>
      <c r="K17" s="34"/>
      <c r="L17" s="35"/>
    </row>
    <row r="18" spans="1:13" ht="4.5" customHeight="1" thickBot="1">
      <c r="A18" s="16"/>
      <c r="B18" s="5"/>
      <c r="C18" s="5"/>
      <c r="D18" s="5"/>
      <c r="E18" s="5"/>
      <c r="F18" s="5"/>
      <c r="G18" s="5"/>
      <c r="H18" s="5"/>
      <c r="I18" s="5"/>
      <c r="J18" s="5"/>
      <c r="K18" s="5"/>
      <c r="L18" s="17"/>
    </row>
    <row r="19" spans="1:13">
      <c r="A19" s="37" t="s">
        <v>19</v>
      </c>
      <c r="B19" s="570" t="s">
        <v>20</v>
      </c>
      <c r="C19" s="571"/>
      <c r="D19" s="571"/>
      <c r="E19" s="571"/>
      <c r="F19" s="571"/>
      <c r="G19" s="571"/>
      <c r="H19" s="571"/>
      <c r="I19" s="571"/>
      <c r="J19" s="599"/>
      <c r="K19" s="256" t="s">
        <v>21</v>
      </c>
      <c r="L19" s="37" t="s">
        <v>22</v>
      </c>
      <c r="M19" s="204"/>
    </row>
    <row r="20" spans="1:13" ht="15.75" thickBot="1">
      <c r="A20" s="39">
        <v>640.20000000000005</v>
      </c>
      <c r="B20" s="584" t="s">
        <v>283</v>
      </c>
      <c r="C20" s="585"/>
      <c r="D20" s="585"/>
      <c r="E20" s="585"/>
      <c r="F20" s="585"/>
      <c r="G20" s="585"/>
      <c r="H20" s="585"/>
      <c r="I20" s="585"/>
      <c r="J20" s="586"/>
      <c r="K20" s="40" t="s">
        <v>92</v>
      </c>
      <c r="L20" s="97"/>
      <c r="M20" s="204"/>
    </row>
    <row r="21" spans="1:13">
      <c r="A21" s="16"/>
      <c r="B21" s="5"/>
      <c r="C21" s="5"/>
      <c r="D21" s="5"/>
      <c r="E21" s="5"/>
      <c r="F21" s="5"/>
      <c r="G21" s="5"/>
      <c r="H21" s="5"/>
      <c r="I21" s="5"/>
      <c r="J21" s="5"/>
      <c r="K21" s="5"/>
      <c r="L21" s="17"/>
    </row>
    <row r="22" spans="1:13">
      <c r="A22" s="133" t="s">
        <v>24</v>
      </c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3"/>
    </row>
    <row r="23" spans="1:13" s="49" customFormat="1" ht="3.75" customHeight="1" thickBot="1">
      <c r="A23" s="134"/>
      <c r="B23" s="45"/>
      <c r="C23" s="45"/>
      <c r="D23" s="45"/>
      <c r="E23" s="45"/>
      <c r="F23" s="45"/>
      <c r="G23" s="45"/>
      <c r="H23" s="46"/>
      <c r="I23" s="46"/>
      <c r="J23" s="45"/>
      <c r="K23" s="45"/>
      <c r="L23" s="47"/>
    </row>
    <row r="24" spans="1:13">
      <c r="A24" s="570" t="s">
        <v>20</v>
      </c>
      <c r="B24" s="587"/>
      <c r="C24" s="587"/>
      <c r="D24" s="587"/>
      <c r="E24" s="588"/>
      <c r="F24" s="589" t="s">
        <v>25</v>
      </c>
      <c r="G24" s="587"/>
      <c r="H24" s="590" t="s">
        <v>26</v>
      </c>
      <c r="I24" s="591"/>
      <c r="J24" s="50" t="s">
        <v>27</v>
      </c>
      <c r="K24" s="256" t="s">
        <v>28</v>
      </c>
      <c r="L24" s="51" t="s">
        <v>29</v>
      </c>
    </row>
    <row r="25" spans="1:13">
      <c r="A25" s="580" t="s">
        <v>72</v>
      </c>
      <c r="B25" s="581"/>
      <c r="C25" s="581"/>
      <c r="D25" s="581"/>
      <c r="E25" s="582"/>
      <c r="F25" s="592"/>
      <c r="G25" s="582"/>
      <c r="H25" s="592"/>
      <c r="I25" s="582"/>
      <c r="J25" s="52"/>
      <c r="K25" s="53"/>
      <c r="L25" s="54">
        <f>+L54*0.1</f>
        <v>118.96387999999997</v>
      </c>
    </row>
    <row r="26" spans="1:13">
      <c r="A26" s="593"/>
      <c r="B26" s="594"/>
      <c r="C26" s="594"/>
      <c r="D26" s="594"/>
      <c r="E26" s="595"/>
      <c r="F26" s="55"/>
      <c r="G26" s="56"/>
      <c r="H26" s="55"/>
      <c r="I26" s="56"/>
      <c r="J26" s="52"/>
      <c r="K26" s="53"/>
      <c r="L26" s="54"/>
    </row>
    <row r="27" spans="1:13" ht="15.75" thickBot="1">
      <c r="A27" s="574"/>
      <c r="B27" s="575"/>
      <c r="C27" s="575"/>
      <c r="D27" s="575"/>
      <c r="E27" s="583"/>
      <c r="F27" s="598"/>
      <c r="G27" s="583"/>
      <c r="H27" s="598"/>
      <c r="I27" s="583"/>
      <c r="J27" s="57"/>
      <c r="K27" s="58"/>
      <c r="L27" s="59"/>
    </row>
    <row r="28" spans="1:13" ht="15.75" thickBot="1">
      <c r="A28" s="567" t="s">
        <v>31</v>
      </c>
      <c r="B28" s="568"/>
      <c r="C28" s="568"/>
      <c r="D28" s="568"/>
      <c r="E28" s="568"/>
      <c r="F28" s="568"/>
      <c r="G28" s="568"/>
      <c r="H28" s="568"/>
      <c r="I28" s="568"/>
      <c r="J28" s="568"/>
      <c r="K28" s="569"/>
      <c r="L28" s="60">
        <f>+L25</f>
        <v>118.96387999999997</v>
      </c>
    </row>
    <row r="29" spans="1:13">
      <c r="A29" s="135"/>
      <c r="B29" s="5"/>
      <c r="C29" s="5"/>
      <c r="D29" s="5"/>
      <c r="E29" s="5"/>
      <c r="F29" s="5"/>
      <c r="G29" s="5"/>
      <c r="H29" s="5"/>
      <c r="I29" s="5"/>
      <c r="J29" s="5"/>
      <c r="K29" s="5"/>
      <c r="L29" s="17"/>
    </row>
    <row r="30" spans="1:13">
      <c r="A30" s="136" t="s">
        <v>32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21"/>
    </row>
    <row r="31" spans="1:13" ht="3.75" customHeight="1" thickBot="1">
      <c r="A31" s="26"/>
      <c r="B31" s="11"/>
      <c r="C31" s="11"/>
      <c r="D31" s="11"/>
      <c r="E31" s="11"/>
      <c r="F31" s="11"/>
      <c r="G31" s="11"/>
      <c r="H31" s="11"/>
      <c r="I31" s="5"/>
      <c r="J31" s="5"/>
      <c r="K31" s="5"/>
      <c r="L31" s="17"/>
    </row>
    <row r="32" spans="1:13">
      <c r="A32" s="570" t="s">
        <v>20</v>
      </c>
      <c r="B32" s="571"/>
      <c r="C32" s="571"/>
      <c r="D32" s="571"/>
      <c r="E32" s="571"/>
      <c r="F32" s="571"/>
      <c r="G32" s="571"/>
      <c r="H32" s="579"/>
      <c r="I32" s="257" t="s">
        <v>21</v>
      </c>
      <c r="J32" s="50" t="s">
        <v>22</v>
      </c>
      <c r="K32" s="256" t="s">
        <v>33</v>
      </c>
      <c r="L32" s="51" t="s">
        <v>29</v>
      </c>
    </row>
    <row r="33" spans="1:13">
      <c r="A33" s="580" t="s">
        <v>284</v>
      </c>
      <c r="B33" s="581"/>
      <c r="C33" s="581"/>
      <c r="D33" s="581"/>
      <c r="E33" s="581"/>
      <c r="F33" s="581"/>
      <c r="G33" s="581"/>
      <c r="H33" s="582"/>
      <c r="I33" s="62" t="s">
        <v>92</v>
      </c>
      <c r="J33" s="63">
        <v>1.05</v>
      </c>
      <c r="K33" s="64">
        <f>+insumos!C14</f>
        <v>16320</v>
      </c>
      <c r="L33" s="54">
        <f>+J33*K33</f>
        <v>17136</v>
      </c>
    </row>
    <row r="34" spans="1:13">
      <c r="A34" s="580" t="s">
        <v>94</v>
      </c>
      <c r="B34" s="581"/>
      <c r="C34" s="581"/>
      <c r="D34" s="581"/>
      <c r="E34" s="581"/>
      <c r="F34" s="581"/>
      <c r="G34" s="581"/>
      <c r="H34" s="582"/>
      <c r="I34" s="65" t="s">
        <v>92</v>
      </c>
      <c r="J34" s="66">
        <v>0.1</v>
      </c>
      <c r="K34" s="67">
        <f>+insumos!C16</f>
        <v>6750</v>
      </c>
      <c r="L34" s="68">
        <f>+J34*K34</f>
        <v>675</v>
      </c>
      <c r="M34" s="98"/>
    </row>
    <row r="35" spans="1:13">
      <c r="A35" s="580"/>
      <c r="B35" s="581"/>
      <c r="C35" s="581"/>
      <c r="D35" s="581"/>
      <c r="E35" s="581"/>
      <c r="F35" s="581"/>
      <c r="G35" s="581"/>
      <c r="H35" s="582"/>
      <c r="I35" s="65"/>
      <c r="J35" s="66"/>
      <c r="K35" s="67"/>
      <c r="L35" s="68"/>
      <c r="M35" s="98"/>
    </row>
    <row r="36" spans="1:13">
      <c r="A36" s="580"/>
      <c r="B36" s="581"/>
      <c r="C36" s="581"/>
      <c r="D36" s="581"/>
      <c r="E36" s="581"/>
      <c r="F36" s="581"/>
      <c r="G36" s="581"/>
      <c r="H36" s="582"/>
      <c r="I36" s="65"/>
      <c r="J36" s="66"/>
      <c r="K36" s="67"/>
      <c r="L36" s="68"/>
      <c r="M36" s="98"/>
    </row>
    <row r="37" spans="1:13">
      <c r="A37" s="580"/>
      <c r="B37" s="581"/>
      <c r="C37" s="581"/>
      <c r="D37" s="581"/>
      <c r="E37" s="581"/>
      <c r="F37" s="581"/>
      <c r="G37" s="581"/>
      <c r="H37" s="582"/>
      <c r="I37" s="65"/>
      <c r="J37" s="66"/>
      <c r="K37" s="67"/>
      <c r="L37" s="68"/>
      <c r="M37" s="98"/>
    </row>
    <row r="38" spans="1:13">
      <c r="A38" s="580"/>
      <c r="B38" s="581"/>
      <c r="C38" s="581"/>
      <c r="D38" s="581"/>
      <c r="E38" s="581"/>
      <c r="F38" s="581"/>
      <c r="G38" s="581"/>
      <c r="H38" s="582"/>
      <c r="I38" s="65"/>
      <c r="J38" s="66"/>
      <c r="K38" s="67"/>
      <c r="L38" s="68"/>
      <c r="M38" s="98"/>
    </row>
    <row r="39" spans="1:13" ht="15.75" thickBot="1">
      <c r="A39" s="574"/>
      <c r="B39" s="575"/>
      <c r="C39" s="575"/>
      <c r="D39" s="575"/>
      <c r="E39" s="575"/>
      <c r="F39" s="575"/>
      <c r="G39" s="575"/>
      <c r="H39" s="583"/>
      <c r="I39" s="69"/>
      <c r="J39" s="70"/>
      <c r="K39" s="67"/>
      <c r="L39" s="71"/>
      <c r="M39" s="98"/>
    </row>
    <row r="40" spans="1:13" ht="15.75" thickBot="1">
      <c r="A40" s="567" t="s">
        <v>31</v>
      </c>
      <c r="B40" s="568"/>
      <c r="C40" s="568"/>
      <c r="D40" s="568"/>
      <c r="E40" s="568"/>
      <c r="F40" s="568"/>
      <c r="G40" s="568"/>
      <c r="H40" s="568"/>
      <c r="I40" s="568"/>
      <c r="J40" s="568"/>
      <c r="K40" s="569"/>
      <c r="L40" s="60">
        <f>SUM(L33:L39)</f>
        <v>17811</v>
      </c>
      <c r="M40" s="98"/>
    </row>
    <row r="41" spans="1:13">
      <c r="A41" s="16"/>
      <c r="B41" s="5"/>
      <c r="C41" s="5"/>
      <c r="D41" s="5"/>
      <c r="E41" s="5"/>
      <c r="F41" s="5"/>
      <c r="G41" s="5"/>
      <c r="H41" s="5"/>
      <c r="I41" s="5"/>
      <c r="J41" s="5"/>
      <c r="K41" s="5"/>
      <c r="L41" s="17"/>
      <c r="M41" s="98"/>
    </row>
    <row r="42" spans="1:13">
      <c r="A42" s="136" t="s">
        <v>34</v>
      </c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21"/>
      <c r="M42" s="98"/>
    </row>
    <row r="43" spans="1:13" ht="3.75" customHeight="1" thickBot="1">
      <c r="A43" s="16"/>
      <c r="B43" s="5"/>
      <c r="C43" s="5"/>
      <c r="D43" s="5"/>
      <c r="E43" s="5"/>
      <c r="F43" s="5"/>
      <c r="G43" s="5"/>
      <c r="H43" s="5"/>
      <c r="I43" s="5"/>
      <c r="J43" s="5"/>
      <c r="K43" s="5"/>
      <c r="L43" s="17"/>
      <c r="M43" s="98"/>
    </row>
    <row r="44" spans="1:13">
      <c r="A44" s="570" t="s">
        <v>35</v>
      </c>
      <c r="B44" s="571"/>
      <c r="C44" s="571"/>
      <c r="D44" s="571"/>
      <c r="E44" s="571"/>
      <c r="F44" s="571"/>
      <c r="G44" s="571"/>
      <c r="H44" s="50" t="s">
        <v>36</v>
      </c>
      <c r="I44" s="256" t="s">
        <v>37</v>
      </c>
      <c r="J44" s="50" t="s">
        <v>38</v>
      </c>
      <c r="K44" s="256" t="s">
        <v>39</v>
      </c>
      <c r="L44" s="51" t="s">
        <v>29</v>
      </c>
      <c r="M44" s="98">
        <f>1569*1.16</f>
        <v>1820.04</v>
      </c>
    </row>
    <row r="45" spans="1:13">
      <c r="A45" s="580"/>
      <c r="B45" s="581"/>
      <c r="C45" s="581"/>
      <c r="D45" s="581"/>
      <c r="E45" s="581"/>
      <c r="F45" s="581"/>
      <c r="G45" s="581"/>
      <c r="H45" s="86"/>
      <c r="I45" s="72"/>
      <c r="J45" s="86"/>
      <c r="K45" s="72"/>
      <c r="L45" s="99"/>
      <c r="M45" s="98"/>
    </row>
    <row r="46" spans="1:13" ht="15.75" thickBot="1">
      <c r="A46" s="574"/>
      <c r="B46" s="575"/>
      <c r="C46" s="575"/>
      <c r="D46" s="575"/>
      <c r="E46" s="575"/>
      <c r="F46" s="575"/>
      <c r="G46" s="575"/>
      <c r="H46" s="87"/>
      <c r="I46" s="11"/>
      <c r="J46" s="87"/>
      <c r="K46" s="11"/>
      <c r="L46" s="88"/>
      <c r="M46" s="98"/>
    </row>
    <row r="47" spans="1:13" ht="15.75" thickBot="1">
      <c r="A47" s="567" t="s">
        <v>31</v>
      </c>
      <c r="B47" s="568"/>
      <c r="C47" s="568"/>
      <c r="D47" s="568"/>
      <c r="E47" s="568"/>
      <c r="F47" s="568"/>
      <c r="G47" s="568"/>
      <c r="H47" s="568"/>
      <c r="I47" s="568"/>
      <c r="J47" s="568"/>
      <c r="K47" s="569"/>
      <c r="L47" s="100">
        <f>SUM(L45:L46)</f>
        <v>0</v>
      </c>
      <c r="M47" s="98"/>
    </row>
    <row r="48" spans="1:13">
      <c r="A48" s="16"/>
      <c r="B48" s="5"/>
      <c r="C48" s="5"/>
      <c r="D48" s="5"/>
      <c r="E48" s="5"/>
      <c r="F48" s="5"/>
      <c r="G48" s="5"/>
      <c r="H48" s="5"/>
      <c r="I48" s="5"/>
      <c r="J48" s="5"/>
      <c r="K48" s="5"/>
      <c r="L48" s="17"/>
      <c r="M48" s="98"/>
    </row>
    <row r="49" spans="1:13">
      <c r="A49" s="136" t="s">
        <v>41</v>
      </c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21"/>
      <c r="M49" s="98"/>
    </row>
    <row r="50" spans="1:13" ht="3.75" customHeight="1" thickBot="1">
      <c r="A50" s="16"/>
      <c r="B50" s="5"/>
      <c r="C50" s="5"/>
      <c r="D50" s="5"/>
      <c r="E50" s="5"/>
      <c r="F50" s="5"/>
      <c r="G50" s="5"/>
      <c r="H50" s="5"/>
      <c r="I50" s="5"/>
      <c r="J50" s="5"/>
      <c r="K50" s="5"/>
      <c r="L50" s="17"/>
      <c r="M50" s="98"/>
    </row>
    <row r="51" spans="1:13">
      <c r="A51" s="570" t="s">
        <v>42</v>
      </c>
      <c r="B51" s="571"/>
      <c r="C51" s="571"/>
      <c r="D51" s="571"/>
      <c r="E51" s="571"/>
      <c r="F51" s="571"/>
      <c r="G51" s="571"/>
      <c r="H51" s="50" t="s">
        <v>43</v>
      </c>
      <c r="I51" s="76" t="s">
        <v>44</v>
      </c>
      <c r="J51" s="77" t="s">
        <v>45</v>
      </c>
      <c r="K51" s="76" t="s">
        <v>28</v>
      </c>
      <c r="L51" s="78" t="s">
        <v>29</v>
      </c>
      <c r="M51" s="98"/>
    </row>
    <row r="52" spans="1:13">
      <c r="A52" s="572" t="s">
        <v>95</v>
      </c>
      <c r="B52" s="573"/>
      <c r="C52" s="573"/>
      <c r="D52" s="573"/>
      <c r="E52" s="573"/>
      <c r="F52" s="573"/>
      <c r="G52" s="573"/>
      <c r="H52" s="52">
        <f>+insumos!C50+2*insumos!C49</f>
        <v>160762</v>
      </c>
      <c r="I52" s="64">
        <f>+H52*0.85</f>
        <v>136647.69999999998</v>
      </c>
      <c r="J52" s="52">
        <f>+H52+I52</f>
        <v>297409.69999999995</v>
      </c>
      <c r="K52" s="72">
        <v>250</v>
      </c>
      <c r="L52" s="54">
        <f>+J52/K52</f>
        <v>1189.6387999999997</v>
      </c>
      <c r="M52" s="98"/>
    </row>
    <row r="53" spans="1:13" ht="15.75" thickBot="1">
      <c r="A53" s="574"/>
      <c r="B53" s="575"/>
      <c r="C53" s="575"/>
      <c r="D53" s="575"/>
      <c r="E53" s="575"/>
      <c r="F53" s="575"/>
      <c r="G53" s="575"/>
      <c r="H53" s="87"/>
      <c r="I53" s="11"/>
      <c r="J53" s="87"/>
      <c r="K53" s="11" t="s">
        <v>51</v>
      </c>
      <c r="L53" s="88"/>
      <c r="M53" s="98"/>
    </row>
    <row r="54" spans="1:13" ht="15.75" thickBot="1">
      <c r="A54" s="567" t="s">
        <v>31</v>
      </c>
      <c r="B54" s="568"/>
      <c r="C54" s="568"/>
      <c r="D54" s="568"/>
      <c r="E54" s="568"/>
      <c r="F54" s="568"/>
      <c r="G54" s="568"/>
      <c r="H54" s="568"/>
      <c r="I54" s="568"/>
      <c r="J54" s="568"/>
      <c r="K54" s="569"/>
      <c r="L54" s="60">
        <f>SUM(L52:L53)</f>
        <v>1189.6387999999997</v>
      </c>
      <c r="M54" s="98"/>
    </row>
    <row r="55" spans="1:13" ht="8.25" customHeight="1" thickBot="1">
      <c r="A55" s="16"/>
      <c r="B55" s="5"/>
      <c r="C55" s="5"/>
      <c r="D55" s="5"/>
      <c r="E55" s="5"/>
      <c r="F55" s="5"/>
      <c r="G55" s="5"/>
      <c r="H55" s="5"/>
      <c r="I55" s="5"/>
      <c r="J55" s="5"/>
      <c r="K55" s="5"/>
      <c r="L55" s="17"/>
    </row>
    <row r="56" spans="1:13" ht="15.75" thickBot="1">
      <c r="A56" s="576" t="s">
        <v>47</v>
      </c>
      <c r="B56" s="577"/>
      <c r="C56" s="577"/>
      <c r="D56" s="577"/>
      <c r="E56" s="577"/>
      <c r="F56" s="577"/>
      <c r="G56" s="577"/>
      <c r="H56" s="577"/>
      <c r="I56" s="577"/>
      <c r="J56" s="577"/>
      <c r="K56" s="578"/>
      <c r="L56" s="60">
        <f>ROUND(L28+L40+L47+L54,0)</f>
        <v>19120</v>
      </c>
    </row>
    <row r="57" spans="1:13" ht="3" customHeight="1">
      <c r="A57" s="16"/>
      <c r="B57" s="5"/>
      <c r="C57" s="5"/>
      <c r="D57" s="5"/>
      <c r="E57" s="5"/>
      <c r="F57" s="5"/>
      <c r="G57" s="5"/>
      <c r="H57" s="5"/>
      <c r="I57" s="5"/>
      <c r="J57" s="5"/>
      <c r="K57" s="5"/>
      <c r="L57" s="17"/>
    </row>
    <row r="58" spans="1:13" ht="3" customHeight="1">
      <c r="A58" s="16"/>
      <c r="B58" s="5"/>
      <c r="C58" s="5"/>
      <c r="D58" s="5"/>
      <c r="E58" s="5"/>
      <c r="F58" s="5"/>
      <c r="G58" s="5"/>
      <c r="H58" s="5"/>
      <c r="I58" s="5"/>
      <c r="J58" s="5"/>
      <c r="K58" s="5"/>
      <c r="L58" s="17"/>
    </row>
    <row r="59" spans="1:13" ht="9.75" customHeight="1">
      <c r="A59" s="16"/>
      <c r="B59" s="5"/>
      <c r="C59" s="5"/>
      <c r="D59" s="5"/>
      <c r="E59" s="5"/>
      <c r="F59" s="5"/>
      <c r="G59" s="5"/>
      <c r="H59" s="5"/>
      <c r="I59" s="5"/>
      <c r="J59" s="5"/>
      <c r="K59" s="5"/>
      <c r="L59" s="17"/>
    </row>
    <row r="60" spans="1:13" ht="9.75" customHeight="1">
      <c r="A60" s="16"/>
      <c r="B60" s="5"/>
      <c r="C60" s="5"/>
      <c r="D60" s="5"/>
      <c r="E60" s="5"/>
      <c r="F60" s="5"/>
      <c r="G60" s="5"/>
      <c r="H60" s="5"/>
      <c r="I60" s="5"/>
      <c r="J60" s="5"/>
      <c r="K60" s="5"/>
      <c r="L60" s="17"/>
    </row>
    <row r="61" spans="1:13" ht="9.75" customHeight="1">
      <c r="A61" s="16"/>
      <c r="B61" s="5"/>
      <c r="C61" s="5"/>
      <c r="D61" s="5"/>
      <c r="E61" s="5"/>
      <c r="F61" s="5"/>
      <c r="G61" s="5"/>
      <c r="H61" s="5"/>
      <c r="I61" s="5"/>
      <c r="J61" s="5"/>
      <c r="K61" s="5"/>
      <c r="L61" s="17"/>
    </row>
    <row r="62" spans="1:13" ht="9.75" customHeight="1">
      <c r="A62" s="16"/>
      <c r="B62" s="5"/>
      <c r="C62" s="5"/>
      <c r="D62" s="5"/>
      <c r="E62" s="5"/>
      <c r="F62" s="5"/>
      <c r="G62" s="5"/>
      <c r="H62" s="5"/>
      <c r="I62" s="5"/>
      <c r="J62" s="5"/>
      <c r="K62" s="5"/>
      <c r="L62" s="17"/>
    </row>
    <row r="63" spans="1:13" ht="9.75" customHeight="1">
      <c r="A63" s="16"/>
      <c r="B63" s="5"/>
      <c r="C63" s="5"/>
      <c r="D63" s="5"/>
      <c r="E63" s="5"/>
      <c r="F63" s="5"/>
      <c r="G63" s="5"/>
      <c r="H63" s="5"/>
      <c r="I63" s="5"/>
      <c r="J63" s="5"/>
      <c r="K63" s="5"/>
      <c r="L63" s="17"/>
    </row>
    <row r="64" spans="1:13" ht="9.75" customHeight="1">
      <c r="A64" s="16"/>
      <c r="B64" s="5"/>
      <c r="C64" s="5"/>
      <c r="D64" s="5"/>
      <c r="E64" s="5"/>
      <c r="F64" s="79" t="s">
        <v>48</v>
      </c>
      <c r="G64" s="5"/>
      <c r="H64" s="5"/>
      <c r="I64" s="5"/>
      <c r="J64" s="5"/>
      <c r="K64" s="5"/>
      <c r="L64" s="17"/>
    </row>
    <row r="65" spans="1:12">
      <c r="A65" s="16"/>
      <c r="B65" s="5"/>
      <c r="C65" s="5"/>
      <c r="D65" s="5"/>
      <c r="E65" s="5"/>
      <c r="F65" s="79" t="s">
        <v>49</v>
      </c>
      <c r="G65" s="554"/>
      <c r="H65" s="554"/>
      <c r="I65" s="554"/>
      <c r="J65" s="5"/>
      <c r="K65" s="5"/>
      <c r="L65" s="17"/>
    </row>
    <row r="66" spans="1:12">
      <c r="A66" s="555" t="s">
        <v>50</v>
      </c>
      <c r="B66" s="556"/>
      <c r="C66" s="556"/>
      <c r="D66" s="556"/>
      <c r="E66" s="556"/>
      <c r="F66" s="556"/>
      <c r="G66" s="556"/>
      <c r="H66" s="556"/>
      <c r="I66" s="556"/>
      <c r="J66" s="556"/>
      <c r="K66" s="556"/>
      <c r="L66" s="557"/>
    </row>
    <row r="67" spans="1:12" ht="3" customHeight="1">
      <c r="A67" s="16"/>
      <c r="B67" s="5"/>
      <c r="C67" s="5"/>
      <c r="D67" s="5"/>
      <c r="E67" s="5"/>
      <c r="F67" s="5" t="s">
        <v>51</v>
      </c>
      <c r="G67" s="5"/>
      <c r="H67" s="5"/>
      <c r="I67" s="5"/>
      <c r="J67" s="5"/>
      <c r="K67" s="5"/>
      <c r="L67" s="17"/>
    </row>
    <row r="68" spans="1:12">
      <c r="A68" s="136" t="s">
        <v>89</v>
      </c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21"/>
    </row>
    <row r="69" spans="1:12">
      <c r="A69" s="558"/>
      <c r="B69" s="559"/>
      <c r="C69" s="559"/>
      <c r="D69" s="559"/>
      <c r="E69" s="559"/>
      <c r="F69" s="559"/>
      <c r="G69" s="559"/>
      <c r="H69" s="559"/>
      <c r="I69" s="559"/>
      <c r="J69" s="559"/>
      <c r="K69" s="559"/>
      <c r="L69" s="560"/>
    </row>
    <row r="70" spans="1:12">
      <c r="A70" s="561"/>
      <c r="B70" s="562"/>
      <c r="C70" s="562"/>
      <c r="D70" s="562"/>
      <c r="E70" s="562"/>
      <c r="F70" s="562"/>
      <c r="G70" s="562"/>
      <c r="H70" s="562"/>
      <c r="I70" s="562"/>
      <c r="J70" s="562"/>
      <c r="K70" s="562"/>
      <c r="L70" s="563"/>
    </row>
    <row r="71" spans="1:12">
      <c r="A71" s="564"/>
      <c r="B71" s="565"/>
      <c r="C71" s="565"/>
      <c r="D71" s="565"/>
      <c r="E71" s="565"/>
      <c r="F71" s="565"/>
      <c r="G71" s="565"/>
      <c r="H71" s="565"/>
      <c r="I71" s="565"/>
      <c r="J71" s="565"/>
      <c r="K71" s="565"/>
      <c r="L71" s="566"/>
    </row>
    <row r="72" spans="1:12">
      <c r="A72" s="80"/>
      <c r="B72" s="81"/>
      <c r="C72" s="81"/>
      <c r="D72" s="81"/>
      <c r="E72" s="81"/>
      <c r="F72" s="81"/>
      <c r="G72" s="81"/>
      <c r="H72" s="81"/>
      <c r="I72" s="81"/>
      <c r="J72" s="81"/>
      <c r="K72" s="81"/>
      <c r="L72" s="82"/>
    </row>
    <row r="73" spans="1:12">
      <c r="A73" s="80" t="s">
        <v>53</v>
      </c>
      <c r="B73" s="137"/>
      <c r="C73" s="81"/>
      <c r="D73" s="81"/>
      <c r="E73" s="81"/>
      <c r="F73" s="81"/>
      <c r="G73" s="81"/>
      <c r="H73" s="81"/>
      <c r="I73" s="81"/>
      <c r="J73" s="81"/>
      <c r="K73" s="81"/>
      <c r="L73" s="82"/>
    </row>
    <row r="74" spans="1:12">
      <c r="A74" s="16" t="s">
        <v>54</v>
      </c>
      <c r="B74" s="5"/>
      <c r="C74" s="5"/>
      <c r="D74" s="5"/>
      <c r="E74" s="79"/>
      <c r="F74" s="5"/>
      <c r="G74" s="5"/>
      <c r="H74" s="5"/>
      <c r="I74" s="5"/>
      <c r="J74" s="5"/>
      <c r="K74" s="5"/>
      <c r="L74" s="17"/>
    </row>
    <row r="75" spans="1:12">
      <c r="A75" s="16"/>
      <c r="B75" s="5"/>
      <c r="C75" s="5"/>
      <c r="D75" s="5"/>
      <c r="E75" s="79"/>
      <c r="F75" s="139"/>
      <c r="G75" s="139"/>
      <c r="H75" s="139"/>
      <c r="I75" s="139"/>
      <c r="J75" s="5"/>
      <c r="K75" s="5"/>
      <c r="L75" s="17"/>
    </row>
    <row r="76" spans="1:12">
      <c r="A76" s="149"/>
      <c r="B76" s="139"/>
      <c r="C76" s="139"/>
      <c r="D76" s="139"/>
      <c r="E76" s="139"/>
      <c r="F76" s="139"/>
      <c r="G76" s="139"/>
      <c r="H76" s="139"/>
      <c r="I76" s="139"/>
      <c r="J76" s="139"/>
      <c r="K76" s="139"/>
      <c r="L76" s="140"/>
    </row>
    <row r="77" spans="1:12">
      <c r="A77" s="16" t="s">
        <v>55</v>
      </c>
      <c r="B77" s="83"/>
      <c r="C77" s="83"/>
      <c r="D77" s="84"/>
      <c r="E77" s="141"/>
      <c r="F77" s="141"/>
      <c r="G77" s="141"/>
      <c r="H77" s="141"/>
      <c r="I77" s="142"/>
      <c r="J77" s="142"/>
      <c r="K77" s="142"/>
      <c r="L77" s="143"/>
    </row>
    <row r="78" spans="1:12" ht="9" customHeight="1" thickBot="1">
      <c r="A78" s="144"/>
      <c r="B78" s="145"/>
      <c r="C78" s="145"/>
      <c r="D78" s="11"/>
      <c r="E78" s="146"/>
      <c r="F78" s="146"/>
      <c r="G78" s="146"/>
      <c r="H78" s="146"/>
      <c r="I78" s="147"/>
      <c r="J78" s="147"/>
      <c r="K78" s="147"/>
      <c r="L78" s="148"/>
    </row>
  </sheetData>
  <mergeCells count="46">
    <mergeCell ref="A66:L66"/>
    <mergeCell ref="A69:L71"/>
    <mergeCell ref="A51:G51"/>
    <mergeCell ref="A52:G52"/>
    <mergeCell ref="A53:G53"/>
    <mergeCell ref="A54:K54"/>
    <mergeCell ref="A56:K56"/>
    <mergeCell ref="G65:I65"/>
    <mergeCell ref="A47:K47"/>
    <mergeCell ref="A33:H33"/>
    <mergeCell ref="A34:H34"/>
    <mergeCell ref="A35:H35"/>
    <mergeCell ref="A36:H36"/>
    <mergeCell ref="A37:H37"/>
    <mergeCell ref="A38:H38"/>
    <mergeCell ref="A39:H39"/>
    <mergeCell ref="A40:K40"/>
    <mergeCell ref="A44:G44"/>
    <mergeCell ref="A45:G45"/>
    <mergeCell ref="A46:G46"/>
    <mergeCell ref="A32:H32"/>
    <mergeCell ref="B20:J20"/>
    <mergeCell ref="A24:E24"/>
    <mergeCell ref="F24:G24"/>
    <mergeCell ref="H24:I24"/>
    <mergeCell ref="A25:E25"/>
    <mergeCell ref="F25:G25"/>
    <mergeCell ref="H25:I25"/>
    <mergeCell ref="A26:E26"/>
    <mergeCell ref="A27:E27"/>
    <mergeCell ref="F27:G27"/>
    <mergeCell ref="H27:I27"/>
    <mergeCell ref="A28:K28"/>
    <mergeCell ref="B19:J19"/>
    <mergeCell ref="A2:A5"/>
    <mergeCell ref="D2:I2"/>
    <mergeCell ref="J2:L2"/>
    <mergeCell ref="D3:I3"/>
    <mergeCell ref="D4:I4"/>
    <mergeCell ref="D5:I5"/>
    <mergeCell ref="K5:L5"/>
    <mergeCell ref="C10:L10"/>
    <mergeCell ref="C11:L11"/>
    <mergeCell ref="C12:L12"/>
    <mergeCell ref="C13:L13"/>
    <mergeCell ref="C14:L14"/>
  </mergeCells>
  <pageMargins left="0.70866141732283472" right="0.70866141732283472" top="0.74803149606299213" bottom="0.74803149606299213" header="0.31496062992125984" footer="0.31496062992125984"/>
  <pageSetup paperSize="9" scale="55" orientation="portrait" r:id="rId1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  <pageSetUpPr fitToPage="1"/>
  </sheetPr>
  <dimension ref="A1:BB78"/>
  <sheetViews>
    <sheetView topLeftCell="A40" zoomScale="80" zoomScaleNormal="80" workbookViewId="0">
      <selection activeCell="N61" sqref="N61"/>
    </sheetView>
  </sheetViews>
  <sheetFormatPr baseColWidth="10" defaultRowHeight="15"/>
  <cols>
    <col min="1" max="7" width="11.42578125" style="85"/>
    <col min="8" max="8" width="11.85546875" style="85" bestFit="1" customWidth="1"/>
    <col min="9" max="9" width="12.5703125" style="85" customWidth="1"/>
    <col min="10" max="10" width="13.28515625" style="85" customWidth="1"/>
    <col min="11" max="11" width="15.85546875" style="85" customWidth="1"/>
    <col min="12" max="12" width="13" style="85" customWidth="1"/>
    <col min="255" max="255" width="1.85546875" customWidth="1"/>
    <col min="263" max="263" width="11.85546875" bestFit="1" customWidth="1"/>
    <col min="264" max="264" width="12.5703125" customWidth="1"/>
    <col min="265" max="265" width="13.28515625" customWidth="1"/>
    <col min="266" max="266" width="15.85546875" customWidth="1"/>
    <col min="267" max="267" width="13" customWidth="1"/>
    <col min="268" max="268" width="0.140625" customWidth="1"/>
    <col min="511" max="511" width="1.85546875" customWidth="1"/>
    <col min="519" max="519" width="11.85546875" bestFit="1" customWidth="1"/>
    <col min="520" max="520" width="12.5703125" customWidth="1"/>
    <col min="521" max="521" width="13.28515625" customWidth="1"/>
    <col min="522" max="522" width="15.85546875" customWidth="1"/>
    <col min="523" max="523" width="13" customWidth="1"/>
    <col min="524" max="524" width="0.140625" customWidth="1"/>
    <col min="767" max="767" width="1.85546875" customWidth="1"/>
    <col min="775" max="775" width="11.85546875" bestFit="1" customWidth="1"/>
    <col min="776" max="776" width="12.5703125" customWidth="1"/>
    <col min="777" max="777" width="13.28515625" customWidth="1"/>
    <col min="778" max="778" width="15.85546875" customWidth="1"/>
    <col min="779" max="779" width="13" customWidth="1"/>
    <col min="780" max="780" width="0.140625" customWidth="1"/>
    <col min="1023" max="1023" width="1.85546875" customWidth="1"/>
    <col min="1031" max="1031" width="11.85546875" bestFit="1" customWidth="1"/>
    <col min="1032" max="1032" width="12.5703125" customWidth="1"/>
    <col min="1033" max="1033" width="13.28515625" customWidth="1"/>
    <col min="1034" max="1034" width="15.85546875" customWidth="1"/>
    <col min="1035" max="1035" width="13" customWidth="1"/>
    <col min="1036" max="1036" width="0.140625" customWidth="1"/>
    <col min="1279" max="1279" width="1.85546875" customWidth="1"/>
    <col min="1287" max="1287" width="11.85546875" bestFit="1" customWidth="1"/>
    <col min="1288" max="1288" width="12.5703125" customWidth="1"/>
    <col min="1289" max="1289" width="13.28515625" customWidth="1"/>
    <col min="1290" max="1290" width="15.85546875" customWidth="1"/>
    <col min="1291" max="1291" width="13" customWidth="1"/>
    <col min="1292" max="1292" width="0.140625" customWidth="1"/>
    <col min="1535" max="1535" width="1.85546875" customWidth="1"/>
    <col min="1543" max="1543" width="11.85546875" bestFit="1" customWidth="1"/>
    <col min="1544" max="1544" width="12.5703125" customWidth="1"/>
    <col min="1545" max="1545" width="13.28515625" customWidth="1"/>
    <col min="1546" max="1546" width="15.85546875" customWidth="1"/>
    <col min="1547" max="1547" width="13" customWidth="1"/>
    <col min="1548" max="1548" width="0.140625" customWidth="1"/>
    <col min="1791" max="1791" width="1.85546875" customWidth="1"/>
    <col min="1799" max="1799" width="11.85546875" bestFit="1" customWidth="1"/>
    <col min="1800" max="1800" width="12.5703125" customWidth="1"/>
    <col min="1801" max="1801" width="13.28515625" customWidth="1"/>
    <col min="1802" max="1802" width="15.85546875" customWidth="1"/>
    <col min="1803" max="1803" width="13" customWidth="1"/>
    <col min="1804" max="1804" width="0.140625" customWidth="1"/>
    <col min="2047" max="2047" width="1.85546875" customWidth="1"/>
    <col min="2055" max="2055" width="11.85546875" bestFit="1" customWidth="1"/>
    <col min="2056" max="2056" width="12.5703125" customWidth="1"/>
    <col min="2057" max="2057" width="13.28515625" customWidth="1"/>
    <col min="2058" max="2058" width="15.85546875" customWidth="1"/>
    <col min="2059" max="2059" width="13" customWidth="1"/>
    <col min="2060" max="2060" width="0.140625" customWidth="1"/>
    <col min="2303" max="2303" width="1.85546875" customWidth="1"/>
    <col min="2311" max="2311" width="11.85546875" bestFit="1" customWidth="1"/>
    <col min="2312" max="2312" width="12.5703125" customWidth="1"/>
    <col min="2313" max="2313" width="13.28515625" customWidth="1"/>
    <col min="2314" max="2314" width="15.85546875" customWidth="1"/>
    <col min="2315" max="2315" width="13" customWidth="1"/>
    <col min="2316" max="2316" width="0.140625" customWidth="1"/>
    <col min="2559" max="2559" width="1.85546875" customWidth="1"/>
    <col min="2567" max="2567" width="11.85546875" bestFit="1" customWidth="1"/>
    <col min="2568" max="2568" width="12.5703125" customWidth="1"/>
    <col min="2569" max="2569" width="13.28515625" customWidth="1"/>
    <col min="2570" max="2570" width="15.85546875" customWidth="1"/>
    <col min="2571" max="2571" width="13" customWidth="1"/>
    <col min="2572" max="2572" width="0.140625" customWidth="1"/>
    <col min="2815" max="2815" width="1.85546875" customWidth="1"/>
    <col min="2823" max="2823" width="11.85546875" bestFit="1" customWidth="1"/>
    <col min="2824" max="2824" width="12.5703125" customWidth="1"/>
    <col min="2825" max="2825" width="13.28515625" customWidth="1"/>
    <col min="2826" max="2826" width="15.85546875" customWidth="1"/>
    <col min="2827" max="2827" width="13" customWidth="1"/>
    <col min="2828" max="2828" width="0.140625" customWidth="1"/>
    <col min="3071" max="3071" width="1.85546875" customWidth="1"/>
    <col min="3079" max="3079" width="11.85546875" bestFit="1" customWidth="1"/>
    <col min="3080" max="3080" width="12.5703125" customWidth="1"/>
    <col min="3081" max="3081" width="13.28515625" customWidth="1"/>
    <col min="3082" max="3082" width="15.85546875" customWidth="1"/>
    <col min="3083" max="3083" width="13" customWidth="1"/>
    <col min="3084" max="3084" width="0.140625" customWidth="1"/>
    <col min="3327" max="3327" width="1.85546875" customWidth="1"/>
    <col min="3335" max="3335" width="11.85546875" bestFit="1" customWidth="1"/>
    <col min="3336" max="3336" width="12.5703125" customWidth="1"/>
    <col min="3337" max="3337" width="13.28515625" customWidth="1"/>
    <col min="3338" max="3338" width="15.85546875" customWidth="1"/>
    <col min="3339" max="3339" width="13" customWidth="1"/>
    <col min="3340" max="3340" width="0.140625" customWidth="1"/>
    <col min="3583" max="3583" width="1.85546875" customWidth="1"/>
    <col min="3591" max="3591" width="11.85546875" bestFit="1" customWidth="1"/>
    <col min="3592" max="3592" width="12.5703125" customWidth="1"/>
    <col min="3593" max="3593" width="13.28515625" customWidth="1"/>
    <col min="3594" max="3594" width="15.85546875" customWidth="1"/>
    <col min="3595" max="3595" width="13" customWidth="1"/>
    <col min="3596" max="3596" width="0.140625" customWidth="1"/>
    <col min="3839" max="3839" width="1.85546875" customWidth="1"/>
    <col min="3847" max="3847" width="11.85546875" bestFit="1" customWidth="1"/>
    <col min="3848" max="3848" width="12.5703125" customWidth="1"/>
    <col min="3849" max="3849" width="13.28515625" customWidth="1"/>
    <col min="3850" max="3850" width="15.85546875" customWidth="1"/>
    <col min="3851" max="3851" width="13" customWidth="1"/>
    <col min="3852" max="3852" width="0.140625" customWidth="1"/>
    <col min="4095" max="4095" width="1.85546875" customWidth="1"/>
    <col min="4103" max="4103" width="11.85546875" bestFit="1" customWidth="1"/>
    <col min="4104" max="4104" width="12.5703125" customWidth="1"/>
    <col min="4105" max="4105" width="13.28515625" customWidth="1"/>
    <col min="4106" max="4106" width="15.85546875" customWidth="1"/>
    <col min="4107" max="4107" width="13" customWidth="1"/>
    <col min="4108" max="4108" width="0.140625" customWidth="1"/>
    <col min="4351" max="4351" width="1.85546875" customWidth="1"/>
    <col min="4359" max="4359" width="11.85546875" bestFit="1" customWidth="1"/>
    <col min="4360" max="4360" width="12.5703125" customWidth="1"/>
    <col min="4361" max="4361" width="13.28515625" customWidth="1"/>
    <col min="4362" max="4362" width="15.85546875" customWidth="1"/>
    <col min="4363" max="4363" width="13" customWidth="1"/>
    <col min="4364" max="4364" width="0.140625" customWidth="1"/>
    <col min="4607" max="4607" width="1.85546875" customWidth="1"/>
    <col min="4615" max="4615" width="11.85546875" bestFit="1" customWidth="1"/>
    <col min="4616" max="4616" width="12.5703125" customWidth="1"/>
    <col min="4617" max="4617" width="13.28515625" customWidth="1"/>
    <col min="4618" max="4618" width="15.85546875" customWidth="1"/>
    <col min="4619" max="4619" width="13" customWidth="1"/>
    <col min="4620" max="4620" width="0.140625" customWidth="1"/>
    <col min="4863" max="4863" width="1.85546875" customWidth="1"/>
    <col min="4871" max="4871" width="11.85546875" bestFit="1" customWidth="1"/>
    <col min="4872" max="4872" width="12.5703125" customWidth="1"/>
    <col min="4873" max="4873" width="13.28515625" customWidth="1"/>
    <col min="4874" max="4874" width="15.85546875" customWidth="1"/>
    <col min="4875" max="4875" width="13" customWidth="1"/>
    <col min="4876" max="4876" width="0.140625" customWidth="1"/>
    <col min="5119" max="5119" width="1.85546875" customWidth="1"/>
    <col min="5127" max="5127" width="11.85546875" bestFit="1" customWidth="1"/>
    <col min="5128" max="5128" width="12.5703125" customWidth="1"/>
    <col min="5129" max="5129" width="13.28515625" customWidth="1"/>
    <col min="5130" max="5130" width="15.85546875" customWidth="1"/>
    <col min="5131" max="5131" width="13" customWidth="1"/>
    <col min="5132" max="5132" width="0.140625" customWidth="1"/>
    <col min="5375" max="5375" width="1.85546875" customWidth="1"/>
    <col min="5383" max="5383" width="11.85546875" bestFit="1" customWidth="1"/>
    <col min="5384" max="5384" width="12.5703125" customWidth="1"/>
    <col min="5385" max="5385" width="13.28515625" customWidth="1"/>
    <col min="5386" max="5386" width="15.85546875" customWidth="1"/>
    <col min="5387" max="5387" width="13" customWidth="1"/>
    <col min="5388" max="5388" width="0.140625" customWidth="1"/>
    <col min="5631" max="5631" width="1.85546875" customWidth="1"/>
    <col min="5639" max="5639" width="11.85546875" bestFit="1" customWidth="1"/>
    <col min="5640" max="5640" width="12.5703125" customWidth="1"/>
    <col min="5641" max="5641" width="13.28515625" customWidth="1"/>
    <col min="5642" max="5642" width="15.85546875" customWidth="1"/>
    <col min="5643" max="5643" width="13" customWidth="1"/>
    <col min="5644" max="5644" width="0.140625" customWidth="1"/>
    <col min="5887" max="5887" width="1.85546875" customWidth="1"/>
    <col min="5895" max="5895" width="11.85546875" bestFit="1" customWidth="1"/>
    <col min="5896" max="5896" width="12.5703125" customWidth="1"/>
    <col min="5897" max="5897" width="13.28515625" customWidth="1"/>
    <col min="5898" max="5898" width="15.85546875" customWidth="1"/>
    <col min="5899" max="5899" width="13" customWidth="1"/>
    <col min="5900" max="5900" width="0.140625" customWidth="1"/>
    <col min="6143" max="6143" width="1.85546875" customWidth="1"/>
    <col min="6151" max="6151" width="11.85546875" bestFit="1" customWidth="1"/>
    <col min="6152" max="6152" width="12.5703125" customWidth="1"/>
    <col min="6153" max="6153" width="13.28515625" customWidth="1"/>
    <col min="6154" max="6154" width="15.85546875" customWidth="1"/>
    <col min="6155" max="6155" width="13" customWidth="1"/>
    <col min="6156" max="6156" width="0.140625" customWidth="1"/>
    <col min="6399" max="6399" width="1.85546875" customWidth="1"/>
    <col min="6407" max="6407" width="11.85546875" bestFit="1" customWidth="1"/>
    <col min="6408" max="6408" width="12.5703125" customWidth="1"/>
    <col min="6409" max="6409" width="13.28515625" customWidth="1"/>
    <col min="6410" max="6410" width="15.85546875" customWidth="1"/>
    <col min="6411" max="6411" width="13" customWidth="1"/>
    <col min="6412" max="6412" width="0.140625" customWidth="1"/>
    <col min="6655" max="6655" width="1.85546875" customWidth="1"/>
    <col min="6663" max="6663" width="11.85546875" bestFit="1" customWidth="1"/>
    <col min="6664" max="6664" width="12.5703125" customWidth="1"/>
    <col min="6665" max="6665" width="13.28515625" customWidth="1"/>
    <col min="6666" max="6666" width="15.85546875" customWidth="1"/>
    <col min="6667" max="6667" width="13" customWidth="1"/>
    <col min="6668" max="6668" width="0.140625" customWidth="1"/>
    <col min="6911" max="6911" width="1.85546875" customWidth="1"/>
    <col min="6919" max="6919" width="11.85546875" bestFit="1" customWidth="1"/>
    <col min="6920" max="6920" width="12.5703125" customWidth="1"/>
    <col min="6921" max="6921" width="13.28515625" customWidth="1"/>
    <col min="6922" max="6922" width="15.85546875" customWidth="1"/>
    <col min="6923" max="6923" width="13" customWidth="1"/>
    <col min="6924" max="6924" width="0.140625" customWidth="1"/>
    <col min="7167" max="7167" width="1.85546875" customWidth="1"/>
    <col min="7175" max="7175" width="11.85546875" bestFit="1" customWidth="1"/>
    <col min="7176" max="7176" width="12.5703125" customWidth="1"/>
    <col min="7177" max="7177" width="13.28515625" customWidth="1"/>
    <col min="7178" max="7178" width="15.85546875" customWidth="1"/>
    <col min="7179" max="7179" width="13" customWidth="1"/>
    <col min="7180" max="7180" width="0.140625" customWidth="1"/>
    <col min="7423" max="7423" width="1.85546875" customWidth="1"/>
    <col min="7431" max="7431" width="11.85546875" bestFit="1" customWidth="1"/>
    <col min="7432" max="7432" width="12.5703125" customWidth="1"/>
    <col min="7433" max="7433" width="13.28515625" customWidth="1"/>
    <col min="7434" max="7434" width="15.85546875" customWidth="1"/>
    <col min="7435" max="7435" width="13" customWidth="1"/>
    <col min="7436" max="7436" width="0.140625" customWidth="1"/>
    <col min="7679" max="7679" width="1.85546875" customWidth="1"/>
    <col min="7687" max="7687" width="11.85546875" bestFit="1" customWidth="1"/>
    <col min="7688" max="7688" width="12.5703125" customWidth="1"/>
    <col min="7689" max="7689" width="13.28515625" customWidth="1"/>
    <col min="7690" max="7690" width="15.85546875" customWidth="1"/>
    <col min="7691" max="7691" width="13" customWidth="1"/>
    <col min="7692" max="7692" width="0.140625" customWidth="1"/>
    <col min="7935" max="7935" width="1.85546875" customWidth="1"/>
    <col min="7943" max="7943" width="11.85546875" bestFit="1" customWidth="1"/>
    <col min="7944" max="7944" width="12.5703125" customWidth="1"/>
    <col min="7945" max="7945" width="13.28515625" customWidth="1"/>
    <col min="7946" max="7946" width="15.85546875" customWidth="1"/>
    <col min="7947" max="7947" width="13" customWidth="1"/>
    <col min="7948" max="7948" width="0.140625" customWidth="1"/>
    <col min="8191" max="8191" width="1.85546875" customWidth="1"/>
    <col min="8199" max="8199" width="11.85546875" bestFit="1" customWidth="1"/>
    <col min="8200" max="8200" width="12.5703125" customWidth="1"/>
    <col min="8201" max="8201" width="13.28515625" customWidth="1"/>
    <col min="8202" max="8202" width="15.85546875" customWidth="1"/>
    <col min="8203" max="8203" width="13" customWidth="1"/>
    <col min="8204" max="8204" width="0.140625" customWidth="1"/>
    <col min="8447" max="8447" width="1.85546875" customWidth="1"/>
    <col min="8455" max="8455" width="11.85546875" bestFit="1" customWidth="1"/>
    <col min="8456" max="8456" width="12.5703125" customWidth="1"/>
    <col min="8457" max="8457" width="13.28515625" customWidth="1"/>
    <col min="8458" max="8458" width="15.85546875" customWidth="1"/>
    <col min="8459" max="8459" width="13" customWidth="1"/>
    <col min="8460" max="8460" width="0.140625" customWidth="1"/>
    <col min="8703" max="8703" width="1.85546875" customWidth="1"/>
    <col min="8711" max="8711" width="11.85546875" bestFit="1" customWidth="1"/>
    <col min="8712" max="8712" width="12.5703125" customWidth="1"/>
    <col min="8713" max="8713" width="13.28515625" customWidth="1"/>
    <col min="8714" max="8714" width="15.85546875" customWidth="1"/>
    <col min="8715" max="8715" width="13" customWidth="1"/>
    <col min="8716" max="8716" width="0.140625" customWidth="1"/>
    <col min="8959" max="8959" width="1.85546875" customWidth="1"/>
    <col min="8967" max="8967" width="11.85546875" bestFit="1" customWidth="1"/>
    <col min="8968" max="8968" width="12.5703125" customWidth="1"/>
    <col min="8969" max="8969" width="13.28515625" customWidth="1"/>
    <col min="8970" max="8970" width="15.85546875" customWidth="1"/>
    <col min="8971" max="8971" width="13" customWidth="1"/>
    <col min="8972" max="8972" width="0.140625" customWidth="1"/>
    <col min="9215" max="9215" width="1.85546875" customWidth="1"/>
    <col min="9223" max="9223" width="11.85546875" bestFit="1" customWidth="1"/>
    <col min="9224" max="9224" width="12.5703125" customWidth="1"/>
    <col min="9225" max="9225" width="13.28515625" customWidth="1"/>
    <col min="9226" max="9226" width="15.85546875" customWidth="1"/>
    <col min="9227" max="9227" width="13" customWidth="1"/>
    <col min="9228" max="9228" width="0.140625" customWidth="1"/>
    <col min="9471" max="9471" width="1.85546875" customWidth="1"/>
    <col min="9479" max="9479" width="11.85546875" bestFit="1" customWidth="1"/>
    <col min="9480" max="9480" width="12.5703125" customWidth="1"/>
    <col min="9481" max="9481" width="13.28515625" customWidth="1"/>
    <col min="9482" max="9482" width="15.85546875" customWidth="1"/>
    <col min="9483" max="9483" width="13" customWidth="1"/>
    <col min="9484" max="9484" width="0.140625" customWidth="1"/>
    <col min="9727" max="9727" width="1.85546875" customWidth="1"/>
    <col min="9735" max="9735" width="11.85546875" bestFit="1" customWidth="1"/>
    <col min="9736" max="9736" width="12.5703125" customWidth="1"/>
    <col min="9737" max="9737" width="13.28515625" customWidth="1"/>
    <col min="9738" max="9738" width="15.85546875" customWidth="1"/>
    <col min="9739" max="9739" width="13" customWidth="1"/>
    <col min="9740" max="9740" width="0.140625" customWidth="1"/>
    <col min="9983" max="9983" width="1.85546875" customWidth="1"/>
    <col min="9991" max="9991" width="11.85546875" bestFit="1" customWidth="1"/>
    <col min="9992" max="9992" width="12.5703125" customWidth="1"/>
    <col min="9993" max="9993" width="13.28515625" customWidth="1"/>
    <col min="9994" max="9994" width="15.85546875" customWidth="1"/>
    <col min="9995" max="9995" width="13" customWidth="1"/>
    <col min="9996" max="9996" width="0.140625" customWidth="1"/>
    <col min="10239" max="10239" width="1.85546875" customWidth="1"/>
    <col min="10247" max="10247" width="11.85546875" bestFit="1" customWidth="1"/>
    <col min="10248" max="10248" width="12.5703125" customWidth="1"/>
    <col min="10249" max="10249" width="13.28515625" customWidth="1"/>
    <col min="10250" max="10250" width="15.85546875" customWidth="1"/>
    <col min="10251" max="10251" width="13" customWidth="1"/>
    <col min="10252" max="10252" width="0.140625" customWidth="1"/>
    <col min="10495" max="10495" width="1.85546875" customWidth="1"/>
    <col min="10503" max="10503" width="11.85546875" bestFit="1" customWidth="1"/>
    <col min="10504" max="10504" width="12.5703125" customWidth="1"/>
    <col min="10505" max="10505" width="13.28515625" customWidth="1"/>
    <col min="10506" max="10506" width="15.85546875" customWidth="1"/>
    <col min="10507" max="10507" width="13" customWidth="1"/>
    <col min="10508" max="10508" width="0.140625" customWidth="1"/>
    <col min="10751" max="10751" width="1.85546875" customWidth="1"/>
    <col min="10759" max="10759" width="11.85546875" bestFit="1" customWidth="1"/>
    <col min="10760" max="10760" width="12.5703125" customWidth="1"/>
    <col min="10761" max="10761" width="13.28515625" customWidth="1"/>
    <col min="10762" max="10762" width="15.85546875" customWidth="1"/>
    <col min="10763" max="10763" width="13" customWidth="1"/>
    <col min="10764" max="10764" width="0.140625" customWidth="1"/>
    <col min="11007" max="11007" width="1.85546875" customWidth="1"/>
    <col min="11015" max="11015" width="11.85546875" bestFit="1" customWidth="1"/>
    <col min="11016" max="11016" width="12.5703125" customWidth="1"/>
    <col min="11017" max="11017" width="13.28515625" customWidth="1"/>
    <col min="11018" max="11018" width="15.85546875" customWidth="1"/>
    <col min="11019" max="11019" width="13" customWidth="1"/>
    <col min="11020" max="11020" width="0.140625" customWidth="1"/>
    <col min="11263" max="11263" width="1.85546875" customWidth="1"/>
    <col min="11271" max="11271" width="11.85546875" bestFit="1" customWidth="1"/>
    <col min="11272" max="11272" width="12.5703125" customWidth="1"/>
    <col min="11273" max="11273" width="13.28515625" customWidth="1"/>
    <col min="11274" max="11274" width="15.85546875" customWidth="1"/>
    <col min="11275" max="11275" width="13" customWidth="1"/>
    <col min="11276" max="11276" width="0.140625" customWidth="1"/>
    <col min="11519" max="11519" width="1.85546875" customWidth="1"/>
    <col min="11527" max="11527" width="11.85546875" bestFit="1" customWidth="1"/>
    <col min="11528" max="11528" width="12.5703125" customWidth="1"/>
    <col min="11529" max="11529" width="13.28515625" customWidth="1"/>
    <col min="11530" max="11530" width="15.85546875" customWidth="1"/>
    <col min="11531" max="11531" width="13" customWidth="1"/>
    <col min="11532" max="11532" width="0.140625" customWidth="1"/>
    <col min="11775" max="11775" width="1.85546875" customWidth="1"/>
    <col min="11783" max="11783" width="11.85546875" bestFit="1" customWidth="1"/>
    <col min="11784" max="11784" width="12.5703125" customWidth="1"/>
    <col min="11785" max="11785" width="13.28515625" customWidth="1"/>
    <col min="11786" max="11786" width="15.85546875" customWidth="1"/>
    <col min="11787" max="11787" width="13" customWidth="1"/>
    <col min="11788" max="11788" width="0.140625" customWidth="1"/>
    <col min="12031" max="12031" width="1.85546875" customWidth="1"/>
    <col min="12039" max="12039" width="11.85546875" bestFit="1" customWidth="1"/>
    <col min="12040" max="12040" width="12.5703125" customWidth="1"/>
    <col min="12041" max="12041" width="13.28515625" customWidth="1"/>
    <col min="12042" max="12042" width="15.85546875" customWidth="1"/>
    <col min="12043" max="12043" width="13" customWidth="1"/>
    <col min="12044" max="12044" width="0.140625" customWidth="1"/>
    <col min="12287" max="12287" width="1.85546875" customWidth="1"/>
    <col min="12295" max="12295" width="11.85546875" bestFit="1" customWidth="1"/>
    <col min="12296" max="12296" width="12.5703125" customWidth="1"/>
    <col min="12297" max="12297" width="13.28515625" customWidth="1"/>
    <col min="12298" max="12298" width="15.85546875" customWidth="1"/>
    <col min="12299" max="12299" width="13" customWidth="1"/>
    <col min="12300" max="12300" width="0.140625" customWidth="1"/>
    <col min="12543" max="12543" width="1.85546875" customWidth="1"/>
    <col min="12551" max="12551" width="11.85546875" bestFit="1" customWidth="1"/>
    <col min="12552" max="12552" width="12.5703125" customWidth="1"/>
    <col min="12553" max="12553" width="13.28515625" customWidth="1"/>
    <col min="12554" max="12554" width="15.85546875" customWidth="1"/>
    <col min="12555" max="12555" width="13" customWidth="1"/>
    <col min="12556" max="12556" width="0.140625" customWidth="1"/>
    <col min="12799" max="12799" width="1.85546875" customWidth="1"/>
    <col min="12807" max="12807" width="11.85546875" bestFit="1" customWidth="1"/>
    <col min="12808" max="12808" width="12.5703125" customWidth="1"/>
    <col min="12809" max="12809" width="13.28515625" customWidth="1"/>
    <col min="12810" max="12810" width="15.85546875" customWidth="1"/>
    <col min="12811" max="12811" width="13" customWidth="1"/>
    <col min="12812" max="12812" width="0.140625" customWidth="1"/>
    <col min="13055" max="13055" width="1.85546875" customWidth="1"/>
    <col min="13063" max="13063" width="11.85546875" bestFit="1" customWidth="1"/>
    <col min="13064" max="13064" width="12.5703125" customWidth="1"/>
    <col min="13065" max="13065" width="13.28515625" customWidth="1"/>
    <col min="13066" max="13066" width="15.85546875" customWidth="1"/>
    <col min="13067" max="13067" width="13" customWidth="1"/>
    <col min="13068" max="13068" width="0.140625" customWidth="1"/>
    <col min="13311" max="13311" width="1.85546875" customWidth="1"/>
    <col min="13319" max="13319" width="11.85546875" bestFit="1" customWidth="1"/>
    <col min="13320" max="13320" width="12.5703125" customWidth="1"/>
    <col min="13321" max="13321" width="13.28515625" customWidth="1"/>
    <col min="13322" max="13322" width="15.85546875" customWidth="1"/>
    <col min="13323" max="13323" width="13" customWidth="1"/>
    <col min="13324" max="13324" width="0.140625" customWidth="1"/>
    <col min="13567" max="13567" width="1.85546875" customWidth="1"/>
    <col min="13575" max="13575" width="11.85546875" bestFit="1" customWidth="1"/>
    <col min="13576" max="13576" width="12.5703125" customWidth="1"/>
    <col min="13577" max="13577" width="13.28515625" customWidth="1"/>
    <col min="13578" max="13578" width="15.85546875" customWidth="1"/>
    <col min="13579" max="13579" width="13" customWidth="1"/>
    <col min="13580" max="13580" width="0.140625" customWidth="1"/>
    <col min="13823" max="13823" width="1.85546875" customWidth="1"/>
    <col min="13831" max="13831" width="11.85546875" bestFit="1" customWidth="1"/>
    <col min="13832" max="13832" width="12.5703125" customWidth="1"/>
    <col min="13833" max="13833" width="13.28515625" customWidth="1"/>
    <col min="13834" max="13834" width="15.85546875" customWidth="1"/>
    <col min="13835" max="13835" width="13" customWidth="1"/>
    <col min="13836" max="13836" width="0.140625" customWidth="1"/>
    <col min="14079" max="14079" width="1.85546875" customWidth="1"/>
    <col min="14087" max="14087" width="11.85546875" bestFit="1" customWidth="1"/>
    <col min="14088" max="14088" width="12.5703125" customWidth="1"/>
    <col min="14089" max="14089" width="13.28515625" customWidth="1"/>
    <col min="14090" max="14090" width="15.85546875" customWidth="1"/>
    <col min="14091" max="14091" width="13" customWidth="1"/>
    <col min="14092" max="14092" width="0.140625" customWidth="1"/>
    <col min="14335" max="14335" width="1.85546875" customWidth="1"/>
    <col min="14343" max="14343" width="11.85546875" bestFit="1" customWidth="1"/>
    <col min="14344" max="14344" width="12.5703125" customWidth="1"/>
    <col min="14345" max="14345" width="13.28515625" customWidth="1"/>
    <col min="14346" max="14346" width="15.85546875" customWidth="1"/>
    <col min="14347" max="14347" width="13" customWidth="1"/>
    <col min="14348" max="14348" width="0.140625" customWidth="1"/>
    <col min="14591" max="14591" width="1.85546875" customWidth="1"/>
    <col min="14599" max="14599" width="11.85546875" bestFit="1" customWidth="1"/>
    <col min="14600" max="14600" width="12.5703125" customWidth="1"/>
    <col min="14601" max="14601" width="13.28515625" customWidth="1"/>
    <col min="14602" max="14602" width="15.85546875" customWidth="1"/>
    <col min="14603" max="14603" width="13" customWidth="1"/>
    <col min="14604" max="14604" width="0.140625" customWidth="1"/>
    <col min="14847" max="14847" width="1.85546875" customWidth="1"/>
    <col min="14855" max="14855" width="11.85546875" bestFit="1" customWidth="1"/>
    <col min="14856" max="14856" width="12.5703125" customWidth="1"/>
    <col min="14857" max="14857" width="13.28515625" customWidth="1"/>
    <col min="14858" max="14858" width="15.85546875" customWidth="1"/>
    <col min="14859" max="14859" width="13" customWidth="1"/>
    <col min="14860" max="14860" width="0.140625" customWidth="1"/>
    <col min="15103" max="15103" width="1.85546875" customWidth="1"/>
    <col min="15111" max="15111" width="11.85546875" bestFit="1" customWidth="1"/>
    <col min="15112" max="15112" width="12.5703125" customWidth="1"/>
    <col min="15113" max="15113" width="13.28515625" customWidth="1"/>
    <col min="15114" max="15114" width="15.85546875" customWidth="1"/>
    <col min="15115" max="15115" width="13" customWidth="1"/>
    <col min="15116" max="15116" width="0.140625" customWidth="1"/>
    <col min="15359" max="15359" width="1.85546875" customWidth="1"/>
    <col min="15367" max="15367" width="11.85546875" bestFit="1" customWidth="1"/>
    <col min="15368" max="15368" width="12.5703125" customWidth="1"/>
    <col min="15369" max="15369" width="13.28515625" customWidth="1"/>
    <col min="15370" max="15370" width="15.85546875" customWidth="1"/>
    <col min="15371" max="15371" width="13" customWidth="1"/>
    <col min="15372" max="15372" width="0.140625" customWidth="1"/>
    <col min="15615" max="15615" width="1.85546875" customWidth="1"/>
    <col min="15623" max="15623" width="11.85546875" bestFit="1" customWidth="1"/>
    <col min="15624" max="15624" width="12.5703125" customWidth="1"/>
    <col min="15625" max="15625" width="13.28515625" customWidth="1"/>
    <col min="15626" max="15626" width="15.85546875" customWidth="1"/>
    <col min="15627" max="15627" width="13" customWidth="1"/>
    <col min="15628" max="15628" width="0.140625" customWidth="1"/>
    <col min="15871" max="15871" width="1.85546875" customWidth="1"/>
    <col min="15879" max="15879" width="11.85546875" bestFit="1" customWidth="1"/>
    <col min="15880" max="15880" width="12.5703125" customWidth="1"/>
    <col min="15881" max="15881" width="13.28515625" customWidth="1"/>
    <col min="15882" max="15882" width="15.85546875" customWidth="1"/>
    <col min="15883" max="15883" width="13" customWidth="1"/>
    <col min="15884" max="15884" width="0.140625" customWidth="1"/>
    <col min="16127" max="16127" width="1.85546875" customWidth="1"/>
    <col min="16135" max="16135" width="11.85546875" bestFit="1" customWidth="1"/>
    <col min="16136" max="16136" width="12.5703125" customWidth="1"/>
    <col min="16137" max="16137" width="13.28515625" customWidth="1"/>
    <col min="16138" max="16138" width="15.85546875" customWidth="1"/>
    <col min="16139" max="16139" width="13" customWidth="1"/>
    <col min="16140" max="16140" width="0.140625" customWidth="1"/>
  </cols>
  <sheetData>
    <row r="1" spans="1:54" ht="4.5" customHeight="1">
      <c r="A1" s="1"/>
      <c r="B1" s="2"/>
      <c r="C1" s="3"/>
      <c r="D1" s="2"/>
      <c r="E1" s="2"/>
      <c r="F1" s="2"/>
      <c r="G1" s="2"/>
      <c r="H1" s="2"/>
      <c r="I1" s="3"/>
      <c r="J1" s="2"/>
      <c r="K1" s="2"/>
      <c r="L1" s="3"/>
    </row>
    <row r="2" spans="1:54" ht="13.5" customHeight="1" thickBot="1">
      <c r="A2" s="600"/>
      <c r="B2" s="5"/>
      <c r="C2" s="6"/>
      <c r="D2" s="602" t="s">
        <v>90</v>
      </c>
      <c r="E2" s="602"/>
      <c r="F2" s="602"/>
      <c r="G2" s="602"/>
      <c r="H2" s="602"/>
      <c r="I2" s="603"/>
      <c r="J2" s="604" t="s">
        <v>6</v>
      </c>
      <c r="K2" s="604"/>
      <c r="L2" s="605"/>
    </row>
    <row r="3" spans="1:54">
      <c r="A3" s="600"/>
      <c r="B3" s="5"/>
      <c r="C3" s="6"/>
      <c r="D3" s="602" t="s">
        <v>7</v>
      </c>
      <c r="E3" s="602"/>
      <c r="F3" s="602"/>
      <c r="G3" s="602"/>
      <c r="H3" s="602"/>
      <c r="I3" s="603"/>
      <c r="J3" s="8" t="s">
        <v>8</v>
      </c>
      <c r="K3" s="2"/>
      <c r="L3" s="9"/>
    </row>
    <row r="4" spans="1:54" ht="15.75" thickBot="1">
      <c r="A4" s="600"/>
      <c r="B4" s="5"/>
      <c r="C4" s="10"/>
      <c r="D4" s="606" t="s">
        <v>9</v>
      </c>
      <c r="E4" s="606"/>
      <c r="F4" s="606"/>
      <c r="G4" s="606"/>
      <c r="H4" s="606"/>
      <c r="I4" s="607"/>
      <c r="J4" s="11"/>
      <c r="K4" s="11"/>
      <c r="L4" s="12"/>
    </row>
    <row r="5" spans="1:54" ht="15.75" thickBot="1">
      <c r="A5" s="601"/>
      <c r="B5" s="11"/>
      <c r="C5" s="13"/>
      <c r="D5" s="608" t="s">
        <v>56</v>
      </c>
      <c r="E5" s="608"/>
      <c r="F5" s="608"/>
      <c r="G5" s="608"/>
      <c r="H5" s="608"/>
      <c r="I5" s="609"/>
      <c r="J5" s="14" t="s">
        <v>10</v>
      </c>
      <c r="K5" s="610"/>
      <c r="L5" s="611"/>
    </row>
    <row r="6" spans="1:54">
      <c r="A6" s="16"/>
      <c r="B6" s="5"/>
      <c r="C6" s="5"/>
      <c r="D6" s="5"/>
      <c r="E6" s="5"/>
      <c r="F6" s="5"/>
      <c r="G6" s="5"/>
      <c r="H6" s="5"/>
      <c r="I6" s="5"/>
      <c r="J6" s="5"/>
      <c r="K6" s="5"/>
      <c r="L6" s="17"/>
    </row>
    <row r="7" spans="1:54">
      <c r="A7" s="128" t="s">
        <v>11</v>
      </c>
      <c r="B7" s="19"/>
      <c r="C7" s="20"/>
      <c r="D7" s="20"/>
      <c r="E7" s="20"/>
      <c r="F7" s="20"/>
      <c r="G7" s="20"/>
      <c r="H7" s="20"/>
      <c r="I7" s="20"/>
      <c r="J7" s="20"/>
      <c r="K7" s="20"/>
      <c r="L7" s="21"/>
    </row>
    <row r="8" spans="1:54" ht="5.25" customHeight="1">
      <c r="A8" s="16"/>
      <c r="B8" s="23"/>
      <c r="C8" s="23"/>
      <c r="D8" s="23"/>
      <c r="E8" s="23"/>
      <c r="F8" s="23"/>
      <c r="G8" s="23"/>
      <c r="H8" s="23"/>
      <c r="I8" s="23"/>
      <c r="J8" s="23"/>
      <c r="K8" s="23"/>
      <c r="L8" s="17"/>
    </row>
    <row r="9" spans="1:54">
      <c r="A9" s="129" t="s">
        <v>12</v>
      </c>
      <c r="B9" s="5"/>
      <c r="C9" s="24"/>
      <c r="D9" s="25" t="s">
        <v>13</v>
      </c>
      <c r="E9" s="23"/>
      <c r="F9" s="23"/>
      <c r="G9" s="23"/>
      <c r="H9" s="23"/>
      <c r="I9" s="23"/>
      <c r="J9" s="23"/>
      <c r="K9" s="23"/>
      <c r="L9" s="17"/>
    </row>
    <row r="10" spans="1:54">
      <c r="A10" s="129" t="s">
        <v>14</v>
      </c>
      <c r="B10" s="5"/>
      <c r="C10" s="612"/>
      <c r="D10" s="612"/>
      <c r="E10" s="612"/>
      <c r="F10" s="612"/>
      <c r="G10" s="612"/>
      <c r="H10" s="612"/>
      <c r="I10" s="612"/>
      <c r="J10" s="612"/>
      <c r="K10" s="612"/>
      <c r="L10" s="613"/>
    </row>
    <row r="11" spans="1:54">
      <c r="A11" s="130"/>
      <c r="B11" s="5"/>
      <c r="C11" s="612"/>
      <c r="D11" s="612"/>
      <c r="E11" s="612"/>
      <c r="F11" s="612"/>
      <c r="G11" s="612"/>
      <c r="H11" s="612"/>
      <c r="I11" s="612"/>
      <c r="J11" s="612"/>
      <c r="K11" s="612"/>
      <c r="L11" s="613"/>
    </row>
    <row r="12" spans="1:54">
      <c r="A12" s="129" t="s">
        <v>15</v>
      </c>
      <c r="B12" s="5"/>
      <c r="C12" s="614"/>
      <c r="D12" s="614"/>
      <c r="E12" s="614"/>
      <c r="F12" s="614"/>
      <c r="G12" s="614"/>
      <c r="H12" s="614"/>
      <c r="I12" s="614"/>
      <c r="J12" s="614"/>
      <c r="K12" s="614"/>
      <c r="L12" s="615"/>
    </row>
    <row r="13" spans="1:54">
      <c r="A13" s="129" t="s">
        <v>16</v>
      </c>
      <c r="B13" s="5"/>
      <c r="C13" s="614"/>
      <c r="D13" s="614"/>
      <c r="E13" s="614"/>
      <c r="F13" s="614"/>
      <c r="G13" s="614"/>
      <c r="H13" s="614"/>
      <c r="I13" s="614"/>
      <c r="J13" s="614"/>
      <c r="K13" s="614"/>
      <c r="L13" s="615"/>
    </row>
    <row r="14" spans="1:54">
      <c r="A14" s="129" t="s">
        <v>17</v>
      </c>
      <c r="B14" s="5"/>
      <c r="C14" s="614"/>
      <c r="D14" s="614"/>
      <c r="E14" s="614"/>
      <c r="F14" s="614"/>
      <c r="G14" s="614"/>
      <c r="H14" s="614"/>
      <c r="I14" s="614"/>
      <c r="J14" s="614"/>
      <c r="K14" s="614"/>
      <c r="L14" s="615"/>
    </row>
    <row r="15" spans="1:54" ht="4.5" customHeight="1" thickBot="1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8"/>
    </row>
    <row r="16" spans="1:54" s="32" customFormat="1" ht="2.25" customHeight="1" thickBot="1">
      <c r="A16" s="131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</row>
    <row r="17" spans="1:13">
      <c r="A17" s="132" t="s">
        <v>18</v>
      </c>
      <c r="B17" s="33"/>
      <c r="C17" s="34"/>
      <c r="D17" s="34"/>
      <c r="E17" s="34"/>
      <c r="F17" s="34"/>
      <c r="G17" s="34"/>
      <c r="H17" s="34"/>
      <c r="I17" s="34"/>
      <c r="J17" s="34"/>
      <c r="K17" s="34"/>
      <c r="L17" s="35"/>
    </row>
    <row r="18" spans="1:13" ht="4.5" customHeight="1" thickBot="1">
      <c r="A18" s="16"/>
      <c r="B18" s="5"/>
      <c r="C18" s="5"/>
      <c r="D18" s="5"/>
      <c r="E18" s="5"/>
      <c r="F18" s="5"/>
      <c r="G18" s="5"/>
      <c r="H18" s="5"/>
      <c r="I18" s="5"/>
      <c r="J18" s="5"/>
      <c r="K18" s="5"/>
      <c r="L18" s="17"/>
    </row>
    <row r="19" spans="1:13">
      <c r="A19" s="37" t="s">
        <v>19</v>
      </c>
      <c r="B19" s="570" t="s">
        <v>20</v>
      </c>
      <c r="C19" s="571"/>
      <c r="D19" s="571"/>
      <c r="E19" s="571"/>
      <c r="F19" s="571"/>
      <c r="G19" s="571"/>
      <c r="H19" s="571"/>
      <c r="I19" s="571"/>
      <c r="J19" s="599"/>
      <c r="K19" s="38" t="s">
        <v>21</v>
      </c>
      <c r="L19" s="37" t="s">
        <v>22</v>
      </c>
      <c r="M19" s="18"/>
    </row>
    <row r="20" spans="1:13" ht="15.75" thickBot="1">
      <c r="A20" s="39">
        <v>640.1</v>
      </c>
      <c r="B20" s="584" t="s">
        <v>91</v>
      </c>
      <c r="C20" s="585"/>
      <c r="D20" s="585"/>
      <c r="E20" s="585"/>
      <c r="F20" s="585"/>
      <c r="G20" s="585"/>
      <c r="H20" s="585"/>
      <c r="I20" s="585"/>
      <c r="J20" s="586"/>
      <c r="K20" s="40" t="s">
        <v>92</v>
      </c>
      <c r="L20" s="97"/>
      <c r="M20" s="18"/>
    </row>
    <row r="21" spans="1:13">
      <c r="A21" s="16"/>
      <c r="B21" s="5"/>
      <c r="C21" s="5"/>
      <c r="D21" s="5"/>
      <c r="E21" s="5"/>
      <c r="F21" s="5"/>
      <c r="G21" s="5"/>
      <c r="H21" s="5"/>
      <c r="I21" s="5"/>
      <c r="J21" s="5"/>
      <c r="K21" s="5"/>
      <c r="L21" s="17"/>
    </row>
    <row r="22" spans="1:13">
      <c r="A22" s="133" t="s">
        <v>24</v>
      </c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3"/>
    </row>
    <row r="23" spans="1:13" s="49" customFormat="1" ht="3.75" customHeight="1" thickBot="1">
      <c r="A23" s="134"/>
      <c r="B23" s="45"/>
      <c r="C23" s="45"/>
      <c r="D23" s="45"/>
      <c r="E23" s="45"/>
      <c r="F23" s="45"/>
      <c r="G23" s="45"/>
      <c r="H23" s="46"/>
      <c r="I23" s="46"/>
      <c r="J23" s="45"/>
      <c r="K23" s="45"/>
      <c r="L23" s="47"/>
    </row>
    <row r="24" spans="1:13">
      <c r="A24" s="570" t="s">
        <v>20</v>
      </c>
      <c r="B24" s="587"/>
      <c r="C24" s="587"/>
      <c r="D24" s="587"/>
      <c r="E24" s="588"/>
      <c r="F24" s="589" t="s">
        <v>25</v>
      </c>
      <c r="G24" s="587"/>
      <c r="H24" s="590" t="s">
        <v>26</v>
      </c>
      <c r="I24" s="591"/>
      <c r="J24" s="50" t="s">
        <v>27</v>
      </c>
      <c r="K24" s="38" t="s">
        <v>28</v>
      </c>
      <c r="L24" s="51" t="s">
        <v>29</v>
      </c>
    </row>
    <row r="25" spans="1:13">
      <c r="A25" s="580" t="s">
        <v>72</v>
      </c>
      <c r="B25" s="581"/>
      <c r="C25" s="581"/>
      <c r="D25" s="581"/>
      <c r="E25" s="582"/>
      <c r="F25" s="592"/>
      <c r="G25" s="582"/>
      <c r="H25" s="592"/>
      <c r="I25" s="582"/>
      <c r="J25" s="52"/>
      <c r="K25" s="53"/>
      <c r="L25" s="54">
        <f>+L54*0.1</f>
        <v>118.96387999999997</v>
      </c>
    </row>
    <row r="26" spans="1:13">
      <c r="A26" s="593"/>
      <c r="B26" s="594"/>
      <c r="C26" s="594"/>
      <c r="D26" s="594"/>
      <c r="E26" s="595"/>
      <c r="F26" s="55"/>
      <c r="G26" s="56"/>
      <c r="H26" s="55"/>
      <c r="I26" s="56"/>
      <c r="J26" s="52"/>
      <c r="K26" s="53"/>
      <c r="L26" s="54"/>
    </row>
    <row r="27" spans="1:13" ht="15.75" thickBot="1">
      <c r="A27" s="574"/>
      <c r="B27" s="575"/>
      <c r="C27" s="575"/>
      <c r="D27" s="575"/>
      <c r="E27" s="583"/>
      <c r="F27" s="598"/>
      <c r="G27" s="583"/>
      <c r="H27" s="598"/>
      <c r="I27" s="583"/>
      <c r="J27" s="57"/>
      <c r="K27" s="58"/>
      <c r="L27" s="59"/>
    </row>
    <row r="28" spans="1:13" ht="15.75" thickBot="1">
      <c r="A28" s="567" t="s">
        <v>31</v>
      </c>
      <c r="B28" s="568"/>
      <c r="C28" s="568"/>
      <c r="D28" s="568"/>
      <c r="E28" s="568"/>
      <c r="F28" s="568"/>
      <c r="G28" s="568"/>
      <c r="H28" s="568"/>
      <c r="I28" s="568"/>
      <c r="J28" s="568"/>
      <c r="K28" s="569"/>
      <c r="L28" s="60">
        <f>+L25</f>
        <v>118.96387999999997</v>
      </c>
    </row>
    <row r="29" spans="1:13">
      <c r="A29" s="135"/>
      <c r="B29" s="5"/>
      <c r="C29" s="5"/>
      <c r="D29" s="5"/>
      <c r="E29" s="5"/>
      <c r="F29" s="5"/>
      <c r="G29" s="5"/>
      <c r="H29" s="5"/>
      <c r="I29" s="5"/>
      <c r="J29" s="5"/>
      <c r="K29" s="5"/>
      <c r="L29" s="17"/>
    </row>
    <row r="30" spans="1:13">
      <c r="A30" s="136" t="s">
        <v>32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21"/>
    </row>
    <row r="31" spans="1:13" ht="3.75" customHeight="1" thickBot="1">
      <c r="A31" s="26"/>
      <c r="B31" s="11"/>
      <c r="C31" s="11"/>
      <c r="D31" s="11"/>
      <c r="E31" s="11"/>
      <c r="F31" s="11"/>
      <c r="G31" s="11"/>
      <c r="H31" s="11"/>
      <c r="I31" s="5"/>
      <c r="J31" s="5"/>
      <c r="K31" s="5"/>
      <c r="L31" s="17"/>
    </row>
    <row r="32" spans="1:13">
      <c r="A32" s="570" t="s">
        <v>20</v>
      </c>
      <c r="B32" s="571"/>
      <c r="C32" s="571"/>
      <c r="D32" s="571"/>
      <c r="E32" s="571"/>
      <c r="F32" s="571"/>
      <c r="G32" s="571"/>
      <c r="H32" s="579"/>
      <c r="I32" s="61" t="s">
        <v>21</v>
      </c>
      <c r="J32" s="50" t="s">
        <v>22</v>
      </c>
      <c r="K32" s="38" t="s">
        <v>33</v>
      </c>
      <c r="L32" s="51" t="s">
        <v>29</v>
      </c>
    </row>
    <row r="33" spans="1:13">
      <c r="A33" s="580" t="s">
        <v>93</v>
      </c>
      <c r="B33" s="581"/>
      <c r="C33" s="581"/>
      <c r="D33" s="581"/>
      <c r="E33" s="581"/>
      <c r="F33" s="581"/>
      <c r="G33" s="581"/>
      <c r="H33" s="582"/>
      <c r="I33" s="62" t="s">
        <v>92</v>
      </c>
      <c r="J33" s="63">
        <v>1.05</v>
      </c>
      <c r="K33" s="64">
        <f>+insumos!C15</f>
        <v>5200</v>
      </c>
      <c r="L33" s="54">
        <f>+J33*K33</f>
        <v>5460</v>
      </c>
    </row>
    <row r="34" spans="1:13">
      <c r="A34" s="580" t="s">
        <v>94</v>
      </c>
      <c r="B34" s="581"/>
      <c r="C34" s="581"/>
      <c r="D34" s="581"/>
      <c r="E34" s="581"/>
      <c r="F34" s="581"/>
      <c r="G34" s="581"/>
      <c r="H34" s="582"/>
      <c r="I34" s="65" t="s">
        <v>92</v>
      </c>
      <c r="J34" s="66">
        <v>0.1</v>
      </c>
      <c r="K34" s="67">
        <f>+insumos!C16</f>
        <v>6750</v>
      </c>
      <c r="L34" s="68">
        <f>+J34*K34</f>
        <v>675</v>
      </c>
      <c r="M34" s="98"/>
    </row>
    <row r="35" spans="1:13">
      <c r="A35" s="580"/>
      <c r="B35" s="581"/>
      <c r="C35" s="581"/>
      <c r="D35" s="581"/>
      <c r="E35" s="581"/>
      <c r="F35" s="581"/>
      <c r="G35" s="581"/>
      <c r="H35" s="582"/>
      <c r="I35" s="65"/>
      <c r="J35" s="66"/>
      <c r="K35" s="67"/>
      <c r="L35" s="68"/>
      <c r="M35" s="98"/>
    </row>
    <row r="36" spans="1:13">
      <c r="A36" s="580"/>
      <c r="B36" s="581"/>
      <c r="C36" s="581"/>
      <c r="D36" s="581"/>
      <c r="E36" s="581"/>
      <c r="F36" s="581"/>
      <c r="G36" s="581"/>
      <c r="H36" s="582"/>
      <c r="I36" s="65"/>
      <c r="J36" s="66"/>
      <c r="K36" s="67"/>
      <c r="L36" s="68"/>
      <c r="M36" s="98"/>
    </row>
    <row r="37" spans="1:13">
      <c r="A37" s="580"/>
      <c r="B37" s="581"/>
      <c r="C37" s="581"/>
      <c r="D37" s="581"/>
      <c r="E37" s="581"/>
      <c r="F37" s="581"/>
      <c r="G37" s="581"/>
      <c r="H37" s="582"/>
      <c r="I37" s="65"/>
      <c r="J37" s="66"/>
      <c r="K37" s="67"/>
      <c r="L37" s="68"/>
      <c r="M37" s="98"/>
    </row>
    <row r="38" spans="1:13">
      <c r="A38" s="580"/>
      <c r="B38" s="581"/>
      <c r="C38" s="581"/>
      <c r="D38" s="581"/>
      <c r="E38" s="581"/>
      <c r="F38" s="581"/>
      <c r="G38" s="581"/>
      <c r="H38" s="582"/>
      <c r="I38" s="65"/>
      <c r="J38" s="66"/>
      <c r="K38" s="67"/>
      <c r="L38" s="68"/>
      <c r="M38" s="98"/>
    </row>
    <row r="39" spans="1:13" ht="15.75" thickBot="1">
      <c r="A39" s="574"/>
      <c r="B39" s="575"/>
      <c r="C39" s="575"/>
      <c r="D39" s="575"/>
      <c r="E39" s="575"/>
      <c r="F39" s="575"/>
      <c r="G39" s="575"/>
      <c r="H39" s="583"/>
      <c r="I39" s="69"/>
      <c r="J39" s="70"/>
      <c r="K39" s="67"/>
      <c r="L39" s="71"/>
      <c r="M39" s="98"/>
    </row>
    <row r="40" spans="1:13" ht="15.75" thickBot="1">
      <c r="A40" s="567" t="s">
        <v>31</v>
      </c>
      <c r="B40" s="568"/>
      <c r="C40" s="568"/>
      <c r="D40" s="568"/>
      <c r="E40" s="568"/>
      <c r="F40" s="568"/>
      <c r="G40" s="568"/>
      <c r="H40" s="568"/>
      <c r="I40" s="568"/>
      <c r="J40" s="568"/>
      <c r="K40" s="569"/>
      <c r="L40" s="60">
        <f>SUM(L33:L39)</f>
        <v>6135</v>
      </c>
      <c r="M40" s="98"/>
    </row>
    <row r="41" spans="1:13">
      <c r="A41" s="16"/>
      <c r="B41" s="5"/>
      <c r="C41" s="5"/>
      <c r="D41" s="5"/>
      <c r="E41" s="5"/>
      <c r="F41" s="5"/>
      <c r="G41" s="5"/>
      <c r="H41" s="5"/>
      <c r="I41" s="5"/>
      <c r="J41" s="5"/>
      <c r="K41" s="5"/>
      <c r="L41" s="17"/>
      <c r="M41" s="98"/>
    </row>
    <row r="42" spans="1:13">
      <c r="A42" s="136" t="s">
        <v>34</v>
      </c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21"/>
      <c r="M42" s="98"/>
    </row>
    <row r="43" spans="1:13" ht="3.75" customHeight="1" thickBot="1">
      <c r="A43" s="16"/>
      <c r="B43" s="5"/>
      <c r="C43" s="5"/>
      <c r="D43" s="5"/>
      <c r="E43" s="5"/>
      <c r="F43" s="5"/>
      <c r="G43" s="5"/>
      <c r="H43" s="5"/>
      <c r="I43" s="5"/>
      <c r="J43" s="5"/>
      <c r="K43" s="5"/>
      <c r="L43" s="17"/>
      <c r="M43" s="98"/>
    </row>
    <row r="44" spans="1:13">
      <c r="A44" s="570" t="s">
        <v>35</v>
      </c>
      <c r="B44" s="571"/>
      <c r="C44" s="571"/>
      <c r="D44" s="571"/>
      <c r="E44" s="571"/>
      <c r="F44" s="571"/>
      <c r="G44" s="571"/>
      <c r="H44" s="50" t="s">
        <v>36</v>
      </c>
      <c r="I44" s="38" t="s">
        <v>37</v>
      </c>
      <c r="J44" s="50" t="s">
        <v>38</v>
      </c>
      <c r="K44" s="38" t="s">
        <v>39</v>
      </c>
      <c r="L44" s="51" t="s">
        <v>29</v>
      </c>
      <c r="M44" s="98">
        <f>1569*1.16</f>
        <v>1820.04</v>
      </c>
    </row>
    <row r="45" spans="1:13">
      <c r="A45" s="580"/>
      <c r="B45" s="581"/>
      <c r="C45" s="581"/>
      <c r="D45" s="581"/>
      <c r="E45" s="581"/>
      <c r="F45" s="581"/>
      <c r="G45" s="581"/>
      <c r="H45" s="86"/>
      <c r="I45" s="72"/>
      <c r="J45" s="86"/>
      <c r="K45" s="72"/>
      <c r="L45" s="99"/>
      <c r="M45" s="98"/>
    </row>
    <row r="46" spans="1:13" ht="15.75" thickBot="1">
      <c r="A46" s="574"/>
      <c r="B46" s="575"/>
      <c r="C46" s="575"/>
      <c r="D46" s="575"/>
      <c r="E46" s="575"/>
      <c r="F46" s="575"/>
      <c r="G46" s="575"/>
      <c r="H46" s="87"/>
      <c r="I46" s="11"/>
      <c r="J46" s="87"/>
      <c r="K46" s="11"/>
      <c r="L46" s="88"/>
      <c r="M46" s="98"/>
    </row>
    <row r="47" spans="1:13" ht="15.75" thickBot="1">
      <c r="A47" s="567" t="s">
        <v>31</v>
      </c>
      <c r="B47" s="568"/>
      <c r="C47" s="568"/>
      <c r="D47" s="568"/>
      <c r="E47" s="568"/>
      <c r="F47" s="568"/>
      <c r="G47" s="568"/>
      <c r="H47" s="568"/>
      <c r="I47" s="568"/>
      <c r="J47" s="568"/>
      <c r="K47" s="569"/>
      <c r="L47" s="100">
        <f>SUM(L45:L46)</f>
        <v>0</v>
      </c>
      <c r="M47" s="98"/>
    </row>
    <row r="48" spans="1:13">
      <c r="A48" s="16"/>
      <c r="B48" s="5"/>
      <c r="C48" s="5"/>
      <c r="D48" s="5"/>
      <c r="E48" s="5"/>
      <c r="F48" s="5"/>
      <c r="G48" s="5"/>
      <c r="H48" s="5"/>
      <c r="I48" s="5"/>
      <c r="J48" s="5"/>
      <c r="K48" s="5"/>
      <c r="L48" s="17"/>
      <c r="M48" s="98"/>
    </row>
    <row r="49" spans="1:13">
      <c r="A49" s="136" t="s">
        <v>41</v>
      </c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21"/>
      <c r="M49" s="98"/>
    </row>
    <row r="50" spans="1:13" ht="3.75" customHeight="1" thickBot="1">
      <c r="A50" s="16"/>
      <c r="B50" s="5"/>
      <c r="C50" s="5"/>
      <c r="D50" s="5"/>
      <c r="E50" s="5"/>
      <c r="F50" s="5"/>
      <c r="G50" s="5"/>
      <c r="H50" s="5"/>
      <c r="I50" s="5"/>
      <c r="J50" s="5"/>
      <c r="K50" s="5"/>
      <c r="L50" s="17"/>
      <c r="M50" s="98"/>
    </row>
    <row r="51" spans="1:13">
      <c r="A51" s="570" t="s">
        <v>42</v>
      </c>
      <c r="B51" s="571"/>
      <c r="C51" s="571"/>
      <c r="D51" s="571"/>
      <c r="E51" s="571"/>
      <c r="F51" s="571"/>
      <c r="G51" s="571"/>
      <c r="H51" s="50" t="s">
        <v>43</v>
      </c>
      <c r="I51" s="76" t="s">
        <v>44</v>
      </c>
      <c r="J51" s="77" t="s">
        <v>45</v>
      </c>
      <c r="K51" s="76" t="s">
        <v>28</v>
      </c>
      <c r="L51" s="78" t="s">
        <v>29</v>
      </c>
      <c r="M51" s="98"/>
    </row>
    <row r="52" spans="1:13">
      <c r="A52" s="572" t="s">
        <v>95</v>
      </c>
      <c r="B52" s="573"/>
      <c r="C52" s="573"/>
      <c r="D52" s="573"/>
      <c r="E52" s="573"/>
      <c r="F52" s="573"/>
      <c r="G52" s="573"/>
      <c r="H52" s="52">
        <f>+insumos!C50+2*insumos!C49</f>
        <v>160762</v>
      </c>
      <c r="I52" s="64">
        <f>+H52*0.85</f>
        <v>136647.69999999998</v>
      </c>
      <c r="J52" s="52">
        <f>+H52+I52</f>
        <v>297409.69999999995</v>
      </c>
      <c r="K52" s="72">
        <v>250</v>
      </c>
      <c r="L52" s="54">
        <f>+J52/K52</f>
        <v>1189.6387999999997</v>
      </c>
      <c r="M52" s="98"/>
    </row>
    <row r="53" spans="1:13" ht="15.75" thickBot="1">
      <c r="A53" s="574"/>
      <c r="B53" s="575"/>
      <c r="C53" s="575"/>
      <c r="D53" s="575"/>
      <c r="E53" s="575"/>
      <c r="F53" s="575"/>
      <c r="G53" s="575"/>
      <c r="H53" s="87"/>
      <c r="I53" s="11"/>
      <c r="J53" s="87"/>
      <c r="K53" s="11" t="s">
        <v>51</v>
      </c>
      <c r="L53" s="88"/>
      <c r="M53" s="98"/>
    </row>
    <row r="54" spans="1:13" ht="15.75" thickBot="1">
      <c r="A54" s="567" t="s">
        <v>31</v>
      </c>
      <c r="B54" s="568"/>
      <c r="C54" s="568"/>
      <c r="D54" s="568"/>
      <c r="E54" s="568"/>
      <c r="F54" s="568"/>
      <c r="G54" s="568"/>
      <c r="H54" s="568"/>
      <c r="I54" s="568"/>
      <c r="J54" s="568"/>
      <c r="K54" s="569"/>
      <c r="L54" s="60">
        <f>SUM(L52:L53)</f>
        <v>1189.6387999999997</v>
      </c>
      <c r="M54" s="98"/>
    </row>
    <row r="55" spans="1:13" ht="8.25" customHeight="1" thickBot="1">
      <c r="A55" s="16"/>
      <c r="B55" s="5"/>
      <c r="C55" s="5"/>
      <c r="D55" s="5"/>
      <c r="E55" s="5"/>
      <c r="F55" s="5"/>
      <c r="G55" s="5"/>
      <c r="H55" s="5"/>
      <c r="I55" s="5"/>
      <c r="J55" s="5"/>
      <c r="K55" s="5"/>
      <c r="L55" s="17"/>
    </row>
    <row r="56" spans="1:13" ht="15.75" thickBot="1">
      <c r="A56" s="576" t="s">
        <v>47</v>
      </c>
      <c r="B56" s="577"/>
      <c r="C56" s="577"/>
      <c r="D56" s="577"/>
      <c r="E56" s="577"/>
      <c r="F56" s="577"/>
      <c r="G56" s="577"/>
      <c r="H56" s="577"/>
      <c r="I56" s="577"/>
      <c r="J56" s="577"/>
      <c r="K56" s="578"/>
      <c r="L56" s="60">
        <f>ROUND(L28+L40+L47+L54,0)</f>
        <v>7444</v>
      </c>
    </row>
    <row r="57" spans="1:13" ht="3" customHeight="1">
      <c r="A57" s="16"/>
      <c r="B57" s="5"/>
      <c r="C57" s="5"/>
      <c r="D57" s="5"/>
      <c r="E57" s="5"/>
      <c r="F57" s="5"/>
      <c r="G57" s="5"/>
      <c r="H57" s="5"/>
      <c r="I57" s="5"/>
      <c r="J57" s="5"/>
      <c r="K57" s="5"/>
      <c r="L57" s="17"/>
    </row>
    <row r="58" spans="1:13" ht="3" customHeight="1">
      <c r="A58" s="16"/>
      <c r="B58" s="5"/>
      <c r="C58" s="5"/>
      <c r="D58" s="5"/>
      <c r="E58" s="5"/>
      <c r="F58" s="5"/>
      <c r="G58" s="5"/>
      <c r="H58" s="5"/>
      <c r="I58" s="5"/>
      <c r="J58" s="5"/>
      <c r="K58" s="5"/>
      <c r="L58" s="17"/>
    </row>
    <row r="59" spans="1:13" ht="9.75" customHeight="1">
      <c r="A59" s="16"/>
      <c r="B59" s="5"/>
      <c r="C59" s="5"/>
      <c r="D59" s="5"/>
      <c r="E59" s="5"/>
      <c r="F59" s="5"/>
      <c r="G59" s="5"/>
      <c r="H59" s="5"/>
      <c r="I59" s="5"/>
      <c r="J59" s="5"/>
      <c r="K59" s="5"/>
      <c r="L59" s="17"/>
    </row>
    <row r="60" spans="1:13" ht="9.75" customHeight="1">
      <c r="A60" s="16"/>
      <c r="B60" s="5"/>
      <c r="C60" s="5"/>
      <c r="D60" s="5"/>
      <c r="E60" s="5"/>
      <c r="F60" s="5"/>
      <c r="G60" s="5"/>
      <c r="H60" s="5"/>
      <c r="I60" s="5"/>
      <c r="J60" s="5"/>
      <c r="K60" s="5"/>
      <c r="L60" s="17"/>
    </row>
    <row r="61" spans="1:13" ht="9.75" customHeight="1">
      <c r="A61" s="16"/>
      <c r="B61" s="5"/>
      <c r="C61" s="5"/>
      <c r="D61" s="5"/>
      <c r="E61" s="5"/>
      <c r="F61" s="5"/>
      <c r="G61" s="5"/>
      <c r="H61" s="5"/>
      <c r="I61" s="5"/>
      <c r="J61" s="5"/>
      <c r="K61" s="5"/>
      <c r="L61" s="17"/>
    </row>
    <row r="62" spans="1:13" ht="9.75" customHeight="1">
      <c r="A62" s="16"/>
      <c r="B62" s="5"/>
      <c r="C62" s="5"/>
      <c r="D62" s="5"/>
      <c r="E62" s="5"/>
      <c r="F62" s="5"/>
      <c r="G62" s="5"/>
      <c r="H62" s="5"/>
      <c r="I62" s="5"/>
      <c r="J62" s="5"/>
      <c r="K62" s="5"/>
      <c r="L62" s="17"/>
    </row>
    <row r="63" spans="1:13" ht="9.75" customHeight="1">
      <c r="A63" s="16"/>
      <c r="B63" s="5"/>
      <c r="C63" s="5"/>
      <c r="D63" s="5"/>
      <c r="E63" s="5"/>
      <c r="F63" s="5"/>
      <c r="G63" s="5"/>
      <c r="H63" s="5"/>
      <c r="I63" s="5"/>
      <c r="J63" s="5"/>
      <c r="K63" s="5"/>
      <c r="L63" s="17"/>
    </row>
    <row r="64" spans="1:13" ht="9.75" customHeight="1">
      <c r="A64" s="16"/>
      <c r="B64" s="5"/>
      <c r="C64" s="5"/>
      <c r="D64" s="5"/>
      <c r="E64" s="5"/>
      <c r="F64" s="79" t="s">
        <v>48</v>
      </c>
      <c r="G64" s="5"/>
      <c r="H64" s="5"/>
      <c r="I64" s="5"/>
      <c r="J64" s="5"/>
      <c r="K64" s="5"/>
      <c r="L64" s="17"/>
    </row>
    <row r="65" spans="1:12">
      <c r="A65" s="16"/>
      <c r="B65" s="5"/>
      <c r="C65" s="5"/>
      <c r="D65" s="5"/>
      <c r="E65" s="5"/>
      <c r="F65" s="79" t="s">
        <v>49</v>
      </c>
      <c r="G65" s="554"/>
      <c r="H65" s="554"/>
      <c r="I65" s="554"/>
      <c r="J65" s="5"/>
      <c r="K65" s="5"/>
      <c r="L65" s="17"/>
    </row>
    <row r="66" spans="1:12">
      <c r="A66" s="555" t="s">
        <v>50</v>
      </c>
      <c r="B66" s="556"/>
      <c r="C66" s="556"/>
      <c r="D66" s="556"/>
      <c r="E66" s="556"/>
      <c r="F66" s="556"/>
      <c r="G66" s="556"/>
      <c r="H66" s="556"/>
      <c r="I66" s="556"/>
      <c r="J66" s="556"/>
      <c r="K66" s="556"/>
      <c r="L66" s="557"/>
    </row>
    <row r="67" spans="1:12" ht="3" customHeight="1">
      <c r="A67" s="16"/>
      <c r="B67" s="5"/>
      <c r="C67" s="5"/>
      <c r="D67" s="5"/>
      <c r="E67" s="5"/>
      <c r="F67" s="5" t="s">
        <v>51</v>
      </c>
      <c r="G67" s="5"/>
      <c r="H67" s="5"/>
      <c r="I67" s="5"/>
      <c r="J67" s="5"/>
      <c r="K67" s="5"/>
      <c r="L67" s="17"/>
    </row>
    <row r="68" spans="1:12">
      <c r="A68" s="136" t="s">
        <v>89</v>
      </c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21"/>
    </row>
    <row r="69" spans="1:12">
      <c r="A69" s="558"/>
      <c r="B69" s="559"/>
      <c r="C69" s="559"/>
      <c r="D69" s="559"/>
      <c r="E69" s="559"/>
      <c r="F69" s="559"/>
      <c r="G69" s="559"/>
      <c r="H69" s="559"/>
      <c r="I69" s="559"/>
      <c r="J69" s="559"/>
      <c r="K69" s="559"/>
      <c r="L69" s="560"/>
    </row>
    <row r="70" spans="1:12">
      <c r="A70" s="561"/>
      <c r="B70" s="562"/>
      <c r="C70" s="562"/>
      <c r="D70" s="562"/>
      <c r="E70" s="562"/>
      <c r="F70" s="562"/>
      <c r="G70" s="562"/>
      <c r="H70" s="562"/>
      <c r="I70" s="562"/>
      <c r="J70" s="562"/>
      <c r="K70" s="562"/>
      <c r="L70" s="563"/>
    </row>
    <row r="71" spans="1:12">
      <c r="A71" s="564"/>
      <c r="B71" s="565"/>
      <c r="C71" s="565"/>
      <c r="D71" s="565"/>
      <c r="E71" s="565"/>
      <c r="F71" s="565"/>
      <c r="G71" s="565"/>
      <c r="H71" s="565"/>
      <c r="I71" s="565"/>
      <c r="J71" s="565"/>
      <c r="K71" s="565"/>
      <c r="L71" s="566"/>
    </row>
    <row r="72" spans="1:12">
      <c r="A72" s="80"/>
      <c r="B72" s="81"/>
      <c r="C72" s="81"/>
      <c r="D72" s="81"/>
      <c r="E72" s="81"/>
      <c r="F72" s="81"/>
      <c r="G72" s="81"/>
      <c r="H72" s="81"/>
      <c r="I72" s="81"/>
      <c r="J72" s="81"/>
      <c r="K72" s="81"/>
      <c r="L72" s="82"/>
    </row>
    <row r="73" spans="1:12">
      <c r="A73" s="80" t="s">
        <v>53</v>
      </c>
      <c r="B73" s="137"/>
      <c r="C73" s="81"/>
      <c r="D73" s="81"/>
      <c r="E73" s="81"/>
      <c r="F73" s="81"/>
      <c r="G73" s="81"/>
      <c r="H73" s="81"/>
      <c r="I73" s="81"/>
      <c r="J73" s="81"/>
      <c r="K73" s="81"/>
      <c r="L73" s="82"/>
    </row>
    <row r="74" spans="1:12">
      <c r="A74" s="16" t="s">
        <v>54</v>
      </c>
      <c r="B74" s="5"/>
      <c r="C74" s="5"/>
      <c r="D74" s="5"/>
      <c r="E74" s="79"/>
      <c r="F74" s="5"/>
      <c r="G74" s="5"/>
      <c r="H74" s="5"/>
      <c r="I74" s="5"/>
      <c r="J74" s="5"/>
      <c r="K74" s="5"/>
      <c r="L74" s="17"/>
    </row>
    <row r="75" spans="1:12">
      <c r="A75" s="16"/>
      <c r="B75" s="5"/>
      <c r="C75" s="5"/>
      <c r="D75" s="5"/>
      <c r="E75" s="79"/>
      <c r="F75" s="139"/>
      <c r="G75" s="139"/>
      <c r="H75" s="139"/>
      <c r="I75" s="139"/>
      <c r="J75" s="5"/>
      <c r="K75" s="5"/>
      <c r="L75" s="17"/>
    </row>
    <row r="76" spans="1:12">
      <c r="A76" s="149"/>
      <c r="B76" s="139"/>
      <c r="C76" s="139"/>
      <c r="D76" s="139"/>
      <c r="E76" s="139"/>
      <c r="F76" s="139"/>
      <c r="G76" s="139"/>
      <c r="H76" s="139"/>
      <c r="I76" s="139"/>
      <c r="J76" s="139"/>
      <c r="K76" s="139"/>
      <c r="L76" s="140"/>
    </row>
    <row r="77" spans="1:12">
      <c r="A77" s="16" t="s">
        <v>55</v>
      </c>
      <c r="B77" s="83"/>
      <c r="C77" s="83"/>
      <c r="D77" s="84"/>
      <c r="E77" s="141"/>
      <c r="F77" s="141"/>
      <c r="G77" s="141"/>
      <c r="H77" s="141"/>
      <c r="I77" s="142"/>
      <c r="J77" s="142"/>
      <c r="K77" s="142"/>
      <c r="L77" s="143"/>
    </row>
    <row r="78" spans="1:12" ht="9" customHeight="1" thickBot="1">
      <c r="A78" s="144"/>
      <c r="B78" s="145"/>
      <c r="C78" s="145"/>
      <c r="D78" s="11"/>
      <c r="E78" s="146"/>
      <c r="F78" s="146"/>
      <c r="G78" s="146"/>
      <c r="H78" s="146"/>
      <c r="I78" s="147"/>
      <c r="J78" s="147"/>
      <c r="K78" s="147"/>
      <c r="L78" s="148"/>
    </row>
  </sheetData>
  <mergeCells count="46">
    <mergeCell ref="B19:J19"/>
    <mergeCell ref="A2:A5"/>
    <mergeCell ref="D2:I2"/>
    <mergeCell ref="J2:L2"/>
    <mergeCell ref="D3:I3"/>
    <mergeCell ref="D4:I4"/>
    <mergeCell ref="D5:I5"/>
    <mergeCell ref="K5:L5"/>
    <mergeCell ref="C10:L10"/>
    <mergeCell ref="C11:L11"/>
    <mergeCell ref="C12:L12"/>
    <mergeCell ref="C13:L13"/>
    <mergeCell ref="C14:L14"/>
    <mergeCell ref="A32:H32"/>
    <mergeCell ref="B20:J20"/>
    <mergeCell ref="A24:E24"/>
    <mergeCell ref="F24:G24"/>
    <mergeCell ref="H24:I24"/>
    <mergeCell ref="A25:E25"/>
    <mergeCell ref="F25:G25"/>
    <mergeCell ref="H25:I25"/>
    <mergeCell ref="A26:E26"/>
    <mergeCell ref="A27:E27"/>
    <mergeCell ref="F27:G27"/>
    <mergeCell ref="H27:I27"/>
    <mergeCell ref="A28:K28"/>
    <mergeCell ref="A47:K47"/>
    <mergeCell ref="A33:H33"/>
    <mergeCell ref="A34:H34"/>
    <mergeCell ref="A35:H35"/>
    <mergeCell ref="A36:H36"/>
    <mergeCell ref="A37:H37"/>
    <mergeCell ref="A38:H38"/>
    <mergeCell ref="A39:H39"/>
    <mergeCell ref="A40:K40"/>
    <mergeCell ref="A44:G44"/>
    <mergeCell ref="A45:G45"/>
    <mergeCell ref="A46:G46"/>
    <mergeCell ref="A69:L71"/>
    <mergeCell ref="G65:I65"/>
    <mergeCell ref="A66:L66"/>
    <mergeCell ref="A51:G51"/>
    <mergeCell ref="A52:G52"/>
    <mergeCell ref="A53:G53"/>
    <mergeCell ref="A54:K54"/>
    <mergeCell ref="A56:K56"/>
  </mergeCells>
  <pageMargins left="0.70866141732283472" right="0.70866141732283472" top="0.74803149606299213" bottom="0.74803149606299213" header="0.31496062992125984" footer="0.31496062992125984"/>
  <pageSetup paperSize="9" scale="55" orientation="portrait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  <pageSetUpPr fitToPage="1"/>
  </sheetPr>
  <dimension ref="A1:N77"/>
  <sheetViews>
    <sheetView topLeftCell="A34" zoomScale="80" zoomScaleNormal="80" workbookViewId="0">
      <selection activeCell="L55" sqref="L55"/>
    </sheetView>
  </sheetViews>
  <sheetFormatPr baseColWidth="10" defaultRowHeight="15"/>
  <cols>
    <col min="1" max="7" width="11.42578125" style="85"/>
    <col min="8" max="8" width="12.28515625" style="85" customWidth="1"/>
    <col min="9" max="9" width="12.5703125" style="85" customWidth="1"/>
    <col min="10" max="10" width="13.28515625" style="85" customWidth="1"/>
    <col min="11" max="11" width="15.85546875" style="85" customWidth="1"/>
    <col min="12" max="12" width="12.28515625" style="85" customWidth="1"/>
    <col min="255" max="255" width="1.85546875" customWidth="1"/>
    <col min="264" max="264" width="12.5703125" customWidth="1"/>
    <col min="265" max="265" width="13.28515625" customWidth="1"/>
    <col min="266" max="266" width="15.85546875" customWidth="1"/>
    <col min="267" max="267" width="13" customWidth="1"/>
    <col min="268" max="268" width="0.140625" customWidth="1"/>
    <col min="511" max="511" width="1.85546875" customWidth="1"/>
    <col min="520" max="520" width="12.5703125" customWidth="1"/>
    <col min="521" max="521" width="13.28515625" customWidth="1"/>
    <col min="522" max="522" width="15.85546875" customWidth="1"/>
    <col min="523" max="523" width="13" customWidth="1"/>
    <col min="524" max="524" width="0.140625" customWidth="1"/>
    <col min="767" max="767" width="1.85546875" customWidth="1"/>
    <col min="776" max="776" width="12.5703125" customWidth="1"/>
    <col min="777" max="777" width="13.28515625" customWidth="1"/>
    <col min="778" max="778" width="15.85546875" customWidth="1"/>
    <col min="779" max="779" width="13" customWidth="1"/>
    <col min="780" max="780" width="0.140625" customWidth="1"/>
    <col min="1023" max="1023" width="1.85546875" customWidth="1"/>
    <col min="1032" max="1032" width="12.5703125" customWidth="1"/>
    <col min="1033" max="1033" width="13.28515625" customWidth="1"/>
    <col min="1034" max="1034" width="15.85546875" customWidth="1"/>
    <col min="1035" max="1035" width="13" customWidth="1"/>
    <col min="1036" max="1036" width="0.140625" customWidth="1"/>
    <col min="1279" max="1279" width="1.85546875" customWidth="1"/>
    <col min="1288" max="1288" width="12.5703125" customWidth="1"/>
    <col min="1289" max="1289" width="13.28515625" customWidth="1"/>
    <col min="1290" max="1290" width="15.85546875" customWidth="1"/>
    <col min="1291" max="1291" width="13" customWidth="1"/>
    <col min="1292" max="1292" width="0.140625" customWidth="1"/>
    <col min="1535" max="1535" width="1.85546875" customWidth="1"/>
    <col min="1544" max="1544" width="12.5703125" customWidth="1"/>
    <col min="1545" max="1545" width="13.28515625" customWidth="1"/>
    <col min="1546" max="1546" width="15.85546875" customWidth="1"/>
    <col min="1547" max="1547" width="13" customWidth="1"/>
    <col min="1548" max="1548" width="0.140625" customWidth="1"/>
    <col min="1791" max="1791" width="1.85546875" customWidth="1"/>
    <col min="1800" max="1800" width="12.5703125" customWidth="1"/>
    <col min="1801" max="1801" width="13.28515625" customWidth="1"/>
    <col min="1802" max="1802" width="15.85546875" customWidth="1"/>
    <col min="1803" max="1803" width="13" customWidth="1"/>
    <col min="1804" max="1804" width="0.140625" customWidth="1"/>
    <col min="2047" max="2047" width="1.85546875" customWidth="1"/>
    <col min="2056" max="2056" width="12.5703125" customWidth="1"/>
    <col min="2057" max="2057" width="13.28515625" customWidth="1"/>
    <col min="2058" max="2058" width="15.85546875" customWidth="1"/>
    <col min="2059" max="2059" width="13" customWidth="1"/>
    <col min="2060" max="2060" width="0.140625" customWidth="1"/>
    <col min="2303" max="2303" width="1.85546875" customWidth="1"/>
    <col min="2312" max="2312" width="12.5703125" customWidth="1"/>
    <col min="2313" max="2313" width="13.28515625" customWidth="1"/>
    <col min="2314" max="2314" width="15.85546875" customWidth="1"/>
    <col min="2315" max="2315" width="13" customWidth="1"/>
    <col min="2316" max="2316" width="0.140625" customWidth="1"/>
    <col min="2559" max="2559" width="1.85546875" customWidth="1"/>
    <col min="2568" max="2568" width="12.5703125" customWidth="1"/>
    <col min="2569" max="2569" width="13.28515625" customWidth="1"/>
    <col min="2570" max="2570" width="15.85546875" customWidth="1"/>
    <col min="2571" max="2571" width="13" customWidth="1"/>
    <col min="2572" max="2572" width="0.140625" customWidth="1"/>
    <col min="2815" max="2815" width="1.85546875" customWidth="1"/>
    <col min="2824" max="2824" width="12.5703125" customWidth="1"/>
    <col min="2825" max="2825" width="13.28515625" customWidth="1"/>
    <col min="2826" max="2826" width="15.85546875" customWidth="1"/>
    <col min="2827" max="2827" width="13" customWidth="1"/>
    <col min="2828" max="2828" width="0.140625" customWidth="1"/>
    <col min="3071" max="3071" width="1.85546875" customWidth="1"/>
    <col min="3080" max="3080" width="12.5703125" customWidth="1"/>
    <col min="3081" max="3081" width="13.28515625" customWidth="1"/>
    <col min="3082" max="3082" width="15.85546875" customWidth="1"/>
    <col min="3083" max="3083" width="13" customWidth="1"/>
    <col min="3084" max="3084" width="0.140625" customWidth="1"/>
    <col min="3327" max="3327" width="1.85546875" customWidth="1"/>
    <col min="3336" max="3336" width="12.5703125" customWidth="1"/>
    <col min="3337" max="3337" width="13.28515625" customWidth="1"/>
    <col min="3338" max="3338" width="15.85546875" customWidth="1"/>
    <col min="3339" max="3339" width="13" customWidth="1"/>
    <col min="3340" max="3340" width="0.140625" customWidth="1"/>
    <col min="3583" max="3583" width="1.85546875" customWidth="1"/>
    <col min="3592" max="3592" width="12.5703125" customWidth="1"/>
    <col min="3593" max="3593" width="13.28515625" customWidth="1"/>
    <col min="3594" max="3594" width="15.85546875" customWidth="1"/>
    <col min="3595" max="3595" width="13" customWidth="1"/>
    <col min="3596" max="3596" width="0.140625" customWidth="1"/>
    <col min="3839" max="3839" width="1.85546875" customWidth="1"/>
    <col min="3848" max="3848" width="12.5703125" customWidth="1"/>
    <col min="3849" max="3849" width="13.28515625" customWidth="1"/>
    <col min="3850" max="3850" width="15.85546875" customWidth="1"/>
    <col min="3851" max="3851" width="13" customWidth="1"/>
    <col min="3852" max="3852" width="0.140625" customWidth="1"/>
    <col min="4095" max="4095" width="1.85546875" customWidth="1"/>
    <col min="4104" max="4104" width="12.5703125" customWidth="1"/>
    <col min="4105" max="4105" width="13.28515625" customWidth="1"/>
    <col min="4106" max="4106" width="15.85546875" customWidth="1"/>
    <col min="4107" max="4107" width="13" customWidth="1"/>
    <col min="4108" max="4108" width="0.140625" customWidth="1"/>
    <col min="4351" max="4351" width="1.85546875" customWidth="1"/>
    <col min="4360" max="4360" width="12.5703125" customWidth="1"/>
    <col min="4361" max="4361" width="13.28515625" customWidth="1"/>
    <col min="4362" max="4362" width="15.85546875" customWidth="1"/>
    <col min="4363" max="4363" width="13" customWidth="1"/>
    <col min="4364" max="4364" width="0.140625" customWidth="1"/>
    <col min="4607" max="4607" width="1.85546875" customWidth="1"/>
    <col min="4616" max="4616" width="12.5703125" customWidth="1"/>
    <col min="4617" max="4617" width="13.28515625" customWidth="1"/>
    <col min="4618" max="4618" width="15.85546875" customWidth="1"/>
    <col min="4619" max="4619" width="13" customWidth="1"/>
    <col min="4620" max="4620" width="0.140625" customWidth="1"/>
    <col min="4863" max="4863" width="1.85546875" customWidth="1"/>
    <col min="4872" max="4872" width="12.5703125" customWidth="1"/>
    <col min="4873" max="4873" width="13.28515625" customWidth="1"/>
    <col min="4874" max="4874" width="15.85546875" customWidth="1"/>
    <col min="4875" max="4875" width="13" customWidth="1"/>
    <col min="4876" max="4876" width="0.140625" customWidth="1"/>
    <col min="5119" max="5119" width="1.85546875" customWidth="1"/>
    <col min="5128" max="5128" width="12.5703125" customWidth="1"/>
    <col min="5129" max="5129" width="13.28515625" customWidth="1"/>
    <col min="5130" max="5130" width="15.85546875" customWidth="1"/>
    <col min="5131" max="5131" width="13" customWidth="1"/>
    <col min="5132" max="5132" width="0.140625" customWidth="1"/>
    <col min="5375" max="5375" width="1.85546875" customWidth="1"/>
    <col min="5384" max="5384" width="12.5703125" customWidth="1"/>
    <col min="5385" max="5385" width="13.28515625" customWidth="1"/>
    <col min="5386" max="5386" width="15.85546875" customWidth="1"/>
    <col min="5387" max="5387" width="13" customWidth="1"/>
    <col min="5388" max="5388" width="0.140625" customWidth="1"/>
    <col min="5631" max="5631" width="1.85546875" customWidth="1"/>
    <col min="5640" max="5640" width="12.5703125" customWidth="1"/>
    <col min="5641" max="5641" width="13.28515625" customWidth="1"/>
    <col min="5642" max="5642" width="15.85546875" customWidth="1"/>
    <col min="5643" max="5643" width="13" customWidth="1"/>
    <col min="5644" max="5644" width="0.140625" customWidth="1"/>
    <col min="5887" max="5887" width="1.85546875" customWidth="1"/>
    <col min="5896" max="5896" width="12.5703125" customWidth="1"/>
    <col min="5897" max="5897" width="13.28515625" customWidth="1"/>
    <col min="5898" max="5898" width="15.85546875" customWidth="1"/>
    <col min="5899" max="5899" width="13" customWidth="1"/>
    <col min="5900" max="5900" width="0.140625" customWidth="1"/>
    <col min="6143" max="6143" width="1.85546875" customWidth="1"/>
    <col min="6152" max="6152" width="12.5703125" customWidth="1"/>
    <col min="6153" max="6153" width="13.28515625" customWidth="1"/>
    <col min="6154" max="6154" width="15.85546875" customWidth="1"/>
    <col min="6155" max="6155" width="13" customWidth="1"/>
    <col min="6156" max="6156" width="0.140625" customWidth="1"/>
    <col min="6399" max="6399" width="1.85546875" customWidth="1"/>
    <col min="6408" max="6408" width="12.5703125" customWidth="1"/>
    <col min="6409" max="6409" width="13.28515625" customWidth="1"/>
    <col min="6410" max="6410" width="15.85546875" customWidth="1"/>
    <col min="6411" max="6411" width="13" customWidth="1"/>
    <col min="6412" max="6412" width="0.140625" customWidth="1"/>
    <col min="6655" max="6655" width="1.85546875" customWidth="1"/>
    <col min="6664" max="6664" width="12.5703125" customWidth="1"/>
    <col min="6665" max="6665" width="13.28515625" customWidth="1"/>
    <col min="6666" max="6666" width="15.85546875" customWidth="1"/>
    <col min="6667" max="6667" width="13" customWidth="1"/>
    <col min="6668" max="6668" width="0.140625" customWidth="1"/>
    <col min="6911" max="6911" width="1.85546875" customWidth="1"/>
    <col min="6920" max="6920" width="12.5703125" customWidth="1"/>
    <col min="6921" max="6921" width="13.28515625" customWidth="1"/>
    <col min="6922" max="6922" width="15.85546875" customWidth="1"/>
    <col min="6923" max="6923" width="13" customWidth="1"/>
    <col min="6924" max="6924" width="0.140625" customWidth="1"/>
    <col min="7167" max="7167" width="1.85546875" customWidth="1"/>
    <col min="7176" max="7176" width="12.5703125" customWidth="1"/>
    <col min="7177" max="7177" width="13.28515625" customWidth="1"/>
    <col min="7178" max="7178" width="15.85546875" customWidth="1"/>
    <col min="7179" max="7179" width="13" customWidth="1"/>
    <col min="7180" max="7180" width="0.140625" customWidth="1"/>
    <col min="7423" max="7423" width="1.85546875" customWidth="1"/>
    <col min="7432" max="7432" width="12.5703125" customWidth="1"/>
    <col min="7433" max="7433" width="13.28515625" customWidth="1"/>
    <col min="7434" max="7434" width="15.85546875" customWidth="1"/>
    <col min="7435" max="7435" width="13" customWidth="1"/>
    <col min="7436" max="7436" width="0.140625" customWidth="1"/>
    <col min="7679" max="7679" width="1.85546875" customWidth="1"/>
    <col min="7688" max="7688" width="12.5703125" customWidth="1"/>
    <col min="7689" max="7689" width="13.28515625" customWidth="1"/>
    <col min="7690" max="7690" width="15.85546875" customWidth="1"/>
    <col min="7691" max="7691" width="13" customWidth="1"/>
    <col min="7692" max="7692" width="0.140625" customWidth="1"/>
    <col min="7935" max="7935" width="1.85546875" customWidth="1"/>
    <col min="7944" max="7944" width="12.5703125" customWidth="1"/>
    <col min="7945" max="7945" width="13.28515625" customWidth="1"/>
    <col min="7946" max="7946" width="15.85546875" customWidth="1"/>
    <col min="7947" max="7947" width="13" customWidth="1"/>
    <col min="7948" max="7948" width="0.140625" customWidth="1"/>
    <col min="8191" max="8191" width="1.85546875" customWidth="1"/>
    <col min="8200" max="8200" width="12.5703125" customWidth="1"/>
    <col min="8201" max="8201" width="13.28515625" customWidth="1"/>
    <col min="8202" max="8202" width="15.85546875" customWidth="1"/>
    <col min="8203" max="8203" width="13" customWidth="1"/>
    <col min="8204" max="8204" width="0.140625" customWidth="1"/>
    <col min="8447" max="8447" width="1.85546875" customWidth="1"/>
    <col min="8456" max="8456" width="12.5703125" customWidth="1"/>
    <col min="8457" max="8457" width="13.28515625" customWidth="1"/>
    <col min="8458" max="8458" width="15.85546875" customWidth="1"/>
    <col min="8459" max="8459" width="13" customWidth="1"/>
    <col min="8460" max="8460" width="0.140625" customWidth="1"/>
    <col min="8703" max="8703" width="1.85546875" customWidth="1"/>
    <col min="8712" max="8712" width="12.5703125" customWidth="1"/>
    <col min="8713" max="8713" width="13.28515625" customWidth="1"/>
    <col min="8714" max="8714" width="15.85546875" customWidth="1"/>
    <col min="8715" max="8715" width="13" customWidth="1"/>
    <col min="8716" max="8716" width="0.140625" customWidth="1"/>
    <col min="8959" max="8959" width="1.85546875" customWidth="1"/>
    <col min="8968" max="8968" width="12.5703125" customWidth="1"/>
    <col min="8969" max="8969" width="13.28515625" customWidth="1"/>
    <col min="8970" max="8970" width="15.85546875" customWidth="1"/>
    <col min="8971" max="8971" width="13" customWidth="1"/>
    <col min="8972" max="8972" width="0.140625" customWidth="1"/>
    <col min="9215" max="9215" width="1.85546875" customWidth="1"/>
    <col min="9224" max="9224" width="12.5703125" customWidth="1"/>
    <col min="9225" max="9225" width="13.28515625" customWidth="1"/>
    <col min="9226" max="9226" width="15.85546875" customWidth="1"/>
    <col min="9227" max="9227" width="13" customWidth="1"/>
    <col min="9228" max="9228" width="0.140625" customWidth="1"/>
    <col min="9471" max="9471" width="1.85546875" customWidth="1"/>
    <col min="9480" max="9480" width="12.5703125" customWidth="1"/>
    <col min="9481" max="9481" width="13.28515625" customWidth="1"/>
    <col min="9482" max="9482" width="15.85546875" customWidth="1"/>
    <col min="9483" max="9483" width="13" customWidth="1"/>
    <col min="9484" max="9484" width="0.140625" customWidth="1"/>
    <col min="9727" max="9727" width="1.85546875" customWidth="1"/>
    <col min="9736" max="9736" width="12.5703125" customWidth="1"/>
    <col min="9737" max="9737" width="13.28515625" customWidth="1"/>
    <col min="9738" max="9738" width="15.85546875" customWidth="1"/>
    <col min="9739" max="9739" width="13" customWidth="1"/>
    <col min="9740" max="9740" width="0.140625" customWidth="1"/>
    <col min="9983" max="9983" width="1.85546875" customWidth="1"/>
    <col min="9992" max="9992" width="12.5703125" customWidth="1"/>
    <col min="9993" max="9993" width="13.28515625" customWidth="1"/>
    <col min="9994" max="9994" width="15.85546875" customWidth="1"/>
    <col min="9995" max="9995" width="13" customWidth="1"/>
    <col min="9996" max="9996" width="0.140625" customWidth="1"/>
    <col min="10239" max="10239" width="1.85546875" customWidth="1"/>
    <col min="10248" max="10248" width="12.5703125" customWidth="1"/>
    <col min="10249" max="10249" width="13.28515625" customWidth="1"/>
    <col min="10250" max="10250" width="15.85546875" customWidth="1"/>
    <col min="10251" max="10251" width="13" customWidth="1"/>
    <col min="10252" max="10252" width="0.140625" customWidth="1"/>
    <col min="10495" max="10495" width="1.85546875" customWidth="1"/>
    <col min="10504" max="10504" width="12.5703125" customWidth="1"/>
    <col min="10505" max="10505" width="13.28515625" customWidth="1"/>
    <col min="10506" max="10506" width="15.85546875" customWidth="1"/>
    <col min="10507" max="10507" width="13" customWidth="1"/>
    <col min="10508" max="10508" width="0.140625" customWidth="1"/>
    <col min="10751" max="10751" width="1.85546875" customWidth="1"/>
    <col min="10760" max="10760" width="12.5703125" customWidth="1"/>
    <col min="10761" max="10761" width="13.28515625" customWidth="1"/>
    <col min="10762" max="10762" width="15.85546875" customWidth="1"/>
    <col min="10763" max="10763" width="13" customWidth="1"/>
    <col min="10764" max="10764" width="0.140625" customWidth="1"/>
    <col min="11007" max="11007" width="1.85546875" customWidth="1"/>
    <col min="11016" max="11016" width="12.5703125" customWidth="1"/>
    <col min="11017" max="11017" width="13.28515625" customWidth="1"/>
    <col min="11018" max="11018" width="15.85546875" customWidth="1"/>
    <col min="11019" max="11019" width="13" customWidth="1"/>
    <col min="11020" max="11020" width="0.140625" customWidth="1"/>
    <col min="11263" max="11263" width="1.85546875" customWidth="1"/>
    <col min="11272" max="11272" width="12.5703125" customWidth="1"/>
    <col min="11273" max="11273" width="13.28515625" customWidth="1"/>
    <col min="11274" max="11274" width="15.85546875" customWidth="1"/>
    <col min="11275" max="11275" width="13" customWidth="1"/>
    <col min="11276" max="11276" width="0.140625" customWidth="1"/>
    <col min="11519" max="11519" width="1.85546875" customWidth="1"/>
    <col min="11528" max="11528" width="12.5703125" customWidth="1"/>
    <col min="11529" max="11529" width="13.28515625" customWidth="1"/>
    <col min="11530" max="11530" width="15.85546875" customWidth="1"/>
    <col min="11531" max="11531" width="13" customWidth="1"/>
    <col min="11532" max="11532" width="0.140625" customWidth="1"/>
    <col min="11775" max="11775" width="1.85546875" customWidth="1"/>
    <col min="11784" max="11784" width="12.5703125" customWidth="1"/>
    <col min="11785" max="11785" width="13.28515625" customWidth="1"/>
    <col min="11786" max="11786" width="15.85546875" customWidth="1"/>
    <col min="11787" max="11787" width="13" customWidth="1"/>
    <col min="11788" max="11788" width="0.140625" customWidth="1"/>
    <col min="12031" max="12031" width="1.85546875" customWidth="1"/>
    <col min="12040" max="12040" width="12.5703125" customWidth="1"/>
    <col min="12041" max="12041" width="13.28515625" customWidth="1"/>
    <col min="12042" max="12042" width="15.85546875" customWidth="1"/>
    <col min="12043" max="12043" width="13" customWidth="1"/>
    <col min="12044" max="12044" width="0.140625" customWidth="1"/>
    <col min="12287" max="12287" width="1.85546875" customWidth="1"/>
    <col min="12296" max="12296" width="12.5703125" customWidth="1"/>
    <col min="12297" max="12297" width="13.28515625" customWidth="1"/>
    <col min="12298" max="12298" width="15.85546875" customWidth="1"/>
    <col min="12299" max="12299" width="13" customWidth="1"/>
    <col min="12300" max="12300" width="0.140625" customWidth="1"/>
    <col min="12543" max="12543" width="1.85546875" customWidth="1"/>
    <col min="12552" max="12552" width="12.5703125" customWidth="1"/>
    <col min="12553" max="12553" width="13.28515625" customWidth="1"/>
    <col min="12554" max="12554" width="15.85546875" customWidth="1"/>
    <col min="12555" max="12555" width="13" customWidth="1"/>
    <col min="12556" max="12556" width="0.140625" customWidth="1"/>
    <col min="12799" max="12799" width="1.85546875" customWidth="1"/>
    <col min="12808" max="12808" width="12.5703125" customWidth="1"/>
    <col min="12809" max="12809" width="13.28515625" customWidth="1"/>
    <col min="12810" max="12810" width="15.85546875" customWidth="1"/>
    <col min="12811" max="12811" width="13" customWidth="1"/>
    <col min="12812" max="12812" width="0.140625" customWidth="1"/>
    <col min="13055" max="13055" width="1.85546875" customWidth="1"/>
    <col min="13064" max="13064" width="12.5703125" customWidth="1"/>
    <col min="13065" max="13065" width="13.28515625" customWidth="1"/>
    <col min="13066" max="13066" width="15.85546875" customWidth="1"/>
    <col min="13067" max="13067" width="13" customWidth="1"/>
    <col min="13068" max="13068" width="0.140625" customWidth="1"/>
    <col min="13311" max="13311" width="1.85546875" customWidth="1"/>
    <col min="13320" max="13320" width="12.5703125" customWidth="1"/>
    <col min="13321" max="13321" width="13.28515625" customWidth="1"/>
    <col min="13322" max="13322" width="15.85546875" customWidth="1"/>
    <col min="13323" max="13323" width="13" customWidth="1"/>
    <col min="13324" max="13324" width="0.140625" customWidth="1"/>
    <col min="13567" max="13567" width="1.85546875" customWidth="1"/>
    <col min="13576" max="13576" width="12.5703125" customWidth="1"/>
    <col min="13577" max="13577" width="13.28515625" customWidth="1"/>
    <col min="13578" max="13578" width="15.85546875" customWidth="1"/>
    <col min="13579" max="13579" width="13" customWidth="1"/>
    <col min="13580" max="13580" width="0.140625" customWidth="1"/>
    <col min="13823" max="13823" width="1.85546875" customWidth="1"/>
    <col min="13832" max="13832" width="12.5703125" customWidth="1"/>
    <col min="13833" max="13833" width="13.28515625" customWidth="1"/>
    <col min="13834" max="13834" width="15.85546875" customWidth="1"/>
    <col min="13835" max="13835" width="13" customWidth="1"/>
    <col min="13836" max="13836" width="0.140625" customWidth="1"/>
    <col min="14079" max="14079" width="1.85546875" customWidth="1"/>
    <col min="14088" max="14088" width="12.5703125" customWidth="1"/>
    <col min="14089" max="14089" width="13.28515625" customWidth="1"/>
    <col min="14090" max="14090" width="15.85546875" customWidth="1"/>
    <col min="14091" max="14091" width="13" customWidth="1"/>
    <col min="14092" max="14092" width="0.140625" customWidth="1"/>
    <col min="14335" max="14335" width="1.85546875" customWidth="1"/>
    <col min="14344" max="14344" width="12.5703125" customWidth="1"/>
    <col min="14345" max="14345" width="13.28515625" customWidth="1"/>
    <col min="14346" max="14346" width="15.85546875" customWidth="1"/>
    <col min="14347" max="14347" width="13" customWidth="1"/>
    <col min="14348" max="14348" width="0.140625" customWidth="1"/>
    <col min="14591" max="14591" width="1.85546875" customWidth="1"/>
    <col min="14600" max="14600" width="12.5703125" customWidth="1"/>
    <col min="14601" max="14601" width="13.28515625" customWidth="1"/>
    <col min="14602" max="14602" width="15.85546875" customWidth="1"/>
    <col min="14603" max="14603" width="13" customWidth="1"/>
    <col min="14604" max="14604" width="0.140625" customWidth="1"/>
    <col min="14847" max="14847" width="1.85546875" customWidth="1"/>
    <col min="14856" max="14856" width="12.5703125" customWidth="1"/>
    <col min="14857" max="14857" width="13.28515625" customWidth="1"/>
    <col min="14858" max="14858" width="15.85546875" customWidth="1"/>
    <col min="14859" max="14859" width="13" customWidth="1"/>
    <col min="14860" max="14860" width="0.140625" customWidth="1"/>
    <col min="15103" max="15103" width="1.85546875" customWidth="1"/>
    <col min="15112" max="15112" width="12.5703125" customWidth="1"/>
    <col min="15113" max="15113" width="13.28515625" customWidth="1"/>
    <col min="15114" max="15114" width="15.85546875" customWidth="1"/>
    <col min="15115" max="15115" width="13" customWidth="1"/>
    <col min="15116" max="15116" width="0.140625" customWidth="1"/>
    <col min="15359" max="15359" width="1.85546875" customWidth="1"/>
    <col min="15368" max="15368" width="12.5703125" customWidth="1"/>
    <col min="15369" max="15369" width="13.28515625" customWidth="1"/>
    <col min="15370" max="15370" width="15.85546875" customWidth="1"/>
    <col min="15371" max="15371" width="13" customWidth="1"/>
    <col min="15372" max="15372" width="0.140625" customWidth="1"/>
    <col min="15615" max="15615" width="1.85546875" customWidth="1"/>
    <col min="15624" max="15624" width="12.5703125" customWidth="1"/>
    <col min="15625" max="15625" width="13.28515625" customWidth="1"/>
    <col min="15626" max="15626" width="15.85546875" customWidth="1"/>
    <col min="15627" max="15627" width="13" customWidth="1"/>
    <col min="15628" max="15628" width="0.140625" customWidth="1"/>
    <col min="15871" max="15871" width="1.85546875" customWidth="1"/>
    <col min="15880" max="15880" width="12.5703125" customWidth="1"/>
    <col min="15881" max="15881" width="13.28515625" customWidth="1"/>
    <col min="15882" max="15882" width="15.85546875" customWidth="1"/>
    <col min="15883" max="15883" width="13" customWidth="1"/>
    <col min="15884" max="15884" width="0.140625" customWidth="1"/>
    <col min="16127" max="16127" width="1.85546875" customWidth="1"/>
    <col min="16136" max="16136" width="12.5703125" customWidth="1"/>
    <col min="16137" max="16137" width="13.28515625" customWidth="1"/>
    <col min="16138" max="16138" width="15.85546875" customWidth="1"/>
    <col min="16139" max="16139" width="13" customWidth="1"/>
    <col min="16140" max="16140" width="0.140625" customWidth="1"/>
  </cols>
  <sheetData>
    <row r="1" spans="1:12" ht="4.5" customHeight="1">
      <c r="A1" s="1"/>
      <c r="B1" s="2"/>
      <c r="C1" s="3"/>
      <c r="D1" s="2"/>
      <c r="E1" s="2"/>
      <c r="F1" s="2"/>
      <c r="G1" s="2"/>
      <c r="H1" s="2"/>
      <c r="I1" s="3"/>
      <c r="J1" s="2"/>
      <c r="K1" s="2"/>
      <c r="L1" s="3"/>
    </row>
    <row r="2" spans="1:12" ht="13.5" customHeight="1" thickBot="1">
      <c r="A2" s="600"/>
      <c r="B2" s="5"/>
      <c r="C2" s="6"/>
      <c r="D2" s="602"/>
      <c r="E2" s="602"/>
      <c r="F2" s="602"/>
      <c r="G2" s="602"/>
      <c r="H2" s="602"/>
      <c r="I2" s="603"/>
      <c r="J2" s="604" t="s">
        <v>6</v>
      </c>
      <c r="K2" s="604"/>
      <c r="L2" s="605"/>
    </row>
    <row r="3" spans="1:12">
      <c r="A3" s="600"/>
      <c r="B3" s="5"/>
      <c r="C3" s="6"/>
      <c r="D3" s="602" t="s">
        <v>7</v>
      </c>
      <c r="E3" s="602"/>
      <c r="F3" s="602"/>
      <c r="G3" s="602"/>
      <c r="H3" s="602"/>
      <c r="I3" s="603"/>
      <c r="J3" s="8" t="s">
        <v>8</v>
      </c>
      <c r="K3" s="2"/>
      <c r="L3" s="9"/>
    </row>
    <row r="4" spans="1:12" ht="15.75" thickBot="1">
      <c r="A4" s="600"/>
      <c r="B4" s="5"/>
      <c r="C4" s="10"/>
      <c r="D4" s="606" t="s">
        <v>9</v>
      </c>
      <c r="E4" s="606"/>
      <c r="F4" s="606"/>
      <c r="G4" s="606"/>
      <c r="H4" s="606"/>
      <c r="I4" s="607"/>
      <c r="J4" s="11"/>
      <c r="K4" s="11"/>
      <c r="L4" s="12"/>
    </row>
    <row r="5" spans="1:12" ht="15.75" thickBot="1">
      <c r="A5" s="601"/>
      <c r="B5" s="11"/>
      <c r="C5" s="13"/>
      <c r="D5" s="608" t="s">
        <v>56</v>
      </c>
      <c r="E5" s="608"/>
      <c r="F5" s="608"/>
      <c r="G5" s="608"/>
      <c r="H5" s="608"/>
      <c r="I5" s="609"/>
      <c r="J5" s="14" t="s">
        <v>10</v>
      </c>
      <c r="K5" s="610"/>
      <c r="L5" s="611"/>
    </row>
    <row r="6" spans="1:12">
      <c r="A6" s="16"/>
      <c r="B6" s="5"/>
      <c r="C6" s="5"/>
      <c r="D6" s="5"/>
      <c r="E6" s="5"/>
      <c r="F6" s="5"/>
      <c r="G6" s="5"/>
      <c r="H6" s="5"/>
      <c r="I6" s="5"/>
      <c r="J6" s="5"/>
      <c r="K6" s="5"/>
      <c r="L6" s="17"/>
    </row>
    <row r="7" spans="1:12">
      <c r="A7" s="128" t="s">
        <v>11</v>
      </c>
      <c r="B7" s="19"/>
      <c r="C7" s="20"/>
      <c r="D7" s="20"/>
      <c r="E7" s="20"/>
      <c r="F7" s="20"/>
      <c r="G7" s="20"/>
      <c r="H7" s="20"/>
      <c r="I7" s="20"/>
      <c r="J7" s="20"/>
      <c r="K7" s="20"/>
      <c r="L7" s="21"/>
    </row>
    <row r="8" spans="1:12" ht="5.25" customHeight="1">
      <c r="A8" s="16"/>
      <c r="B8" s="23"/>
      <c r="C8" s="23"/>
      <c r="D8" s="23"/>
      <c r="E8" s="23"/>
      <c r="F8" s="23"/>
      <c r="G8" s="23"/>
      <c r="H8" s="23"/>
      <c r="I8" s="23"/>
      <c r="J8" s="23"/>
      <c r="K8" s="23"/>
      <c r="L8" s="17"/>
    </row>
    <row r="9" spans="1:12">
      <c r="A9" s="129" t="s">
        <v>12</v>
      </c>
      <c r="B9" s="5"/>
      <c r="C9" s="24"/>
      <c r="D9" s="25" t="s">
        <v>13</v>
      </c>
      <c r="E9" s="23"/>
      <c r="F9" s="23"/>
      <c r="G9" s="23"/>
      <c r="H9" s="23"/>
      <c r="I9" s="23"/>
      <c r="J9" s="23"/>
      <c r="K9" s="23"/>
      <c r="L9" s="17"/>
    </row>
    <row r="10" spans="1:12">
      <c r="A10" s="129" t="s">
        <v>14</v>
      </c>
      <c r="B10" s="5"/>
      <c r="C10" s="612"/>
      <c r="D10" s="612"/>
      <c r="E10" s="612"/>
      <c r="F10" s="612"/>
      <c r="G10" s="612"/>
      <c r="H10" s="612"/>
      <c r="I10" s="612"/>
      <c r="J10" s="612"/>
      <c r="K10" s="612"/>
      <c r="L10" s="613"/>
    </row>
    <row r="11" spans="1:12">
      <c r="A11" s="130"/>
      <c r="B11" s="5"/>
      <c r="C11" s="612"/>
      <c r="D11" s="612"/>
      <c r="E11" s="612"/>
      <c r="F11" s="612"/>
      <c r="G11" s="612"/>
      <c r="H11" s="612"/>
      <c r="I11" s="612"/>
      <c r="J11" s="612"/>
      <c r="K11" s="612"/>
      <c r="L11" s="613"/>
    </row>
    <row r="12" spans="1:12">
      <c r="A12" s="129" t="s">
        <v>15</v>
      </c>
      <c r="B12" s="5"/>
      <c r="C12" s="614"/>
      <c r="D12" s="614"/>
      <c r="E12" s="614"/>
      <c r="F12" s="614"/>
      <c r="G12" s="614"/>
      <c r="H12" s="614"/>
      <c r="I12" s="614"/>
      <c r="J12" s="614"/>
      <c r="K12" s="614"/>
      <c r="L12" s="615"/>
    </row>
    <row r="13" spans="1:12">
      <c r="A13" s="129" t="s">
        <v>16</v>
      </c>
      <c r="B13" s="5"/>
      <c r="C13" s="614"/>
      <c r="D13" s="614"/>
      <c r="E13" s="614"/>
      <c r="F13" s="614"/>
      <c r="G13" s="614"/>
      <c r="H13" s="614"/>
      <c r="I13" s="614"/>
      <c r="J13" s="614"/>
      <c r="K13" s="614"/>
      <c r="L13" s="615"/>
    </row>
    <row r="14" spans="1:12">
      <c r="A14" s="129" t="s">
        <v>17</v>
      </c>
      <c r="B14" s="5"/>
      <c r="C14" s="614"/>
      <c r="D14" s="614"/>
      <c r="E14" s="614"/>
      <c r="F14" s="614"/>
      <c r="G14" s="614"/>
      <c r="H14" s="614"/>
      <c r="I14" s="614"/>
      <c r="J14" s="614"/>
      <c r="K14" s="614"/>
      <c r="L14" s="615"/>
    </row>
    <row r="15" spans="1:12" ht="4.5" customHeight="1" thickBot="1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8"/>
    </row>
    <row r="16" spans="1:12">
      <c r="A16" s="132" t="s">
        <v>18</v>
      </c>
      <c r="B16" s="33"/>
      <c r="C16" s="34"/>
      <c r="D16" s="34"/>
      <c r="E16" s="34"/>
      <c r="F16" s="34"/>
      <c r="G16" s="34"/>
      <c r="H16" s="34"/>
      <c r="I16" s="34"/>
      <c r="J16" s="34"/>
      <c r="K16" s="34"/>
      <c r="L16" s="35"/>
    </row>
    <row r="17" spans="1:13" ht="4.5" customHeight="1" thickBot="1">
      <c r="A17" s="16"/>
      <c r="B17" s="5"/>
      <c r="C17" s="5"/>
      <c r="D17" s="5"/>
      <c r="E17" s="5"/>
      <c r="F17" s="5"/>
      <c r="G17" s="5"/>
      <c r="H17" s="5"/>
      <c r="I17" s="5"/>
      <c r="J17" s="5"/>
      <c r="K17" s="5"/>
      <c r="L17" s="17"/>
    </row>
    <row r="18" spans="1:13">
      <c r="A18" s="37" t="s">
        <v>19</v>
      </c>
      <c r="B18" s="570" t="s">
        <v>20</v>
      </c>
      <c r="C18" s="571"/>
      <c r="D18" s="571"/>
      <c r="E18" s="571"/>
      <c r="F18" s="571"/>
      <c r="G18" s="571"/>
      <c r="H18" s="571"/>
      <c r="I18" s="571"/>
      <c r="J18" s="599"/>
      <c r="K18" s="38" t="s">
        <v>21</v>
      </c>
      <c r="L18" s="37" t="s">
        <v>22</v>
      </c>
      <c r="M18" s="18"/>
    </row>
    <row r="19" spans="1:13" ht="26.25" customHeight="1" thickBot="1">
      <c r="A19" s="41">
        <v>681.1</v>
      </c>
      <c r="B19" s="620" t="s">
        <v>127</v>
      </c>
      <c r="C19" s="585"/>
      <c r="D19" s="585"/>
      <c r="E19" s="585"/>
      <c r="F19" s="585"/>
      <c r="G19" s="585"/>
      <c r="H19" s="585"/>
      <c r="I19" s="585"/>
      <c r="J19" s="586"/>
      <c r="K19" s="40" t="s">
        <v>0</v>
      </c>
      <c r="L19" s="41"/>
      <c r="M19" s="18"/>
    </row>
    <row r="20" spans="1:13">
      <c r="A20" s="16"/>
      <c r="B20" s="5"/>
      <c r="C20" s="5"/>
      <c r="D20" s="5"/>
      <c r="E20" s="5"/>
      <c r="F20" s="5"/>
      <c r="G20" s="5"/>
      <c r="H20" s="5"/>
      <c r="I20" s="5"/>
      <c r="J20" s="5"/>
      <c r="K20" s="5"/>
      <c r="L20" s="17"/>
    </row>
    <row r="21" spans="1:13">
      <c r="A21" s="133" t="s">
        <v>24</v>
      </c>
      <c r="B21" s="42"/>
      <c r="C21" s="42"/>
      <c r="D21" s="42"/>
      <c r="E21" s="42"/>
      <c r="F21" s="42"/>
      <c r="G21" s="42"/>
      <c r="H21" s="42"/>
      <c r="I21" s="42"/>
      <c r="J21" s="42"/>
      <c r="K21" s="42"/>
      <c r="L21" s="43"/>
    </row>
    <row r="22" spans="1:13" s="49" customFormat="1" ht="3.75" customHeight="1" thickBot="1">
      <c r="A22" s="134"/>
      <c r="B22" s="45"/>
      <c r="C22" s="45"/>
      <c r="D22" s="45"/>
      <c r="E22" s="45"/>
      <c r="F22" s="45"/>
      <c r="G22" s="45"/>
      <c r="H22" s="46"/>
      <c r="I22" s="46"/>
      <c r="J22" s="45"/>
      <c r="K22" s="45"/>
      <c r="L22" s="47"/>
    </row>
    <row r="23" spans="1:13">
      <c r="A23" s="570" t="s">
        <v>20</v>
      </c>
      <c r="B23" s="587"/>
      <c r="C23" s="587"/>
      <c r="D23" s="587"/>
      <c r="E23" s="588"/>
      <c r="F23" s="589" t="s">
        <v>25</v>
      </c>
      <c r="G23" s="587"/>
      <c r="H23" s="590" t="s">
        <v>26</v>
      </c>
      <c r="I23" s="591"/>
      <c r="J23" s="50" t="s">
        <v>27</v>
      </c>
      <c r="K23" s="38" t="s">
        <v>28</v>
      </c>
      <c r="L23" s="51" t="s">
        <v>29</v>
      </c>
    </row>
    <row r="24" spans="1:13">
      <c r="A24" s="580" t="s">
        <v>58</v>
      </c>
      <c r="B24" s="581"/>
      <c r="C24" s="581"/>
      <c r="D24" s="581"/>
      <c r="E24" s="581"/>
      <c r="F24" s="592"/>
      <c r="G24" s="582"/>
      <c r="H24" s="592"/>
      <c r="I24" s="582"/>
      <c r="J24" s="52"/>
      <c r="K24" s="53"/>
      <c r="L24" s="54">
        <f>+L53*0.1</f>
        <v>7619.0400000000009</v>
      </c>
    </row>
    <row r="25" spans="1:13">
      <c r="A25" s="593"/>
      <c r="B25" s="594"/>
      <c r="C25" s="594"/>
      <c r="D25" s="594"/>
      <c r="E25" s="595"/>
      <c r="F25" s="55"/>
      <c r="G25" s="56"/>
      <c r="H25" s="55"/>
      <c r="I25" s="56"/>
      <c r="J25" s="52"/>
      <c r="K25" s="53"/>
      <c r="L25" s="54"/>
    </row>
    <row r="26" spans="1:13" ht="15.75" thickBot="1">
      <c r="A26" s="574"/>
      <c r="B26" s="575"/>
      <c r="C26" s="575"/>
      <c r="D26" s="575"/>
      <c r="E26" s="583"/>
      <c r="F26" s="598"/>
      <c r="G26" s="583"/>
      <c r="H26" s="598"/>
      <c r="I26" s="583"/>
      <c r="J26" s="57"/>
      <c r="K26" s="58"/>
      <c r="L26" s="59"/>
    </row>
    <row r="27" spans="1:13" ht="15.75" thickBot="1">
      <c r="A27" s="567" t="s">
        <v>31</v>
      </c>
      <c r="B27" s="568"/>
      <c r="C27" s="568"/>
      <c r="D27" s="568"/>
      <c r="E27" s="568"/>
      <c r="F27" s="568"/>
      <c r="G27" s="568"/>
      <c r="H27" s="568"/>
      <c r="I27" s="568"/>
      <c r="J27" s="568"/>
      <c r="K27" s="569"/>
      <c r="L27" s="60">
        <f>SUM(L24:L26)</f>
        <v>7619.0400000000009</v>
      </c>
    </row>
    <row r="28" spans="1:13">
      <c r="A28" s="135"/>
      <c r="B28" s="5"/>
      <c r="C28" s="5"/>
      <c r="D28" s="5"/>
      <c r="E28" s="5"/>
      <c r="F28" s="5"/>
      <c r="G28" s="5"/>
      <c r="H28" s="5"/>
      <c r="I28" s="5"/>
      <c r="J28" s="5"/>
      <c r="K28" s="5"/>
      <c r="L28" s="17"/>
    </row>
    <row r="29" spans="1:13">
      <c r="A29" s="136" t="s">
        <v>32</v>
      </c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21"/>
    </row>
    <row r="30" spans="1:13" ht="3.75" customHeight="1" thickBot="1">
      <c r="A30" s="26"/>
      <c r="B30" s="11"/>
      <c r="C30" s="11"/>
      <c r="D30" s="11"/>
      <c r="E30" s="11"/>
      <c r="F30" s="11"/>
      <c r="G30" s="11"/>
      <c r="H30" s="11"/>
      <c r="I30" s="5"/>
      <c r="J30" s="5"/>
      <c r="K30" s="5"/>
      <c r="L30" s="17"/>
    </row>
    <row r="31" spans="1:13">
      <c r="A31" s="570" t="s">
        <v>20</v>
      </c>
      <c r="B31" s="571"/>
      <c r="C31" s="571"/>
      <c r="D31" s="571"/>
      <c r="E31" s="571"/>
      <c r="F31" s="571"/>
      <c r="G31" s="571"/>
      <c r="H31" s="579"/>
      <c r="I31" s="61" t="s">
        <v>21</v>
      </c>
      <c r="J31" s="50" t="s">
        <v>22</v>
      </c>
      <c r="K31" s="38" t="s">
        <v>33</v>
      </c>
      <c r="L31" s="51" t="s">
        <v>29</v>
      </c>
    </row>
    <row r="32" spans="1:13">
      <c r="A32" s="580" t="s">
        <v>105</v>
      </c>
      <c r="B32" s="581"/>
      <c r="C32" s="581"/>
      <c r="D32" s="581"/>
      <c r="E32" s="581"/>
      <c r="F32" s="581"/>
      <c r="G32" s="581"/>
      <c r="H32" s="582"/>
      <c r="I32" s="118" t="s">
        <v>92</v>
      </c>
      <c r="J32" s="138">
        <v>2</v>
      </c>
      <c r="K32" s="127">
        <v>3600</v>
      </c>
      <c r="L32" s="54">
        <f>+J32*K32</f>
        <v>7200</v>
      </c>
    </row>
    <row r="33" spans="1:14">
      <c r="A33" s="580" t="s">
        <v>106</v>
      </c>
      <c r="B33" s="581"/>
      <c r="C33" s="581"/>
      <c r="D33" s="581"/>
      <c r="E33" s="581"/>
      <c r="F33" s="581"/>
      <c r="G33" s="581"/>
      <c r="H33" s="582"/>
      <c r="I33" s="118" t="s">
        <v>107</v>
      </c>
      <c r="J33" s="138">
        <v>0.5</v>
      </c>
      <c r="K33" s="121">
        <f>+insumos!C41</f>
        <v>88000</v>
      </c>
      <c r="L33" s="54">
        <f>+J33*K33</f>
        <v>44000</v>
      </c>
    </row>
    <row r="34" spans="1:14">
      <c r="A34" s="580" t="s">
        <v>117</v>
      </c>
      <c r="B34" s="581"/>
      <c r="C34" s="581"/>
      <c r="D34" s="581"/>
      <c r="E34" s="581"/>
      <c r="F34" s="581"/>
      <c r="G34" s="581"/>
      <c r="H34" s="582"/>
      <c r="I34" s="118" t="s">
        <v>0</v>
      </c>
      <c r="J34" s="138">
        <v>1.1000000000000001</v>
      </c>
      <c r="K34" s="121">
        <v>38000</v>
      </c>
      <c r="L34" s="54">
        <f>+J34*K34</f>
        <v>41800</v>
      </c>
    </row>
    <row r="35" spans="1:14">
      <c r="A35" s="580" t="s">
        <v>79</v>
      </c>
      <c r="B35" s="581"/>
      <c r="C35" s="581"/>
      <c r="D35" s="581"/>
      <c r="E35" s="581"/>
      <c r="F35" s="581"/>
      <c r="G35" s="581"/>
      <c r="H35" s="582"/>
      <c r="I35" s="118" t="s">
        <v>5</v>
      </c>
      <c r="J35" s="138">
        <v>3</v>
      </c>
      <c r="K35" s="121">
        <v>14100</v>
      </c>
      <c r="L35" s="54">
        <f>+J35*K35</f>
        <v>42300</v>
      </c>
    </row>
    <row r="36" spans="1:14">
      <c r="A36" s="580"/>
      <c r="B36" s="581"/>
      <c r="C36" s="581"/>
      <c r="D36" s="581"/>
      <c r="E36" s="581"/>
      <c r="F36" s="581"/>
      <c r="G36" s="581"/>
      <c r="H36" s="582"/>
      <c r="I36" s="65"/>
      <c r="J36" s="66"/>
      <c r="K36" s="67"/>
      <c r="L36" s="68"/>
    </row>
    <row r="37" spans="1:14">
      <c r="A37" s="580"/>
      <c r="B37" s="581"/>
      <c r="C37" s="581"/>
      <c r="D37" s="581"/>
      <c r="E37" s="581"/>
      <c r="F37" s="581"/>
      <c r="G37" s="581"/>
      <c r="H37" s="582"/>
      <c r="I37" s="65"/>
      <c r="J37" s="66"/>
      <c r="K37" s="67"/>
      <c r="L37" s="68"/>
    </row>
    <row r="38" spans="1:14" ht="15.75" thickBot="1">
      <c r="A38" s="574"/>
      <c r="B38" s="575"/>
      <c r="C38" s="575"/>
      <c r="D38" s="575"/>
      <c r="E38" s="575"/>
      <c r="F38" s="575"/>
      <c r="G38" s="575"/>
      <c r="H38" s="583"/>
      <c r="I38" s="69"/>
      <c r="J38" s="70"/>
      <c r="K38" s="67"/>
      <c r="L38" s="71"/>
      <c r="N38" s="246"/>
    </row>
    <row r="39" spans="1:14" ht="15.75" thickBot="1">
      <c r="A39" s="567" t="s">
        <v>31</v>
      </c>
      <c r="B39" s="568"/>
      <c r="C39" s="568"/>
      <c r="D39" s="568"/>
      <c r="E39" s="568"/>
      <c r="F39" s="568"/>
      <c r="G39" s="568"/>
      <c r="H39" s="568"/>
      <c r="I39" s="568"/>
      <c r="J39" s="568"/>
      <c r="K39" s="569"/>
      <c r="L39" s="60">
        <f>SUM(L32:L38)</f>
        <v>135300</v>
      </c>
    </row>
    <row r="40" spans="1:14">
      <c r="A40" s="16"/>
      <c r="B40" s="5"/>
      <c r="C40" s="5"/>
      <c r="D40" s="5"/>
      <c r="E40" s="5"/>
      <c r="F40" s="5"/>
      <c r="G40" s="5"/>
      <c r="H40" s="5"/>
      <c r="I40" s="5"/>
      <c r="J40" s="5"/>
      <c r="K40" s="5"/>
      <c r="L40" s="17"/>
    </row>
    <row r="41" spans="1:14">
      <c r="A41" s="136" t="s">
        <v>34</v>
      </c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21"/>
    </row>
    <row r="42" spans="1:14" ht="3.75" customHeight="1" thickBot="1">
      <c r="A42" s="16"/>
      <c r="B42" s="5"/>
      <c r="C42" s="5"/>
      <c r="D42" s="5"/>
      <c r="E42" s="5"/>
      <c r="F42" s="5"/>
      <c r="G42" s="5"/>
      <c r="H42" s="5"/>
      <c r="I42" s="5"/>
      <c r="J42" s="5"/>
      <c r="K42" s="5"/>
      <c r="L42" s="17"/>
    </row>
    <row r="43" spans="1:14">
      <c r="A43" s="570" t="s">
        <v>35</v>
      </c>
      <c r="B43" s="571"/>
      <c r="C43" s="571"/>
      <c r="D43" s="571"/>
      <c r="E43" s="571"/>
      <c r="F43" s="571"/>
      <c r="G43" s="571"/>
      <c r="H43" s="50" t="s">
        <v>36</v>
      </c>
      <c r="I43" s="38" t="s">
        <v>37</v>
      </c>
      <c r="J43" s="50" t="s">
        <v>38</v>
      </c>
      <c r="K43" s="38" t="s">
        <v>39</v>
      </c>
      <c r="L43" s="51" t="s">
        <v>29</v>
      </c>
    </row>
    <row r="44" spans="1:14">
      <c r="A44" s="580" t="str">
        <f>+A34</f>
        <v>PIEDRA DE MANO</v>
      </c>
      <c r="B44" s="581"/>
      <c r="C44" s="581"/>
      <c r="D44" s="581"/>
      <c r="E44" s="581"/>
      <c r="F44" s="581"/>
      <c r="G44" s="581"/>
      <c r="H44" s="63">
        <v>1.1000000000000001</v>
      </c>
      <c r="I44" s="72">
        <f>+insumos!B77</f>
        <v>20</v>
      </c>
      <c r="J44" s="73">
        <f>+H44*I44</f>
        <v>22</v>
      </c>
      <c r="K44" s="64">
        <f>+TRANSPORTE!L55</f>
        <v>1600</v>
      </c>
      <c r="L44" s="54">
        <f>+J44*K44</f>
        <v>35200</v>
      </c>
    </row>
    <row r="45" spans="1:14" ht="15.75" thickBot="1">
      <c r="A45" s="574"/>
      <c r="B45" s="575"/>
      <c r="C45" s="575"/>
      <c r="D45" s="575"/>
      <c r="E45" s="575"/>
      <c r="F45" s="575"/>
      <c r="G45" s="575"/>
      <c r="H45" s="74"/>
      <c r="I45" s="11"/>
      <c r="J45" s="75"/>
      <c r="K45" s="11"/>
      <c r="L45" s="88"/>
    </row>
    <row r="46" spans="1:14" ht="15.75" thickBot="1">
      <c r="A46" s="567" t="s">
        <v>31</v>
      </c>
      <c r="B46" s="568"/>
      <c r="C46" s="568"/>
      <c r="D46" s="568"/>
      <c r="E46" s="568"/>
      <c r="F46" s="568"/>
      <c r="G46" s="568"/>
      <c r="H46" s="568"/>
      <c r="I46" s="568"/>
      <c r="J46" s="568"/>
      <c r="K46" s="569"/>
      <c r="L46" s="60">
        <f>SUM(L44:L45)</f>
        <v>35200</v>
      </c>
    </row>
    <row r="47" spans="1:14">
      <c r="A47" s="16"/>
      <c r="B47" s="5"/>
      <c r="C47" s="5"/>
      <c r="D47" s="5"/>
      <c r="E47" s="5"/>
      <c r="F47" s="5"/>
      <c r="G47" s="5"/>
      <c r="H47" s="5"/>
      <c r="I47" s="5"/>
      <c r="J47" s="5"/>
      <c r="K47" s="5"/>
      <c r="L47" s="17"/>
    </row>
    <row r="48" spans="1:14">
      <c r="A48" s="136" t="s">
        <v>41</v>
      </c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21"/>
    </row>
    <row r="49" spans="1:12" ht="3.75" customHeight="1" thickBot="1">
      <c r="A49" s="16"/>
      <c r="B49" s="5"/>
      <c r="C49" s="5"/>
      <c r="D49" s="5"/>
      <c r="E49" s="5"/>
      <c r="F49" s="5"/>
      <c r="G49" s="5"/>
      <c r="H49" s="5"/>
      <c r="I49" s="5"/>
      <c r="J49" s="5"/>
      <c r="K49" s="5"/>
      <c r="L49" s="17"/>
    </row>
    <row r="50" spans="1:12">
      <c r="A50" s="570" t="s">
        <v>42</v>
      </c>
      <c r="B50" s="571"/>
      <c r="C50" s="571"/>
      <c r="D50" s="571"/>
      <c r="E50" s="571"/>
      <c r="F50" s="571"/>
      <c r="G50" s="571"/>
      <c r="H50" s="50" t="s">
        <v>43</v>
      </c>
      <c r="I50" s="76" t="s">
        <v>44</v>
      </c>
      <c r="J50" s="77" t="s">
        <v>45</v>
      </c>
      <c r="K50" s="76" t="s">
        <v>28</v>
      </c>
      <c r="L50" s="78" t="s">
        <v>29</v>
      </c>
    </row>
    <row r="51" spans="1:12">
      <c r="A51" s="580" t="s">
        <v>98</v>
      </c>
      <c r="B51" s="581"/>
      <c r="C51" s="581"/>
      <c r="D51" s="581"/>
      <c r="E51" s="581"/>
      <c r="F51" s="581"/>
      <c r="G51" s="581"/>
      <c r="H51" s="52">
        <f>+insumos!C50+4*insumos!C49</f>
        <v>247104</v>
      </c>
      <c r="I51" s="64">
        <f>+H51*0.85</f>
        <v>210038.39999999999</v>
      </c>
      <c r="J51" s="52">
        <f>+H51+I51</f>
        <v>457142.4</v>
      </c>
      <c r="K51" s="72">
        <v>6</v>
      </c>
      <c r="L51" s="54">
        <f>+J51/K51</f>
        <v>76190.400000000009</v>
      </c>
    </row>
    <row r="52" spans="1:12" ht="15.75" thickBot="1">
      <c r="A52" s="574"/>
      <c r="B52" s="575"/>
      <c r="C52" s="575"/>
      <c r="D52" s="575"/>
      <c r="E52" s="575"/>
      <c r="F52" s="575"/>
      <c r="G52" s="575"/>
      <c r="H52" s="87"/>
      <c r="I52" s="11"/>
      <c r="J52" s="87"/>
      <c r="K52" s="11"/>
      <c r="L52" s="88"/>
    </row>
    <row r="53" spans="1:12" ht="15.75" thickBot="1">
      <c r="A53" s="567" t="s">
        <v>31</v>
      </c>
      <c r="B53" s="568"/>
      <c r="C53" s="568"/>
      <c r="D53" s="568"/>
      <c r="E53" s="568"/>
      <c r="F53" s="568"/>
      <c r="G53" s="568"/>
      <c r="H53" s="568"/>
      <c r="I53" s="568"/>
      <c r="J53" s="568"/>
      <c r="K53" s="569"/>
      <c r="L53" s="60">
        <f>SUM(L51:L52)</f>
        <v>76190.400000000009</v>
      </c>
    </row>
    <row r="54" spans="1:12" ht="8.25" customHeight="1" thickBot="1">
      <c r="A54" s="16"/>
      <c r="B54" s="5"/>
      <c r="C54" s="5"/>
      <c r="D54" s="5"/>
      <c r="E54" s="5"/>
      <c r="F54" s="5"/>
      <c r="G54" s="5"/>
      <c r="H54" s="5"/>
      <c r="I54" s="5"/>
      <c r="J54" s="5"/>
      <c r="K54" s="5"/>
      <c r="L54" s="17"/>
    </row>
    <row r="55" spans="1:12" ht="15.75" thickBot="1">
      <c r="A55" s="576" t="s">
        <v>47</v>
      </c>
      <c r="B55" s="577"/>
      <c r="C55" s="577"/>
      <c r="D55" s="577"/>
      <c r="E55" s="577"/>
      <c r="F55" s="577"/>
      <c r="G55" s="577"/>
      <c r="H55" s="577"/>
      <c r="I55" s="577"/>
      <c r="J55" s="577"/>
      <c r="K55" s="578"/>
      <c r="L55" s="60">
        <f>ROUND(L27+L39+L46+L53,0)</f>
        <v>254309</v>
      </c>
    </row>
    <row r="56" spans="1:12" ht="3" customHeight="1">
      <c r="A56" s="16"/>
      <c r="B56" s="5"/>
      <c r="C56" s="5"/>
      <c r="D56" s="5"/>
      <c r="E56" s="5"/>
      <c r="F56" s="5"/>
      <c r="G56" s="5"/>
      <c r="H56" s="5"/>
      <c r="I56" s="5"/>
      <c r="J56" s="5"/>
      <c r="K56" s="5"/>
      <c r="L56" s="17"/>
    </row>
    <row r="57" spans="1:12" ht="3" customHeight="1">
      <c r="A57" s="16"/>
      <c r="B57" s="5"/>
      <c r="C57" s="5"/>
      <c r="D57" s="5"/>
      <c r="E57" s="5"/>
      <c r="F57" s="5"/>
      <c r="G57" s="5"/>
      <c r="H57" s="5"/>
      <c r="I57" s="5"/>
      <c r="J57" s="5"/>
      <c r="K57" s="5"/>
      <c r="L57" s="17"/>
    </row>
    <row r="58" spans="1:12" ht="9.75" customHeight="1">
      <c r="A58" s="16"/>
      <c r="B58" s="5"/>
      <c r="C58" s="5"/>
      <c r="D58" s="5"/>
      <c r="E58" s="5"/>
      <c r="F58" s="5"/>
      <c r="G58" s="5"/>
      <c r="H58" s="5"/>
      <c r="I58" s="5"/>
      <c r="J58" s="5"/>
      <c r="K58" s="5"/>
      <c r="L58" s="17"/>
    </row>
    <row r="59" spans="1:12" ht="9.75" customHeight="1">
      <c r="A59" s="16"/>
      <c r="B59" s="5"/>
      <c r="C59" s="5"/>
      <c r="D59" s="5"/>
      <c r="E59" s="5"/>
      <c r="F59" s="5"/>
      <c r="G59" s="5"/>
      <c r="H59" s="5"/>
      <c r="I59" s="5"/>
      <c r="J59" s="5"/>
      <c r="K59" s="5"/>
      <c r="L59" s="17"/>
    </row>
    <row r="60" spans="1:12" ht="9.75" customHeight="1">
      <c r="A60" s="16"/>
      <c r="B60" s="5"/>
      <c r="C60" s="5"/>
      <c r="D60" s="5"/>
      <c r="E60" s="5"/>
      <c r="F60" s="5"/>
      <c r="G60" s="5"/>
      <c r="H60" s="5"/>
      <c r="I60" s="5"/>
      <c r="J60" s="5"/>
      <c r="K60" s="5"/>
      <c r="L60" s="17"/>
    </row>
    <row r="61" spans="1:12" ht="9.75" customHeight="1">
      <c r="A61" s="16"/>
      <c r="B61" s="5"/>
      <c r="C61" s="5"/>
      <c r="D61" s="5"/>
      <c r="E61" s="5"/>
      <c r="F61" s="5"/>
      <c r="G61" s="5"/>
      <c r="H61" s="5"/>
      <c r="I61" s="5"/>
      <c r="J61" s="5"/>
      <c r="K61" s="5"/>
      <c r="L61" s="17"/>
    </row>
    <row r="62" spans="1:12" ht="9.75" customHeight="1">
      <c r="A62" s="16"/>
      <c r="B62" s="5"/>
      <c r="C62" s="5"/>
      <c r="D62" s="5"/>
      <c r="E62" s="5"/>
      <c r="F62" s="5"/>
      <c r="G62" s="5"/>
      <c r="H62" s="5"/>
      <c r="I62" s="5"/>
      <c r="J62" s="5"/>
      <c r="K62" s="5"/>
      <c r="L62" s="17"/>
    </row>
    <row r="63" spans="1:12" ht="9.75" customHeight="1">
      <c r="A63" s="16"/>
      <c r="B63" s="5"/>
      <c r="C63" s="5"/>
      <c r="D63" s="5"/>
      <c r="E63" s="5"/>
      <c r="F63" s="79" t="s">
        <v>48</v>
      </c>
      <c r="G63" s="5"/>
      <c r="H63" s="5"/>
      <c r="I63" s="5"/>
      <c r="J63" s="5"/>
      <c r="K63" s="5"/>
      <c r="L63" s="17"/>
    </row>
    <row r="64" spans="1:12">
      <c r="A64" s="16"/>
      <c r="B64" s="5"/>
      <c r="C64" s="5"/>
      <c r="D64" s="5"/>
      <c r="E64" s="5"/>
      <c r="F64" s="79" t="s">
        <v>49</v>
      </c>
      <c r="G64" s="554"/>
      <c r="H64" s="554"/>
      <c r="I64" s="554"/>
      <c r="J64" s="5"/>
      <c r="K64" s="5"/>
      <c r="L64" s="17"/>
    </row>
    <row r="65" spans="1:12">
      <c r="A65" s="555" t="s">
        <v>50</v>
      </c>
      <c r="B65" s="556"/>
      <c r="C65" s="556"/>
      <c r="D65" s="556"/>
      <c r="E65" s="556"/>
      <c r="F65" s="556"/>
      <c r="G65" s="556"/>
      <c r="H65" s="556"/>
      <c r="I65" s="556"/>
      <c r="J65" s="556"/>
      <c r="K65" s="556"/>
      <c r="L65" s="557"/>
    </row>
    <row r="66" spans="1:12" ht="3" customHeight="1">
      <c r="A66" s="16"/>
      <c r="B66" s="5"/>
      <c r="C66" s="5"/>
      <c r="D66" s="5"/>
      <c r="E66" s="5"/>
      <c r="F66" s="5" t="s">
        <v>51</v>
      </c>
      <c r="G66" s="5"/>
      <c r="H66" s="5"/>
      <c r="I66" s="5"/>
      <c r="J66" s="5"/>
      <c r="K66" s="5"/>
      <c r="L66" s="17"/>
    </row>
    <row r="67" spans="1:12">
      <c r="A67" s="136" t="s">
        <v>68</v>
      </c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21"/>
    </row>
    <row r="68" spans="1:12">
      <c r="A68" s="558"/>
      <c r="B68" s="559"/>
      <c r="C68" s="559"/>
      <c r="D68" s="559"/>
      <c r="E68" s="559"/>
      <c r="F68" s="559"/>
      <c r="G68" s="559"/>
      <c r="H68" s="559"/>
      <c r="I68" s="559"/>
      <c r="J68" s="559"/>
      <c r="K68" s="559"/>
      <c r="L68" s="560"/>
    </row>
    <row r="69" spans="1:12">
      <c r="A69" s="561"/>
      <c r="B69" s="562"/>
      <c r="C69" s="562"/>
      <c r="D69" s="562"/>
      <c r="E69" s="562"/>
      <c r="F69" s="562"/>
      <c r="G69" s="562"/>
      <c r="H69" s="562"/>
      <c r="I69" s="562"/>
      <c r="J69" s="562"/>
      <c r="K69" s="562"/>
      <c r="L69" s="563"/>
    </row>
    <row r="70" spans="1:12">
      <c r="A70" s="564"/>
      <c r="B70" s="565"/>
      <c r="C70" s="565"/>
      <c r="D70" s="565"/>
      <c r="E70" s="565"/>
      <c r="F70" s="565"/>
      <c r="G70" s="565"/>
      <c r="H70" s="565"/>
      <c r="I70" s="565"/>
      <c r="J70" s="565"/>
      <c r="K70" s="565"/>
      <c r="L70" s="566"/>
    </row>
    <row r="71" spans="1:12">
      <c r="A71" s="80"/>
      <c r="B71" s="81"/>
      <c r="C71" s="81"/>
      <c r="D71" s="81"/>
      <c r="E71" s="81"/>
      <c r="F71" s="81"/>
      <c r="G71" s="81"/>
      <c r="H71" s="81"/>
      <c r="I71" s="81"/>
      <c r="J71" s="81"/>
      <c r="K71" s="81"/>
      <c r="L71" s="82"/>
    </row>
    <row r="72" spans="1:12">
      <c r="A72" s="80" t="s">
        <v>53</v>
      </c>
      <c r="B72" s="137"/>
      <c r="C72" s="81"/>
      <c r="D72" s="81"/>
      <c r="E72" s="81"/>
      <c r="F72" s="81"/>
      <c r="G72" s="81"/>
      <c r="H72" s="81"/>
      <c r="I72" s="81"/>
      <c r="J72" s="81"/>
      <c r="K72" s="81"/>
      <c r="L72" s="82"/>
    </row>
    <row r="73" spans="1:12">
      <c r="A73" s="16" t="s">
        <v>54</v>
      </c>
      <c r="B73" s="5"/>
      <c r="C73" s="5"/>
      <c r="D73" s="5"/>
      <c r="E73" s="79"/>
      <c r="F73" s="5"/>
      <c r="G73" s="5"/>
      <c r="H73" s="5"/>
      <c r="I73" s="5"/>
      <c r="J73" s="5"/>
      <c r="K73" s="5"/>
      <c r="L73" s="17"/>
    </row>
    <row r="74" spans="1:12">
      <c r="A74" s="16"/>
      <c r="B74" s="5"/>
      <c r="C74" s="5"/>
      <c r="D74" s="5"/>
      <c r="E74" s="79"/>
      <c r="F74" s="139"/>
      <c r="G74" s="139"/>
      <c r="H74" s="139"/>
      <c r="I74" s="139"/>
      <c r="J74" s="5"/>
      <c r="K74" s="5"/>
      <c r="L74" s="17"/>
    </row>
    <row r="75" spans="1:12">
      <c r="A75" s="149"/>
      <c r="B75" s="139"/>
      <c r="C75" s="139"/>
      <c r="D75" s="139"/>
      <c r="E75" s="139"/>
      <c r="F75" s="139"/>
      <c r="G75" s="139"/>
      <c r="H75" s="139"/>
      <c r="I75" s="139"/>
      <c r="J75" s="139"/>
      <c r="K75" s="139"/>
      <c r="L75" s="140"/>
    </row>
    <row r="76" spans="1:12">
      <c r="A76" s="16" t="s">
        <v>55</v>
      </c>
      <c r="B76" s="83"/>
      <c r="C76" s="83"/>
      <c r="D76" s="84"/>
      <c r="E76" s="141"/>
      <c r="F76" s="141"/>
      <c r="G76" s="141"/>
      <c r="H76" s="141"/>
      <c r="I76" s="142"/>
      <c r="J76" s="142"/>
      <c r="K76" s="142"/>
      <c r="L76" s="143"/>
    </row>
    <row r="77" spans="1:12" ht="9" customHeight="1" thickBot="1">
      <c r="A77" s="144"/>
      <c r="B77" s="145"/>
      <c r="C77" s="145"/>
      <c r="D77" s="11"/>
      <c r="E77" s="146"/>
      <c r="F77" s="146"/>
      <c r="G77" s="146"/>
      <c r="H77" s="146"/>
      <c r="I77" s="147"/>
      <c r="J77" s="147"/>
      <c r="K77" s="147"/>
      <c r="L77" s="148"/>
    </row>
  </sheetData>
  <mergeCells count="46">
    <mergeCell ref="B18:J18"/>
    <mergeCell ref="A2:A5"/>
    <mergeCell ref="D2:I2"/>
    <mergeCell ref="J2:L2"/>
    <mergeCell ref="D3:I3"/>
    <mergeCell ref="D4:I4"/>
    <mergeCell ref="D5:I5"/>
    <mergeCell ref="K5:L5"/>
    <mergeCell ref="C10:L10"/>
    <mergeCell ref="C11:L11"/>
    <mergeCell ref="C12:L12"/>
    <mergeCell ref="C13:L13"/>
    <mergeCell ref="C14:L14"/>
    <mergeCell ref="A31:H31"/>
    <mergeCell ref="B19:J19"/>
    <mergeCell ref="A23:E23"/>
    <mergeCell ref="F23:G23"/>
    <mergeCell ref="H23:I23"/>
    <mergeCell ref="A24:E24"/>
    <mergeCell ref="F24:G24"/>
    <mergeCell ref="H24:I24"/>
    <mergeCell ref="A25:E25"/>
    <mergeCell ref="A26:E26"/>
    <mergeCell ref="F26:G26"/>
    <mergeCell ref="H26:I26"/>
    <mergeCell ref="A27:K27"/>
    <mergeCell ref="A46:K46"/>
    <mergeCell ref="A32:H32"/>
    <mergeCell ref="A33:H33"/>
    <mergeCell ref="A34:H34"/>
    <mergeCell ref="A35:H35"/>
    <mergeCell ref="A36:H36"/>
    <mergeCell ref="A37:H37"/>
    <mergeCell ref="A38:H38"/>
    <mergeCell ref="A39:K39"/>
    <mergeCell ref="A43:G43"/>
    <mergeCell ref="A44:G44"/>
    <mergeCell ref="A45:G45"/>
    <mergeCell ref="A68:L70"/>
    <mergeCell ref="G64:I64"/>
    <mergeCell ref="A65:L65"/>
    <mergeCell ref="A50:G50"/>
    <mergeCell ref="A51:G51"/>
    <mergeCell ref="A52:G52"/>
    <mergeCell ref="A53:K53"/>
    <mergeCell ref="A55:K55"/>
  </mergeCells>
  <pageMargins left="0.70866141732283472" right="0.70866141732283472" top="0.74803149606299213" bottom="0.74803149606299213" header="0.31496062992125984" footer="0.31496062992125984"/>
  <pageSetup paperSize="9" scale="59" orientation="portrait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71"/>
  <sheetViews>
    <sheetView topLeftCell="A40" workbookViewId="0">
      <selection activeCell="G65" sqref="G65"/>
    </sheetView>
  </sheetViews>
  <sheetFormatPr baseColWidth="10" defaultRowHeight="15"/>
  <cols>
    <col min="1" max="7" width="11.42578125" style="85"/>
    <col min="8" max="8" width="15.42578125" style="85" customWidth="1"/>
    <col min="9" max="9" width="14.85546875" style="85" customWidth="1"/>
    <col min="10" max="10" width="13.28515625" style="85" customWidth="1"/>
    <col min="11" max="11" width="15.85546875" style="85" customWidth="1"/>
    <col min="12" max="12" width="13" style="85" customWidth="1"/>
    <col min="13" max="254" width="11.42578125" style="203"/>
    <col min="255" max="255" width="1.85546875" style="203" customWidth="1"/>
    <col min="256" max="262" width="11.42578125" style="203"/>
    <col min="263" max="263" width="15.42578125" style="203" customWidth="1"/>
    <col min="264" max="264" width="14.85546875" style="203" customWidth="1"/>
    <col min="265" max="265" width="13.28515625" style="203" customWidth="1"/>
    <col min="266" max="266" width="15.85546875" style="203" customWidth="1"/>
    <col min="267" max="267" width="13" style="203" customWidth="1"/>
    <col min="268" max="268" width="0.140625" style="203" customWidth="1"/>
    <col min="269" max="510" width="11.42578125" style="203"/>
    <col min="511" max="511" width="1.85546875" style="203" customWidth="1"/>
    <col min="512" max="518" width="11.42578125" style="203"/>
    <col min="519" max="519" width="15.42578125" style="203" customWidth="1"/>
    <col min="520" max="520" width="14.85546875" style="203" customWidth="1"/>
    <col min="521" max="521" width="13.28515625" style="203" customWidth="1"/>
    <col min="522" max="522" width="15.85546875" style="203" customWidth="1"/>
    <col min="523" max="523" width="13" style="203" customWidth="1"/>
    <col min="524" max="524" width="0.140625" style="203" customWidth="1"/>
    <col min="525" max="766" width="11.42578125" style="203"/>
    <col min="767" max="767" width="1.85546875" style="203" customWidth="1"/>
    <col min="768" max="774" width="11.42578125" style="203"/>
    <col min="775" max="775" width="15.42578125" style="203" customWidth="1"/>
    <col min="776" max="776" width="14.85546875" style="203" customWidth="1"/>
    <col min="777" max="777" width="13.28515625" style="203" customWidth="1"/>
    <col min="778" max="778" width="15.85546875" style="203" customWidth="1"/>
    <col min="779" max="779" width="13" style="203" customWidth="1"/>
    <col min="780" max="780" width="0.140625" style="203" customWidth="1"/>
    <col min="781" max="1022" width="11.42578125" style="203"/>
    <col min="1023" max="1023" width="1.85546875" style="203" customWidth="1"/>
    <col min="1024" max="1030" width="11.42578125" style="203"/>
    <col min="1031" max="1031" width="15.42578125" style="203" customWidth="1"/>
    <col min="1032" max="1032" width="14.85546875" style="203" customWidth="1"/>
    <col min="1033" max="1033" width="13.28515625" style="203" customWidth="1"/>
    <col min="1034" max="1034" width="15.85546875" style="203" customWidth="1"/>
    <col min="1035" max="1035" width="13" style="203" customWidth="1"/>
    <col min="1036" max="1036" width="0.140625" style="203" customWidth="1"/>
    <col min="1037" max="1278" width="11.42578125" style="203"/>
    <col min="1279" max="1279" width="1.85546875" style="203" customWidth="1"/>
    <col min="1280" max="1286" width="11.42578125" style="203"/>
    <col min="1287" max="1287" width="15.42578125" style="203" customWidth="1"/>
    <col min="1288" max="1288" width="14.85546875" style="203" customWidth="1"/>
    <col min="1289" max="1289" width="13.28515625" style="203" customWidth="1"/>
    <col min="1290" max="1290" width="15.85546875" style="203" customWidth="1"/>
    <col min="1291" max="1291" width="13" style="203" customWidth="1"/>
    <col min="1292" max="1292" width="0.140625" style="203" customWidth="1"/>
    <col min="1293" max="1534" width="11.42578125" style="203"/>
    <col min="1535" max="1535" width="1.85546875" style="203" customWidth="1"/>
    <col min="1536" max="1542" width="11.42578125" style="203"/>
    <col min="1543" max="1543" width="15.42578125" style="203" customWidth="1"/>
    <col min="1544" max="1544" width="14.85546875" style="203" customWidth="1"/>
    <col min="1545" max="1545" width="13.28515625" style="203" customWidth="1"/>
    <col min="1546" max="1546" width="15.85546875" style="203" customWidth="1"/>
    <col min="1547" max="1547" width="13" style="203" customWidth="1"/>
    <col min="1548" max="1548" width="0.140625" style="203" customWidth="1"/>
    <col min="1549" max="1790" width="11.42578125" style="203"/>
    <col min="1791" max="1791" width="1.85546875" style="203" customWidth="1"/>
    <col min="1792" max="1798" width="11.42578125" style="203"/>
    <col min="1799" max="1799" width="15.42578125" style="203" customWidth="1"/>
    <col min="1800" max="1800" width="14.85546875" style="203" customWidth="1"/>
    <col min="1801" max="1801" width="13.28515625" style="203" customWidth="1"/>
    <col min="1802" max="1802" width="15.85546875" style="203" customWidth="1"/>
    <col min="1803" max="1803" width="13" style="203" customWidth="1"/>
    <col min="1804" max="1804" width="0.140625" style="203" customWidth="1"/>
    <col min="1805" max="2046" width="11.42578125" style="203"/>
    <col min="2047" max="2047" width="1.85546875" style="203" customWidth="1"/>
    <col min="2048" max="2054" width="11.42578125" style="203"/>
    <col min="2055" max="2055" width="15.42578125" style="203" customWidth="1"/>
    <col min="2056" max="2056" width="14.85546875" style="203" customWidth="1"/>
    <col min="2057" max="2057" width="13.28515625" style="203" customWidth="1"/>
    <col min="2058" max="2058" width="15.85546875" style="203" customWidth="1"/>
    <col min="2059" max="2059" width="13" style="203" customWidth="1"/>
    <col min="2060" max="2060" width="0.140625" style="203" customWidth="1"/>
    <col min="2061" max="2302" width="11.42578125" style="203"/>
    <col min="2303" max="2303" width="1.85546875" style="203" customWidth="1"/>
    <col min="2304" max="2310" width="11.42578125" style="203"/>
    <col min="2311" max="2311" width="15.42578125" style="203" customWidth="1"/>
    <col min="2312" max="2312" width="14.85546875" style="203" customWidth="1"/>
    <col min="2313" max="2313" width="13.28515625" style="203" customWidth="1"/>
    <col min="2314" max="2314" width="15.85546875" style="203" customWidth="1"/>
    <col min="2315" max="2315" width="13" style="203" customWidth="1"/>
    <col min="2316" max="2316" width="0.140625" style="203" customWidth="1"/>
    <col min="2317" max="2558" width="11.42578125" style="203"/>
    <col min="2559" max="2559" width="1.85546875" style="203" customWidth="1"/>
    <col min="2560" max="2566" width="11.42578125" style="203"/>
    <col min="2567" max="2567" width="15.42578125" style="203" customWidth="1"/>
    <col min="2568" max="2568" width="14.85546875" style="203" customWidth="1"/>
    <col min="2569" max="2569" width="13.28515625" style="203" customWidth="1"/>
    <col min="2570" max="2570" width="15.85546875" style="203" customWidth="1"/>
    <col min="2571" max="2571" width="13" style="203" customWidth="1"/>
    <col min="2572" max="2572" width="0.140625" style="203" customWidth="1"/>
    <col min="2573" max="2814" width="11.42578125" style="203"/>
    <col min="2815" max="2815" width="1.85546875" style="203" customWidth="1"/>
    <col min="2816" max="2822" width="11.42578125" style="203"/>
    <col min="2823" max="2823" width="15.42578125" style="203" customWidth="1"/>
    <col min="2824" max="2824" width="14.85546875" style="203" customWidth="1"/>
    <col min="2825" max="2825" width="13.28515625" style="203" customWidth="1"/>
    <col min="2826" max="2826" width="15.85546875" style="203" customWidth="1"/>
    <col min="2827" max="2827" width="13" style="203" customWidth="1"/>
    <col min="2828" max="2828" width="0.140625" style="203" customWidth="1"/>
    <col min="2829" max="3070" width="11.42578125" style="203"/>
    <col min="3071" max="3071" width="1.85546875" style="203" customWidth="1"/>
    <col min="3072" max="3078" width="11.42578125" style="203"/>
    <col min="3079" max="3079" width="15.42578125" style="203" customWidth="1"/>
    <col min="3080" max="3080" width="14.85546875" style="203" customWidth="1"/>
    <col min="3081" max="3081" width="13.28515625" style="203" customWidth="1"/>
    <col min="3082" max="3082" width="15.85546875" style="203" customWidth="1"/>
    <col min="3083" max="3083" width="13" style="203" customWidth="1"/>
    <col min="3084" max="3084" width="0.140625" style="203" customWidth="1"/>
    <col min="3085" max="3326" width="11.42578125" style="203"/>
    <col min="3327" max="3327" width="1.85546875" style="203" customWidth="1"/>
    <col min="3328" max="3334" width="11.42578125" style="203"/>
    <col min="3335" max="3335" width="15.42578125" style="203" customWidth="1"/>
    <col min="3336" max="3336" width="14.85546875" style="203" customWidth="1"/>
    <col min="3337" max="3337" width="13.28515625" style="203" customWidth="1"/>
    <col min="3338" max="3338" width="15.85546875" style="203" customWidth="1"/>
    <col min="3339" max="3339" width="13" style="203" customWidth="1"/>
    <col min="3340" max="3340" width="0.140625" style="203" customWidth="1"/>
    <col min="3341" max="3582" width="11.42578125" style="203"/>
    <col min="3583" max="3583" width="1.85546875" style="203" customWidth="1"/>
    <col min="3584" max="3590" width="11.42578125" style="203"/>
    <col min="3591" max="3591" width="15.42578125" style="203" customWidth="1"/>
    <col min="3592" max="3592" width="14.85546875" style="203" customWidth="1"/>
    <col min="3593" max="3593" width="13.28515625" style="203" customWidth="1"/>
    <col min="3594" max="3594" width="15.85546875" style="203" customWidth="1"/>
    <col min="3595" max="3595" width="13" style="203" customWidth="1"/>
    <col min="3596" max="3596" width="0.140625" style="203" customWidth="1"/>
    <col min="3597" max="3838" width="11.42578125" style="203"/>
    <col min="3839" max="3839" width="1.85546875" style="203" customWidth="1"/>
    <col min="3840" max="3846" width="11.42578125" style="203"/>
    <col min="3847" max="3847" width="15.42578125" style="203" customWidth="1"/>
    <col min="3848" max="3848" width="14.85546875" style="203" customWidth="1"/>
    <col min="3849" max="3849" width="13.28515625" style="203" customWidth="1"/>
    <col min="3850" max="3850" width="15.85546875" style="203" customWidth="1"/>
    <col min="3851" max="3851" width="13" style="203" customWidth="1"/>
    <col min="3852" max="3852" width="0.140625" style="203" customWidth="1"/>
    <col min="3853" max="4094" width="11.42578125" style="203"/>
    <col min="4095" max="4095" width="1.85546875" style="203" customWidth="1"/>
    <col min="4096" max="4102" width="11.42578125" style="203"/>
    <col min="4103" max="4103" width="15.42578125" style="203" customWidth="1"/>
    <col min="4104" max="4104" width="14.85546875" style="203" customWidth="1"/>
    <col min="4105" max="4105" width="13.28515625" style="203" customWidth="1"/>
    <col min="4106" max="4106" width="15.85546875" style="203" customWidth="1"/>
    <col min="4107" max="4107" width="13" style="203" customWidth="1"/>
    <col min="4108" max="4108" width="0.140625" style="203" customWidth="1"/>
    <col min="4109" max="4350" width="11.42578125" style="203"/>
    <col min="4351" max="4351" width="1.85546875" style="203" customWidth="1"/>
    <col min="4352" max="4358" width="11.42578125" style="203"/>
    <col min="4359" max="4359" width="15.42578125" style="203" customWidth="1"/>
    <col min="4360" max="4360" width="14.85546875" style="203" customWidth="1"/>
    <col min="4361" max="4361" width="13.28515625" style="203" customWidth="1"/>
    <col min="4362" max="4362" width="15.85546875" style="203" customWidth="1"/>
    <col min="4363" max="4363" width="13" style="203" customWidth="1"/>
    <col min="4364" max="4364" width="0.140625" style="203" customWidth="1"/>
    <col min="4365" max="4606" width="11.42578125" style="203"/>
    <col min="4607" max="4607" width="1.85546875" style="203" customWidth="1"/>
    <col min="4608" max="4614" width="11.42578125" style="203"/>
    <col min="4615" max="4615" width="15.42578125" style="203" customWidth="1"/>
    <col min="4616" max="4616" width="14.85546875" style="203" customWidth="1"/>
    <col min="4617" max="4617" width="13.28515625" style="203" customWidth="1"/>
    <col min="4618" max="4618" width="15.85546875" style="203" customWidth="1"/>
    <col min="4619" max="4619" width="13" style="203" customWidth="1"/>
    <col min="4620" max="4620" width="0.140625" style="203" customWidth="1"/>
    <col min="4621" max="4862" width="11.42578125" style="203"/>
    <col min="4863" max="4863" width="1.85546875" style="203" customWidth="1"/>
    <col min="4864" max="4870" width="11.42578125" style="203"/>
    <col min="4871" max="4871" width="15.42578125" style="203" customWidth="1"/>
    <col min="4872" max="4872" width="14.85546875" style="203" customWidth="1"/>
    <col min="4873" max="4873" width="13.28515625" style="203" customWidth="1"/>
    <col min="4874" max="4874" width="15.85546875" style="203" customWidth="1"/>
    <col min="4875" max="4875" width="13" style="203" customWidth="1"/>
    <col min="4876" max="4876" width="0.140625" style="203" customWidth="1"/>
    <col min="4877" max="5118" width="11.42578125" style="203"/>
    <col min="5119" max="5119" width="1.85546875" style="203" customWidth="1"/>
    <col min="5120" max="5126" width="11.42578125" style="203"/>
    <col min="5127" max="5127" width="15.42578125" style="203" customWidth="1"/>
    <col min="5128" max="5128" width="14.85546875" style="203" customWidth="1"/>
    <col min="5129" max="5129" width="13.28515625" style="203" customWidth="1"/>
    <col min="5130" max="5130" width="15.85546875" style="203" customWidth="1"/>
    <col min="5131" max="5131" width="13" style="203" customWidth="1"/>
    <col min="5132" max="5132" width="0.140625" style="203" customWidth="1"/>
    <col min="5133" max="5374" width="11.42578125" style="203"/>
    <col min="5375" max="5375" width="1.85546875" style="203" customWidth="1"/>
    <col min="5376" max="5382" width="11.42578125" style="203"/>
    <col min="5383" max="5383" width="15.42578125" style="203" customWidth="1"/>
    <col min="5384" max="5384" width="14.85546875" style="203" customWidth="1"/>
    <col min="5385" max="5385" width="13.28515625" style="203" customWidth="1"/>
    <col min="5386" max="5386" width="15.85546875" style="203" customWidth="1"/>
    <col min="5387" max="5387" width="13" style="203" customWidth="1"/>
    <col min="5388" max="5388" width="0.140625" style="203" customWidth="1"/>
    <col min="5389" max="5630" width="11.42578125" style="203"/>
    <col min="5631" max="5631" width="1.85546875" style="203" customWidth="1"/>
    <col min="5632" max="5638" width="11.42578125" style="203"/>
    <col min="5639" max="5639" width="15.42578125" style="203" customWidth="1"/>
    <col min="5640" max="5640" width="14.85546875" style="203" customWidth="1"/>
    <col min="5641" max="5641" width="13.28515625" style="203" customWidth="1"/>
    <col min="5642" max="5642" width="15.85546875" style="203" customWidth="1"/>
    <col min="5643" max="5643" width="13" style="203" customWidth="1"/>
    <col min="5644" max="5644" width="0.140625" style="203" customWidth="1"/>
    <col min="5645" max="5886" width="11.42578125" style="203"/>
    <col min="5887" max="5887" width="1.85546875" style="203" customWidth="1"/>
    <col min="5888" max="5894" width="11.42578125" style="203"/>
    <col min="5895" max="5895" width="15.42578125" style="203" customWidth="1"/>
    <col min="5896" max="5896" width="14.85546875" style="203" customWidth="1"/>
    <col min="5897" max="5897" width="13.28515625" style="203" customWidth="1"/>
    <col min="5898" max="5898" width="15.85546875" style="203" customWidth="1"/>
    <col min="5899" max="5899" width="13" style="203" customWidth="1"/>
    <col min="5900" max="5900" width="0.140625" style="203" customWidth="1"/>
    <col min="5901" max="6142" width="11.42578125" style="203"/>
    <col min="6143" max="6143" width="1.85546875" style="203" customWidth="1"/>
    <col min="6144" max="6150" width="11.42578125" style="203"/>
    <col min="6151" max="6151" width="15.42578125" style="203" customWidth="1"/>
    <col min="6152" max="6152" width="14.85546875" style="203" customWidth="1"/>
    <col min="6153" max="6153" width="13.28515625" style="203" customWidth="1"/>
    <col min="6154" max="6154" width="15.85546875" style="203" customWidth="1"/>
    <col min="6155" max="6155" width="13" style="203" customWidth="1"/>
    <col min="6156" max="6156" width="0.140625" style="203" customWidth="1"/>
    <col min="6157" max="6398" width="11.42578125" style="203"/>
    <col min="6399" max="6399" width="1.85546875" style="203" customWidth="1"/>
    <col min="6400" max="6406" width="11.42578125" style="203"/>
    <col min="6407" max="6407" width="15.42578125" style="203" customWidth="1"/>
    <col min="6408" max="6408" width="14.85546875" style="203" customWidth="1"/>
    <col min="6409" max="6409" width="13.28515625" style="203" customWidth="1"/>
    <col min="6410" max="6410" width="15.85546875" style="203" customWidth="1"/>
    <col min="6411" max="6411" width="13" style="203" customWidth="1"/>
    <col min="6412" max="6412" width="0.140625" style="203" customWidth="1"/>
    <col min="6413" max="6654" width="11.42578125" style="203"/>
    <col min="6655" max="6655" width="1.85546875" style="203" customWidth="1"/>
    <col min="6656" max="6662" width="11.42578125" style="203"/>
    <col min="6663" max="6663" width="15.42578125" style="203" customWidth="1"/>
    <col min="6664" max="6664" width="14.85546875" style="203" customWidth="1"/>
    <col min="6665" max="6665" width="13.28515625" style="203" customWidth="1"/>
    <col min="6666" max="6666" width="15.85546875" style="203" customWidth="1"/>
    <col min="6667" max="6667" width="13" style="203" customWidth="1"/>
    <col min="6668" max="6668" width="0.140625" style="203" customWidth="1"/>
    <col min="6669" max="6910" width="11.42578125" style="203"/>
    <col min="6911" max="6911" width="1.85546875" style="203" customWidth="1"/>
    <col min="6912" max="6918" width="11.42578125" style="203"/>
    <col min="6919" max="6919" width="15.42578125" style="203" customWidth="1"/>
    <col min="6920" max="6920" width="14.85546875" style="203" customWidth="1"/>
    <col min="6921" max="6921" width="13.28515625" style="203" customWidth="1"/>
    <col min="6922" max="6922" width="15.85546875" style="203" customWidth="1"/>
    <col min="6923" max="6923" width="13" style="203" customWidth="1"/>
    <col min="6924" max="6924" width="0.140625" style="203" customWidth="1"/>
    <col min="6925" max="7166" width="11.42578125" style="203"/>
    <col min="7167" max="7167" width="1.85546875" style="203" customWidth="1"/>
    <col min="7168" max="7174" width="11.42578125" style="203"/>
    <col min="7175" max="7175" width="15.42578125" style="203" customWidth="1"/>
    <col min="7176" max="7176" width="14.85546875" style="203" customWidth="1"/>
    <col min="7177" max="7177" width="13.28515625" style="203" customWidth="1"/>
    <col min="7178" max="7178" width="15.85546875" style="203" customWidth="1"/>
    <col min="7179" max="7179" width="13" style="203" customWidth="1"/>
    <col min="7180" max="7180" width="0.140625" style="203" customWidth="1"/>
    <col min="7181" max="7422" width="11.42578125" style="203"/>
    <col min="7423" max="7423" width="1.85546875" style="203" customWidth="1"/>
    <col min="7424" max="7430" width="11.42578125" style="203"/>
    <col min="7431" max="7431" width="15.42578125" style="203" customWidth="1"/>
    <col min="7432" max="7432" width="14.85546875" style="203" customWidth="1"/>
    <col min="7433" max="7433" width="13.28515625" style="203" customWidth="1"/>
    <col min="7434" max="7434" width="15.85546875" style="203" customWidth="1"/>
    <col min="7435" max="7435" width="13" style="203" customWidth="1"/>
    <col min="7436" max="7436" width="0.140625" style="203" customWidth="1"/>
    <col min="7437" max="7678" width="11.42578125" style="203"/>
    <col min="7679" max="7679" width="1.85546875" style="203" customWidth="1"/>
    <col min="7680" max="7686" width="11.42578125" style="203"/>
    <col min="7687" max="7687" width="15.42578125" style="203" customWidth="1"/>
    <col min="7688" max="7688" width="14.85546875" style="203" customWidth="1"/>
    <col min="7689" max="7689" width="13.28515625" style="203" customWidth="1"/>
    <col min="7690" max="7690" width="15.85546875" style="203" customWidth="1"/>
    <col min="7691" max="7691" width="13" style="203" customWidth="1"/>
    <col min="7692" max="7692" width="0.140625" style="203" customWidth="1"/>
    <col min="7693" max="7934" width="11.42578125" style="203"/>
    <col min="7935" max="7935" width="1.85546875" style="203" customWidth="1"/>
    <col min="7936" max="7942" width="11.42578125" style="203"/>
    <col min="7943" max="7943" width="15.42578125" style="203" customWidth="1"/>
    <col min="7944" max="7944" width="14.85546875" style="203" customWidth="1"/>
    <col min="7945" max="7945" width="13.28515625" style="203" customWidth="1"/>
    <col min="7946" max="7946" width="15.85546875" style="203" customWidth="1"/>
    <col min="7947" max="7947" width="13" style="203" customWidth="1"/>
    <col min="7948" max="7948" width="0.140625" style="203" customWidth="1"/>
    <col min="7949" max="8190" width="11.42578125" style="203"/>
    <col min="8191" max="8191" width="1.85546875" style="203" customWidth="1"/>
    <col min="8192" max="8198" width="11.42578125" style="203"/>
    <col min="8199" max="8199" width="15.42578125" style="203" customWidth="1"/>
    <col min="8200" max="8200" width="14.85546875" style="203" customWidth="1"/>
    <col min="8201" max="8201" width="13.28515625" style="203" customWidth="1"/>
    <col min="8202" max="8202" width="15.85546875" style="203" customWidth="1"/>
    <col min="8203" max="8203" width="13" style="203" customWidth="1"/>
    <col min="8204" max="8204" width="0.140625" style="203" customWidth="1"/>
    <col min="8205" max="8446" width="11.42578125" style="203"/>
    <col min="8447" max="8447" width="1.85546875" style="203" customWidth="1"/>
    <col min="8448" max="8454" width="11.42578125" style="203"/>
    <col min="8455" max="8455" width="15.42578125" style="203" customWidth="1"/>
    <col min="8456" max="8456" width="14.85546875" style="203" customWidth="1"/>
    <col min="8457" max="8457" width="13.28515625" style="203" customWidth="1"/>
    <col min="8458" max="8458" width="15.85546875" style="203" customWidth="1"/>
    <col min="8459" max="8459" width="13" style="203" customWidth="1"/>
    <col min="8460" max="8460" width="0.140625" style="203" customWidth="1"/>
    <col min="8461" max="8702" width="11.42578125" style="203"/>
    <col min="8703" max="8703" width="1.85546875" style="203" customWidth="1"/>
    <col min="8704" max="8710" width="11.42578125" style="203"/>
    <col min="8711" max="8711" width="15.42578125" style="203" customWidth="1"/>
    <col min="8712" max="8712" width="14.85546875" style="203" customWidth="1"/>
    <col min="8713" max="8713" width="13.28515625" style="203" customWidth="1"/>
    <col min="8714" max="8714" width="15.85546875" style="203" customWidth="1"/>
    <col min="8715" max="8715" width="13" style="203" customWidth="1"/>
    <col min="8716" max="8716" width="0.140625" style="203" customWidth="1"/>
    <col min="8717" max="8958" width="11.42578125" style="203"/>
    <col min="8959" max="8959" width="1.85546875" style="203" customWidth="1"/>
    <col min="8960" max="8966" width="11.42578125" style="203"/>
    <col min="8967" max="8967" width="15.42578125" style="203" customWidth="1"/>
    <col min="8968" max="8968" width="14.85546875" style="203" customWidth="1"/>
    <col min="8969" max="8969" width="13.28515625" style="203" customWidth="1"/>
    <col min="8970" max="8970" width="15.85546875" style="203" customWidth="1"/>
    <col min="8971" max="8971" width="13" style="203" customWidth="1"/>
    <col min="8972" max="8972" width="0.140625" style="203" customWidth="1"/>
    <col min="8973" max="9214" width="11.42578125" style="203"/>
    <col min="9215" max="9215" width="1.85546875" style="203" customWidth="1"/>
    <col min="9216" max="9222" width="11.42578125" style="203"/>
    <col min="9223" max="9223" width="15.42578125" style="203" customWidth="1"/>
    <col min="9224" max="9224" width="14.85546875" style="203" customWidth="1"/>
    <col min="9225" max="9225" width="13.28515625" style="203" customWidth="1"/>
    <col min="9226" max="9226" width="15.85546875" style="203" customWidth="1"/>
    <col min="9227" max="9227" width="13" style="203" customWidth="1"/>
    <col min="9228" max="9228" width="0.140625" style="203" customWidth="1"/>
    <col min="9229" max="9470" width="11.42578125" style="203"/>
    <col min="9471" max="9471" width="1.85546875" style="203" customWidth="1"/>
    <col min="9472" max="9478" width="11.42578125" style="203"/>
    <col min="9479" max="9479" width="15.42578125" style="203" customWidth="1"/>
    <col min="9480" max="9480" width="14.85546875" style="203" customWidth="1"/>
    <col min="9481" max="9481" width="13.28515625" style="203" customWidth="1"/>
    <col min="9482" max="9482" width="15.85546875" style="203" customWidth="1"/>
    <col min="9483" max="9483" width="13" style="203" customWidth="1"/>
    <col min="9484" max="9484" width="0.140625" style="203" customWidth="1"/>
    <col min="9485" max="9726" width="11.42578125" style="203"/>
    <col min="9727" max="9727" width="1.85546875" style="203" customWidth="1"/>
    <col min="9728" max="9734" width="11.42578125" style="203"/>
    <col min="9735" max="9735" width="15.42578125" style="203" customWidth="1"/>
    <col min="9736" max="9736" width="14.85546875" style="203" customWidth="1"/>
    <col min="9737" max="9737" width="13.28515625" style="203" customWidth="1"/>
    <col min="9738" max="9738" width="15.85546875" style="203" customWidth="1"/>
    <col min="9739" max="9739" width="13" style="203" customWidth="1"/>
    <col min="9740" max="9740" width="0.140625" style="203" customWidth="1"/>
    <col min="9741" max="9982" width="11.42578125" style="203"/>
    <col min="9983" max="9983" width="1.85546875" style="203" customWidth="1"/>
    <col min="9984" max="9990" width="11.42578125" style="203"/>
    <col min="9991" max="9991" width="15.42578125" style="203" customWidth="1"/>
    <col min="9992" max="9992" width="14.85546875" style="203" customWidth="1"/>
    <col min="9993" max="9993" width="13.28515625" style="203" customWidth="1"/>
    <col min="9994" max="9994" width="15.85546875" style="203" customWidth="1"/>
    <col min="9995" max="9995" width="13" style="203" customWidth="1"/>
    <col min="9996" max="9996" width="0.140625" style="203" customWidth="1"/>
    <col min="9997" max="10238" width="11.42578125" style="203"/>
    <col min="10239" max="10239" width="1.85546875" style="203" customWidth="1"/>
    <col min="10240" max="10246" width="11.42578125" style="203"/>
    <col min="10247" max="10247" width="15.42578125" style="203" customWidth="1"/>
    <col min="10248" max="10248" width="14.85546875" style="203" customWidth="1"/>
    <col min="10249" max="10249" width="13.28515625" style="203" customWidth="1"/>
    <col min="10250" max="10250" width="15.85546875" style="203" customWidth="1"/>
    <col min="10251" max="10251" width="13" style="203" customWidth="1"/>
    <col min="10252" max="10252" width="0.140625" style="203" customWidth="1"/>
    <col min="10253" max="10494" width="11.42578125" style="203"/>
    <col min="10495" max="10495" width="1.85546875" style="203" customWidth="1"/>
    <col min="10496" max="10502" width="11.42578125" style="203"/>
    <col min="10503" max="10503" width="15.42578125" style="203" customWidth="1"/>
    <col min="10504" max="10504" width="14.85546875" style="203" customWidth="1"/>
    <col min="10505" max="10505" width="13.28515625" style="203" customWidth="1"/>
    <col min="10506" max="10506" width="15.85546875" style="203" customWidth="1"/>
    <col min="10507" max="10507" width="13" style="203" customWidth="1"/>
    <col min="10508" max="10508" width="0.140625" style="203" customWidth="1"/>
    <col min="10509" max="10750" width="11.42578125" style="203"/>
    <col min="10751" max="10751" width="1.85546875" style="203" customWidth="1"/>
    <col min="10752" max="10758" width="11.42578125" style="203"/>
    <col min="10759" max="10759" width="15.42578125" style="203" customWidth="1"/>
    <col min="10760" max="10760" width="14.85546875" style="203" customWidth="1"/>
    <col min="10761" max="10761" width="13.28515625" style="203" customWidth="1"/>
    <col min="10762" max="10762" width="15.85546875" style="203" customWidth="1"/>
    <col min="10763" max="10763" width="13" style="203" customWidth="1"/>
    <col min="10764" max="10764" width="0.140625" style="203" customWidth="1"/>
    <col min="10765" max="11006" width="11.42578125" style="203"/>
    <col min="11007" max="11007" width="1.85546875" style="203" customWidth="1"/>
    <col min="11008" max="11014" width="11.42578125" style="203"/>
    <col min="11015" max="11015" width="15.42578125" style="203" customWidth="1"/>
    <col min="11016" max="11016" width="14.85546875" style="203" customWidth="1"/>
    <col min="11017" max="11017" width="13.28515625" style="203" customWidth="1"/>
    <col min="11018" max="11018" width="15.85546875" style="203" customWidth="1"/>
    <col min="11019" max="11019" width="13" style="203" customWidth="1"/>
    <col min="11020" max="11020" width="0.140625" style="203" customWidth="1"/>
    <col min="11021" max="11262" width="11.42578125" style="203"/>
    <col min="11263" max="11263" width="1.85546875" style="203" customWidth="1"/>
    <col min="11264" max="11270" width="11.42578125" style="203"/>
    <col min="11271" max="11271" width="15.42578125" style="203" customWidth="1"/>
    <col min="11272" max="11272" width="14.85546875" style="203" customWidth="1"/>
    <col min="11273" max="11273" width="13.28515625" style="203" customWidth="1"/>
    <col min="11274" max="11274" width="15.85546875" style="203" customWidth="1"/>
    <col min="11275" max="11275" width="13" style="203" customWidth="1"/>
    <col min="11276" max="11276" width="0.140625" style="203" customWidth="1"/>
    <col min="11277" max="11518" width="11.42578125" style="203"/>
    <col min="11519" max="11519" width="1.85546875" style="203" customWidth="1"/>
    <col min="11520" max="11526" width="11.42578125" style="203"/>
    <col min="11527" max="11527" width="15.42578125" style="203" customWidth="1"/>
    <col min="11528" max="11528" width="14.85546875" style="203" customWidth="1"/>
    <col min="11529" max="11529" width="13.28515625" style="203" customWidth="1"/>
    <col min="11530" max="11530" width="15.85546875" style="203" customWidth="1"/>
    <col min="11531" max="11531" width="13" style="203" customWidth="1"/>
    <col min="11532" max="11532" width="0.140625" style="203" customWidth="1"/>
    <col min="11533" max="11774" width="11.42578125" style="203"/>
    <col min="11775" max="11775" width="1.85546875" style="203" customWidth="1"/>
    <col min="11776" max="11782" width="11.42578125" style="203"/>
    <col min="11783" max="11783" width="15.42578125" style="203" customWidth="1"/>
    <col min="11784" max="11784" width="14.85546875" style="203" customWidth="1"/>
    <col min="11785" max="11785" width="13.28515625" style="203" customWidth="1"/>
    <col min="11786" max="11786" width="15.85546875" style="203" customWidth="1"/>
    <col min="11787" max="11787" width="13" style="203" customWidth="1"/>
    <col min="11788" max="11788" width="0.140625" style="203" customWidth="1"/>
    <col min="11789" max="12030" width="11.42578125" style="203"/>
    <col min="12031" max="12031" width="1.85546875" style="203" customWidth="1"/>
    <col min="12032" max="12038" width="11.42578125" style="203"/>
    <col min="12039" max="12039" width="15.42578125" style="203" customWidth="1"/>
    <col min="12040" max="12040" width="14.85546875" style="203" customWidth="1"/>
    <col min="12041" max="12041" width="13.28515625" style="203" customWidth="1"/>
    <col min="12042" max="12042" width="15.85546875" style="203" customWidth="1"/>
    <col min="12043" max="12043" width="13" style="203" customWidth="1"/>
    <col min="12044" max="12044" width="0.140625" style="203" customWidth="1"/>
    <col min="12045" max="12286" width="11.42578125" style="203"/>
    <col min="12287" max="12287" width="1.85546875" style="203" customWidth="1"/>
    <col min="12288" max="12294" width="11.42578125" style="203"/>
    <col min="12295" max="12295" width="15.42578125" style="203" customWidth="1"/>
    <col min="12296" max="12296" width="14.85546875" style="203" customWidth="1"/>
    <col min="12297" max="12297" width="13.28515625" style="203" customWidth="1"/>
    <col min="12298" max="12298" width="15.85546875" style="203" customWidth="1"/>
    <col min="12299" max="12299" width="13" style="203" customWidth="1"/>
    <col min="12300" max="12300" width="0.140625" style="203" customWidth="1"/>
    <col min="12301" max="12542" width="11.42578125" style="203"/>
    <col min="12543" max="12543" width="1.85546875" style="203" customWidth="1"/>
    <col min="12544" max="12550" width="11.42578125" style="203"/>
    <col min="12551" max="12551" width="15.42578125" style="203" customWidth="1"/>
    <col min="12552" max="12552" width="14.85546875" style="203" customWidth="1"/>
    <col min="12553" max="12553" width="13.28515625" style="203" customWidth="1"/>
    <col min="12554" max="12554" width="15.85546875" style="203" customWidth="1"/>
    <col min="12555" max="12555" width="13" style="203" customWidth="1"/>
    <col min="12556" max="12556" width="0.140625" style="203" customWidth="1"/>
    <col min="12557" max="12798" width="11.42578125" style="203"/>
    <col min="12799" max="12799" width="1.85546875" style="203" customWidth="1"/>
    <col min="12800" max="12806" width="11.42578125" style="203"/>
    <col min="12807" max="12807" width="15.42578125" style="203" customWidth="1"/>
    <col min="12808" max="12808" width="14.85546875" style="203" customWidth="1"/>
    <col min="12809" max="12809" width="13.28515625" style="203" customWidth="1"/>
    <col min="12810" max="12810" width="15.85546875" style="203" customWidth="1"/>
    <col min="12811" max="12811" width="13" style="203" customWidth="1"/>
    <col min="12812" max="12812" width="0.140625" style="203" customWidth="1"/>
    <col min="12813" max="13054" width="11.42578125" style="203"/>
    <col min="13055" max="13055" width="1.85546875" style="203" customWidth="1"/>
    <col min="13056" max="13062" width="11.42578125" style="203"/>
    <col min="13063" max="13063" width="15.42578125" style="203" customWidth="1"/>
    <col min="13064" max="13064" width="14.85546875" style="203" customWidth="1"/>
    <col min="13065" max="13065" width="13.28515625" style="203" customWidth="1"/>
    <col min="13066" max="13066" width="15.85546875" style="203" customWidth="1"/>
    <col min="13067" max="13067" width="13" style="203" customWidth="1"/>
    <col min="13068" max="13068" width="0.140625" style="203" customWidth="1"/>
    <col min="13069" max="13310" width="11.42578125" style="203"/>
    <col min="13311" max="13311" width="1.85546875" style="203" customWidth="1"/>
    <col min="13312" max="13318" width="11.42578125" style="203"/>
    <col min="13319" max="13319" width="15.42578125" style="203" customWidth="1"/>
    <col min="13320" max="13320" width="14.85546875" style="203" customWidth="1"/>
    <col min="13321" max="13321" width="13.28515625" style="203" customWidth="1"/>
    <col min="13322" max="13322" width="15.85546875" style="203" customWidth="1"/>
    <col min="13323" max="13323" width="13" style="203" customWidth="1"/>
    <col min="13324" max="13324" width="0.140625" style="203" customWidth="1"/>
    <col min="13325" max="13566" width="11.42578125" style="203"/>
    <col min="13567" max="13567" width="1.85546875" style="203" customWidth="1"/>
    <col min="13568" max="13574" width="11.42578125" style="203"/>
    <col min="13575" max="13575" width="15.42578125" style="203" customWidth="1"/>
    <col min="13576" max="13576" width="14.85546875" style="203" customWidth="1"/>
    <col min="13577" max="13577" width="13.28515625" style="203" customWidth="1"/>
    <col min="13578" max="13578" width="15.85546875" style="203" customWidth="1"/>
    <col min="13579" max="13579" width="13" style="203" customWidth="1"/>
    <col min="13580" max="13580" width="0.140625" style="203" customWidth="1"/>
    <col min="13581" max="13822" width="11.42578125" style="203"/>
    <col min="13823" max="13823" width="1.85546875" style="203" customWidth="1"/>
    <col min="13824" max="13830" width="11.42578125" style="203"/>
    <col min="13831" max="13831" width="15.42578125" style="203" customWidth="1"/>
    <col min="13832" max="13832" width="14.85546875" style="203" customWidth="1"/>
    <col min="13833" max="13833" width="13.28515625" style="203" customWidth="1"/>
    <col min="13834" max="13834" width="15.85546875" style="203" customWidth="1"/>
    <col min="13835" max="13835" width="13" style="203" customWidth="1"/>
    <col min="13836" max="13836" width="0.140625" style="203" customWidth="1"/>
    <col min="13837" max="14078" width="11.42578125" style="203"/>
    <col min="14079" max="14079" width="1.85546875" style="203" customWidth="1"/>
    <col min="14080" max="14086" width="11.42578125" style="203"/>
    <col min="14087" max="14087" width="15.42578125" style="203" customWidth="1"/>
    <col min="14088" max="14088" width="14.85546875" style="203" customWidth="1"/>
    <col min="14089" max="14089" width="13.28515625" style="203" customWidth="1"/>
    <col min="14090" max="14090" width="15.85546875" style="203" customWidth="1"/>
    <col min="14091" max="14091" width="13" style="203" customWidth="1"/>
    <col min="14092" max="14092" width="0.140625" style="203" customWidth="1"/>
    <col min="14093" max="14334" width="11.42578125" style="203"/>
    <col min="14335" max="14335" width="1.85546875" style="203" customWidth="1"/>
    <col min="14336" max="14342" width="11.42578125" style="203"/>
    <col min="14343" max="14343" width="15.42578125" style="203" customWidth="1"/>
    <col min="14344" max="14344" width="14.85546875" style="203" customWidth="1"/>
    <col min="14345" max="14345" width="13.28515625" style="203" customWidth="1"/>
    <col min="14346" max="14346" width="15.85546875" style="203" customWidth="1"/>
    <col min="14347" max="14347" width="13" style="203" customWidth="1"/>
    <col min="14348" max="14348" width="0.140625" style="203" customWidth="1"/>
    <col min="14349" max="14590" width="11.42578125" style="203"/>
    <col min="14591" max="14591" width="1.85546875" style="203" customWidth="1"/>
    <col min="14592" max="14598" width="11.42578125" style="203"/>
    <col min="14599" max="14599" width="15.42578125" style="203" customWidth="1"/>
    <col min="14600" max="14600" width="14.85546875" style="203" customWidth="1"/>
    <col min="14601" max="14601" width="13.28515625" style="203" customWidth="1"/>
    <col min="14602" max="14602" width="15.85546875" style="203" customWidth="1"/>
    <col min="14603" max="14603" width="13" style="203" customWidth="1"/>
    <col min="14604" max="14604" width="0.140625" style="203" customWidth="1"/>
    <col min="14605" max="14846" width="11.42578125" style="203"/>
    <col min="14847" max="14847" width="1.85546875" style="203" customWidth="1"/>
    <col min="14848" max="14854" width="11.42578125" style="203"/>
    <col min="14855" max="14855" width="15.42578125" style="203" customWidth="1"/>
    <col min="14856" max="14856" width="14.85546875" style="203" customWidth="1"/>
    <col min="14857" max="14857" width="13.28515625" style="203" customWidth="1"/>
    <col min="14858" max="14858" width="15.85546875" style="203" customWidth="1"/>
    <col min="14859" max="14859" width="13" style="203" customWidth="1"/>
    <col min="14860" max="14860" width="0.140625" style="203" customWidth="1"/>
    <col min="14861" max="15102" width="11.42578125" style="203"/>
    <col min="15103" max="15103" width="1.85546875" style="203" customWidth="1"/>
    <col min="15104" max="15110" width="11.42578125" style="203"/>
    <col min="15111" max="15111" width="15.42578125" style="203" customWidth="1"/>
    <col min="15112" max="15112" width="14.85546875" style="203" customWidth="1"/>
    <col min="15113" max="15113" width="13.28515625" style="203" customWidth="1"/>
    <col min="15114" max="15114" width="15.85546875" style="203" customWidth="1"/>
    <col min="15115" max="15115" width="13" style="203" customWidth="1"/>
    <col min="15116" max="15116" width="0.140625" style="203" customWidth="1"/>
    <col min="15117" max="15358" width="11.42578125" style="203"/>
    <col min="15359" max="15359" width="1.85546875" style="203" customWidth="1"/>
    <col min="15360" max="15366" width="11.42578125" style="203"/>
    <col min="15367" max="15367" width="15.42578125" style="203" customWidth="1"/>
    <col min="15368" max="15368" width="14.85546875" style="203" customWidth="1"/>
    <col min="15369" max="15369" width="13.28515625" style="203" customWidth="1"/>
    <col min="15370" max="15370" width="15.85546875" style="203" customWidth="1"/>
    <col min="15371" max="15371" width="13" style="203" customWidth="1"/>
    <col min="15372" max="15372" width="0.140625" style="203" customWidth="1"/>
    <col min="15373" max="15614" width="11.42578125" style="203"/>
    <col min="15615" max="15615" width="1.85546875" style="203" customWidth="1"/>
    <col min="15616" max="15622" width="11.42578125" style="203"/>
    <col min="15623" max="15623" width="15.42578125" style="203" customWidth="1"/>
    <col min="15624" max="15624" width="14.85546875" style="203" customWidth="1"/>
    <col min="15625" max="15625" width="13.28515625" style="203" customWidth="1"/>
    <col min="15626" max="15626" width="15.85546875" style="203" customWidth="1"/>
    <col min="15627" max="15627" width="13" style="203" customWidth="1"/>
    <col min="15628" max="15628" width="0.140625" style="203" customWidth="1"/>
    <col min="15629" max="15870" width="11.42578125" style="203"/>
    <col min="15871" max="15871" width="1.85546875" style="203" customWidth="1"/>
    <col min="15872" max="15878" width="11.42578125" style="203"/>
    <col min="15879" max="15879" width="15.42578125" style="203" customWidth="1"/>
    <col min="15880" max="15880" width="14.85546875" style="203" customWidth="1"/>
    <col min="15881" max="15881" width="13.28515625" style="203" customWidth="1"/>
    <col min="15882" max="15882" width="15.85546875" style="203" customWidth="1"/>
    <col min="15883" max="15883" width="13" style="203" customWidth="1"/>
    <col min="15884" max="15884" width="0.140625" style="203" customWidth="1"/>
    <col min="15885" max="16126" width="11.42578125" style="203"/>
    <col min="16127" max="16127" width="1.85546875" style="203" customWidth="1"/>
    <col min="16128" max="16134" width="11.42578125" style="203"/>
    <col min="16135" max="16135" width="15.42578125" style="203" customWidth="1"/>
    <col min="16136" max="16136" width="14.85546875" style="203" customWidth="1"/>
    <col min="16137" max="16137" width="13.28515625" style="203" customWidth="1"/>
    <col min="16138" max="16138" width="15.85546875" style="203" customWidth="1"/>
    <col min="16139" max="16139" width="13" style="203" customWidth="1"/>
    <col min="16140" max="16140" width="0.140625" style="203" customWidth="1"/>
    <col min="16141" max="16384" width="11.42578125" style="203"/>
  </cols>
  <sheetData>
    <row r="1" spans="1:42" ht="4.5" customHeight="1">
      <c r="A1" s="1"/>
      <c r="B1" s="2"/>
      <c r="C1" s="3"/>
      <c r="D1" s="2"/>
      <c r="E1" s="2"/>
      <c r="F1" s="2"/>
      <c r="G1" s="2"/>
      <c r="H1" s="2"/>
      <c r="I1" s="3"/>
      <c r="J1" s="2"/>
      <c r="K1" s="2"/>
      <c r="L1" s="3"/>
    </row>
    <row r="2" spans="1:42" ht="13.5" customHeight="1" thickBot="1">
      <c r="A2" s="600"/>
      <c r="B2" s="5"/>
      <c r="C2" s="6"/>
      <c r="D2" s="602"/>
      <c r="E2" s="602"/>
      <c r="F2" s="602"/>
      <c r="G2" s="602"/>
      <c r="H2" s="602"/>
      <c r="I2" s="603"/>
      <c r="J2" s="604" t="s">
        <v>6</v>
      </c>
      <c r="K2" s="604"/>
      <c r="L2" s="605"/>
    </row>
    <row r="3" spans="1:42">
      <c r="A3" s="600"/>
      <c r="B3" s="5"/>
      <c r="C3" s="6"/>
      <c r="D3" s="602" t="s">
        <v>7</v>
      </c>
      <c r="E3" s="602"/>
      <c r="F3" s="602"/>
      <c r="G3" s="602"/>
      <c r="H3" s="602"/>
      <c r="I3" s="603"/>
      <c r="J3" s="8" t="s">
        <v>8</v>
      </c>
      <c r="K3" s="2"/>
      <c r="L3" s="9"/>
    </row>
    <row r="4" spans="1:42" ht="15.75" thickBot="1">
      <c r="A4" s="600"/>
      <c r="B4" s="5"/>
      <c r="C4" s="10"/>
      <c r="D4" s="606" t="s">
        <v>9</v>
      </c>
      <c r="E4" s="606"/>
      <c r="F4" s="606"/>
      <c r="G4" s="606"/>
      <c r="H4" s="606"/>
      <c r="I4" s="607"/>
      <c r="J4" s="11"/>
      <c r="K4" s="11"/>
      <c r="L4" s="12"/>
    </row>
    <row r="5" spans="1:42" ht="15.75" thickBot="1">
      <c r="A5" s="601"/>
      <c r="B5" s="11"/>
      <c r="C5" s="13"/>
      <c r="D5" s="608" t="s">
        <v>56</v>
      </c>
      <c r="E5" s="608"/>
      <c r="F5" s="608"/>
      <c r="G5" s="608"/>
      <c r="H5" s="608"/>
      <c r="I5" s="609"/>
      <c r="J5" s="14" t="s">
        <v>10</v>
      </c>
      <c r="K5" s="610"/>
      <c r="L5" s="611"/>
    </row>
    <row r="6" spans="1:42">
      <c r="A6" s="16"/>
      <c r="B6" s="5"/>
      <c r="C6" s="5"/>
      <c r="D6" s="5"/>
      <c r="E6" s="5"/>
      <c r="F6" s="5"/>
      <c r="G6" s="5"/>
      <c r="H6" s="5"/>
      <c r="I6" s="5"/>
      <c r="J6" s="5"/>
      <c r="K6" s="5"/>
      <c r="L6" s="17"/>
    </row>
    <row r="7" spans="1:42">
      <c r="A7" s="128" t="s">
        <v>11</v>
      </c>
      <c r="B7" s="19"/>
      <c r="C7" s="20"/>
      <c r="D7" s="20"/>
      <c r="E7" s="20"/>
      <c r="F7" s="20"/>
      <c r="G7" s="20"/>
      <c r="H7" s="20"/>
      <c r="I7" s="20"/>
      <c r="J7" s="20"/>
      <c r="K7" s="20"/>
      <c r="L7" s="21"/>
    </row>
    <row r="8" spans="1:42" ht="5.25" customHeight="1">
      <c r="A8" s="16"/>
      <c r="B8" s="23"/>
      <c r="C8" s="23"/>
      <c r="D8" s="23"/>
      <c r="E8" s="23"/>
      <c r="F8" s="23"/>
      <c r="G8" s="23"/>
      <c r="H8" s="23"/>
      <c r="I8" s="23"/>
      <c r="J8" s="23"/>
      <c r="K8" s="23"/>
      <c r="L8" s="17"/>
    </row>
    <row r="9" spans="1:42">
      <c r="A9" s="129" t="s">
        <v>12</v>
      </c>
      <c r="B9" s="5"/>
      <c r="C9" s="24"/>
      <c r="D9" s="25" t="s">
        <v>13</v>
      </c>
      <c r="E9" s="23"/>
      <c r="F9" s="23"/>
      <c r="G9" s="23"/>
      <c r="H9" s="23"/>
      <c r="I9" s="23"/>
      <c r="J9" s="23"/>
      <c r="K9" s="23"/>
      <c r="L9" s="17"/>
    </row>
    <row r="10" spans="1:42">
      <c r="A10" s="129" t="s">
        <v>14</v>
      </c>
      <c r="B10" s="5"/>
      <c r="C10" s="612"/>
      <c r="D10" s="612"/>
      <c r="E10" s="612"/>
      <c r="F10" s="612"/>
      <c r="G10" s="612"/>
      <c r="H10" s="612"/>
      <c r="I10" s="612"/>
      <c r="J10" s="612"/>
      <c r="K10" s="612"/>
      <c r="L10" s="613"/>
    </row>
    <row r="11" spans="1:42">
      <c r="A11" s="130"/>
      <c r="B11" s="5"/>
      <c r="C11" s="612"/>
      <c r="D11" s="612"/>
      <c r="E11" s="612"/>
      <c r="F11" s="612"/>
      <c r="G11" s="612"/>
      <c r="H11" s="612"/>
      <c r="I11" s="612"/>
      <c r="J11" s="612"/>
      <c r="K11" s="612"/>
      <c r="L11" s="613"/>
    </row>
    <row r="12" spans="1:42">
      <c r="A12" s="129" t="s">
        <v>15</v>
      </c>
      <c r="B12" s="5"/>
      <c r="C12" s="614"/>
      <c r="D12" s="614"/>
      <c r="E12" s="614"/>
      <c r="F12" s="614"/>
      <c r="G12" s="614"/>
      <c r="H12" s="614"/>
      <c r="I12" s="614"/>
      <c r="J12" s="614"/>
      <c r="K12" s="614"/>
      <c r="L12" s="615"/>
    </row>
    <row r="13" spans="1:42">
      <c r="A13" s="129" t="s">
        <v>16</v>
      </c>
      <c r="B13" s="5"/>
      <c r="C13" s="614"/>
      <c r="D13" s="614"/>
      <c r="E13" s="614"/>
      <c r="F13" s="614"/>
      <c r="G13" s="614"/>
      <c r="H13" s="614"/>
      <c r="I13" s="614"/>
      <c r="J13" s="614"/>
      <c r="K13" s="614"/>
      <c r="L13" s="615"/>
    </row>
    <row r="14" spans="1:42">
      <c r="A14" s="129" t="s">
        <v>17</v>
      </c>
      <c r="B14" s="5"/>
      <c r="C14" s="614"/>
      <c r="D14" s="614"/>
      <c r="E14" s="614"/>
      <c r="F14" s="614"/>
      <c r="G14" s="614"/>
      <c r="H14" s="614"/>
      <c r="I14" s="614"/>
      <c r="J14" s="614"/>
      <c r="K14" s="614"/>
      <c r="L14" s="615"/>
    </row>
    <row r="15" spans="1:42" ht="4.5" customHeight="1" thickBot="1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8"/>
    </row>
    <row r="16" spans="1:42" s="32" customFormat="1" ht="2.25" customHeight="1" thickBot="1">
      <c r="A16" s="131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  <c r="M16" s="204"/>
      <c r="N16" s="204"/>
      <c r="O16" s="204"/>
      <c r="P16" s="204"/>
      <c r="Q16" s="204"/>
      <c r="R16" s="204"/>
      <c r="S16" s="204"/>
      <c r="T16" s="204"/>
      <c r="U16" s="204"/>
      <c r="V16" s="204"/>
      <c r="W16" s="204"/>
      <c r="X16" s="204"/>
      <c r="Y16" s="204"/>
      <c r="Z16" s="204"/>
      <c r="AA16" s="204"/>
      <c r="AB16" s="204"/>
      <c r="AC16" s="204"/>
      <c r="AD16" s="204"/>
      <c r="AE16" s="204"/>
      <c r="AF16" s="204"/>
      <c r="AG16" s="204"/>
      <c r="AH16" s="204"/>
      <c r="AI16" s="204"/>
      <c r="AJ16" s="204"/>
      <c r="AK16" s="204"/>
      <c r="AL16" s="204"/>
      <c r="AM16" s="204"/>
      <c r="AN16" s="204"/>
      <c r="AO16" s="204"/>
      <c r="AP16" s="204"/>
    </row>
    <row r="17" spans="1:12">
      <c r="A17" s="132" t="s">
        <v>18</v>
      </c>
      <c r="B17" s="33"/>
      <c r="C17" s="34"/>
      <c r="D17" s="34"/>
      <c r="E17" s="34"/>
      <c r="F17" s="34"/>
      <c r="G17" s="34"/>
      <c r="H17" s="34"/>
      <c r="I17" s="34"/>
      <c r="J17" s="34"/>
      <c r="K17" s="34"/>
      <c r="L17" s="35"/>
    </row>
    <row r="18" spans="1:12" ht="15.75" thickBot="1">
      <c r="A18" s="16"/>
      <c r="B18" s="5"/>
      <c r="C18" s="5"/>
      <c r="D18" s="5"/>
      <c r="E18" s="5"/>
      <c r="F18" s="5"/>
      <c r="G18" s="5"/>
      <c r="H18" s="5"/>
      <c r="I18" s="5"/>
      <c r="J18" s="5"/>
      <c r="K18" s="5"/>
      <c r="L18" s="17"/>
    </row>
    <row r="19" spans="1:12">
      <c r="A19" s="37" t="s">
        <v>19</v>
      </c>
      <c r="B19" s="570" t="s">
        <v>20</v>
      </c>
      <c r="C19" s="571"/>
      <c r="D19" s="571"/>
      <c r="E19" s="571"/>
      <c r="F19" s="571"/>
      <c r="G19" s="571"/>
      <c r="H19" s="571"/>
      <c r="I19" s="571"/>
      <c r="J19" s="599"/>
      <c r="K19" s="451" t="s">
        <v>21</v>
      </c>
      <c r="L19" s="37" t="s">
        <v>22</v>
      </c>
    </row>
    <row r="20" spans="1:12" ht="15.75" thickBot="1">
      <c r="A20" s="39">
        <v>674.2</v>
      </c>
      <c r="B20" s="584" t="s">
        <v>382</v>
      </c>
      <c r="C20" s="585"/>
      <c r="D20" s="585"/>
      <c r="E20" s="585"/>
      <c r="F20" s="585"/>
      <c r="G20" s="585"/>
      <c r="H20" s="585"/>
      <c r="I20" s="585"/>
      <c r="J20" s="586"/>
      <c r="K20" s="40" t="s">
        <v>1</v>
      </c>
      <c r="L20" s="41"/>
    </row>
    <row r="21" spans="1:12">
      <c r="A21" s="16"/>
      <c r="B21" s="5"/>
      <c r="C21" s="5"/>
      <c r="D21" s="5"/>
      <c r="E21" s="5"/>
      <c r="F21" s="5"/>
      <c r="G21" s="5"/>
      <c r="H21" s="5"/>
      <c r="I21" s="5"/>
      <c r="J21" s="5"/>
      <c r="K21" s="5"/>
      <c r="L21" s="17"/>
    </row>
    <row r="22" spans="1:12">
      <c r="A22" s="133" t="s">
        <v>24</v>
      </c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3"/>
    </row>
    <row r="23" spans="1:12" s="49" customFormat="1" ht="15.75" thickBot="1">
      <c r="A23" s="134"/>
      <c r="B23" s="45"/>
      <c r="C23" s="45"/>
      <c r="D23" s="45"/>
      <c r="E23" s="45"/>
      <c r="F23" s="45"/>
      <c r="G23" s="45"/>
      <c r="H23" s="46"/>
      <c r="I23" s="46"/>
      <c r="J23" s="45"/>
      <c r="K23" s="45"/>
      <c r="L23" s="47"/>
    </row>
    <row r="24" spans="1:12">
      <c r="A24" s="570" t="s">
        <v>20</v>
      </c>
      <c r="B24" s="587"/>
      <c r="C24" s="587"/>
      <c r="D24" s="587"/>
      <c r="E24" s="588"/>
      <c r="F24" s="589" t="s">
        <v>25</v>
      </c>
      <c r="G24" s="587"/>
      <c r="H24" s="590" t="s">
        <v>26</v>
      </c>
      <c r="I24" s="591"/>
      <c r="J24" s="50" t="s">
        <v>27</v>
      </c>
      <c r="K24" s="451" t="s">
        <v>28</v>
      </c>
      <c r="L24" s="51" t="s">
        <v>29</v>
      </c>
    </row>
    <row r="25" spans="1:12">
      <c r="A25" s="580" t="s">
        <v>131</v>
      </c>
      <c r="B25" s="581"/>
      <c r="C25" s="581"/>
      <c r="D25" s="581"/>
      <c r="E25" s="582"/>
      <c r="F25" s="592" t="s">
        <v>132</v>
      </c>
      <c r="G25" s="582"/>
      <c r="H25" s="592"/>
      <c r="I25" s="582"/>
      <c r="J25" s="52">
        <f>+[3]insumos!C60</f>
        <v>120000</v>
      </c>
      <c r="K25" s="53">
        <v>3</v>
      </c>
      <c r="L25" s="54">
        <f>+J25/K25</f>
        <v>40000</v>
      </c>
    </row>
    <row r="26" spans="1:12">
      <c r="A26" s="593" t="s">
        <v>133</v>
      </c>
      <c r="B26" s="594"/>
      <c r="C26" s="594"/>
      <c r="D26" s="594"/>
      <c r="E26" s="595"/>
      <c r="F26" s="55"/>
      <c r="G26" s="56"/>
      <c r="H26" s="55"/>
      <c r="I26" s="56"/>
      <c r="J26" s="52"/>
      <c r="K26" s="53"/>
      <c r="L26" s="54">
        <f>+L53*0.4</f>
        <v>61687.51</v>
      </c>
    </row>
    <row r="27" spans="1:12" ht="15.75" thickBot="1">
      <c r="A27" s="574"/>
      <c r="B27" s="575"/>
      <c r="C27" s="575"/>
      <c r="D27" s="575"/>
      <c r="E27" s="583"/>
      <c r="F27" s="598"/>
      <c r="G27" s="583"/>
      <c r="H27" s="598"/>
      <c r="I27" s="583"/>
      <c r="J27" s="57"/>
      <c r="K27" s="58"/>
      <c r="L27" s="96"/>
    </row>
    <row r="28" spans="1:12" ht="15.75" thickBot="1">
      <c r="A28" s="567" t="s">
        <v>31</v>
      </c>
      <c r="B28" s="568"/>
      <c r="C28" s="568"/>
      <c r="D28" s="568"/>
      <c r="E28" s="568"/>
      <c r="F28" s="568"/>
      <c r="G28" s="568"/>
      <c r="H28" s="568"/>
      <c r="I28" s="568"/>
      <c r="J28" s="568"/>
      <c r="K28" s="569"/>
      <c r="L28" s="60">
        <f>SUM(L25:L27)</f>
        <v>101687.51000000001</v>
      </c>
    </row>
    <row r="29" spans="1:12">
      <c r="A29" s="135"/>
      <c r="B29" s="5"/>
      <c r="C29" s="5"/>
      <c r="D29" s="5"/>
      <c r="E29" s="5"/>
      <c r="F29" s="5"/>
      <c r="G29" s="5"/>
      <c r="H29" s="5"/>
      <c r="I29" s="5"/>
      <c r="J29" s="5"/>
      <c r="K29" s="5"/>
      <c r="L29" s="17"/>
    </row>
    <row r="30" spans="1:12">
      <c r="A30" s="136" t="s">
        <v>32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21"/>
    </row>
    <row r="31" spans="1:12" ht="15.75" thickBot="1">
      <c r="A31" s="26"/>
      <c r="B31" s="11"/>
      <c r="C31" s="11"/>
      <c r="D31" s="11"/>
      <c r="E31" s="11"/>
      <c r="F31" s="11"/>
      <c r="G31" s="11"/>
      <c r="H31" s="11"/>
      <c r="I31" s="5"/>
      <c r="J31" s="5"/>
      <c r="K31" s="5"/>
      <c r="L31" s="17"/>
    </row>
    <row r="32" spans="1:12">
      <c r="A32" s="570" t="s">
        <v>20</v>
      </c>
      <c r="B32" s="571"/>
      <c r="C32" s="571"/>
      <c r="D32" s="571"/>
      <c r="E32" s="571"/>
      <c r="F32" s="571"/>
      <c r="G32" s="571"/>
      <c r="H32" s="579"/>
      <c r="I32" s="452" t="s">
        <v>21</v>
      </c>
      <c r="J32" s="50" t="s">
        <v>22</v>
      </c>
      <c r="K32" s="451" t="s">
        <v>33</v>
      </c>
      <c r="L32" s="51" t="s">
        <v>29</v>
      </c>
    </row>
    <row r="33" spans="1:12">
      <c r="A33" s="572" t="s">
        <v>134</v>
      </c>
      <c r="B33" s="573"/>
      <c r="C33" s="573"/>
      <c r="D33" s="573"/>
      <c r="E33" s="573"/>
      <c r="F33" s="573"/>
      <c r="G33" s="573"/>
      <c r="H33" s="619"/>
      <c r="I33" s="62" t="s">
        <v>1</v>
      </c>
      <c r="J33" s="63">
        <v>1</v>
      </c>
      <c r="K33" s="64">
        <v>4500</v>
      </c>
      <c r="L33" s="54">
        <f>+K33*J33</f>
        <v>4500</v>
      </c>
    </row>
    <row r="34" spans="1:12">
      <c r="A34" s="580" t="s">
        <v>135</v>
      </c>
      <c r="B34" s="581"/>
      <c r="C34" s="581"/>
      <c r="D34" s="581"/>
      <c r="E34" s="581"/>
      <c r="F34" s="581"/>
      <c r="G34" s="581"/>
      <c r="H34" s="582"/>
      <c r="I34" s="65" t="s">
        <v>21</v>
      </c>
      <c r="J34" s="66">
        <v>0.2</v>
      </c>
      <c r="K34" s="67">
        <v>2400</v>
      </c>
      <c r="L34" s="54">
        <f>+K34*J34</f>
        <v>480</v>
      </c>
    </row>
    <row r="35" spans="1:12">
      <c r="A35" s="580" t="s">
        <v>136</v>
      </c>
      <c r="B35" s="581"/>
      <c r="C35" s="581"/>
      <c r="D35" s="581"/>
      <c r="E35" s="581"/>
      <c r="F35" s="581"/>
      <c r="G35" s="581"/>
      <c r="H35" s="582"/>
      <c r="I35" s="65" t="s">
        <v>60</v>
      </c>
      <c r="J35" s="66">
        <v>4</v>
      </c>
      <c r="K35" s="67">
        <v>2460</v>
      </c>
      <c r="L35" s="54">
        <f>+K35*J35</f>
        <v>9840</v>
      </c>
    </row>
    <row r="36" spans="1:12">
      <c r="A36" s="580" t="s">
        <v>383</v>
      </c>
      <c r="B36" s="581"/>
      <c r="C36" s="581"/>
      <c r="D36" s="581"/>
      <c r="E36" s="581"/>
      <c r="F36" s="581"/>
      <c r="G36" s="581"/>
      <c r="H36" s="582"/>
      <c r="I36" s="65" t="s">
        <v>92</v>
      </c>
      <c r="J36" s="66">
        <v>1.56</v>
      </c>
      <c r="K36" s="67">
        <f>+'[3]ACERO DE REFUERZO'!L56</f>
        <v>7444</v>
      </c>
      <c r="L36" s="68">
        <f>+K36*J36</f>
        <v>11612.640000000001</v>
      </c>
    </row>
    <row r="37" spans="1:12">
      <c r="A37" s="580"/>
      <c r="B37" s="581"/>
      <c r="C37" s="581"/>
      <c r="D37" s="581"/>
      <c r="E37" s="581"/>
      <c r="F37" s="581"/>
      <c r="G37" s="581"/>
      <c r="H37" s="582"/>
      <c r="I37" s="65"/>
      <c r="J37" s="66"/>
      <c r="K37" s="67"/>
      <c r="L37" s="68"/>
    </row>
    <row r="38" spans="1:12" ht="15.75" thickBot="1">
      <c r="A38" s="574"/>
      <c r="B38" s="575"/>
      <c r="C38" s="575"/>
      <c r="D38" s="575"/>
      <c r="E38" s="575"/>
      <c r="F38" s="575"/>
      <c r="G38" s="575"/>
      <c r="H38" s="583"/>
      <c r="I38" s="69"/>
      <c r="J38" s="70"/>
      <c r="K38" s="67"/>
      <c r="L38" s="71"/>
    </row>
    <row r="39" spans="1:12" ht="15.75" thickBot="1">
      <c r="A39" s="567" t="s">
        <v>31</v>
      </c>
      <c r="B39" s="568"/>
      <c r="C39" s="568"/>
      <c r="D39" s="568"/>
      <c r="E39" s="568"/>
      <c r="F39" s="568"/>
      <c r="G39" s="568"/>
      <c r="H39" s="568"/>
      <c r="I39" s="568"/>
      <c r="J39" s="568"/>
      <c r="K39" s="569"/>
      <c r="L39" s="60">
        <f>SUM(L33:L38)</f>
        <v>26432.639999999999</v>
      </c>
    </row>
    <row r="40" spans="1:12">
      <c r="A40" s="16"/>
      <c r="B40" s="5"/>
      <c r="C40" s="5"/>
      <c r="D40" s="5"/>
      <c r="E40" s="5"/>
      <c r="F40" s="5"/>
      <c r="G40" s="5"/>
      <c r="H40" s="5"/>
      <c r="I40" s="5"/>
      <c r="J40" s="5"/>
      <c r="K40" s="5"/>
      <c r="L40" s="17"/>
    </row>
    <row r="41" spans="1:12">
      <c r="A41" s="136" t="s">
        <v>34</v>
      </c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21"/>
    </row>
    <row r="42" spans="1:12" ht="15.75" thickBot="1">
      <c r="A42" s="16"/>
      <c r="B42" s="5"/>
      <c r="C42" s="5"/>
      <c r="D42" s="5"/>
      <c r="E42" s="5"/>
      <c r="F42" s="5"/>
      <c r="G42" s="5"/>
      <c r="H42" s="5"/>
      <c r="I42" s="5"/>
      <c r="J42" s="5"/>
      <c r="K42" s="5"/>
      <c r="L42" s="17"/>
    </row>
    <row r="43" spans="1:12">
      <c r="A43" s="570" t="s">
        <v>35</v>
      </c>
      <c r="B43" s="571"/>
      <c r="C43" s="571"/>
      <c r="D43" s="571"/>
      <c r="E43" s="571"/>
      <c r="F43" s="571"/>
      <c r="G43" s="571"/>
      <c r="H43" s="50" t="s">
        <v>36</v>
      </c>
      <c r="I43" s="451" t="s">
        <v>37</v>
      </c>
      <c r="J43" s="50" t="s">
        <v>38</v>
      </c>
      <c r="K43" s="451" t="s">
        <v>39</v>
      </c>
      <c r="L43" s="51" t="s">
        <v>29</v>
      </c>
    </row>
    <row r="44" spans="1:12">
      <c r="A44" s="580"/>
      <c r="B44" s="581"/>
      <c r="C44" s="581"/>
      <c r="D44" s="581"/>
      <c r="E44" s="581"/>
      <c r="F44" s="581"/>
      <c r="G44" s="581"/>
      <c r="H44" s="63"/>
      <c r="I44" s="453"/>
      <c r="J44" s="73"/>
      <c r="K44" s="64"/>
      <c r="L44" s="54"/>
    </row>
    <row r="45" spans="1:12" ht="15.75" thickBot="1">
      <c r="A45" s="574"/>
      <c r="B45" s="575"/>
      <c r="C45" s="575"/>
      <c r="D45" s="575"/>
      <c r="E45" s="575"/>
      <c r="F45" s="575"/>
      <c r="G45" s="575"/>
      <c r="H45" s="74"/>
      <c r="I45" s="11"/>
      <c r="J45" s="75"/>
      <c r="K45" s="64"/>
      <c r="L45" s="54"/>
    </row>
    <row r="46" spans="1:12" ht="15.75" thickBot="1">
      <c r="A46" s="567" t="s">
        <v>31</v>
      </c>
      <c r="B46" s="568"/>
      <c r="C46" s="568"/>
      <c r="D46" s="568"/>
      <c r="E46" s="568"/>
      <c r="F46" s="568"/>
      <c r="G46" s="568"/>
      <c r="H46" s="568"/>
      <c r="I46" s="568"/>
      <c r="J46" s="568"/>
      <c r="K46" s="569"/>
      <c r="L46" s="60">
        <f>SUM(L44:L45)</f>
        <v>0</v>
      </c>
    </row>
    <row r="47" spans="1:12">
      <c r="A47" s="16"/>
      <c r="B47" s="5"/>
      <c r="C47" s="5"/>
      <c r="D47" s="5"/>
      <c r="E47" s="5"/>
      <c r="F47" s="5"/>
      <c r="G47" s="5"/>
      <c r="H47" s="5"/>
      <c r="I47" s="5"/>
      <c r="J47" s="5"/>
      <c r="K47" s="5"/>
      <c r="L47" s="17"/>
    </row>
    <row r="48" spans="1:12">
      <c r="A48" s="136" t="s">
        <v>41</v>
      </c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21"/>
    </row>
    <row r="49" spans="1:12" ht="15.75" thickBot="1">
      <c r="A49" s="16"/>
      <c r="B49" s="5"/>
      <c r="C49" s="5"/>
      <c r="D49" s="5"/>
      <c r="E49" s="5"/>
      <c r="F49" s="5"/>
      <c r="G49" s="5"/>
      <c r="H49" s="5"/>
      <c r="I49" s="5"/>
      <c r="J49" s="5"/>
      <c r="K49" s="5"/>
      <c r="L49" s="17"/>
    </row>
    <row r="50" spans="1:12">
      <c r="A50" s="570" t="s">
        <v>42</v>
      </c>
      <c r="B50" s="571"/>
      <c r="C50" s="571"/>
      <c r="D50" s="571"/>
      <c r="E50" s="571"/>
      <c r="F50" s="571"/>
      <c r="G50" s="571"/>
      <c r="H50" s="50" t="s">
        <v>43</v>
      </c>
      <c r="I50" s="76" t="s">
        <v>44</v>
      </c>
      <c r="J50" s="77" t="s">
        <v>45</v>
      </c>
      <c r="K50" s="76" t="s">
        <v>28</v>
      </c>
      <c r="L50" s="78" t="s">
        <v>29</v>
      </c>
    </row>
    <row r="51" spans="1:12">
      <c r="A51" s="572" t="s">
        <v>46</v>
      </c>
      <c r="B51" s="573"/>
      <c r="C51" s="573"/>
      <c r="D51" s="573"/>
      <c r="E51" s="573"/>
      <c r="F51" s="573"/>
      <c r="G51" s="573"/>
      <c r="H51" s="52">
        <f>+[3]insumos!C49*6+[3]insumos!C50</f>
        <v>333446</v>
      </c>
      <c r="I51" s="64">
        <f>+H51*0.85</f>
        <v>283429.09999999998</v>
      </c>
      <c r="J51" s="52">
        <f>+H51+I51</f>
        <v>616875.1</v>
      </c>
      <c r="K51" s="453">
        <v>4</v>
      </c>
      <c r="L51" s="54">
        <f>+J51/K51</f>
        <v>154218.77499999999</v>
      </c>
    </row>
    <row r="52" spans="1:12" ht="15.75" thickBot="1">
      <c r="A52" s="574"/>
      <c r="B52" s="575"/>
      <c r="C52" s="575"/>
      <c r="D52" s="575"/>
      <c r="E52" s="575"/>
      <c r="F52" s="575"/>
      <c r="G52" s="575"/>
      <c r="H52" s="87"/>
      <c r="I52" s="11"/>
      <c r="J52" s="87"/>
      <c r="K52" s="11"/>
      <c r="L52" s="88"/>
    </row>
    <row r="53" spans="1:12" ht="15.75" thickBot="1">
      <c r="A53" s="567" t="s">
        <v>31</v>
      </c>
      <c r="B53" s="568"/>
      <c r="C53" s="568"/>
      <c r="D53" s="568"/>
      <c r="E53" s="568"/>
      <c r="F53" s="568"/>
      <c r="G53" s="568"/>
      <c r="H53" s="568"/>
      <c r="I53" s="568"/>
      <c r="J53" s="568"/>
      <c r="K53" s="569"/>
      <c r="L53" s="60">
        <f>SUM(L51:L52)</f>
        <v>154218.77499999999</v>
      </c>
    </row>
    <row r="54" spans="1:12" ht="15.75" thickBot="1">
      <c r="A54" s="16"/>
      <c r="B54" s="5"/>
      <c r="C54" s="5"/>
      <c r="D54" s="5"/>
      <c r="E54" s="5"/>
      <c r="F54" s="5"/>
      <c r="G54" s="5"/>
      <c r="H54" s="5"/>
      <c r="I54" s="5"/>
      <c r="J54" s="5"/>
      <c r="K54" s="5"/>
      <c r="L54" s="17"/>
    </row>
    <row r="55" spans="1:12" ht="15.75" thickBot="1">
      <c r="A55" s="576" t="s">
        <v>47</v>
      </c>
      <c r="B55" s="577"/>
      <c r="C55" s="577"/>
      <c r="D55" s="577"/>
      <c r="E55" s="577"/>
      <c r="F55" s="577"/>
      <c r="G55" s="577"/>
      <c r="H55" s="577"/>
      <c r="I55" s="577"/>
      <c r="J55" s="577"/>
      <c r="K55" s="578"/>
      <c r="L55" s="60">
        <f>ROUND(L28+L39+L46+L53,0)</f>
        <v>282339</v>
      </c>
    </row>
    <row r="56" spans="1:12">
      <c r="A56" s="16"/>
      <c r="B56" s="5"/>
      <c r="C56" s="5"/>
      <c r="D56" s="5"/>
      <c r="E56" s="5"/>
      <c r="F56" s="5"/>
      <c r="G56" s="5"/>
      <c r="H56" s="5"/>
      <c r="I56" s="5"/>
      <c r="J56" s="5"/>
      <c r="K56" s="5"/>
      <c r="L56" s="17"/>
    </row>
    <row r="57" spans="1:12">
      <c r="A57" s="16"/>
      <c r="B57" s="5"/>
      <c r="C57" s="5"/>
      <c r="D57" s="5"/>
      <c r="E57" s="5"/>
      <c r="F57" s="79" t="s">
        <v>48</v>
      </c>
      <c r="G57" s="5"/>
      <c r="H57" s="5"/>
      <c r="I57" s="5"/>
      <c r="J57" s="5"/>
      <c r="K57" s="5"/>
      <c r="L57" s="17"/>
    </row>
    <row r="58" spans="1:12">
      <c r="A58" s="16"/>
      <c r="B58" s="5"/>
      <c r="C58" s="5"/>
      <c r="D58" s="5"/>
      <c r="E58" s="5"/>
      <c r="F58" s="79" t="s">
        <v>49</v>
      </c>
      <c r="G58" s="554"/>
      <c r="H58" s="554"/>
      <c r="I58" s="554"/>
      <c r="J58" s="5"/>
      <c r="K58" s="5"/>
      <c r="L58" s="17"/>
    </row>
    <row r="59" spans="1:12">
      <c r="A59" s="555" t="s">
        <v>50</v>
      </c>
      <c r="B59" s="556"/>
      <c r="C59" s="556"/>
      <c r="D59" s="556"/>
      <c r="E59" s="556"/>
      <c r="F59" s="556"/>
      <c r="G59" s="556"/>
      <c r="H59" s="556"/>
      <c r="I59" s="556"/>
      <c r="J59" s="556"/>
      <c r="K59" s="556"/>
      <c r="L59" s="557"/>
    </row>
    <row r="60" spans="1:12">
      <c r="A60" s="16"/>
      <c r="B60" s="5"/>
      <c r="C60" s="5"/>
      <c r="D60" s="5"/>
      <c r="E60" s="5"/>
      <c r="F60" s="5" t="s">
        <v>51</v>
      </c>
      <c r="G60" s="5"/>
      <c r="H60" s="5"/>
      <c r="I60" s="5"/>
      <c r="J60" s="5"/>
      <c r="K60" s="5"/>
      <c r="L60" s="17"/>
    </row>
    <row r="61" spans="1:12">
      <c r="A61" s="136" t="s">
        <v>89</v>
      </c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21"/>
    </row>
    <row r="62" spans="1:12">
      <c r="A62" s="558"/>
      <c r="B62" s="559"/>
      <c r="C62" s="559"/>
      <c r="D62" s="559"/>
      <c r="E62" s="559"/>
      <c r="F62" s="559"/>
      <c r="G62" s="559"/>
      <c r="H62" s="559"/>
      <c r="I62" s="559"/>
      <c r="J62" s="559"/>
      <c r="K62" s="559"/>
      <c r="L62" s="560"/>
    </row>
    <row r="63" spans="1:12">
      <c r="A63" s="561"/>
      <c r="B63" s="562"/>
      <c r="C63" s="562"/>
      <c r="D63" s="562"/>
      <c r="E63" s="562"/>
      <c r="F63" s="562"/>
      <c r="G63" s="562"/>
      <c r="H63" s="562"/>
      <c r="I63" s="562"/>
      <c r="J63" s="562"/>
      <c r="K63" s="562"/>
      <c r="L63" s="563"/>
    </row>
    <row r="64" spans="1:12">
      <c r="A64" s="564"/>
      <c r="B64" s="565"/>
      <c r="C64" s="565"/>
      <c r="D64" s="565"/>
      <c r="E64" s="565"/>
      <c r="F64" s="565"/>
      <c r="G64" s="565"/>
      <c r="H64" s="565"/>
      <c r="I64" s="565"/>
      <c r="J64" s="565"/>
      <c r="K64" s="565"/>
      <c r="L64" s="566"/>
    </row>
    <row r="65" spans="1:12">
      <c r="A65" s="80"/>
      <c r="B65" s="81"/>
      <c r="C65" s="81"/>
      <c r="D65" s="81"/>
      <c r="E65" s="81"/>
      <c r="F65" s="81"/>
      <c r="G65" s="81"/>
      <c r="H65" s="81"/>
      <c r="I65" s="81"/>
      <c r="J65" s="81"/>
      <c r="K65" s="81"/>
      <c r="L65" s="82"/>
    </row>
    <row r="66" spans="1:12">
      <c r="A66" s="80" t="s">
        <v>53</v>
      </c>
      <c r="B66" s="137"/>
      <c r="C66" s="81"/>
      <c r="D66" s="81"/>
      <c r="E66" s="81"/>
      <c r="F66" s="81"/>
      <c r="G66" s="81"/>
      <c r="H66" s="81"/>
      <c r="I66" s="81"/>
      <c r="J66" s="81"/>
      <c r="K66" s="81"/>
      <c r="L66" s="82"/>
    </row>
    <row r="67" spans="1:12">
      <c r="A67" s="16" t="s">
        <v>54</v>
      </c>
      <c r="B67" s="5"/>
      <c r="C67" s="5"/>
      <c r="D67" s="5"/>
      <c r="E67" s="79"/>
      <c r="F67" s="5"/>
      <c r="G67" s="5"/>
      <c r="H67" s="5"/>
      <c r="I67" s="5"/>
      <c r="J67" s="5"/>
      <c r="K67" s="5"/>
      <c r="L67" s="17"/>
    </row>
    <row r="68" spans="1:12">
      <c r="A68" s="16"/>
      <c r="B68" s="5"/>
      <c r="C68" s="5"/>
      <c r="D68" s="5"/>
      <c r="E68" s="79"/>
      <c r="F68" s="139"/>
      <c r="G68" s="139"/>
      <c r="H68" s="139"/>
      <c r="I68" s="139"/>
      <c r="J68" s="5"/>
      <c r="K68" s="5"/>
      <c r="L68" s="17"/>
    </row>
    <row r="69" spans="1:12">
      <c r="A69" s="149"/>
      <c r="B69" s="139"/>
      <c r="C69" s="139"/>
      <c r="D69" s="139"/>
      <c r="E69" s="139"/>
      <c r="F69" s="139"/>
      <c r="G69" s="139"/>
      <c r="H69" s="139"/>
      <c r="I69" s="139"/>
      <c r="J69" s="139"/>
      <c r="K69" s="139"/>
      <c r="L69" s="140"/>
    </row>
    <row r="70" spans="1:12">
      <c r="A70" s="16" t="s">
        <v>55</v>
      </c>
      <c r="B70" s="83"/>
      <c r="C70" s="83"/>
      <c r="D70" s="84"/>
      <c r="E70" s="141"/>
      <c r="F70" s="141"/>
      <c r="G70" s="141"/>
      <c r="H70" s="141"/>
      <c r="I70" s="142"/>
      <c r="J70" s="142"/>
      <c r="K70" s="142"/>
      <c r="L70" s="143"/>
    </row>
    <row r="71" spans="1:12" ht="15.75" thickBot="1">
      <c r="A71" s="144"/>
      <c r="B71" s="145"/>
      <c r="C71" s="145"/>
      <c r="D71" s="11"/>
      <c r="E71" s="146"/>
      <c r="F71" s="146"/>
      <c r="G71" s="146"/>
      <c r="H71" s="146"/>
      <c r="I71" s="147"/>
      <c r="J71" s="147"/>
      <c r="K71" s="147"/>
      <c r="L71" s="148"/>
    </row>
  </sheetData>
  <mergeCells count="45">
    <mergeCell ref="A62:L64"/>
    <mergeCell ref="A51:G51"/>
    <mergeCell ref="A52:G52"/>
    <mergeCell ref="A53:K53"/>
    <mergeCell ref="A55:K55"/>
    <mergeCell ref="G58:I58"/>
    <mergeCell ref="A59:L59"/>
    <mergeCell ref="A50:G50"/>
    <mergeCell ref="A33:H33"/>
    <mergeCell ref="A34:H34"/>
    <mergeCell ref="A35:H35"/>
    <mergeCell ref="A36:H36"/>
    <mergeCell ref="A37:H37"/>
    <mergeCell ref="A38:H38"/>
    <mergeCell ref="A39:K39"/>
    <mergeCell ref="A43:G43"/>
    <mergeCell ref="A44:G44"/>
    <mergeCell ref="A45:G45"/>
    <mergeCell ref="A46:K46"/>
    <mergeCell ref="A32:H32"/>
    <mergeCell ref="B20:J20"/>
    <mergeCell ref="A24:E24"/>
    <mergeCell ref="F24:G24"/>
    <mergeCell ref="H24:I24"/>
    <mergeCell ref="A25:E25"/>
    <mergeCell ref="F25:G25"/>
    <mergeCell ref="H25:I25"/>
    <mergeCell ref="A26:E26"/>
    <mergeCell ref="A27:E27"/>
    <mergeCell ref="F27:G27"/>
    <mergeCell ref="H27:I27"/>
    <mergeCell ref="A28:K28"/>
    <mergeCell ref="B19:J19"/>
    <mergeCell ref="A2:A5"/>
    <mergeCell ref="D2:I2"/>
    <mergeCell ref="J2:L2"/>
    <mergeCell ref="D3:I3"/>
    <mergeCell ref="D4:I4"/>
    <mergeCell ref="D5:I5"/>
    <mergeCell ref="K5:L5"/>
    <mergeCell ref="C10:L10"/>
    <mergeCell ref="C11:L11"/>
    <mergeCell ref="C12:L12"/>
    <mergeCell ref="C13:L13"/>
    <mergeCell ref="C14:L14"/>
  </mergeCells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AP76"/>
  <sheetViews>
    <sheetView topLeftCell="A37" zoomScale="80" zoomScaleNormal="80" workbookViewId="0">
      <selection activeCell="E63" sqref="E63"/>
    </sheetView>
  </sheetViews>
  <sheetFormatPr baseColWidth="10" defaultRowHeight="15"/>
  <cols>
    <col min="1" max="7" width="11.42578125" style="85"/>
    <col min="8" max="8" width="15.42578125" style="85" customWidth="1"/>
    <col min="9" max="9" width="14.85546875" style="85" customWidth="1"/>
    <col min="10" max="10" width="13.28515625" style="85" customWidth="1"/>
    <col min="11" max="11" width="15.85546875" style="85" customWidth="1"/>
    <col min="12" max="12" width="13" style="85" customWidth="1"/>
    <col min="13" max="254" width="11.42578125" style="203"/>
    <col min="255" max="255" width="1.85546875" style="203" customWidth="1"/>
    <col min="256" max="262" width="11.42578125" style="203"/>
    <col min="263" max="263" width="15.42578125" style="203" customWidth="1"/>
    <col min="264" max="264" width="14.85546875" style="203" customWidth="1"/>
    <col min="265" max="265" width="13.28515625" style="203" customWidth="1"/>
    <col min="266" max="266" width="15.85546875" style="203" customWidth="1"/>
    <col min="267" max="267" width="13" style="203" customWidth="1"/>
    <col min="268" max="268" width="0.140625" style="203" customWidth="1"/>
    <col min="269" max="510" width="11.42578125" style="203"/>
    <col min="511" max="511" width="1.85546875" style="203" customWidth="1"/>
    <col min="512" max="518" width="11.42578125" style="203"/>
    <col min="519" max="519" width="15.42578125" style="203" customWidth="1"/>
    <col min="520" max="520" width="14.85546875" style="203" customWidth="1"/>
    <col min="521" max="521" width="13.28515625" style="203" customWidth="1"/>
    <col min="522" max="522" width="15.85546875" style="203" customWidth="1"/>
    <col min="523" max="523" width="13" style="203" customWidth="1"/>
    <col min="524" max="524" width="0.140625" style="203" customWidth="1"/>
    <col min="525" max="766" width="11.42578125" style="203"/>
    <col min="767" max="767" width="1.85546875" style="203" customWidth="1"/>
    <col min="768" max="774" width="11.42578125" style="203"/>
    <col min="775" max="775" width="15.42578125" style="203" customWidth="1"/>
    <col min="776" max="776" width="14.85546875" style="203" customWidth="1"/>
    <col min="777" max="777" width="13.28515625" style="203" customWidth="1"/>
    <col min="778" max="778" width="15.85546875" style="203" customWidth="1"/>
    <col min="779" max="779" width="13" style="203" customWidth="1"/>
    <col min="780" max="780" width="0.140625" style="203" customWidth="1"/>
    <col min="781" max="1022" width="11.42578125" style="203"/>
    <col min="1023" max="1023" width="1.85546875" style="203" customWidth="1"/>
    <col min="1024" max="1030" width="11.42578125" style="203"/>
    <col min="1031" max="1031" width="15.42578125" style="203" customWidth="1"/>
    <col min="1032" max="1032" width="14.85546875" style="203" customWidth="1"/>
    <col min="1033" max="1033" width="13.28515625" style="203" customWidth="1"/>
    <col min="1034" max="1034" width="15.85546875" style="203" customWidth="1"/>
    <col min="1035" max="1035" width="13" style="203" customWidth="1"/>
    <col min="1036" max="1036" width="0.140625" style="203" customWidth="1"/>
    <col min="1037" max="1278" width="11.42578125" style="203"/>
    <col min="1279" max="1279" width="1.85546875" style="203" customWidth="1"/>
    <col min="1280" max="1286" width="11.42578125" style="203"/>
    <col min="1287" max="1287" width="15.42578125" style="203" customWidth="1"/>
    <col min="1288" max="1288" width="14.85546875" style="203" customWidth="1"/>
    <col min="1289" max="1289" width="13.28515625" style="203" customWidth="1"/>
    <col min="1290" max="1290" width="15.85546875" style="203" customWidth="1"/>
    <col min="1291" max="1291" width="13" style="203" customWidth="1"/>
    <col min="1292" max="1292" width="0.140625" style="203" customWidth="1"/>
    <col min="1293" max="1534" width="11.42578125" style="203"/>
    <col min="1535" max="1535" width="1.85546875" style="203" customWidth="1"/>
    <col min="1536" max="1542" width="11.42578125" style="203"/>
    <col min="1543" max="1543" width="15.42578125" style="203" customWidth="1"/>
    <col min="1544" max="1544" width="14.85546875" style="203" customWidth="1"/>
    <col min="1545" max="1545" width="13.28515625" style="203" customWidth="1"/>
    <col min="1546" max="1546" width="15.85546875" style="203" customWidth="1"/>
    <col min="1547" max="1547" width="13" style="203" customWidth="1"/>
    <col min="1548" max="1548" width="0.140625" style="203" customWidth="1"/>
    <col min="1549" max="1790" width="11.42578125" style="203"/>
    <col min="1791" max="1791" width="1.85546875" style="203" customWidth="1"/>
    <col min="1792" max="1798" width="11.42578125" style="203"/>
    <col min="1799" max="1799" width="15.42578125" style="203" customWidth="1"/>
    <col min="1800" max="1800" width="14.85546875" style="203" customWidth="1"/>
    <col min="1801" max="1801" width="13.28515625" style="203" customWidth="1"/>
    <col min="1802" max="1802" width="15.85546875" style="203" customWidth="1"/>
    <col min="1803" max="1803" width="13" style="203" customWidth="1"/>
    <col min="1804" max="1804" width="0.140625" style="203" customWidth="1"/>
    <col min="1805" max="2046" width="11.42578125" style="203"/>
    <col min="2047" max="2047" width="1.85546875" style="203" customWidth="1"/>
    <col min="2048" max="2054" width="11.42578125" style="203"/>
    <col min="2055" max="2055" width="15.42578125" style="203" customWidth="1"/>
    <col min="2056" max="2056" width="14.85546875" style="203" customWidth="1"/>
    <col min="2057" max="2057" width="13.28515625" style="203" customWidth="1"/>
    <col min="2058" max="2058" width="15.85546875" style="203" customWidth="1"/>
    <col min="2059" max="2059" width="13" style="203" customWidth="1"/>
    <col min="2060" max="2060" width="0.140625" style="203" customWidth="1"/>
    <col min="2061" max="2302" width="11.42578125" style="203"/>
    <col min="2303" max="2303" width="1.85546875" style="203" customWidth="1"/>
    <col min="2304" max="2310" width="11.42578125" style="203"/>
    <col min="2311" max="2311" width="15.42578125" style="203" customWidth="1"/>
    <col min="2312" max="2312" width="14.85546875" style="203" customWidth="1"/>
    <col min="2313" max="2313" width="13.28515625" style="203" customWidth="1"/>
    <col min="2314" max="2314" width="15.85546875" style="203" customWidth="1"/>
    <col min="2315" max="2315" width="13" style="203" customWidth="1"/>
    <col min="2316" max="2316" width="0.140625" style="203" customWidth="1"/>
    <col min="2317" max="2558" width="11.42578125" style="203"/>
    <col min="2559" max="2559" width="1.85546875" style="203" customWidth="1"/>
    <col min="2560" max="2566" width="11.42578125" style="203"/>
    <col min="2567" max="2567" width="15.42578125" style="203" customWidth="1"/>
    <col min="2568" max="2568" width="14.85546875" style="203" customWidth="1"/>
    <col min="2569" max="2569" width="13.28515625" style="203" customWidth="1"/>
    <col min="2570" max="2570" width="15.85546875" style="203" customWidth="1"/>
    <col min="2571" max="2571" width="13" style="203" customWidth="1"/>
    <col min="2572" max="2572" width="0.140625" style="203" customWidth="1"/>
    <col min="2573" max="2814" width="11.42578125" style="203"/>
    <col min="2815" max="2815" width="1.85546875" style="203" customWidth="1"/>
    <col min="2816" max="2822" width="11.42578125" style="203"/>
    <col min="2823" max="2823" width="15.42578125" style="203" customWidth="1"/>
    <col min="2824" max="2824" width="14.85546875" style="203" customWidth="1"/>
    <col min="2825" max="2825" width="13.28515625" style="203" customWidth="1"/>
    <col min="2826" max="2826" width="15.85546875" style="203" customWidth="1"/>
    <col min="2827" max="2827" width="13" style="203" customWidth="1"/>
    <col min="2828" max="2828" width="0.140625" style="203" customWidth="1"/>
    <col min="2829" max="3070" width="11.42578125" style="203"/>
    <col min="3071" max="3071" width="1.85546875" style="203" customWidth="1"/>
    <col min="3072" max="3078" width="11.42578125" style="203"/>
    <col min="3079" max="3079" width="15.42578125" style="203" customWidth="1"/>
    <col min="3080" max="3080" width="14.85546875" style="203" customWidth="1"/>
    <col min="3081" max="3081" width="13.28515625" style="203" customWidth="1"/>
    <col min="3082" max="3082" width="15.85546875" style="203" customWidth="1"/>
    <col min="3083" max="3083" width="13" style="203" customWidth="1"/>
    <col min="3084" max="3084" width="0.140625" style="203" customWidth="1"/>
    <col min="3085" max="3326" width="11.42578125" style="203"/>
    <col min="3327" max="3327" width="1.85546875" style="203" customWidth="1"/>
    <col min="3328" max="3334" width="11.42578125" style="203"/>
    <col min="3335" max="3335" width="15.42578125" style="203" customWidth="1"/>
    <col min="3336" max="3336" width="14.85546875" style="203" customWidth="1"/>
    <col min="3337" max="3337" width="13.28515625" style="203" customWidth="1"/>
    <col min="3338" max="3338" width="15.85546875" style="203" customWidth="1"/>
    <col min="3339" max="3339" width="13" style="203" customWidth="1"/>
    <col min="3340" max="3340" width="0.140625" style="203" customWidth="1"/>
    <col min="3341" max="3582" width="11.42578125" style="203"/>
    <col min="3583" max="3583" width="1.85546875" style="203" customWidth="1"/>
    <col min="3584" max="3590" width="11.42578125" style="203"/>
    <col min="3591" max="3591" width="15.42578125" style="203" customWidth="1"/>
    <col min="3592" max="3592" width="14.85546875" style="203" customWidth="1"/>
    <col min="3593" max="3593" width="13.28515625" style="203" customWidth="1"/>
    <col min="3594" max="3594" width="15.85546875" style="203" customWidth="1"/>
    <col min="3595" max="3595" width="13" style="203" customWidth="1"/>
    <col min="3596" max="3596" width="0.140625" style="203" customWidth="1"/>
    <col min="3597" max="3838" width="11.42578125" style="203"/>
    <col min="3839" max="3839" width="1.85546875" style="203" customWidth="1"/>
    <col min="3840" max="3846" width="11.42578125" style="203"/>
    <col min="3847" max="3847" width="15.42578125" style="203" customWidth="1"/>
    <col min="3848" max="3848" width="14.85546875" style="203" customWidth="1"/>
    <col min="3849" max="3849" width="13.28515625" style="203" customWidth="1"/>
    <col min="3850" max="3850" width="15.85546875" style="203" customWidth="1"/>
    <col min="3851" max="3851" width="13" style="203" customWidth="1"/>
    <col min="3852" max="3852" width="0.140625" style="203" customWidth="1"/>
    <col min="3853" max="4094" width="11.42578125" style="203"/>
    <col min="4095" max="4095" width="1.85546875" style="203" customWidth="1"/>
    <col min="4096" max="4102" width="11.42578125" style="203"/>
    <col min="4103" max="4103" width="15.42578125" style="203" customWidth="1"/>
    <col min="4104" max="4104" width="14.85546875" style="203" customWidth="1"/>
    <col min="4105" max="4105" width="13.28515625" style="203" customWidth="1"/>
    <col min="4106" max="4106" width="15.85546875" style="203" customWidth="1"/>
    <col min="4107" max="4107" width="13" style="203" customWidth="1"/>
    <col min="4108" max="4108" width="0.140625" style="203" customWidth="1"/>
    <col min="4109" max="4350" width="11.42578125" style="203"/>
    <col min="4351" max="4351" width="1.85546875" style="203" customWidth="1"/>
    <col min="4352" max="4358" width="11.42578125" style="203"/>
    <col min="4359" max="4359" width="15.42578125" style="203" customWidth="1"/>
    <col min="4360" max="4360" width="14.85546875" style="203" customWidth="1"/>
    <col min="4361" max="4361" width="13.28515625" style="203" customWidth="1"/>
    <col min="4362" max="4362" width="15.85546875" style="203" customWidth="1"/>
    <col min="4363" max="4363" width="13" style="203" customWidth="1"/>
    <col min="4364" max="4364" width="0.140625" style="203" customWidth="1"/>
    <col min="4365" max="4606" width="11.42578125" style="203"/>
    <col min="4607" max="4607" width="1.85546875" style="203" customWidth="1"/>
    <col min="4608" max="4614" width="11.42578125" style="203"/>
    <col min="4615" max="4615" width="15.42578125" style="203" customWidth="1"/>
    <col min="4616" max="4616" width="14.85546875" style="203" customWidth="1"/>
    <col min="4617" max="4617" width="13.28515625" style="203" customWidth="1"/>
    <col min="4618" max="4618" width="15.85546875" style="203" customWidth="1"/>
    <col min="4619" max="4619" width="13" style="203" customWidth="1"/>
    <col min="4620" max="4620" width="0.140625" style="203" customWidth="1"/>
    <col min="4621" max="4862" width="11.42578125" style="203"/>
    <col min="4863" max="4863" width="1.85546875" style="203" customWidth="1"/>
    <col min="4864" max="4870" width="11.42578125" style="203"/>
    <col min="4871" max="4871" width="15.42578125" style="203" customWidth="1"/>
    <col min="4872" max="4872" width="14.85546875" style="203" customWidth="1"/>
    <col min="4873" max="4873" width="13.28515625" style="203" customWidth="1"/>
    <col min="4874" max="4874" width="15.85546875" style="203" customWidth="1"/>
    <col min="4875" max="4875" width="13" style="203" customWidth="1"/>
    <col min="4876" max="4876" width="0.140625" style="203" customWidth="1"/>
    <col min="4877" max="5118" width="11.42578125" style="203"/>
    <col min="5119" max="5119" width="1.85546875" style="203" customWidth="1"/>
    <col min="5120" max="5126" width="11.42578125" style="203"/>
    <col min="5127" max="5127" width="15.42578125" style="203" customWidth="1"/>
    <col min="5128" max="5128" width="14.85546875" style="203" customWidth="1"/>
    <col min="5129" max="5129" width="13.28515625" style="203" customWidth="1"/>
    <col min="5130" max="5130" width="15.85546875" style="203" customWidth="1"/>
    <col min="5131" max="5131" width="13" style="203" customWidth="1"/>
    <col min="5132" max="5132" width="0.140625" style="203" customWidth="1"/>
    <col min="5133" max="5374" width="11.42578125" style="203"/>
    <col min="5375" max="5375" width="1.85546875" style="203" customWidth="1"/>
    <col min="5376" max="5382" width="11.42578125" style="203"/>
    <col min="5383" max="5383" width="15.42578125" style="203" customWidth="1"/>
    <col min="5384" max="5384" width="14.85546875" style="203" customWidth="1"/>
    <col min="5385" max="5385" width="13.28515625" style="203" customWidth="1"/>
    <col min="5386" max="5386" width="15.85546875" style="203" customWidth="1"/>
    <col min="5387" max="5387" width="13" style="203" customWidth="1"/>
    <col min="5388" max="5388" width="0.140625" style="203" customWidth="1"/>
    <col min="5389" max="5630" width="11.42578125" style="203"/>
    <col min="5631" max="5631" width="1.85546875" style="203" customWidth="1"/>
    <col min="5632" max="5638" width="11.42578125" style="203"/>
    <col min="5639" max="5639" width="15.42578125" style="203" customWidth="1"/>
    <col min="5640" max="5640" width="14.85546875" style="203" customWidth="1"/>
    <col min="5641" max="5641" width="13.28515625" style="203" customWidth="1"/>
    <col min="5642" max="5642" width="15.85546875" style="203" customWidth="1"/>
    <col min="5643" max="5643" width="13" style="203" customWidth="1"/>
    <col min="5644" max="5644" width="0.140625" style="203" customWidth="1"/>
    <col min="5645" max="5886" width="11.42578125" style="203"/>
    <col min="5887" max="5887" width="1.85546875" style="203" customWidth="1"/>
    <col min="5888" max="5894" width="11.42578125" style="203"/>
    <col min="5895" max="5895" width="15.42578125" style="203" customWidth="1"/>
    <col min="5896" max="5896" width="14.85546875" style="203" customWidth="1"/>
    <col min="5897" max="5897" width="13.28515625" style="203" customWidth="1"/>
    <col min="5898" max="5898" width="15.85546875" style="203" customWidth="1"/>
    <col min="5899" max="5899" width="13" style="203" customWidth="1"/>
    <col min="5900" max="5900" width="0.140625" style="203" customWidth="1"/>
    <col min="5901" max="6142" width="11.42578125" style="203"/>
    <col min="6143" max="6143" width="1.85546875" style="203" customWidth="1"/>
    <col min="6144" max="6150" width="11.42578125" style="203"/>
    <col min="6151" max="6151" width="15.42578125" style="203" customWidth="1"/>
    <col min="6152" max="6152" width="14.85546875" style="203" customWidth="1"/>
    <col min="6153" max="6153" width="13.28515625" style="203" customWidth="1"/>
    <col min="6154" max="6154" width="15.85546875" style="203" customWidth="1"/>
    <col min="6155" max="6155" width="13" style="203" customWidth="1"/>
    <col min="6156" max="6156" width="0.140625" style="203" customWidth="1"/>
    <col min="6157" max="6398" width="11.42578125" style="203"/>
    <col min="6399" max="6399" width="1.85546875" style="203" customWidth="1"/>
    <col min="6400" max="6406" width="11.42578125" style="203"/>
    <col min="6407" max="6407" width="15.42578125" style="203" customWidth="1"/>
    <col min="6408" max="6408" width="14.85546875" style="203" customWidth="1"/>
    <col min="6409" max="6409" width="13.28515625" style="203" customWidth="1"/>
    <col min="6410" max="6410" width="15.85546875" style="203" customWidth="1"/>
    <col min="6411" max="6411" width="13" style="203" customWidth="1"/>
    <col min="6412" max="6412" width="0.140625" style="203" customWidth="1"/>
    <col min="6413" max="6654" width="11.42578125" style="203"/>
    <col min="6655" max="6655" width="1.85546875" style="203" customWidth="1"/>
    <col min="6656" max="6662" width="11.42578125" style="203"/>
    <col min="6663" max="6663" width="15.42578125" style="203" customWidth="1"/>
    <col min="6664" max="6664" width="14.85546875" style="203" customWidth="1"/>
    <col min="6665" max="6665" width="13.28515625" style="203" customWidth="1"/>
    <col min="6666" max="6666" width="15.85546875" style="203" customWidth="1"/>
    <col min="6667" max="6667" width="13" style="203" customWidth="1"/>
    <col min="6668" max="6668" width="0.140625" style="203" customWidth="1"/>
    <col min="6669" max="6910" width="11.42578125" style="203"/>
    <col min="6911" max="6911" width="1.85546875" style="203" customWidth="1"/>
    <col min="6912" max="6918" width="11.42578125" style="203"/>
    <col min="6919" max="6919" width="15.42578125" style="203" customWidth="1"/>
    <col min="6920" max="6920" width="14.85546875" style="203" customWidth="1"/>
    <col min="6921" max="6921" width="13.28515625" style="203" customWidth="1"/>
    <col min="6922" max="6922" width="15.85546875" style="203" customWidth="1"/>
    <col min="6923" max="6923" width="13" style="203" customWidth="1"/>
    <col min="6924" max="6924" width="0.140625" style="203" customWidth="1"/>
    <col min="6925" max="7166" width="11.42578125" style="203"/>
    <col min="7167" max="7167" width="1.85546875" style="203" customWidth="1"/>
    <col min="7168" max="7174" width="11.42578125" style="203"/>
    <col min="7175" max="7175" width="15.42578125" style="203" customWidth="1"/>
    <col min="7176" max="7176" width="14.85546875" style="203" customWidth="1"/>
    <col min="7177" max="7177" width="13.28515625" style="203" customWidth="1"/>
    <col min="7178" max="7178" width="15.85546875" style="203" customWidth="1"/>
    <col min="7179" max="7179" width="13" style="203" customWidth="1"/>
    <col min="7180" max="7180" width="0.140625" style="203" customWidth="1"/>
    <col min="7181" max="7422" width="11.42578125" style="203"/>
    <col min="7423" max="7423" width="1.85546875" style="203" customWidth="1"/>
    <col min="7424" max="7430" width="11.42578125" style="203"/>
    <col min="7431" max="7431" width="15.42578125" style="203" customWidth="1"/>
    <col min="7432" max="7432" width="14.85546875" style="203" customWidth="1"/>
    <col min="7433" max="7433" width="13.28515625" style="203" customWidth="1"/>
    <col min="7434" max="7434" width="15.85546875" style="203" customWidth="1"/>
    <col min="7435" max="7435" width="13" style="203" customWidth="1"/>
    <col min="7436" max="7436" width="0.140625" style="203" customWidth="1"/>
    <col min="7437" max="7678" width="11.42578125" style="203"/>
    <col min="7679" max="7679" width="1.85546875" style="203" customWidth="1"/>
    <col min="7680" max="7686" width="11.42578125" style="203"/>
    <col min="7687" max="7687" width="15.42578125" style="203" customWidth="1"/>
    <col min="7688" max="7688" width="14.85546875" style="203" customWidth="1"/>
    <col min="7689" max="7689" width="13.28515625" style="203" customWidth="1"/>
    <col min="7690" max="7690" width="15.85546875" style="203" customWidth="1"/>
    <col min="7691" max="7691" width="13" style="203" customWidth="1"/>
    <col min="7692" max="7692" width="0.140625" style="203" customWidth="1"/>
    <col min="7693" max="7934" width="11.42578125" style="203"/>
    <col min="7935" max="7935" width="1.85546875" style="203" customWidth="1"/>
    <col min="7936" max="7942" width="11.42578125" style="203"/>
    <col min="7943" max="7943" width="15.42578125" style="203" customWidth="1"/>
    <col min="7944" max="7944" width="14.85546875" style="203" customWidth="1"/>
    <col min="7945" max="7945" width="13.28515625" style="203" customWidth="1"/>
    <col min="7946" max="7946" width="15.85546875" style="203" customWidth="1"/>
    <col min="7947" max="7947" width="13" style="203" customWidth="1"/>
    <col min="7948" max="7948" width="0.140625" style="203" customWidth="1"/>
    <col min="7949" max="8190" width="11.42578125" style="203"/>
    <col min="8191" max="8191" width="1.85546875" style="203" customWidth="1"/>
    <col min="8192" max="8198" width="11.42578125" style="203"/>
    <col min="8199" max="8199" width="15.42578125" style="203" customWidth="1"/>
    <col min="8200" max="8200" width="14.85546875" style="203" customWidth="1"/>
    <col min="8201" max="8201" width="13.28515625" style="203" customWidth="1"/>
    <col min="8202" max="8202" width="15.85546875" style="203" customWidth="1"/>
    <col min="8203" max="8203" width="13" style="203" customWidth="1"/>
    <col min="8204" max="8204" width="0.140625" style="203" customWidth="1"/>
    <col min="8205" max="8446" width="11.42578125" style="203"/>
    <col min="8447" max="8447" width="1.85546875" style="203" customWidth="1"/>
    <col min="8448" max="8454" width="11.42578125" style="203"/>
    <col min="8455" max="8455" width="15.42578125" style="203" customWidth="1"/>
    <col min="8456" max="8456" width="14.85546875" style="203" customWidth="1"/>
    <col min="8457" max="8457" width="13.28515625" style="203" customWidth="1"/>
    <col min="8458" max="8458" width="15.85546875" style="203" customWidth="1"/>
    <col min="8459" max="8459" width="13" style="203" customWidth="1"/>
    <col min="8460" max="8460" width="0.140625" style="203" customWidth="1"/>
    <col min="8461" max="8702" width="11.42578125" style="203"/>
    <col min="8703" max="8703" width="1.85546875" style="203" customWidth="1"/>
    <col min="8704" max="8710" width="11.42578125" style="203"/>
    <col min="8711" max="8711" width="15.42578125" style="203" customWidth="1"/>
    <col min="8712" max="8712" width="14.85546875" style="203" customWidth="1"/>
    <col min="8713" max="8713" width="13.28515625" style="203" customWidth="1"/>
    <col min="8714" max="8714" width="15.85546875" style="203" customWidth="1"/>
    <col min="8715" max="8715" width="13" style="203" customWidth="1"/>
    <col min="8716" max="8716" width="0.140625" style="203" customWidth="1"/>
    <col min="8717" max="8958" width="11.42578125" style="203"/>
    <col min="8959" max="8959" width="1.85546875" style="203" customWidth="1"/>
    <col min="8960" max="8966" width="11.42578125" style="203"/>
    <col min="8967" max="8967" width="15.42578125" style="203" customWidth="1"/>
    <col min="8968" max="8968" width="14.85546875" style="203" customWidth="1"/>
    <col min="8969" max="8969" width="13.28515625" style="203" customWidth="1"/>
    <col min="8970" max="8970" width="15.85546875" style="203" customWidth="1"/>
    <col min="8971" max="8971" width="13" style="203" customWidth="1"/>
    <col min="8972" max="8972" width="0.140625" style="203" customWidth="1"/>
    <col min="8973" max="9214" width="11.42578125" style="203"/>
    <col min="9215" max="9215" width="1.85546875" style="203" customWidth="1"/>
    <col min="9216" max="9222" width="11.42578125" style="203"/>
    <col min="9223" max="9223" width="15.42578125" style="203" customWidth="1"/>
    <col min="9224" max="9224" width="14.85546875" style="203" customWidth="1"/>
    <col min="9225" max="9225" width="13.28515625" style="203" customWidth="1"/>
    <col min="9226" max="9226" width="15.85546875" style="203" customWidth="1"/>
    <col min="9227" max="9227" width="13" style="203" customWidth="1"/>
    <col min="9228" max="9228" width="0.140625" style="203" customWidth="1"/>
    <col min="9229" max="9470" width="11.42578125" style="203"/>
    <col min="9471" max="9471" width="1.85546875" style="203" customWidth="1"/>
    <col min="9472" max="9478" width="11.42578125" style="203"/>
    <col min="9479" max="9479" width="15.42578125" style="203" customWidth="1"/>
    <col min="9480" max="9480" width="14.85546875" style="203" customWidth="1"/>
    <col min="9481" max="9481" width="13.28515625" style="203" customWidth="1"/>
    <col min="9482" max="9482" width="15.85546875" style="203" customWidth="1"/>
    <col min="9483" max="9483" width="13" style="203" customWidth="1"/>
    <col min="9484" max="9484" width="0.140625" style="203" customWidth="1"/>
    <col min="9485" max="9726" width="11.42578125" style="203"/>
    <col min="9727" max="9727" width="1.85546875" style="203" customWidth="1"/>
    <col min="9728" max="9734" width="11.42578125" style="203"/>
    <col min="9735" max="9735" width="15.42578125" style="203" customWidth="1"/>
    <col min="9736" max="9736" width="14.85546875" style="203" customWidth="1"/>
    <col min="9737" max="9737" width="13.28515625" style="203" customWidth="1"/>
    <col min="9738" max="9738" width="15.85546875" style="203" customWidth="1"/>
    <col min="9739" max="9739" width="13" style="203" customWidth="1"/>
    <col min="9740" max="9740" width="0.140625" style="203" customWidth="1"/>
    <col min="9741" max="9982" width="11.42578125" style="203"/>
    <col min="9983" max="9983" width="1.85546875" style="203" customWidth="1"/>
    <col min="9984" max="9990" width="11.42578125" style="203"/>
    <col min="9991" max="9991" width="15.42578125" style="203" customWidth="1"/>
    <col min="9992" max="9992" width="14.85546875" style="203" customWidth="1"/>
    <col min="9993" max="9993" width="13.28515625" style="203" customWidth="1"/>
    <col min="9994" max="9994" width="15.85546875" style="203" customWidth="1"/>
    <col min="9995" max="9995" width="13" style="203" customWidth="1"/>
    <col min="9996" max="9996" width="0.140625" style="203" customWidth="1"/>
    <col min="9997" max="10238" width="11.42578125" style="203"/>
    <col min="10239" max="10239" width="1.85546875" style="203" customWidth="1"/>
    <col min="10240" max="10246" width="11.42578125" style="203"/>
    <col min="10247" max="10247" width="15.42578125" style="203" customWidth="1"/>
    <col min="10248" max="10248" width="14.85546875" style="203" customWidth="1"/>
    <col min="10249" max="10249" width="13.28515625" style="203" customWidth="1"/>
    <col min="10250" max="10250" width="15.85546875" style="203" customWidth="1"/>
    <col min="10251" max="10251" width="13" style="203" customWidth="1"/>
    <col min="10252" max="10252" width="0.140625" style="203" customWidth="1"/>
    <col min="10253" max="10494" width="11.42578125" style="203"/>
    <col min="10495" max="10495" width="1.85546875" style="203" customWidth="1"/>
    <col min="10496" max="10502" width="11.42578125" style="203"/>
    <col min="10503" max="10503" width="15.42578125" style="203" customWidth="1"/>
    <col min="10504" max="10504" width="14.85546875" style="203" customWidth="1"/>
    <col min="10505" max="10505" width="13.28515625" style="203" customWidth="1"/>
    <col min="10506" max="10506" width="15.85546875" style="203" customWidth="1"/>
    <col min="10507" max="10507" width="13" style="203" customWidth="1"/>
    <col min="10508" max="10508" width="0.140625" style="203" customWidth="1"/>
    <col min="10509" max="10750" width="11.42578125" style="203"/>
    <col min="10751" max="10751" width="1.85546875" style="203" customWidth="1"/>
    <col min="10752" max="10758" width="11.42578125" style="203"/>
    <col min="10759" max="10759" width="15.42578125" style="203" customWidth="1"/>
    <col min="10760" max="10760" width="14.85546875" style="203" customWidth="1"/>
    <col min="10761" max="10761" width="13.28515625" style="203" customWidth="1"/>
    <col min="10762" max="10762" width="15.85546875" style="203" customWidth="1"/>
    <col min="10763" max="10763" width="13" style="203" customWidth="1"/>
    <col min="10764" max="10764" width="0.140625" style="203" customWidth="1"/>
    <col min="10765" max="11006" width="11.42578125" style="203"/>
    <col min="11007" max="11007" width="1.85546875" style="203" customWidth="1"/>
    <col min="11008" max="11014" width="11.42578125" style="203"/>
    <col min="11015" max="11015" width="15.42578125" style="203" customWidth="1"/>
    <col min="11016" max="11016" width="14.85546875" style="203" customWidth="1"/>
    <col min="11017" max="11017" width="13.28515625" style="203" customWidth="1"/>
    <col min="11018" max="11018" width="15.85546875" style="203" customWidth="1"/>
    <col min="11019" max="11019" width="13" style="203" customWidth="1"/>
    <col min="11020" max="11020" width="0.140625" style="203" customWidth="1"/>
    <col min="11021" max="11262" width="11.42578125" style="203"/>
    <col min="11263" max="11263" width="1.85546875" style="203" customWidth="1"/>
    <col min="11264" max="11270" width="11.42578125" style="203"/>
    <col min="11271" max="11271" width="15.42578125" style="203" customWidth="1"/>
    <col min="11272" max="11272" width="14.85546875" style="203" customWidth="1"/>
    <col min="11273" max="11273" width="13.28515625" style="203" customWidth="1"/>
    <col min="11274" max="11274" width="15.85546875" style="203" customWidth="1"/>
    <col min="11275" max="11275" width="13" style="203" customWidth="1"/>
    <col min="11276" max="11276" width="0.140625" style="203" customWidth="1"/>
    <col min="11277" max="11518" width="11.42578125" style="203"/>
    <col min="11519" max="11519" width="1.85546875" style="203" customWidth="1"/>
    <col min="11520" max="11526" width="11.42578125" style="203"/>
    <col min="11527" max="11527" width="15.42578125" style="203" customWidth="1"/>
    <col min="11528" max="11528" width="14.85546875" style="203" customWidth="1"/>
    <col min="11529" max="11529" width="13.28515625" style="203" customWidth="1"/>
    <col min="11530" max="11530" width="15.85546875" style="203" customWidth="1"/>
    <col min="11531" max="11531" width="13" style="203" customWidth="1"/>
    <col min="11532" max="11532" width="0.140625" style="203" customWidth="1"/>
    <col min="11533" max="11774" width="11.42578125" style="203"/>
    <col min="11775" max="11775" width="1.85546875" style="203" customWidth="1"/>
    <col min="11776" max="11782" width="11.42578125" style="203"/>
    <col min="11783" max="11783" width="15.42578125" style="203" customWidth="1"/>
    <col min="11784" max="11784" width="14.85546875" style="203" customWidth="1"/>
    <col min="11785" max="11785" width="13.28515625" style="203" customWidth="1"/>
    <col min="11786" max="11786" width="15.85546875" style="203" customWidth="1"/>
    <col min="11787" max="11787" width="13" style="203" customWidth="1"/>
    <col min="11788" max="11788" width="0.140625" style="203" customWidth="1"/>
    <col min="11789" max="12030" width="11.42578125" style="203"/>
    <col min="12031" max="12031" width="1.85546875" style="203" customWidth="1"/>
    <col min="12032" max="12038" width="11.42578125" style="203"/>
    <col min="12039" max="12039" width="15.42578125" style="203" customWidth="1"/>
    <col min="12040" max="12040" width="14.85546875" style="203" customWidth="1"/>
    <col min="12041" max="12041" width="13.28515625" style="203" customWidth="1"/>
    <col min="12042" max="12042" width="15.85546875" style="203" customWidth="1"/>
    <col min="12043" max="12043" width="13" style="203" customWidth="1"/>
    <col min="12044" max="12044" width="0.140625" style="203" customWidth="1"/>
    <col min="12045" max="12286" width="11.42578125" style="203"/>
    <col min="12287" max="12287" width="1.85546875" style="203" customWidth="1"/>
    <col min="12288" max="12294" width="11.42578125" style="203"/>
    <col min="12295" max="12295" width="15.42578125" style="203" customWidth="1"/>
    <col min="12296" max="12296" width="14.85546875" style="203" customWidth="1"/>
    <col min="12297" max="12297" width="13.28515625" style="203" customWidth="1"/>
    <col min="12298" max="12298" width="15.85546875" style="203" customWidth="1"/>
    <col min="12299" max="12299" width="13" style="203" customWidth="1"/>
    <col min="12300" max="12300" width="0.140625" style="203" customWidth="1"/>
    <col min="12301" max="12542" width="11.42578125" style="203"/>
    <col min="12543" max="12543" width="1.85546875" style="203" customWidth="1"/>
    <col min="12544" max="12550" width="11.42578125" style="203"/>
    <col min="12551" max="12551" width="15.42578125" style="203" customWidth="1"/>
    <col min="12552" max="12552" width="14.85546875" style="203" customWidth="1"/>
    <col min="12553" max="12553" width="13.28515625" style="203" customWidth="1"/>
    <col min="12554" max="12554" width="15.85546875" style="203" customWidth="1"/>
    <col min="12555" max="12555" width="13" style="203" customWidth="1"/>
    <col min="12556" max="12556" width="0.140625" style="203" customWidth="1"/>
    <col min="12557" max="12798" width="11.42578125" style="203"/>
    <col min="12799" max="12799" width="1.85546875" style="203" customWidth="1"/>
    <col min="12800" max="12806" width="11.42578125" style="203"/>
    <col min="12807" max="12807" width="15.42578125" style="203" customWidth="1"/>
    <col min="12808" max="12808" width="14.85546875" style="203" customWidth="1"/>
    <col min="12809" max="12809" width="13.28515625" style="203" customWidth="1"/>
    <col min="12810" max="12810" width="15.85546875" style="203" customWidth="1"/>
    <col min="12811" max="12811" width="13" style="203" customWidth="1"/>
    <col min="12812" max="12812" width="0.140625" style="203" customWidth="1"/>
    <col min="12813" max="13054" width="11.42578125" style="203"/>
    <col min="13055" max="13055" width="1.85546875" style="203" customWidth="1"/>
    <col min="13056" max="13062" width="11.42578125" style="203"/>
    <col min="13063" max="13063" width="15.42578125" style="203" customWidth="1"/>
    <col min="13064" max="13064" width="14.85546875" style="203" customWidth="1"/>
    <col min="13065" max="13065" width="13.28515625" style="203" customWidth="1"/>
    <col min="13066" max="13066" width="15.85546875" style="203" customWidth="1"/>
    <col min="13067" max="13067" width="13" style="203" customWidth="1"/>
    <col min="13068" max="13068" width="0.140625" style="203" customWidth="1"/>
    <col min="13069" max="13310" width="11.42578125" style="203"/>
    <col min="13311" max="13311" width="1.85546875" style="203" customWidth="1"/>
    <col min="13312" max="13318" width="11.42578125" style="203"/>
    <col min="13319" max="13319" width="15.42578125" style="203" customWidth="1"/>
    <col min="13320" max="13320" width="14.85546875" style="203" customWidth="1"/>
    <col min="13321" max="13321" width="13.28515625" style="203" customWidth="1"/>
    <col min="13322" max="13322" width="15.85546875" style="203" customWidth="1"/>
    <col min="13323" max="13323" width="13" style="203" customWidth="1"/>
    <col min="13324" max="13324" width="0.140625" style="203" customWidth="1"/>
    <col min="13325" max="13566" width="11.42578125" style="203"/>
    <col min="13567" max="13567" width="1.85546875" style="203" customWidth="1"/>
    <col min="13568" max="13574" width="11.42578125" style="203"/>
    <col min="13575" max="13575" width="15.42578125" style="203" customWidth="1"/>
    <col min="13576" max="13576" width="14.85546875" style="203" customWidth="1"/>
    <col min="13577" max="13577" width="13.28515625" style="203" customWidth="1"/>
    <col min="13578" max="13578" width="15.85546875" style="203" customWidth="1"/>
    <col min="13579" max="13579" width="13" style="203" customWidth="1"/>
    <col min="13580" max="13580" width="0.140625" style="203" customWidth="1"/>
    <col min="13581" max="13822" width="11.42578125" style="203"/>
    <col min="13823" max="13823" width="1.85546875" style="203" customWidth="1"/>
    <col min="13824" max="13830" width="11.42578125" style="203"/>
    <col min="13831" max="13831" width="15.42578125" style="203" customWidth="1"/>
    <col min="13832" max="13832" width="14.85546875" style="203" customWidth="1"/>
    <col min="13833" max="13833" width="13.28515625" style="203" customWidth="1"/>
    <col min="13834" max="13834" width="15.85546875" style="203" customWidth="1"/>
    <col min="13835" max="13835" width="13" style="203" customWidth="1"/>
    <col min="13836" max="13836" width="0.140625" style="203" customWidth="1"/>
    <col min="13837" max="14078" width="11.42578125" style="203"/>
    <col min="14079" max="14079" width="1.85546875" style="203" customWidth="1"/>
    <col min="14080" max="14086" width="11.42578125" style="203"/>
    <col min="14087" max="14087" width="15.42578125" style="203" customWidth="1"/>
    <col min="14088" max="14088" width="14.85546875" style="203" customWidth="1"/>
    <col min="14089" max="14089" width="13.28515625" style="203" customWidth="1"/>
    <col min="14090" max="14090" width="15.85546875" style="203" customWidth="1"/>
    <col min="14091" max="14091" width="13" style="203" customWidth="1"/>
    <col min="14092" max="14092" width="0.140625" style="203" customWidth="1"/>
    <col min="14093" max="14334" width="11.42578125" style="203"/>
    <col min="14335" max="14335" width="1.85546875" style="203" customWidth="1"/>
    <col min="14336" max="14342" width="11.42578125" style="203"/>
    <col min="14343" max="14343" width="15.42578125" style="203" customWidth="1"/>
    <col min="14344" max="14344" width="14.85546875" style="203" customWidth="1"/>
    <col min="14345" max="14345" width="13.28515625" style="203" customWidth="1"/>
    <col min="14346" max="14346" width="15.85546875" style="203" customWidth="1"/>
    <col min="14347" max="14347" width="13" style="203" customWidth="1"/>
    <col min="14348" max="14348" width="0.140625" style="203" customWidth="1"/>
    <col min="14349" max="14590" width="11.42578125" style="203"/>
    <col min="14591" max="14591" width="1.85546875" style="203" customWidth="1"/>
    <col min="14592" max="14598" width="11.42578125" style="203"/>
    <col min="14599" max="14599" width="15.42578125" style="203" customWidth="1"/>
    <col min="14600" max="14600" width="14.85546875" style="203" customWidth="1"/>
    <col min="14601" max="14601" width="13.28515625" style="203" customWidth="1"/>
    <col min="14602" max="14602" width="15.85546875" style="203" customWidth="1"/>
    <col min="14603" max="14603" width="13" style="203" customWidth="1"/>
    <col min="14604" max="14604" width="0.140625" style="203" customWidth="1"/>
    <col min="14605" max="14846" width="11.42578125" style="203"/>
    <col min="14847" max="14847" width="1.85546875" style="203" customWidth="1"/>
    <col min="14848" max="14854" width="11.42578125" style="203"/>
    <col min="14855" max="14855" width="15.42578125" style="203" customWidth="1"/>
    <col min="14856" max="14856" width="14.85546875" style="203" customWidth="1"/>
    <col min="14857" max="14857" width="13.28515625" style="203" customWidth="1"/>
    <col min="14858" max="14858" width="15.85546875" style="203" customWidth="1"/>
    <col min="14859" max="14859" width="13" style="203" customWidth="1"/>
    <col min="14860" max="14860" width="0.140625" style="203" customWidth="1"/>
    <col min="14861" max="15102" width="11.42578125" style="203"/>
    <col min="15103" max="15103" width="1.85546875" style="203" customWidth="1"/>
    <col min="15104" max="15110" width="11.42578125" style="203"/>
    <col min="15111" max="15111" width="15.42578125" style="203" customWidth="1"/>
    <col min="15112" max="15112" width="14.85546875" style="203" customWidth="1"/>
    <col min="15113" max="15113" width="13.28515625" style="203" customWidth="1"/>
    <col min="15114" max="15114" width="15.85546875" style="203" customWidth="1"/>
    <col min="15115" max="15115" width="13" style="203" customWidth="1"/>
    <col min="15116" max="15116" width="0.140625" style="203" customWidth="1"/>
    <col min="15117" max="15358" width="11.42578125" style="203"/>
    <col min="15359" max="15359" width="1.85546875" style="203" customWidth="1"/>
    <col min="15360" max="15366" width="11.42578125" style="203"/>
    <col min="15367" max="15367" width="15.42578125" style="203" customWidth="1"/>
    <col min="15368" max="15368" width="14.85546875" style="203" customWidth="1"/>
    <col min="15369" max="15369" width="13.28515625" style="203" customWidth="1"/>
    <col min="15370" max="15370" width="15.85546875" style="203" customWidth="1"/>
    <col min="15371" max="15371" width="13" style="203" customWidth="1"/>
    <col min="15372" max="15372" width="0.140625" style="203" customWidth="1"/>
    <col min="15373" max="15614" width="11.42578125" style="203"/>
    <col min="15615" max="15615" width="1.85546875" style="203" customWidth="1"/>
    <col min="15616" max="15622" width="11.42578125" style="203"/>
    <col min="15623" max="15623" width="15.42578125" style="203" customWidth="1"/>
    <col min="15624" max="15624" width="14.85546875" style="203" customWidth="1"/>
    <col min="15625" max="15625" width="13.28515625" style="203" customWidth="1"/>
    <col min="15626" max="15626" width="15.85546875" style="203" customWidth="1"/>
    <col min="15627" max="15627" width="13" style="203" customWidth="1"/>
    <col min="15628" max="15628" width="0.140625" style="203" customWidth="1"/>
    <col min="15629" max="15870" width="11.42578125" style="203"/>
    <col min="15871" max="15871" width="1.85546875" style="203" customWidth="1"/>
    <col min="15872" max="15878" width="11.42578125" style="203"/>
    <col min="15879" max="15879" width="15.42578125" style="203" customWidth="1"/>
    <col min="15880" max="15880" width="14.85546875" style="203" customWidth="1"/>
    <col min="15881" max="15881" width="13.28515625" style="203" customWidth="1"/>
    <col min="15882" max="15882" width="15.85546875" style="203" customWidth="1"/>
    <col min="15883" max="15883" width="13" style="203" customWidth="1"/>
    <col min="15884" max="15884" width="0.140625" style="203" customWidth="1"/>
    <col min="15885" max="16126" width="11.42578125" style="203"/>
    <col min="16127" max="16127" width="1.85546875" style="203" customWidth="1"/>
    <col min="16128" max="16134" width="11.42578125" style="203"/>
    <col min="16135" max="16135" width="15.42578125" style="203" customWidth="1"/>
    <col min="16136" max="16136" width="14.85546875" style="203" customWidth="1"/>
    <col min="16137" max="16137" width="13.28515625" style="203" customWidth="1"/>
    <col min="16138" max="16138" width="15.85546875" style="203" customWidth="1"/>
    <col min="16139" max="16139" width="13" style="203" customWidth="1"/>
    <col min="16140" max="16140" width="0.140625" style="203" customWidth="1"/>
    <col min="16141" max="16384" width="11.42578125" style="203"/>
  </cols>
  <sheetData>
    <row r="1" spans="1:42" ht="4.5" customHeight="1">
      <c r="A1" s="1"/>
      <c r="B1" s="2"/>
      <c r="C1" s="3"/>
      <c r="D1" s="2"/>
      <c r="E1" s="2"/>
      <c r="F1" s="2"/>
      <c r="G1" s="2"/>
      <c r="H1" s="2"/>
      <c r="I1" s="3"/>
      <c r="J1" s="2"/>
      <c r="K1" s="2"/>
      <c r="L1" s="3"/>
    </row>
    <row r="2" spans="1:42" ht="13.5" customHeight="1" thickBot="1">
      <c r="A2" s="600"/>
      <c r="B2" s="5"/>
      <c r="C2" s="6"/>
      <c r="D2" s="602"/>
      <c r="E2" s="602"/>
      <c r="F2" s="602"/>
      <c r="G2" s="602"/>
      <c r="H2" s="602"/>
      <c r="I2" s="603"/>
      <c r="J2" s="604" t="s">
        <v>6</v>
      </c>
      <c r="K2" s="604"/>
      <c r="L2" s="605"/>
    </row>
    <row r="3" spans="1:42">
      <c r="A3" s="600"/>
      <c r="B3" s="5"/>
      <c r="C3" s="6"/>
      <c r="D3" s="602" t="s">
        <v>7</v>
      </c>
      <c r="E3" s="602"/>
      <c r="F3" s="602"/>
      <c r="G3" s="602"/>
      <c r="H3" s="602"/>
      <c r="I3" s="603"/>
      <c r="J3" s="8" t="s">
        <v>8</v>
      </c>
      <c r="K3" s="2"/>
      <c r="L3" s="9"/>
    </row>
    <row r="4" spans="1:42" ht="15.75" thickBot="1">
      <c r="A4" s="600"/>
      <c r="B4" s="5"/>
      <c r="C4" s="10"/>
      <c r="D4" s="606" t="s">
        <v>9</v>
      </c>
      <c r="E4" s="606"/>
      <c r="F4" s="606"/>
      <c r="G4" s="606"/>
      <c r="H4" s="606"/>
      <c r="I4" s="607"/>
      <c r="J4" s="11"/>
      <c r="K4" s="11"/>
      <c r="L4" s="12"/>
    </row>
    <row r="5" spans="1:42" ht="15.75" thickBot="1">
      <c r="A5" s="601"/>
      <c r="B5" s="11"/>
      <c r="C5" s="13"/>
      <c r="D5" s="608" t="s">
        <v>56</v>
      </c>
      <c r="E5" s="608"/>
      <c r="F5" s="608"/>
      <c r="G5" s="608"/>
      <c r="H5" s="608"/>
      <c r="I5" s="609"/>
      <c r="J5" s="14" t="s">
        <v>10</v>
      </c>
      <c r="K5" s="610"/>
      <c r="L5" s="611"/>
    </row>
    <row r="6" spans="1:42">
      <c r="A6" s="16"/>
      <c r="B6" s="5"/>
      <c r="C6" s="5"/>
      <c r="D6" s="5"/>
      <c r="E6" s="5"/>
      <c r="F6" s="5"/>
      <c r="G6" s="5"/>
      <c r="H6" s="5"/>
      <c r="I6" s="5"/>
      <c r="J6" s="5"/>
      <c r="K6" s="5"/>
      <c r="L6" s="17"/>
    </row>
    <row r="7" spans="1:42">
      <c r="A7" s="128" t="s">
        <v>11</v>
      </c>
      <c r="B7" s="19"/>
      <c r="C7" s="20"/>
      <c r="D7" s="20"/>
      <c r="E7" s="20"/>
      <c r="F7" s="20"/>
      <c r="G7" s="20"/>
      <c r="H7" s="20"/>
      <c r="I7" s="20"/>
      <c r="J7" s="20"/>
      <c r="K7" s="20"/>
      <c r="L7" s="21"/>
    </row>
    <row r="8" spans="1:42" ht="5.25" customHeight="1">
      <c r="A8" s="16"/>
      <c r="B8" s="23"/>
      <c r="C8" s="23"/>
      <c r="D8" s="23"/>
      <c r="E8" s="23"/>
      <c r="F8" s="23"/>
      <c r="G8" s="23"/>
      <c r="H8" s="23"/>
      <c r="I8" s="23"/>
      <c r="J8" s="23"/>
      <c r="K8" s="23"/>
      <c r="L8" s="17"/>
    </row>
    <row r="9" spans="1:42">
      <c r="A9" s="129" t="s">
        <v>12</v>
      </c>
      <c r="B9" s="5"/>
      <c r="C9" s="24"/>
      <c r="D9" s="25" t="s">
        <v>13</v>
      </c>
      <c r="E9" s="23"/>
      <c r="F9" s="23"/>
      <c r="G9" s="23"/>
      <c r="H9" s="23"/>
      <c r="I9" s="23"/>
      <c r="J9" s="23"/>
      <c r="K9" s="23"/>
      <c r="L9" s="17"/>
    </row>
    <row r="10" spans="1:42">
      <c r="A10" s="129" t="s">
        <v>14</v>
      </c>
      <c r="B10" s="5"/>
      <c r="C10" s="612"/>
      <c r="D10" s="612"/>
      <c r="E10" s="612"/>
      <c r="F10" s="612"/>
      <c r="G10" s="612"/>
      <c r="H10" s="612"/>
      <c r="I10" s="612"/>
      <c r="J10" s="612"/>
      <c r="K10" s="612"/>
      <c r="L10" s="613"/>
    </row>
    <row r="11" spans="1:42">
      <c r="A11" s="130"/>
      <c r="B11" s="5"/>
      <c r="C11" s="612"/>
      <c r="D11" s="612"/>
      <c r="E11" s="612"/>
      <c r="F11" s="612"/>
      <c r="G11" s="612"/>
      <c r="H11" s="612"/>
      <c r="I11" s="612"/>
      <c r="J11" s="612"/>
      <c r="K11" s="612"/>
      <c r="L11" s="613"/>
    </row>
    <row r="12" spans="1:42">
      <c r="A12" s="129" t="s">
        <v>15</v>
      </c>
      <c r="B12" s="5"/>
      <c r="C12" s="614"/>
      <c r="D12" s="614"/>
      <c r="E12" s="614"/>
      <c r="F12" s="614"/>
      <c r="G12" s="614"/>
      <c r="H12" s="614"/>
      <c r="I12" s="614"/>
      <c r="J12" s="614"/>
      <c r="K12" s="614"/>
      <c r="L12" s="615"/>
    </row>
    <row r="13" spans="1:42">
      <c r="A13" s="129" t="s">
        <v>16</v>
      </c>
      <c r="B13" s="5"/>
      <c r="C13" s="614"/>
      <c r="D13" s="614"/>
      <c r="E13" s="614"/>
      <c r="F13" s="614"/>
      <c r="G13" s="614"/>
      <c r="H13" s="614"/>
      <c r="I13" s="614"/>
      <c r="J13" s="614"/>
      <c r="K13" s="614"/>
      <c r="L13" s="615"/>
    </row>
    <row r="14" spans="1:42">
      <c r="A14" s="129" t="s">
        <v>17</v>
      </c>
      <c r="B14" s="5"/>
      <c r="C14" s="614"/>
      <c r="D14" s="614"/>
      <c r="E14" s="614"/>
      <c r="F14" s="614"/>
      <c r="G14" s="614"/>
      <c r="H14" s="614"/>
      <c r="I14" s="614"/>
      <c r="J14" s="614"/>
      <c r="K14" s="614"/>
      <c r="L14" s="615"/>
    </row>
    <row r="15" spans="1:42" ht="4.5" customHeight="1" thickBot="1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8"/>
    </row>
    <row r="16" spans="1:42" s="32" customFormat="1" ht="2.25" customHeight="1" thickBot="1">
      <c r="A16" s="131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  <c r="M16" s="204"/>
      <c r="N16" s="204"/>
      <c r="O16" s="204"/>
      <c r="P16" s="204"/>
      <c r="Q16" s="204"/>
      <c r="R16" s="204"/>
      <c r="S16" s="204"/>
      <c r="T16" s="204"/>
      <c r="U16" s="204"/>
      <c r="V16" s="204"/>
      <c r="W16" s="204"/>
      <c r="X16" s="204"/>
      <c r="Y16" s="204"/>
      <c r="Z16" s="204"/>
      <c r="AA16" s="204"/>
      <c r="AB16" s="204"/>
      <c r="AC16" s="204"/>
      <c r="AD16" s="204"/>
      <c r="AE16" s="204"/>
      <c r="AF16" s="204"/>
      <c r="AG16" s="204"/>
      <c r="AH16" s="204"/>
      <c r="AI16" s="204"/>
      <c r="AJ16" s="204"/>
      <c r="AK16" s="204"/>
      <c r="AL16" s="204"/>
      <c r="AM16" s="204"/>
      <c r="AN16" s="204"/>
      <c r="AO16" s="204"/>
      <c r="AP16" s="204"/>
    </row>
    <row r="17" spans="1:12">
      <c r="A17" s="132" t="s">
        <v>18</v>
      </c>
      <c r="B17" s="33"/>
      <c r="C17" s="34"/>
      <c r="D17" s="34"/>
      <c r="E17" s="34"/>
      <c r="F17" s="34"/>
      <c r="G17" s="34"/>
      <c r="H17" s="34"/>
      <c r="I17" s="34"/>
      <c r="J17" s="34"/>
      <c r="K17" s="34"/>
      <c r="L17" s="35"/>
    </row>
    <row r="18" spans="1:12" ht="15.75" thickBot="1">
      <c r="A18" s="16"/>
      <c r="B18" s="5"/>
      <c r="C18" s="5"/>
      <c r="D18" s="5"/>
      <c r="E18" s="5"/>
      <c r="F18" s="5"/>
      <c r="G18" s="5"/>
      <c r="H18" s="5"/>
      <c r="I18" s="5"/>
      <c r="J18" s="5"/>
      <c r="K18" s="5"/>
      <c r="L18" s="17"/>
    </row>
    <row r="19" spans="1:12">
      <c r="A19" s="37" t="s">
        <v>19</v>
      </c>
      <c r="B19" s="570" t="s">
        <v>20</v>
      </c>
      <c r="C19" s="571"/>
      <c r="D19" s="571"/>
      <c r="E19" s="571"/>
      <c r="F19" s="571"/>
      <c r="G19" s="571"/>
      <c r="H19" s="571"/>
      <c r="I19" s="571"/>
      <c r="J19" s="599"/>
      <c r="K19" s="247" t="s">
        <v>21</v>
      </c>
      <c r="L19" s="37" t="s">
        <v>22</v>
      </c>
    </row>
    <row r="20" spans="1:12" ht="15.75" thickBot="1">
      <c r="A20" s="39">
        <v>674.2</v>
      </c>
      <c r="B20" s="584" t="s">
        <v>309</v>
      </c>
      <c r="C20" s="585"/>
      <c r="D20" s="585"/>
      <c r="E20" s="585"/>
      <c r="F20" s="585"/>
      <c r="G20" s="585"/>
      <c r="H20" s="585"/>
      <c r="I20" s="585"/>
      <c r="J20" s="586"/>
      <c r="K20" s="40" t="s">
        <v>1</v>
      </c>
      <c r="L20" s="41"/>
    </row>
    <row r="21" spans="1:12">
      <c r="A21" s="16"/>
      <c r="B21" s="5"/>
      <c r="C21" s="5"/>
      <c r="D21" s="5"/>
      <c r="E21" s="5"/>
      <c r="F21" s="5"/>
      <c r="G21" s="5"/>
      <c r="H21" s="5"/>
      <c r="I21" s="5"/>
      <c r="J21" s="5"/>
      <c r="K21" s="5"/>
      <c r="L21" s="17"/>
    </row>
    <row r="22" spans="1:12">
      <c r="A22" s="133" t="s">
        <v>24</v>
      </c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3"/>
    </row>
    <row r="23" spans="1:12" s="49" customFormat="1" ht="15.75" thickBot="1">
      <c r="A23" s="134"/>
      <c r="B23" s="45"/>
      <c r="C23" s="45"/>
      <c r="D23" s="45"/>
      <c r="E23" s="45"/>
      <c r="F23" s="45"/>
      <c r="G23" s="45"/>
      <c r="H23" s="46"/>
      <c r="I23" s="46"/>
      <c r="J23" s="45"/>
      <c r="K23" s="45"/>
      <c r="L23" s="47"/>
    </row>
    <row r="24" spans="1:12">
      <c r="A24" s="570" t="s">
        <v>20</v>
      </c>
      <c r="B24" s="587"/>
      <c r="C24" s="587"/>
      <c r="D24" s="587"/>
      <c r="E24" s="588"/>
      <c r="F24" s="589" t="s">
        <v>25</v>
      </c>
      <c r="G24" s="587"/>
      <c r="H24" s="590" t="s">
        <v>26</v>
      </c>
      <c r="I24" s="591"/>
      <c r="J24" s="50" t="s">
        <v>27</v>
      </c>
      <c r="K24" s="247" t="s">
        <v>28</v>
      </c>
      <c r="L24" s="51" t="s">
        <v>29</v>
      </c>
    </row>
    <row r="25" spans="1:12">
      <c r="A25" s="580" t="s">
        <v>254</v>
      </c>
      <c r="B25" s="581"/>
      <c r="C25" s="581"/>
      <c r="D25" s="581"/>
      <c r="E25" s="582"/>
      <c r="F25" s="592"/>
      <c r="G25" s="582"/>
      <c r="H25" s="592"/>
      <c r="I25" s="582"/>
      <c r="J25" s="52">
        <f>+insumos!C60</f>
        <v>120000</v>
      </c>
      <c r="K25" s="53">
        <v>8</v>
      </c>
      <c r="L25" s="54">
        <f>+J25/K25</f>
        <v>15000</v>
      </c>
    </row>
    <row r="26" spans="1:12">
      <c r="A26" s="593" t="s">
        <v>133</v>
      </c>
      <c r="B26" s="594"/>
      <c r="C26" s="594"/>
      <c r="D26" s="594"/>
      <c r="E26" s="595"/>
      <c r="F26" s="55"/>
      <c r="G26" s="56"/>
      <c r="H26" s="55"/>
      <c r="I26" s="56"/>
      <c r="J26" s="52"/>
      <c r="K26" s="53"/>
      <c r="L26" s="54">
        <f>+L52*0.4</f>
        <v>20317.440000000002</v>
      </c>
    </row>
    <row r="27" spans="1:12" ht="15.75" thickBot="1">
      <c r="A27" s="574"/>
      <c r="B27" s="575"/>
      <c r="C27" s="575"/>
      <c r="D27" s="575"/>
      <c r="E27" s="583"/>
      <c r="F27" s="598"/>
      <c r="G27" s="583"/>
      <c r="H27" s="598"/>
      <c r="I27" s="583"/>
      <c r="J27" s="57"/>
      <c r="K27" s="58"/>
      <c r="L27" s="96"/>
    </row>
    <row r="28" spans="1:12" ht="15.75" thickBot="1">
      <c r="A28" s="567" t="s">
        <v>31</v>
      </c>
      <c r="B28" s="568"/>
      <c r="C28" s="568"/>
      <c r="D28" s="568"/>
      <c r="E28" s="568"/>
      <c r="F28" s="568"/>
      <c r="G28" s="568"/>
      <c r="H28" s="568"/>
      <c r="I28" s="568"/>
      <c r="J28" s="568"/>
      <c r="K28" s="569"/>
      <c r="L28" s="60">
        <f>SUM(L25:L27)</f>
        <v>35317.440000000002</v>
      </c>
    </row>
    <row r="29" spans="1:12">
      <c r="A29" s="135"/>
      <c r="B29" s="5"/>
      <c r="C29" s="5"/>
      <c r="D29" s="5"/>
      <c r="E29" s="5"/>
      <c r="F29" s="5"/>
      <c r="G29" s="5"/>
      <c r="H29" s="5"/>
      <c r="I29" s="5"/>
      <c r="J29" s="5"/>
      <c r="K29" s="5"/>
      <c r="L29" s="17"/>
    </row>
    <row r="30" spans="1:12">
      <c r="A30" s="136" t="s">
        <v>32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21"/>
    </row>
    <row r="31" spans="1:12" ht="15.75" thickBot="1">
      <c r="A31" s="26"/>
      <c r="B31" s="11"/>
      <c r="C31" s="11"/>
      <c r="D31" s="11"/>
      <c r="E31" s="11"/>
      <c r="F31" s="11"/>
      <c r="G31" s="11"/>
      <c r="H31" s="11"/>
      <c r="I31" s="5"/>
      <c r="J31" s="5"/>
      <c r="K31" s="5"/>
      <c r="L31" s="17"/>
    </row>
    <row r="32" spans="1:12">
      <c r="A32" s="570" t="s">
        <v>20</v>
      </c>
      <c r="B32" s="571"/>
      <c r="C32" s="571"/>
      <c r="D32" s="571"/>
      <c r="E32" s="571"/>
      <c r="F32" s="571"/>
      <c r="G32" s="571"/>
      <c r="H32" s="579"/>
      <c r="I32" s="248" t="s">
        <v>21</v>
      </c>
      <c r="J32" s="50" t="s">
        <v>22</v>
      </c>
      <c r="K32" s="247" t="s">
        <v>33</v>
      </c>
      <c r="L32" s="51" t="s">
        <v>29</v>
      </c>
    </row>
    <row r="33" spans="1:12">
      <c r="A33" s="572" t="s">
        <v>268</v>
      </c>
      <c r="B33" s="573"/>
      <c r="C33" s="573"/>
      <c r="D33" s="573"/>
      <c r="E33" s="573"/>
      <c r="F33" s="573"/>
      <c r="G33" s="573"/>
      <c r="H33" s="619"/>
      <c r="I33" s="62" t="s">
        <v>1</v>
      </c>
      <c r="J33" s="63">
        <v>1</v>
      </c>
      <c r="K33" s="64">
        <f>4500*1.56</f>
        <v>7020</v>
      </c>
      <c r="L33" s="54">
        <f>+K33*J33</f>
        <v>7020</v>
      </c>
    </row>
    <row r="34" spans="1:12">
      <c r="A34" s="580" t="s">
        <v>136</v>
      </c>
      <c r="B34" s="581"/>
      <c r="C34" s="581"/>
      <c r="D34" s="581"/>
      <c r="E34" s="581"/>
      <c r="F34" s="581"/>
      <c r="G34" s="581"/>
      <c r="H34" s="582"/>
      <c r="I34" s="65" t="s">
        <v>60</v>
      </c>
      <c r="J34" s="66">
        <v>4</v>
      </c>
      <c r="K34" s="67">
        <v>2460</v>
      </c>
      <c r="L34" s="54">
        <f>+K34*J34</f>
        <v>9840</v>
      </c>
    </row>
    <row r="35" spans="1:12">
      <c r="A35" s="580" t="s">
        <v>269</v>
      </c>
      <c r="B35" s="581"/>
      <c r="C35" s="581"/>
      <c r="D35" s="581"/>
      <c r="E35" s="581"/>
      <c r="F35" s="581"/>
      <c r="G35" s="581"/>
      <c r="H35" s="582"/>
      <c r="I35" s="65" t="s">
        <v>60</v>
      </c>
      <c r="J35" s="66"/>
      <c r="K35" s="67">
        <v>8200</v>
      </c>
      <c r="L35" s="68">
        <f>+K35</f>
        <v>8200</v>
      </c>
    </row>
    <row r="36" spans="1:12">
      <c r="A36" s="580"/>
      <c r="B36" s="581"/>
      <c r="C36" s="581"/>
      <c r="D36" s="581"/>
      <c r="E36" s="581"/>
      <c r="F36" s="581"/>
      <c r="G36" s="581"/>
      <c r="H36" s="582"/>
      <c r="I36" s="65"/>
      <c r="J36" s="66"/>
      <c r="K36" s="67"/>
      <c r="L36" s="68"/>
    </row>
    <row r="37" spans="1:12" ht="15.75" thickBot="1">
      <c r="A37" s="574"/>
      <c r="B37" s="575"/>
      <c r="C37" s="575"/>
      <c r="D37" s="575"/>
      <c r="E37" s="575"/>
      <c r="F37" s="575"/>
      <c r="G37" s="575"/>
      <c r="H37" s="583"/>
      <c r="I37" s="69"/>
      <c r="J37" s="70"/>
      <c r="K37" s="67"/>
      <c r="L37" s="71"/>
    </row>
    <row r="38" spans="1:12" ht="15.75" thickBot="1">
      <c r="A38" s="567" t="s">
        <v>31</v>
      </c>
      <c r="B38" s="568"/>
      <c r="C38" s="568"/>
      <c r="D38" s="568"/>
      <c r="E38" s="568"/>
      <c r="F38" s="568"/>
      <c r="G38" s="568"/>
      <c r="H38" s="568"/>
      <c r="I38" s="568"/>
      <c r="J38" s="568"/>
      <c r="K38" s="569"/>
      <c r="L38" s="60">
        <f>SUM(L33:L37)</f>
        <v>25060</v>
      </c>
    </row>
    <row r="39" spans="1:12">
      <c r="A39" s="16"/>
      <c r="B39" s="5"/>
      <c r="C39" s="5"/>
      <c r="D39" s="5"/>
      <c r="E39" s="5"/>
      <c r="F39" s="5"/>
      <c r="G39" s="5"/>
      <c r="H39" s="5"/>
      <c r="I39" s="5"/>
      <c r="J39" s="5"/>
      <c r="K39" s="5"/>
      <c r="L39" s="17"/>
    </row>
    <row r="40" spans="1:12">
      <c r="A40" s="136" t="s">
        <v>34</v>
      </c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21"/>
    </row>
    <row r="41" spans="1:12" ht="15.75" thickBot="1">
      <c r="A41" s="16"/>
      <c r="B41" s="5"/>
      <c r="C41" s="5"/>
      <c r="D41" s="5"/>
      <c r="E41" s="5"/>
      <c r="F41" s="5"/>
      <c r="G41" s="5"/>
      <c r="H41" s="5"/>
      <c r="I41" s="5"/>
      <c r="J41" s="5"/>
      <c r="K41" s="5"/>
      <c r="L41" s="17"/>
    </row>
    <row r="42" spans="1:12">
      <c r="A42" s="570" t="s">
        <v>35</v>
      </c>
      <c r="B42" s="571"/>
      <c r="C42" s="571"/>
      <c r="D42" s="571"/>
      <c r="E42" s="571"/>
      <c r="F42" s="571"/>
      <c r="G42" s="571"/>
      <c r="H42" s="50" t="s">
        <v>36</v>
      </c>
      <c r="I42" s="247" t="s">
        <v>37</v>
      </c>
      <c r="J42" s="50" t="s">
        <v>38</v>
      </c>
      <c r="K42" s="247" t="s">
        <v>39</v>
      </c>
      <c r="L42" s="51" t="s">
        <v>29</v>
      </c>
    </row>
    <row r="43" spans="1:12">
      <c r="A43" s="580"/>
      <c r="B43" s="581"/>
      <c r="C43" s="581"/>
      <c r="D43" s="581"/>
      <c r="E43" s="581"/>
      <c r="F43" s="581"/>
      <c r="G43" s="581"/>
      <c r="H43" s="63"/>
      <c r="I43" s="72"/>
      <c r="J43" s="73"/>
      <c r="K43" s="64"/>
      <c r="L43" s="54"/>
    </row>
    <row r="44" spans="1:12" ht="15.75" thickBot="1">
      <c r="A44" s="574"/>
      <c r="B44" s="575"/>
      <c r="C44" s="575"/>
      <c r="D44" s="575"/>
      <c r="E44" s="575"/>
      <c r="F44" s="575"/>
      <c r="G44" s="575"/>
      <c r="H44" s="74"/>
      <c r="I44" s="11"/>
      <c r="J44" s="75"/>
      <c r="K44" s="64"/>
      <c r="L44" s="54"/>
    </row>
    <row r="45" spans="1:12" ht="15.75" thickBot="1">
      <c r="A45" s="567" t="s">
        <v>31</v>
      </c>
      <c r="B45" s="568"/>
      <c r="C45" s="568"/>
      <c r="D45" s="568"/>
      <c r="E45" s="568"/>
      <c r="F45" s="568"/>
      <c r="G45" s="568"/>
      <c r="H45" s="568"/>
      <c r="I45" s="568"/>
      <c r="J45" s="568"/>
      <c r="K45" s="569"/>
      <c r="L45" s="60">
        <f>SUM(L43:L44)</f>
        <v>0</v>
      </c>
    </row>
    <row r="46" spans="1:12">
      <c r="A46" s="16"/>
      <c r="B46" s="5"/>
      <c r="C46" s="5"/>
      <c r="D46" s="5"/>
      <c r="E46" s="5"/>
      <c r="F46" s="5"/>
      <c r="G46" s="5"/>
      <c r="H46" s="5"/>
      <c r="I46" s="5"/>
      <c r="J46" s="5"/>
      <c r="K46" s="5"/>
      <c r="L46" s="17"/>
    </row>
    <row r="47" spans="1:12">
      <c r="A47" s="136" t="s">
        <v>41</v>
      </c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21"/>
    </row>
    <row r="48" spans="1:12" ht="15.75" thickBot="1">
      <c r="A48" s="16"/>
      <c r="B48" s="5"/>
      <c r="C48" s="5"/>
      <c r="D48" s="5"/>
      <c r="E48" s="5"/>
      <c r="F48" s="5"/>
      <c r="G48" s="5"/>
      <c r="H48" s="5"/>
      <c r="I48" s="5"/>
      <c r="J48" s="5"/>
      <c r="K48" s="5"/>
      <c r="L48" s="17"/>
    </row>
    <row r="49" spans="1:12">
      <c r="A49" s="570" t="s">
        <v>42</v>
      </c>
      <c r="B49" s="571"/>
      <c r="C49" s="571"/>
      <c r="D49" s="571"/>
      <c r="E49" s="571"/>
      <c r="F49" s="571"/>
      <c r="G49" s="571"/>
      <c r="H49" s="50" t="s">
        <v>43</v>
      </c>
      <c r="I49" s="76" t="s">
        <v>44</v>
      </c>
      <c r="J49" s="77" t="s">
        <v>45</v>
      </c>
      <c r="K49" s="76" t="s">
        <v>28</v>
      </c>
      <c r="L49" s="78" t="s">
        <v>29</v>
      </c>
    </row>
    <row r="50" spans="1:12">
      <c r="A50" s="572" t="s">
        <v>46</v>
      </c>
      <c r="B50" s="573"/>
      <c r="C50" s="573"/>
      <c r="D50" s="573"/>
      <c r="E50" s="573"/>
      <c r="F50" s="573"/>
      <c r="G50" s="573"/>
      <c r="H50" s="52">
        <f>+insumos!C49*4+insumos!C50</f>
        <v>247104</v>
      </c>
      <c r="I50" s="64">
        <f>+H50*0.85</f>
        <v>210038.39999999999</v>
      </c>
      <c r="J50" s="52">
        <f>+H50+I50</f>
        <v>457142.4</v>
      </c>
      <c r="K50" s="72">
        <v>9</v>
      </c>
      <c r="L50" s="54">
        <f>+J50/K50</f>
        <v>50793.600000000006</v>
      </c>
    </row>
    <row r="51" spans="1:12" ht="15.75" thickBot="1">
      <c r="A51" s="574"/>
      <c r="B51" s="575"/>
      <c r="C51" s="575"/>
      <c r="D51" s="575"/>
      <c r="E51" s="575"/>
      <c r="F51" s="575"/>
      <c r="G51" s="575"/>
      <c r="H51" s="87"/>
      <c r="I51" s="11"/>
      <c r="J51" s="87"/>
      <c r="K51" s="11"/>
      <c r="L51" s="88"/>
    </row>
    <row r="52" spans="1:12" ht="15.75" thickBot="1">
      <c r="A52" s="567" t="s">
        <v>31</v>
      </c>
      <c r="B52" s="568"/>
      <c r="C52" s="568"/>
      <c r="D52" s="568"/>
      <c r="E52" s="568"/>
      <c r="F52" s="568"/>
      <c r="G52" s="568"/>
      <c r="H52" s="568"/>
      <c r="I52" s="568"/>
      <c r="J52" s="568"/>
      <c r="K52" s="569"/>
      <c r="L52" s="60">
        <f>SUM(L50:L51)</f>
        <v>50793.600000000006</v>
      </c>
    </row>
    <row r="53" spans="1:12" ht="15.75" thickBot="1">
      <c r="A53" s="16"/>
      <c r="B53" s="5"/>
      <c r="C53" s="5"/>
      <c r="D53" s="5"/>
      <c r="E53" s="5"/>
      <c r="F53" s="5"/>
      <c r="G53" s="5"/>
      <c r="H53" s="5"/>
      <c r="I53" s="5"/>
      <c r="J53" s="5"/>
      <c r="K53" s="5"/>
      <c r="L53" s="17"/>
    </row>
    <row r="54" spans="1:12" ht="15.75" thickBot="1">
      <c r="A54" s="576" t="s">
        <v>47</v>
      </c>
      <c r="B54" s="577"/>
      <c r="C54" s="577"/>
      <c r="D54" s="577"/>
      <c r="E54" s="577"/>
      <c r="F54" s="577"/>
      <c r="G54" s="577"/>
      <c r="H54" s="577"/>
      <c r="I54" s="577"/>
      <c r="J54" s="577"/>
      <c r="K54" s="578"/>
      <c r="L54" s="60">
        <f>ROUND(L28+L38+L45+L52,0)</f>
        <v>111171</v>
      </c>
    </row>
    <row r="55" spans="1:12">
      <c r="A55" s="16"/>
      <c r="B55" s="5"/>
      <c r="C55" s="5"/>
      <c r="D55" s="5"/>
      <c r="E55" s="5"/>
      <c r="F55" s="5"/>
      <c r="G55" s="5"/>
      <c r="H55" s="5"/>
      <c r="I55" s="5"/>
      <c r="J55" s="5"/>
      <c r="K55" s="5"/>
      <c r="L55" s="17"/>
    </row>
    <row r="56" spans="1:12">
      <c r="A56" s="16"/>
      <c r="B56" s="5"/>
      <c r="C56" s="5"/>
      <c r="D56" s="5"/>
      <c r="E56" s="5"/>
      <c r="F56" s="5"/>
      <c r="G56" s="5"/>
      <c r="H56" s="5"/>
      <c r="I56" s="5"/>
      <c r="J56" s="5"/>
      <c r="K56" s="5"/>
      <c r="L56" s="17"/>
    </row>
    <row r="57" spans="1:12">
      <c r="A57" s="16"/>
      <c r="B57" s="5"/>
      <c r="C57" s="5"/>
      <c r="D57" s="5"/>
      <c r="E57" s="5"/>
      <c r="F57" s="5"/>
      <c r="G57" s="5"/>
      <c r="H57" s="5"/>
      <c r="I57" s="5"/>
      <c r="J57" s="5"/>
      <c r="K57" s="5"/>
      <c r="L57" s="17"/>
    </row>
    <row r="58" spans="1:12">
      <c r="A58" s="16"/>
      <c r="B58" s="5"/>
      <c r="C58" s="5"/>
      <c r="D58" s="5"/>
      <c r="E58" s="5"/>
      <c r="F58" s="5"/>
      <c r="G58" s="5"/>
      <c r="H58" s="5"/>
      <c r="I58" s="5"/>
      <c r="J58" s="5"/>
      <c r="K58" s="5"/>
      <c r="L58" s="17"/>
    </row>
    <row r="59" spans="1:12">
      <c r="A59" s="16"/>
      <c r="B59" s="5"/>
      <c r="C59" s="5"/>
      <c r="D59" s="5"/>
      <c r="E59" s="5"/>
      <c r="F59" s="5"/>
      <c r="G59" s="5"/>
      <c r="H59" s="5"/>
      <c r="I59" s="5"/>
      <c r="J59" s="5"/>
      <c r="K59" s="5"/>
      <c r="L59" s="17"/>
    </row>
    <row r="60" spans="1:12">
      <c r="A60" s="16"/>
      <c r="B60" s="5"/>
      <c r="C60" s="5"/>
      <c r="D60" s="5"/>
      <c r="E60" s="5"/>
      <c r="F60" s="5"/>
      <c r="G60" s="5"/>
      <c r="H60" s="5"/>
      <c r="I60" s="5"/>
      <c r="J60" s="5"/>
      <c r="K60" s="5"/>
      <c r="L60" s="17"/>
    </row>
    <row r="61" spans="1:12">
      <c r="A61" s="16"/>
      <c r="B61" s="5"/>
      <c r="C61" s="5"/>
      <c r="D61" s="5"/>
      <c r="E61" s="5"/>
      <c r="F61" s="5"/>
      <c r="G61" s="5"/>
      <c r="H61" s="5"/>
      <c r="I61" s="5"/>
      <c r="J61" s="5"/>
      <c r="K61" s="5"/>
      <c r="L61" s="17"/>
    </row>
    <row r="62" spans="1:12">
      <c r="A62" s="16"/>
      <c r="B62" s="5"/>
      <c r="C62" s="5"/>
      <c r="D62" s="5"/>
      <c r="E62" s="5"/>
      <c r="F62" s="79" t="s">
        <v>48</v>
      </c>
      <c r="G62" s="5"/>
      <c r="H62" s="5"/>
      <c r="I62" s="5"/>
      <c r="J62" s="5"/>
      <c r="K62" s="5"/>
      <c r="L62" s="17"/>
    </row>
    <row r="63" spans="1:12">
      <c r="A63" s="16"/>
      <c r="B63" s="5"/>
      <c r="C63" s="5"/>
      <c r="D63" s="5"/>
      <c r="E63" s="5"/>
      <c r="F63" s="79" t="s">
        <v>49</v>
      </c>
      <c r="G63" s="554"/>
      <c r="H63" s="554"/>
      <c r="I63" s="554"/>
      <c r="J63" s="5"/>
      <c r="K63" s="5"/>
      <c r="L63" s="17"/>
    </row>
    <row r="64" spans="1:12">
      <c r="A64" s="555" t="s">
        <v>50</v>
      </c>
      <c r="B64" s="556"/>
      <c r="C64" s="556"/>
      <c r="D64" s="556"/>
      <c r="E64" s="556"/>
      <c r="F64" s="556"/>
      <c r="G64" s="556"/>
      <c r="H64" s="556"/>
      <c r="I64" s="556"/>
      <c r="J64" s="556"/>
      <c r="K64" s="556"/>
      <c r="L64" s="557"/>
    </row>
    <row r="65" spans="1:12">
      <c r="A65" s="16"/>
      <c r="B65" s="5"/>
      <c r="C65" s="5"/>
      <c r="D65" s="5"/>
      <c r="E65" s="5"/>
      <c r="F65" s="5" t="s">
        <v>51</v>
      </c>
      <c r="G65" s="5"/>
      <c r="H65" s="5"/>
      <c r="I65" s="5"/>
      <c r="J65" s="5"/>
      <c r="K65" s="5"/>
      <c r="L65" s="17"/>
    </row>
    <row r="66" spans="1:12">
      <c r="A66" s="136" t="s">
        <v>89</v>
      </c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21"/>
    </row>
    <row r="67" spans="1:12">
      <c r="A67" s="558"/>
      <c r="B67" s="559"/>
      <c r="C67" s="559"/>
      <c r="D67" s="559"/>
      <c r="E67" s="559"/>
      <c r="F67" s="559"/>
      <c r="G67" s="559"/>
      <c r="H67" s="559"/>
      <c r="I67" s="559"/>
      <c r="J67" s="559"/>
      <c r="K67" s="559"/>
      <c r="L67" s="560"/>
    </row>
    <row r="68" spans="1:12">
      <c r="A68" s="561"/>
      <c r="B68" s="562"/>
      <c r="C68" s="562"/>
      <c r="D68" s="562"/>
      <c r="E68" s="562"/>
      <c r="F68" s="562"/>
      <c r="G68" s="562"/>
      <c r="H68" s="562"/>
      <c r="I68" s="562"/>
      <c r="J68" s="562"/>
      <c r="K68" s="562"/>
      <c r="L68" s="563"/>
    </row>
    <row r="69" spans="1:12">
      <c r="A69" s="564"/>
      <c r="B69" s="565"/>
      <c r="C69" s="565"/>
      <c r="D69" s="565"/>
      <c r="E69" s="565"/>
      <c r="F69" s="565"/>
      <c r="G69" s="565"/>
      <c r="H69" s="565"/>
      <c r="I69" s="565"/>
      <c r="J69" s="565"/>
      <c r="K69" s="565"/>
      <c r="L69" s="566"/>
    </row>
    <row r="70" spans="1:12">
      <c r="A70" s="80"/>
      <c r="B70" s="81"/>
      <c r="C70" s="81"/>
      <c r="D70" s="81"/>
      <c r="E70" s="81"/>
      <c r="F70" s="81"/>
      <c r="G70" s="81"/>
      <c r="H70" s="81"/>
      <c r="I70" s="81"/>
      <c r="J70" s="81"/>
      <c r="K70" s="81"/>
      <c r="L70" s="82"/>
    </row>
    <row r="71" spans="1:12">
      <c r="A71" s="80" t="s">
        <v>53</v>
      </c>
      <c r="B71" s="137"/>
      <c r="C71" s="81"/>
      <c r="D71" s="81"/>
      <c r="E71" s="81"/>
      <c r="F71" s="81"/>
      <c r="G71" s="81"/>
      <c r="H71" s="81"/>
      <c r="I71" s="81"/>
      <c r="J71" s="81"/>
      <c r="K71" s="81"/>
      <c r="L71" s="82"/>
    </row>
    <row r="72" spans="1:12">
      <c r="A72" s="16" t="s">
        <v>54</v>
      </c>
      <c r="B72" s="5"/>
      <c r="C72" s="5"/>
      <c r="D72" s="5"/>
      <c r="E72" s="79"/>
      <c r="F72" s="5"/>
      <c r="G72" s="5"/>
      <c r="H72" s="5"/>
      <c r="I72" s="5"/>
      <c r="J72" s="5"/>
      <c r="K72" s="5"/>
      <c r="L72" s="17"/>
    </row>
    <row r="73" spans="1:12">
      <c r="A73" s="16"/>
      <c r="B73" s="5"/>
      <c r="C73" s="5"/>
      <c r="D73" s="5"/>
      <c r="E73" s="79"/>
      <c r="F73" s="139"/>
      <c r="G73" s="139"/>
      <c r="H73" s="139"/>
      <c r="I73" s="139"/>
      <c r="J73" s="5"/>
      <c r="K73" s="5"/>
      <c r="L73" s="17"/>
    </row>
    <row r="74" spans="1:12">
      <c r="A74" s="149"/>
      <c r="B74" s="139"/>
      <c r="C74" s="139"/>
      <c r="D74" s="139"/>
      <c r="E74" s="139"/>
      <c r="F74" s="139"/>
      <c r="G74" s="139"/>
      <c r="H74" s="139"/>
      <c r="I74" s="139"/>
      <c r="J74" s="139"/>
      <c r="K74" s="139"/>
      <c r="L74" s="140"/>
    </row>
    <row r="75" spans="1:12">
      <c r="A75" s="16" t="s">
        <v>55</v>
      </c>
      <c r="B75" s="83"/>
      <c r="C75" s="83"/>
      <c r="D75" s="84"/>
      <c r="E75" s="141"/>
      <c r="F75" s="141"/>
      <c r="G75" s="141"/>
      <c r="H75" s="141"/>
      <c r="I75" s="142"/>
      <c r="J75" s="142"/>
      <c r="K75" s="142"/>
      <c r="L75" s="143"/>
    </row>
    <row r="76" spans="1:12" ht="15.75" thickBot="1">
      <c r="A76" s="144"/>
      <c r="B76" s="145"/>
      <c r="C76" s="145"/>
      <c r="D76" s="11"/>
      <c r="E76" s="146"/>
      <c r="F76" s="146"/>
      <c r="G76" s="146"/>
      <c r="H76" s="146"/>
      <c r="I76" s="147"/>
      <c r="J76" s="147"/>
      <c r="K76" s="147"/>
      <c r="L76" s="148"/>
    </row>
  </sheetData>
  <mergeCells count="44">
    <mergeCell ref="A50:G50"/>
    <mergeCell ref="A51:G51"/>
    <mergeCell ref="A52:K52"/>
    <mergeCell ref="A54:K54"/>
    <mergeCell ref="A67:L69"/>
    <mergeCell ref="G63:I63"/>
    <mergeCell ref="A64:L64"/>
    <mergeCell ref="A49:G49"/>
    <mergeCell ref="A33:H33"/>
    <mergeCell ref="A34:H34"/>
    <mergeCell ref="A35:H35"/>
    <mergeCell ref="A36:H36"/>
    <mergeCell ref="A37:H37"/>
    <mergeCell ref="A38:K38"/>
    <mergeCell ref="A42:G42"/>
    <mergeCell ref="A43:G43"/>
    <mergeCell ref="A44:G44"/>
    <mergeCell ref="A45:K45"/>
    <mergeCell ref="A32:H32"/>
    <mergeCell ref="B20:J20"/>
    <mergeCell ref="A24:E24"/>
    <mergeCell ref="F24:G24"/>
    <mergeCell ref="H24:I24"/>
    <mergeCell ref="A25:E25"/>
    <mergeCell ref="F25:G25"/>
    <mergeCell ref="H25:I25"/>
    <mergeCell ref="A26:E26"/>
    <mergeCell ref="A27:E27"/>
    <mergeCell ref="F27:G27"/>
    <mergeCell ref="H27:I27"/>
    <mergeCell ref="A28:K28"/>
    <mergeCell ref="B19:J19"/>
    <mergeCell ref="A2:A5"/>
    <mergeCell ref="D2:I2"/>
    <mergeCell ref="J2:L2"/>
    <mergeCell ref="D3:I3"/>
    <mergeCell ref="D4:I4"/>
    <mergeCell ref="D5:I5"/>
    <mergeCell ref="K5:L5"/>
    <mergeCell ref="C10:L10"/>
    <mergeCell ref="C11:L11"/>
    <mergeCell ref="C12:L12"/>
    <mergeCell ref="C13:L13"/>
    <mergeCell ref="C14:L14"/>
  </mergeCells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AP77"/>
  <sheetViews>
    <sheetView topLeftCell="A37" zoomScale="80" zoomScaleNormal="80" workbookViewId="0">
      <selection activeCell="I73" sqref="I73"/>
    </sheetView>
  </sheetViews>
  <sheetFormatPr baseColWidth="10" defaultRowHeight="15"/>
  <cols>
    <col min="1" max="7" width="11.42578125" style="85"/>
    <col min="8" max="8" width="15.42578125" style="85" customWidth="1"/>
    <col min="9" max="9" width="14.85546875" style="85" customWidth="1"/>
    <col min="10" max="10" width="13.28515625" style="85" customWidth="1"/>
    <col min="11" max="11" width="15.85546875" style="85" customWidth="1"/>
    <col min="12" max="12" width="13" style="85" customWidth="1"/>
    <col min="13" max="254" width="11.42578125" style="203"/>
    <col min="255" max="255" width="1.85546875" style="203" customWidth="1"/>
    <col min="256" max="262" width="11.42578125" style="203"/>
    <col min="263" max="263" width="15.42578125" style="203" customWidth="1"/>
    <col min="264" max="264" width="14.85546875" style="203" customWidth="1"/>
    <col min="265" max="265" width="13.28515625" style="203" customWidth="1"/>
    <col min="266" max="266" width="15.85546875" style="203" customWidth="1"/>
    <col min="267" max="267" width="13" style="203" customWidth="1"/>
    <col min="268" max="268" width="0.140625" style="203" customWidth="1"/>
    <col min="269" max="510" width="11.42578125" style="203"/>
    <col min="511" max="511" width="1.85546875" style="203" customWidth="1"/>
    <col min="512" max="518" width="11.42578125" style="203"/>
    <col min="519" max="519" width="15.42578125" style="203" customWidth="1"/>
    <col min="520" max="520" width="14.85546875" style="203" customWidth="1"/>
    <col min="521" max="521" width="13.28515625" style="203" customWidth="1"/>
    <col min="522" max="522" width="15.85546875" style="203" customWidth="1"/>
    <col min="523" max="523" width="13" style="203" customWidth="1"/>
    <col min="524" max="524" width="0.140625" style="203" customWidth="1"/>
    <col min="525" max="766" width="11.42578125" style="203"/>
    <col min="767" max="767" width="1.85546875" style="203" customWidth="1"/>
    <col min="768" max="774" width="11.42578125" style="203"/>
    <col min="775" max="775" width="15.42578125" style="203" customWidth="1"/>
    <col min="776" max="776" width="14.85546875" style="203" customWidth="1"/>
    <col min="777" max="777" width="13.28515625" style="203" customWidth="1"/>
    <col min="778" max="778" width="15.85546875" style="203" customWidth="1"/>
    <col min="779" max="779" width="13" style="203" customWidth="1"/>
    <col min="780" max="780" width="0.140625" style="203" customWidth="1"/>
    <col min="781" max="1022" width="11.42578125" style="203"/>
    <col min="1023" max="1023" width="1.85546875" style="203" customWidth="1"/>
    <col min="1024" max="1030" width="11.42578125" style="203"/>
    <col min="1031" max="1031" width="15.42578125" style="203" customWidth="1"/>
    <col min="1032" max="1032" width="14.85546875" style="203" customWidth="1"/>
    <col min="1033" max="1033" width="13.28515625" style="203" customWidth="1"/>
    <col min="1034" max="1034" width="15.85546875" style="203" customWidth="1"/>
    <col min="1035" max="1035" width="13" style="203" customWidth="1"/>
    <col min="1036" max="1036" width="0.140625" style="203" customWidth="1"/>
    <col min="1037" max="1278" width="11.42578125" style="203"/>
    <col min="1279" max="1279" width="1.85546875" style="203" customWidth="1"/>
    <col min="1280" max="1286" width="11.42578125" style="203"/>
    <col min="1287" max="1287" width="15.42578125" style="203" customWidth="1"/>
    <col min="1288" max="1288" width="14.85546875" style="203" customWidth="1"/>
    <col min="1289" max="1289" width="13.28515625" style="203" customWidth="1"/>
    <col min="1290" max="1290" width="15.85546875" style="203" customWidth="1"/>
    <col min="1291" max="1291" width="13" style="203" customWidth="1"/>
    <col min="1292" max="1292" width="0.140625" style="203" customWidth="1"/>
    <col min="1293" max="1534" width="11.42578125" style="203"/>
    <col min="1535" max="1535" width="1.85546875" style="203" customWidth="1"/>
    <col min="1536" max="1542" width="11.42578125" style="203"/>
    <col min="1543" max="1543" width="15.42578125" style="203" customWidth="1"/>
    <col min="1544" max="1544" width="14.85546875" style="203" customWidth="1"/>
    <col min="1545" max="1545" width="13.28515625" style="203" customWidth="1"/>
    <col min="1546" max="1546" width="15.85546875" style="203" customWidth="1"/>
    <col min="1547" max="1547" width="13" style="203" customWidth="1"/>
    <col min="1548" max="1548" width="0.140625" style="203" customWidth="1"/>
    <col min="1549" max="1790" width="11.42578125" style="203"/>
    <col min="1791" max="1791" width="1.85546875" style="203" customWidth="1"/>
    <col min="1792" max="1798" width="11.42578125" style="203"/>
    <col min="1799" max="1799" width="15.42578125" style="203" customWidth="1"/>
    <col min="1800" max="1800" width="14.85546875" style="203" customWidth="1"/>
    <col min="1801" max="1801" width="13.28515625" style="203" customWidth="1"/>
    <col min="1802" max="1802" width="15.85546875" style="203" customWidth="1"/>
    <col min="1803" max="1803" width="13" style="203" customWidth="1"/>
    <col min="1804" max="1804" width="0.140625" style="203" customWidth="1"/>
    <col min="1805" max="2046" width="11.42578125" style="203"/>
    <col min="2047" max="2047" width="1.85546875" style="203" customWidth="1"/>
    <col min="2048" max="2054" width="11.42578125" style="203"/>
    <col min="2055" max="2055" width="15.42578125" style="203" customWidth="1"/>
    <col min="2056" max="2056" width="14.85546875" style="203" customWidth="1"/>
    <col min="2057" max="2057" width="13.28515625" style="203" customWidth="1"/>
    <col min="2058" max="2058" width="15.85546875" style="203" customWidth="1"/>
    <col min="2059" max="2059" width="13" style="203" customWidth="1"/>
    <col min="2060" max="2060" width="0.140625" style="203" customWidth="1"/>
    <col min="2061" max="2302" width="11.42578125" style="203"/>
    <col min="2303" max="2303" width="1.85546875" style="203" customWidth="1"/>
    <col min="2304" max="2310" width="11.42578125" style="203"/>
    <col min="2311" max="2311" width="15.42578125" style="203" customWidth="1"/>
    <col min="2312" max="2312" width="14.85546875" style="203" customWidth="1"/>
    <col min="2313" max="2313" width="13.28515625" style="203" customWidth="1"/>
    <col min="2314" max="2314" width="15.85546875" style="203" customWidth="1"/>
    <col min="2315" max="2315" width="13" style="203" customWidth="1"/>
    <col min="2316" max="2316" width="0.140625" style="203" customWidth="1"/>
    <col min="2317" max="2558" width="11.42578125" style="203"/>
    <col min="2559" max="2559" width="1.85546875" style="203" customWidth="1"/>
    <col min="2560" max="2566" width="11.42578125" style="203"/>
    <col min="2567" max="2567" width="15.42578125" style="203" customWidth="1"/>
    <col min="2568" max="2568" width="14.85546875" style="203" customWidth="1"/>
    <col min="2569" max="2569" width="13.28515625" style="203" customWidth="1"/>
    <col min="2570" max="2570" width="15.85546875" style="203" customWidth="1"/>
    <col min="2571" max="2571" width="13" style="203" customWidth="1"/>
    <col min="2572" max="2572" width="0.140625" style="203" customWidth="1"/>
    <col min="2573" max="2814" width="11.42578125" style="203"/>
    <col min="2815" max="2815" width="1.85546875" style="203" customWidth="1"/>
    <col min="2816" max="2822" width="11.42578125" style="203"/>
    <col min="2823" max="2823" width="15.42578125" style="203" customWidth="1"/>
    <col min="2824" max="2824" width="14.85546875" style="203" customWidth="1"/>
    <col min="2825" max="2825" width="13.28515625" style="203" customWidth="1"/>
    <col min="2826" max="2826" width="15.85546875" style="203" customWidth="1"/>
    <col min="2827" max="2827" width="13" style="203" customWidth="1"/>
    <col min="2828" max="2828" width="0.140625" style="203" customWidth="1"/>
    <col min="2829" max="3070" width="11.42578125" style="203"/>
    <col min="3071" max="3071" width="1.85546875" style="203" customWidth="1"/>
    <col min="3072" max="3078" width="11.42578125" style="203"/>
    <col min="3079" max="3079" width="15.42578125" style="203" customWidth="1"/>
    <col min="3080" max="3080" width="14.85546875" style="203" customWidth="1"/>
    <col min="3081" max="3081" width="13.28515625" style="203" customWidth="1"/>
    <col min="3082" max="3082" width="15.85546875" style="203" customWidth="1"/>
    <col min="3083" max="3083" width="13" style="203" customWidth="1"/>
    <col min="3084" max="3084" width="0.140625" style="203" customWidth="1"/>
    <col min="3085" max="3326" width="11.42578125" style="203"/>
    <col min="3327" max="3327" width="1.85546875" style="203" customWidth="1"/>
    <col min="3328" max="3334" width="11.42578125" style="203"/>
    <col min="3335" max="3335" width="15.42578125" style="203" customWidth="1"/>
    <col min="3336" max="3336" width="14.85546875" style="203" customWidth="1"/>
    <col min="3337" max="3337" width="13.28515625" style="203" customWidth="1"/>
    <col min="3338" max="3338" width="15.85546875" style="203" customWidth="1"/>
    <col min="3339" max="3339" width="13" style="203" customWidth="1"/>
    <col min="3340" max="3340" width="0.140625" style="203" customWidth="1"/>
    <col min="3341" max="3582" width="11.42578125" style="203"/>
    <col min="3583" max="3583" width="1.85546875" style="203" customWidth="1"/>
    <col min="3584" max="3590" width="11.42578125" style="203"/>
    <col min="3591" max="3591" width="15.42578125" style="203" customWidth="1"/>
    <col min="3592" max="3592" width="14.85546875" style="203" customWidth="1"/>
    <col min="3593" max="3593" width="13.28515625" style="203" customWidth="1"/>
    <col min="3594" max="3594" width="15.85546875" style="203" customWidth="1"/>
    <col min="3595" max="3595" width="13" style="203" customWidth="1"/>
    <col min="3596" max="3596" width="0.140625" style="203" customWidth="1"/>
    <col min="3597" max="3838" width="11.42578125" style="203"/>
    <col min="3839" max="3839" width="1.85546875" style="203" customWidth="1"/>
    <col min="3840" max="3846" width="11.42578125" style="203"/>
    <col min="3847" max="3847" width="15.42578125" style="203" customWidth="1"/>
    <col min="3848" max="3848" width="14.85546875" style="203" customWidth="1"/>
    <col min="3849" max="3849" width="13.28515625" style="203" customWidth="1"/>
    <col min="3850" max="3850" width="15.85546875" style="203" customWidth="1"/>
    <col min="3851" max="3851" width="13" style="203" customWidth="1"/>
    <col min="3852" max="3852" width="0.140625" style="203" customWidth="1"/>
    <col min="3853" max="4094" width="11.42578125" style="203"/>
    <col min="4095" max="4095" width="1.85546875" style="203" customWidth="1"/>
    <col min="4096" max="4102" width="11.42578125" style="203"/>
    <col min="4103" max="4103" width="15.42578125" style="203" customWidth="1"/>
    <col min="4104" max="4104" width="14.85546875" style="203" customWidth="1"/>
    <col min="4105" max="4105" width="13.28515625" style="203" customWidth="1"/>
    <col min="4106" max="4106" width="15.85546875" style="203" customWidth="1"/>
    <col min="4107" max="4107" width="13" style="203" customWidth="1"/>
    <col min="4108" max="4108" width="0.140625" style="203" customWidth="1"/>
    <col min="4109" max="4350" width="11.42578125" style="203"/>
    <col min="4351" max="4351" width="1.85546875" style="203" customWidth="1"/>
    <col min="4352" max="4358" width="11.42578125" style="203"/>
    <col min="4359" max="4359" width="15.42578125" style="203" customWidth="1"/>
    <col min="4360" max="4360" width="14.85546875" style="203" customWidth="1"/>
    <col min="4361" max="4361" width="13.28515625" style="203" customWidth="1"/>
    <col min="4362" max="4362" width="15.85546875" style="203" customWidth="1"/>
    <col min="4363" max="4363" width="13" style="203" customWidth="1"/>
    <col min="4364" max="4364" width="0.140625" style="203" customWidth="1"/>
    <col min="4365" max="4606" width="11.42578125" style="203"/>
    <col min="4607" max="4607" width="1.85546875" style="203" customWidth="1"/>
    <col min="4608" max="4614" width="11.42578125" style="203"/>
    <col min="4615" max="4615" width="15.42578125" style="203" customWidth="1"/>
    <col min="4616" max="4616" width="14.85546875" style="203" customWidth="1"/>
    <col min="4617" max="4617" width="13.28515625" style="203" customWidth="1"/>
    <col min="4618" max="4618" width="15.85546875" style="203" customWidth="1"/>
    <col min="4619" max="4619" width="13" style="203" customWidth="1"/>
    <col min="4620" max="4620" width="0.140625" style="203" customWidth="1"/>
    <col min="4621" max="4862" width="11.42578125" style="203"/>
    <col min="4863" max="4863" width="1.85546875" style="203" customWidth="1"/>
    <col min="4864" max="4870" width="11.42578125" style="203"/>
    <col min="4871" max="4871" width="15.42578125" style="203" customWidth="1"/>
    <col min="4872" max="4872" width="14.85546875" style="203" customWidth="1"/>
    <col min="4873" max="4873" width="13.28515625" style="203" customWidth="1"/>
    <col min="4874" max="4874" width="15.85546875" style="203" customWidth="1"/>
    <col min="4875" max="4875" width="13" style="203" customWidth="1"/>
    <col min="4876" max="4876" width="0.140625" style="203" customWidth="1"/>
    <col min="4877" max="5118" width="11.42578125" style="203"/>
    <col min="5119" max="5119" width="1.85546875" style="203" customWidth="1"/>
    <col min="5120" max="5126" width="11.42578125" style="203"/>
    <col min="5127" max="5127" width="15.42578125" style="203" customWidth="1"/>
    <col min="5128" max="5128" width="14.85546875" style="203" customWidth="1"/>
    <col min="5129" max="5129" width="13.28515625" style="203" customWidth="1"/>
    <col min="5130" max="5130" width="15.85546875" style="203" customWidth="1"/>
    <col min="5131" max="5131" width="13" style="203" customWidth="1"/>
    <col min="5132" max="5132" width="0.140625" style="203" customWidth="1"/>
    <col min="5133" max="5374" width="11.42578125" style="203"/>
    <col min="5375" max="5375" width="1.85546875" style="203" customWidth="1"/>
    <col min="5376" max="5382" width="11.42578125" style="203"/>
    <col min="5383" max="5383" width="15.42578125" style="203" customWidth="1"/>
    <col min="5384" max="5384" width="14.85546875" style="203" customWidth="1"/>
    <col min="5385" max="5385" width="13.28515625" style="203" customWidth="1"/>
    <col min="5386" max="5386" width="15.85546875" style="203" customWidth="1"/>
    <col min="5387" max="5387" width="13" style="203" customWidth="1"/>
    <col min="5388" max="5388" width="0.140625" style="203" customWidth="1"/>
    <col min="5389" max="5630" width="11.42578125" style="203"/>
    <col min="5631" max="5631" width="1.85546875" style="203" customWidth="1"/>
    <col min="5632" max="5638" width="11.42578125" style="203"/>
    <col min="5639" max="5639" width="15.42578125" style="203" customWidth="1"/>
    <col min="5640" max="5640" width="14.85546875" style="203" customWidth="1"/>
    <col min="5641" max="5641" width="13.28515625" style="203" customWidth="1"/>
    <col min="5642" max="5642" width="15.85546875" style="203" customWidth="1"/>
    <col min="5643" max="5643" width="13" style="203" customWidth="1"/>
    <col min="5644" max="5644" width="0.140625" style="203" customWidth="1"/>
    <col min="5645" max="5886" width="11.42578125" style="203"/>
    <col min="5887" max="5887" width="1.85546875" style="203" customWidth="1"/>
    <col min="5888" max="5894" width="11.42578125" style="203"/>
    <col min="5895" max="5895" width="15.42578125" style="203" customWidth="1"/>
    <col min="5896" max="5896" width="14.85546875" style="203" customWidth="1"/>
    <col min="5897" max="5897" width="13.28515625" style="203" customWidth="1"/>
    <col min="5898" max="5898" width="15.85546875" style="203" customWidth="1"/>
    <col min="5899" max="5899" width="13" style="203" customWidth="1"/>
    <col min="5900" max="5900" width="0.140625" style="203" customWidth="1"/>
    <col min="5901" max="6142" width="11.42578125" style="203"/>
    <col min="6143" max="6143" width="1.85546875" style="203" customWidth="1"/>
    <col min="6144" max="6150" width="11.42578125" style="203"/>
    <col min="6151" max="6151" width="15.42578125" style="203" customWidth="1"/>
    <col min="6152" max="6152" width="14.85546875" style="203" customWidth="1"/>
    <col min="6153" max="6153" width="13.28515625" style="203" customWidth="1"/>
    <col min="6154" max="6154" width="15.85546875" style="203" customWidth="1"/>
    <col min="6155" max="6155" width="13" style="203" customWidth="1"/>
    <col min="6156" max="6156" width="0.140625" style="203" customWidth="1"/>
    <col min="6157" max="6398" width="11.42578125" style="203"/>
    <col min="6399" max="6399" width="1.85546875" style="203" customWidth="1"/>
    <col min="6400" max="6406" width="11.42578125" style="203"/>
    <col min="6407" max="6407" width="15.42578125" style="203" customWidth="1"/>
    <col min="6408" max="6408" width="14.85546875" style="203" customWidth="1"/>
    <col min="6409" max="6409" width="13.28515625" style="203" customWidth="1"/>
    <col min="6410" max="6410" width="15.85546875" style="203" customWidth="1"/>
    <col min="6411" max="6411" width="13" style="203" customWidth="1"/>
    <col min="6412" max="6412" width="0.140625" style="203" customWidth="1"/>
    <col min="6413" max="6654" width="11.42578125" style="203"/>
    <col min="6655" max="6655" width="1.85546875" style="203" customWidth="1"/>
    <col min="6656" max="6662" width="11.42578125" style="203"/>
    <col min="6663" max="6663" width="15.42578125" style="203" customWidth="1"/>
    <col min="6664" max="6664" width="14.85546875" style="203" customWidth="1"/>
    <col min="6665" max="6665" width="13.28515625" style="203" customWidth="1"/>
    <col min="6666" max="6666" width="15.85546875" style="203" customWidth="1"/>
    <col min="6667" max="6667" width="13" style="203" customWidth="1"/>
    <col min="6668" max="6668" width="0.140625" style="203" customWidth="1"/>
    <col min="6669" max="6910" width="11.42578125" style="203"/>
    <col min="6911" max="6911" width="1.85546875" style="203" customWidth="1"/>
    <col min="6912" max="6918" width="11.42578125" style="203"/>
    <col min="6919" max="6919" width="15.42578125" style="203" customWidth="1"/>
    <col min="6920" max="6920" width="14.85546875" style="203" customWidth="1"/>
    <col min="6921" max="6921" width="13.28515625" style="203" customWidth="1"/>
    <col min="6922" max="6922" width="15.85546875" style="203" customWidth="1"/>
    <col min="6923" max="6923" width="13" style="203" customWidth="1"/>
    <col min="6924" max="6924" width="0.140625" style="203" customWidth="1"/>
    <col min="6925" max="7166" width="11.42578125" style="203"/>
    <col min="7167" max="7167" width="1.85546875" style="203" customWidth="1"/>
    <col min="7168" max="7174" width="11.42578125" style="203"/>
    <col min="7175" max="7175" width="15.42578125" style="203" customWidth="1"/>
    <col min="7176" max="7176" width="14.85546875" style="203" customWidth="1"/>
    <col min="7177" max="7177" width="13.28515625" style="203" customWidth="1"/>
    <col min="7178" max="7178" width="15.85546875" style="203" customWidth="1"/>
    <col min="7179" max="7179" width="13" style="203" customWidth="1"/>
    <col min="7180" max="7180" width="0.140625" style="203" customWidth="1"/>
    <col min="7181" max="7422" width="11.42578125" style="203"/>
    <col min="7423" max="7423" width="1.85546875" style="203" customWidth="1"/>
    <col min="7424" max="7430" width="11.42578125" style="203"/>
    <col min="7431" max="7431" width="15.42578125" style="203" customWidth="1"/>
    <col min="7432" max="7432" width="14.85546875" style="203" customWidth="1"/>
    <col min="7433" max="7433" width="13.28515625" style="203" customWidth="1"/>
    <col min="7434" max="7434" width="15.85546875" style="203" customWidth="1"/>
    <col min="7435" max="7435" width="13" style="203" customWidth="1"/>
    <col min="7436" max="7436" width="0.140625" style="203" customWidth="1"/>
    <col min="7437" max="7678" width="11.42578125" style="203"/>
    <col min="7679" max="7679" width="1.85546875" style="203" customWidth="1"/>
    <col min="7680" max="7686" width="11.42578125" style="203"/>
    <col min="7687" max="7687" width="15.42578125" style="203" customWidth="1"/>
    <col min="7688" max="7688" width="14.85546875" style="203" customWidth="1"/>
    <col min="7689" max="7689" width="13.28515625" style="203" customWidth="1"/>
    <col min="7690" max="7690" width="15.85546875" style="203" customWidth="1"/>
    <col min="7691" max="7691" width="13" style="203" customWidth="1"/>
    <col min="7692" max="7692" width="0.140625" style="203" customWidth="1"/>
    <col min="7693" max="7934" width="11.42578125" style="203"/>
    <col min="7935" max="7935" width="1.85546875" style="203" customWidth="1"/>
    <col min="7936" max="7942" width="11.42578125" style="203"/>
    <col min="7943" max="7943" width="15.42578125" style="203" customWidth="1"/>
    <col min="7944" max="7944" width="14.85546875" style="203" customWidth="1"/>
    <col min="7945" max="7945" width="13.28515625" style="203" customWidth="1"/>
    <col min="7946" max="7946" width="15.85546875" style="203" customWidth="1"/>
    <col min="7947" max="7947" width="13" style="203" customWidth="1"/>
    <col min="7948" max="7948" width="0.140625" style="203" customWidth="1"/>
    <col min="7949" max="8190" width="11.42578125" style="203"/>
    <col min="8191" max="8191" width="1.85546875" style="203" customWidth="1"/>
    <col min="8192" max="8198" width="11.42578125" style="203"/>
    <col min="8199" max="8199" width="15.42578125" style="203" customWidth="1"/>
    <col min="8200" max="8200" width="14.85546875" style="203" customWidth="1"/>
    <col min="8201" max="8201" width="13.28515625" style="203" customWidth="1"/>
    <col min="8202" max="8202" width="15.85546875" style="203" customWidth="1"/>
    <col min="8203" max="8203" width="13" style="203" customWidth="1"/>
    <col min="8204" max="8204" width="0.140625" style="203" customWidth="1"/>
    <col min="8205" max="8446" width="11.42578125" style="203"/>
    <col min="8447" max="8447" width="1.85546875" style="203" customWidth="1"/>
    <col min="8448" max="8454" width="11.42578125" style="203"/>
    <col min="8455" max="8455" width="15.42578125" style="203" customWidth="1"/>
    <col min="8456" max="8456" width="14.85546875" style="203" customWidth="1"/>
    <col min="8457" max="8457" width="13.28515625" style="203" customWidth="1"/>
    <col min="8458" max="8458" width="15.85546875" style="203" customWidth="1"/>
    <col min="8459" max="8459" width="13" style="203" customWidth="1"/>
    <col min="8460" max="8460" width="0.140625" style="203" customWidth="1"/>
    <col min="8461" max="8702" width="11.42578125" style="203"/>
    <col min="8703" max="8703" width="1.85546875" style="203" customWidth="1"/>
    <col min="8704" max="8710" width="11.42578125" style="203"/>
    <col min="8711" max="8711" width="15.42578125" style="203" customWidth="1"/>
    <col min="8712" max="8712" width="14.85546875" style="203" customWidth="1"/>
    <col min="8713" max="8713" width="13.28515625" style="203" customWidth="1"/>
    <col min="8714" max="8714" width="15.85546875" style="203" customWidth="1"/>
    <col min="8715" max="8715" width="13" style="203" customWidth="1"/>
    <col min="8716" max="8716" width="0.140625" style="203" customWidth="1"/>
    <col min="8717" max="8958" width="11.42578125" style="203"/>
    <col min="8959" max="8959" width="1.85546875" style="203" customWidth="1"/>
    <col min="8960" max="8966" width="11.42578125" style="203"/>
    <col min="8967" max="8967" width="15.42578125" style="203" customWidth="1"/>
    <col min="8968" max="8968" width="14.85546875" style="203" customWidth="1"/>
    <col min="8969" max="8969" width="13.28515625" style="203" customWidth="1"/>
    <col min="8970" max="8970" width="15.85546875" style="203" customWidth="1"/>
    <col min="8971" max="8971" width="13" style="203" customWidth="1"/>
    <col min="8972" max="8972" width="0.140625" style="203" customWidth="1"/>
    <col min="8973" max="9214" width="11.42578125" style="203"/>
    <col min="9215" max="9215" width="1.85546875" style="203" customWidth="1"/>
    <col min="9216" max="9222" width="11.42578125" style="203"/>
    <col min="9223" max="9223" width="15.42578125" style="203" customWidth="1"/>
    <col min="9224" max="9224" width="14.85546875" style="203" customWidth="1"/>
    <col min="9225" max="9225" width="13.28515625" style="203" customWidth="1"/>
    <col min="9226" max="9226" width="15.85546875" style="203" customWidth="1"/>
    <col min="9227" max="9227" width="13" style="203" customWidth="1"/>
    <col min="9228" max="9228" width="0.140625" style="203" customWidth="1"/>
    <col min="9229" max="9470" width="11.42578125" style="203"/>
    <col min="9471" max="9471" width="1.85546875" style="203" customWidth="1"/>
    <col min="9472" max="9478" width="11.42578125" style="203"/>
    <col min="9479" max="9479" width="15.42578125" style="203" customWidth="1"/>
    <col min="9480" max="9480" width="14.85546875" style="203" customWidth="1"/>
    <col min="9481" max="9481" width="13.28515625" style="203" customWidth="1"/>
    <col min="9482" max="9482" width="15.85546875" style="203" customWidth="1"/>
    <col min="9483" max="9483" width="13" style="203" customWidth="1"/>
    <col min="9484" max="9484" width="0.140625" style="203" customWidth="1"/>
    <col min="9485" max="9726" width="11.42578125" style="203"/>
    <col min="9727" max="9727" width="1.85546875" style="203" customWidth="1"/>
    <col min="9728" max="9734" width="11.42578125" style="203"/>
    <col min="9735" max="9735" width="15.42578125" style="203" customWidth="1"/>
    <col min="9736" max="9736" width="14.85546875" style="203" customWidth="1"/>
    <col min="9737" max="9737" width="13.28515625" style="203" customWidth="1"/>
    <col min="9738" max="9738" width="15.85546875" style="203" customWidth="1"/>
    <col min="9739" max="9739" width="13" style="203" customWidth="1"/>
    <col min="9740" max="9740" width="0.140625" style="203" customWidth="1"/>
    <col min="9741" max="9982" width="11.42578125" style="203"/>
    <col min="9983" max="9983" width="1.85546875" style="203" customWidth="1"/>
    <col min="9984" max="9990" width="11.42578125" style="203"/>
    <col min="9991" max="9991" width="15.42578125" style="203" customWidth="1"/>
    <col min="9992" max="9992" width="14.85546875" style="203" customWidth="1"/>
    <col min="9993" max="9993" width="13.28515625" style="203" customWidth="1"/>
    <col min="9994" max="9994" width="15.85546875" style="203" customWidth="1"/>
    <col min="9995" max="9995" width="13" style="203" customWidth="1"/>
    <col min="9996" max="9996" width="0.140625" style="203" customWidth="1"/>
    <col min="9997" max="10238" width="11.42578125" style="203"/>
    <col min="10239" max="10239" width="1.85546875" style="203" customWidth="1"/>
    <col min="10240" max="10246" width="11.42578125" style="203"/>
    <col min="10247" max="10247" width="15.42578125" style="203" customWidth="1"/>
    <col min="10248" max="10248" width="14.85546875" style="203" customWidth="1"/>
    <col min="10249" max="10249" width="13.28515625" style="203" customWidth="1"/>
    <col min="10250" max="10250" width="15.85546875" style="203" customWidth="1"/>
    <col min="10251" max="10251" width="13" style="203" customWidth="1"/>
    <col min="10252" max="10252" width="0.140625" style="203" customWidth="1"/>
    <col min="10253" max="10494" width="11.42578125" style="203"/>
    <col min="10495" max="10495" width="1.85546875" style="203" customWidth="1"/>
    <col min="10496" max="10502" width="11.42578125" style="203"/>
    <col min="10503" max="10503" width="15.42578125" style="203" customWidth="1"/>
    <col min="10504" max="10504" width="14.85546875" style="203" customWidth="1"/>
    <col min="10505" max="10505" width="13.28515625" style="203" customWidth="1"/>
    <col min="10506" max="10506" width="15.85546875" style="203" customWidth="1"/>
    <col min="10507" max="10507" width="13" style="203" customWidth="1"/>
    <col min="10508" max="10508" width="0.140625" style="203" customWidth="1"/>
    <col min="10509" max="10750" width="11.42578125" style="203"/>
    <col min="10751" max="10751" width="1.85546875" style="203" customWidth="1"/>
    <col min="10752" max="10758" width="11.42578125" style="203"/>
    <col min="10759" max="10759" width="15.42578125" style="203" customWidth="1"/>
    <col min="10760" max="10760" width="14.85546875" style="203" customWidth="1"/>
    <col min="10761" max="10761" width="13.28515625" style="203" customWidth="1"/>
    <col min="10762" max="10762" width="15.85546875" style="203" customWidth="1"/>
    <col min="10763" max="10763" width="13" style="203" customWidth="1"/>
    <col min="10764" max="10764" width="0.140625" style="203" customWidth="1"/>
    <col min="10765" max="11006" width="11.42578125" style="203"/>
    <col min="11007" max="11007" width="1.85546875" style="203" customWidth="1"/>
    <col min="11008" max="11014" width="11.42578125" style="203"/>
    <col min="11015" max="11015" width="15.42578125" style="203" customWidth="1"/>
    <col min="11016" max="11016" width="14.85546875" style="203" customWidth="1"/>
    <col min="11017" max="11017" width="13.28515625" style="203" customWidth="1"/>
    <col min="11018" max="11018" width="15.85546875" style="203" customWidth="1"/>
    <col min="11019" max="11019" width="13" style="203" customWidth="1"/>
    <col min="11020" max="11020" width="0.140625" style="203" customWidth="1"/>
    <col min="11021" max="11262" width="11.42578125" style="203"/>
    <col min="11263" max="11263" width="1.85546875" style="203" customWidth="1"/>
    <col min="11264" max="11270" width="11.42578125" style="203"/>
    <col min="11271" max="11271" width="15.42578125" style="203" customWidth="1"/>
    <col min="11272" max="11272" width="14.85546875" style="203" customWidth="1"/>
    <col min="11273" max="11273" width="13.28515625" style="203" customWidth="1"/>
    <col min="11274" max="11274" width="15.85546875" style="203" customWidth="1"/>
    <col min="11275" max="11275" width="13" style="203" customWidth="1"/>
    <col min="11276" max="11276" width="0.140625" style="203" customWidth="1"/>
    <col min="11277" max="11518" width="11.42578125" style="203"/>
    <col min="11519" max="11519" width="1.85546875" style="203" customWidth="1"/>
    <col min="11520" max="11526" width="11.42578125" style="203"/>
    <col min="11527" max="11527" width="15.42578125" style="203" customWidth="1"/>
    <col min="11528" max="11528" width="14.85546875" style="203" customWidth="1"/>
    <col min="11529" max="11529" width="13.28515625" style="203" customWidth="1"/>
    <col min="11530" max="11530" width="15.85546875" style="203" customWidth="1"/>
    <col min="11531" max="11531" width="13" style="203" customWidth="1"/>
    <col min="11532" max="11532" width="0.140625" style="203" customWidth="1"/>
    <col min="11533" max="11774" width="11.42578125" style="203"/>
    <col min="11775" max="11775" width="1.85546875" style="203" customWidth="1"/>
    <col min="11776" max="11782" width="11.42578125" style="203"/>
    <col min="11783" max="11783" width="15.42578125" style="203" customWidth="1"/>
    <col min="11784" max="11784" width="14.85546875" style="203" customWidth="1"/>
    <col min="11785" max="11785" width="13.28515625" style="203" customWidth="1"/>
    <col min="11786" max="11786" width="15.85546875" style="203" customWidth="1"/>
    <col min="11787" max="11787" width="13" style="203" customWidth="1"/>
    <col min="11788" max="11788" width="0.140625" style="203" customWidth="1"/>
    <col min="11789" max="12030" width="11.42578125" style="203"/>
    <col min="12031" max="12031" width="1.85546875" style="203" customWidth="1"/>
    <col min="12032" max="12038" width="11.42578125" style="203"/>
    <col min="12039" max="12039" width="15.42578125" style="203" customWidth="1"/>
    <col min="12040" max="12040" width="14.85546875" style="203" customWidth="1"/>
    <col min="12041" max="12041" width="13.28515625" style="203" customWidth="1"/>
    <col min="12042" max="12042" width="15.85546875" style="203" customWidth="1"/>
    <col min="12043" max="12043" width="13" style="203" customWidth="1"/>
    <col min="12044" max="12044" width="0.140625" style="203" customWidth="1"/>
    <col min="12045" max="12286" width="11.42578125" style="203"/>
    <col min="12287" max="12287" width="1.85546875" style="203" customWidth="1"/>
    <col min="12288" max="12294" width="11.42578125" style="203"/>
    <col min="12295" max="12295" width="15.42578125" style="203" customWidth="1"/>
    <col min="12296" max="12296" width="14.85546875" style="203" customWidth="1"/>
    <col min="12297" max="12297" width="13.28515625" style="203" customWidth="1"/>
    <col min="12298" max="12298" width="15.85546875" style="203" customWidth="1"/>
    <col min="12299" max="12299" width="13" style="203" customWidth="1"/>
    <col min="12300" max="12300" width="0.140625" style="203" customWidth="1"/>
    <col min="12301" max="12542" width="11.42578125" style="203"/>
    <col min="12543" max="12543" width="1.85546875" style="203" customWidth="1"/>
    <col min="12544" max="12550" width="11.42578125" style="203"/>
    <col min="12551" max="12551" width="15.42578125" style="203" customWidth="1"/>
    <col min="12552" max="12552" width="14.85546875" style="203" customWidth="1"/>
    <col min="12553" max="12553" width="13.28515625" style="203" customWidth="1"/>
    <col min="12554" max="12554" width="15.85546875" style="203" customWidth="1"/>
    <col min="12555" max="12555" width="13" style="203" customWidth="1"/>
    <col min="12556" max="12556" width="0.140625" style="203" customWidth="1"/>
    <col min="12557" max="12798" width="11.42578125" style="203"/>
    <col min="12799" max="12799" width="1.85546875" style="203" customWidth="1"/>
    <col min="12800" max="12806" width="11.42578125" style="203"/>
    <col min="12807" max="12807" width="15.42578125" style="203" customWidth="1"/>
    <col min="12808" max="12808" width="14.85546875" style="203" customWidth="1"/>
    <col min="12809" max="12809" width="13.28515625" style="203" customWidth="1"/>
    <col min="12810" max="12810" width="15.85546875" style="203" customWidth="1"/>
    <col min="12811" max="12811" width="13" style="203" customWidth="1"/>
    <col min="12812" max="12812" width="0.140625" style="203" customWidth="1"/>
    <col min="12813" max="13054" width="11.42578125" style="203"/>
    <col min="13055" max="13055" width="1.85546875" style="203" customWidth="1"/>
    <col min="13056" max="13062" width="11.42578125" style="203"/>
    <col min="13063" max="13063" width="15.42578125" style="203" customWidth="1"/>
    <col min="13064" max="13064" width="14.85546875" style="203" customWidth="1"/>
    <col min="13065" max="13065" width="13.28515625" style="203" customWidth="1"/>
    <col min="13066" max="13066" width="15.85546875" style="203" customWidth="1"/>
    <col min="13067" max="13067" width="13" style="203" customWidth="1"/>
    <col min="13068" max="13068" width="0.140625" style="203" customWidth="1"/>
    <col min="13069" max="13310" width="11.42578125" style="203"/>
    <col min="13311" max="13311" width="1.85546875" style="203" customWidth="1"/>
    <col min="13312" max="13318" width="11.42578125" style="203"/>
    <col min="13319" max="13319" width="15.42578125" style="203" customWidth="1"/>
    <col min="13320" max="13320" width="14.85546875" style="203" customWidth="1"/>
    <col min="13321" max="13321" width="13.28515625" style="203" customWidth="1"/>
    <col min="13322" max="13322" width="15.85546875" style="203" customWidth="1"/>
    <col min="13323" max="13323" width="13" style="203" customWidth="1"/>
    <col min="13324" max="13324" width="0.140625" style="203" customWidth="1"/>
    <col min="13325" max="13566" width="11.42578125" style="203"/>
    <col min="13567" max="13567" width="1.85546875" style="203" customWidth="1"/>
    <col min="13568" max="13574" width="11.42578125" style="203"/>
    <col min="13575" max="13575" width="15.42578125" style="203" customWidth="1"/>
    <col min="13576" max="13576" width="14.85546875" style="203" customWidth="1"/>
    <col min="13577" max="13577" width="13.28515625" style="203" customWidth="1"/>
    <col min="13578" max="13578" width="15.85546875" style="203" customWidth="1"/>
    <col min="13579" max="13579" width="13" style="203" customWidth="1"/>
    <col min="13580" max="13580" width="0.140625" style="203" customWidth="1"/>
    <col min="13581" max="13822" width="11.42578125" style="203"/>
    <col min="13823" max="13823" width="1.85546875" style="203" customWidth="1"/>
    <col min="13824" max="13830" width="11.42578125" style="203"/>
    <col min="13831" max="13831" width="15.42578125" style="203" customWidth="1"/>
    <col min="13832" max="13832" width="14.85546875" style="203" customWidth="1"/>
    <col min="13833" max="13833" width="13.28515625" style="203" customWidth="1"/>
    <col min="13834" max="13834" width="15.85546875" style="203" customWidth="1"/>
    <col min="13835" max="13835" width="13" style="203" customWidth="1"/>
    <col min="13836" max="13836" width="0.140625" style="203" customWidth="1"/>
    <col min="13837" max="14078" width="11.42578125" style="203"/>
    <col min="14079" max="14079" width="1.85546875" style="203" customWidth="1"/>
    <col min="14080" max="14086" width="11.42578125" style="203"/>
    <col min="14087" max="14087" width="15.42578125" style="203" customWidth="1"/>
    <col min="14088" max="14088" width="14.85546875" style="203" customWidth="1"/>
    <col min="14089" max="14089" width="13.28515625" style="203" customWidth="1"/>
    <col min="14090" max="14090" width="15.85546875" style="203" customWidth="1"/>
    <col min="14091" max="14091" width="13" style="203" customWidth="1"/>
    <col min="14092" max="14092" width="0.140625" style="203" customWidth="1"/>
    <col min="14093" max="14334" width="11.42578125" style="203"/>
    <col min="14335" max="14335" width="1.85546875" style="203" customWidth="1"/>
    <col min="14336" max="14342" width="11.42578125" style="203"/>
    <col min="14343" max="14343" width="15.42578125" style="203" customWidth="1"/>
    <col min="14344" max="14344" width="14.85546875" style="203" customWidth="1"/>
    <col min="14345" max="14345" width="13.28515625" style="203" customWidth="1"/>
    <col min="14346" max="14346" width="15.85546875" style="203" customWidth="1"/>
    <col min="14347" max="14347" width="13" style="203" customWidth="1"/>
    <col min="14348" max="14348" width="0.140625" style="203" customWidth="1"/>
    <col min="14349" max="14590" width="11.42578125" style="203"/>
    <col min="14591" max="14591" width="1.85546875" style="203" customWidth="1"/>
    <col min="14592" max="14598" width="11.42578125" style="203"/>
    <col min="14599" max="14599" width="15.42578125" style="203" customWidth="1"/>
    <col min="14600" max="14600" width="14.85546875" style="203" customWidth="1"/>
    <col min="14601" max="14601" width="13.28515625" style="203" customWidth="1"/>
    <col min="14602" max="14602" width="15.85546875" style="203" customWidth="1"/>
    <col min="14603" max="14603" width="13" style="203" customWidth="1"/>
    <col min="14604" max="14604" width="0.140625" style="203" customWidth="1"/>
    <col min="14605" max="14846" width="11.42578125" style="203"/>
    <col min="14847" max="14847" width="1.85546875" style="203" customWidth="1"/>
    <col min="14848" max="14854" width="11.42578125" style="203"/>
    <col min="14855" max="14855" width="15.42578125" style="203" customWidth="1"/>
    <col min="14856" max="14856" width="14.85546875" style="203" customWidth="1"/>
    <col min="14857" max="14857" width="13.28515625" style="203" customWidth="1"/>
    <col min="14858" max="14858" width="15.85546875" style="203" customWidth="1"/>
    <col min="14859" max="14859" width="13" style="203" customWidth="1"/>
    <col min="14860" max="14860" width="0.140625" style="203" customWidth="1"/>
    <col min="14861" max="15102" width="11.42578125" style="203"/>
    <col min="15103" max="15103" width="1.85546875" style="203" customWidth="1"/>
    <col min="15104" max="15110" width="11.42578125" style="203"/>
    <col min="15111" max="15111" width="15.42578125" style="203" customWidth="1"/>
    <col min="15112" max="15112" width="14.85546875" style="203" customWidth="1"/>
    <col min="15113" max="15113" width="13.28515625" style="203" customWidth="1"/>
    <col min="15114" max="15114" width="15.85546875" style="203" customWidth="1"/>
    <col min="15115" max="15115" width="13" style="203" customWidth="1"/>
    <col min="15116" max="15116" width="0.140625" style="203" customWidth="1"/>
    <col min="15117" max="15358" width="11.42578125" style="203"/>
    <col min="15359" max="15359" width="1.85546875" style="203" customWidth="1"/>
    <col min="15360" max="15366" width="11.42578125" style="203"/>
    <col min="15367" max="15367" width="15.42578125" style="203" customWidth="1"/>
    <col min="15368" max="15368" width="14.85546875" style="203" customWidth="1"/>
    <col min="15369" max="15369" width="13.28515625" style="203" customWidth="1"/>
    <col min="15370" max="15370" width="15.85546875" style="203" customWidth="1"/>
    <col min="15371" max="15371" width="13" style="203" customWidth="1"/>
    <col min="15372" max="15372" width="0.140625" style="203" customWidth="1"/>
    <col min="15373" max="15614" width="11.42578125" style="203"/>
    <col min="15615" max="15615" width="1.85546875" style="203" customWidth="1"/>
    <col min="15616" max="15622" width="11.42578125" style="203"/>
    <col min="15623" max="15623" width="15.42578125" style="203" customWidth="1"/>
    <col min="15624" max="15624" width="14.85546875" style="203" customWidth="1"/>
    <col min="15625" max="15625" width="13.28515625" style="203" customWidth="1"/>
    <col min="15626" max="15626" width="15.85546875" style="203" customWidth="1"/>
    <col min="15627" max="15627" width="13" style="203" customWidth="1"/>
    <col min="15628" max="15628" width="0.140625" style="203" customWidth="1"/>
    <col min="15629" max="15870" width="11.42578125" style="203"/>
    <col min="15871" max="15871" width="1.85546875" style="203" customWidth="1"/>
    <col min="15872" max="15878" width="11.42578125" style="203"/>
    <col min="15879" max="15879" width="15.42578125" style="203" customWidth="1"/>
    <col min="15880" max="15880" width="14.85546875" style="203" customWidth="1"/>
    <col min="15881" max="15881" width="13.28515625" style="203" customWidth="1"/>
    <col min="15882" max="15882" width="15.85546875" style="203" customWidth="1"/>
    <col min="15883" max="15883" width="13" style="203" customWidth="1"/>
    <col min="15884" max="15884" width="0.140625" style="203" customWidth="1"/>
    <col min="15885" max="16126" width="11.42578125" style="203"/>
    <col min="16127" max="16127" width="1.85546875" style="203" customWidth="1"/>
    <col min="16128" max="16134" width="11.42578125" style="203"/>
    <col min="16135" max="16135" width="15.42578125" style="203" customWidth="1"/>
    <col min="16136" max="16136" width="14.85546875" style="203" customWidth="1"/>
    <col min="16137" max="16137" width="13.28515625" style="203" customWidth="1"/>
    <col min="16138" max="16138" width="15.85546875" style="203" customWidth="1"/>
    <col min="16139" max="16139" width="13" style="203" customWidth="1"/>
    <col min="16140" max="16140" width="0.140625" style="203" customWidth="1"/>
    <col min="16141" max="16384" width="11.42578125" style="203"/>
  </cols>
  <sheetData>
    <row r="1" spans="1:42" ht="4.5" customHeight="1">
      <c r="A1" s="1"/>
      <c r="B1" s="2"/>
      <c r="C1" s="3"/>
      <c r="D1" s="2"/>
      <c r="E1" s="2"/>
      <c r="F1" s="2"/>
      <c r="G1" s="2"/>
      <c r="H1" s="2"/>
      <c r="I1" s="3"/>
      <c r="J1" s="2"/>
      <c r="K1" s="2"/>
      <c r="L1" s="3"/>
    </row>
    <row r="2" spans="1:42" ht="13.5" customHeight="1" thickBot="1">
      <c r="A2" s="600"/>
      <c r="B2" s="5"/>
      <c r="C2" s="6"/>
      <c r="D2" s="602"/>
      <c r="E2" s="602"/>
      <c r="F2" s="602"/>
      <c r="G2" s="602"/>
      <c r="H2" s="602"/>
      <c r="I2" s="603"/>
      <c r="J2" s="604" t="s">
        <v>6</v>
      </c>
      <c r="K2" s="604"/>
      <c r="L2" s="605"/>
    </row>
    <row r="3" spans="1:42">
      <c r="A3" s="600"/>
      <c r="B3" s="5"/>
      <c r="C3" s="6"/>
      <c r="D3" s="602" t="s">
        <v>7</v>
      </c>
      <c r="E3" s="602"/>
      <c r="F3" s="602"/>
      <c r="G3" s="602"/>
      <c r="H3" s="602"/>
      <c r="I3" s="603"/>
      <c r="J3" s="8" t="s">
        <v>8</v>
      </c>
      <c r="K3" s="2"/>
      <c r="L3" s="9"/>
    </row>
    <row r="4" spans="1:42" ht="15.75" thickBot="1">
      <c r="A4" s="600"/>
      <c r="B4" s="5"/>
      <c r="C4" s="10"/>
      <c r="D4" s="606" t="s">
        <v>9</v>
      </c>
      <c r="E4" s="606"/>
      <c r="F4" s="606"/>
      <c r="G4" s="606"/>
      <c r="H4" s="606"/>
      <c r="I4" s="607"/>
      <c r="J4" s="11"/>
      <c r="K4" s="11"/>
      <c r="L4" s="12"/>
    </row>
    <row r="5" spans="1:42" ht="15.75" thickBot="1">
      <c r="A5" s="601"/>
      <c r="B5" s="11"/>
      <c r="C5" s="13"/>
      <c r="D5" s="608" t="s">
        <v>56</v>
      </c>
      <c r="E5" s="608"/>
      <c r="F5" s="608"/>
      <c r="G5" s="608"/>
      <c r="H5" s="608"/>
      <c r="I5" s="609"/>
      <c r="J5" s="14" t="s">
        <v>10</v>
      </c>
      <c r="K5" s="610"/>
      <c r="L5" s="611"/>
    </row>
    <row r="6" spans="1:42">
      <c r="A6" s="16"/>
      <c r="B6" s="5"/>
      <c r="C6" s="5"/>
      <c r="D6" s="5"/>
      <c r="E6" s="5"/>
      <c r="F6" s="5"/>
      <c r="G6" s="5"/>
      <c r="H6" s="5"/>
      <c r="I6" s="5"/>
      <c r="J6" s="5"/>
      <c r="K6" s="5"/>
      <c r="L6" s="17"/>
    </row>
    <row r="7" spans="1:42">
      <c r="A7" s="128" t="s">
        <v>11</v>
      </c>
      <c r="B7" s="19"/>
      <c r="C7" s="20"/>
      <c r="D7" s="20"/>
      <c r="E7" s="20"/>
      <c r="F7" s="20"/>
      <c r="G7" s="20"/>
      <c r="H7" s="20"/>
      <c r="I7" s="20"/>
      <c r="J7" s="20"/>
      <c r="K7" s="20"/>
      <c r="L7" s="21"/>
    </row>
    <row r="8" spans="1:42" ht="5.25" customHeight="1">
      <c r="A8" s="16"/>
      <c r="B8" s="23"/>
      <c r="C8" s="23"/>
      <c r="D8" s="23"/>
      <c r="E8" s="23"/>
      <c r="F8" s="23"/>
      <c r="G8" s="23"/>
      <c r="H8" s="23"/>
      <c r="I8" s="23"/>
      <c r="J8" s="23"/>
      <c r="K8" s="23"/>
      <c r="L8" s="17"/>
    </row>
    <row r="9" spans="1:42">
      <c r="A9" s="129" t="s">
        <v>12</v>
      </c>
      <c r="B9" s="5"/>
      <c r="C9" s="24"/>
      <c r="D9" s="25" t="s">
        <v>13</v>
      </c>
      <c r="E9" s="23"/>
      <c r="F9" s="23"/>
      <c r="G9" s="23"/>
      <c r="H9" s="23"/>
      <c r="I9" s="23"/>
      <c r="J9" s="23"/>
      <c r="K9" s="23"/>
      <c r="L9" s="17"/>
    </row>
    <row r="10" spans="1:42">
      <c r="A10" s="129" t="s">
        <v>14</v>
      </c>
      <c r="B10" s="5"/>
      <c r="C10" s="612"/>
      <c r="D10" s="612"/>
      <c r="E10" s="612"/>
      <c r="F10" s="612"/>
      <c r="G10" s="612"/>
      <c r="H10" s="612"/>
      <c r="I10" s="612"/>
      <c r="J10" s="612"/>
      <c r="K10" s="612"/>
      <c r="L10" s="613"/>
    </row>
    <row r="11" spans="1:42">
      <c r="A11" s="130"/>
      <c r="B11" s="5"/>
      <c r="C11" s="612"/>
      <c r="D11" s="612"/>
      <c r="E11" s="612"/>
      <c r="F11" s="612"/>
      <c r="G11" s="612"/>
      <c r="H11" s="612"/>
      <c r="I11" s="612"/>
      <c r="J11" s="612"/>
      <c r="K11" s="612"/>
      <c r="L11" s="613"/>
    </row>
    <row r="12" spans="1:42">
      <c r="A12" s="129" t="s">
        <v>15</v>
      </c>
      <c r="B12" s="5"/>
      <c r="C12" s="614"/>
      <c r="D12" s="614"/>
      <c r="E12" s="614"/>
      <c r="F12" s="614"/>
      <c r="G12" s="614"/>
      <c r="H12" s="614"/>
      <c r="I12" s="614"/>
      <c r="J12" s="614"/>
      <c r="K12" s="614"/>
      <c r="L12" s="615"/>
    </row>
    <row r="13" spans="1:42">
      <c r="A13" s="129" t="s">
        <v>16</v>
      </c>
      <c r="B13" s="5"/>
      <c r="C13" s="614"/>
      <c r="D13" s="614"/>
      <c r="E13" s="614"/>
      <c r="F13" s="614"/>
      <c r="G13" s="614"/>
      <c r="H13" s="614"/>
      <c r="I13" s="614"/>
      <c r="J13" s="614"/>
      <c r="K13" s="614"/>
      <c r="L13" s="615"/>
    </row>
    <row r="14" spans="1:42">
      <c r="A14" s="129" t="s">
        <v>17</v>
      </c>
      <c r="B14" s="5"/>
      <c r="C14" s="614"/>
      <c r="D14" s="614"/>
      <c r="E14" s="614"/>
      <c r="F14" s="614"/>
      <c r="G14" s="614"/>
      <c r="H14" s="614"/>
      <c r="I14" s="614"/>
      <c r="J14" s="614"/>
      <c r="K14" s="614"/>
      <c r="L14" s="615"/>
    </row>
    <row r="15" spans="1:42" ht="4.5" customHeight="1" thickBot="1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8"/>
    </row>
    <row r="16" spans="1:42" s="32" customFormat="1" ht="2.25" customHeight="1" thickBot="1">
      <c r="A16" s="131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  <c r="M16" s="204"/>
      <c r="N16" s="204"/>
      <c r="O16" s="204"/>
      <c r="P16" s="204"/>
      <c r="Q16" s="204"/>
      <c r="R16" s="204"/>
      <c r="S16" s="204"/>
      <c r="T16" s="204"/>
      <c r="U16" s="204"/>
      <c r="V16" s="204"/>
      <c r="W16" s="204"/>
      <c r="X16" s="204"/>
      <c r="Y16" s="204"/>
      <c r="Z16" s="204"/>
      <c r="AA16" s="204"/>
      <c r="AB16" s="204"/>
      <c r="AC16" s="204"/>
      <c r="AD16" s="204"/>
      <c r="AE16" s="204"/>
      <c r="AF16" s="204"/>
      <c r="AG16" s="204"/>
      <c r="AH16" s="204"/>
      <c r="AI16" s="204"/>
      <c r="AJ16" s="204"/>
      <c r="AK16" s="204"/>
      <c r="AL16" s="204"/>
      <c r="AM16" s="204"/>
      <c r="AN16" s="204"/>
      <c r="AO16" s="204"/>
      <c r="AP16" s="204"/>
    </row>
    <row r="17" spans="1:12">
      <c r="A17" s="132" t="s">
        <v>18</v>
      </c>
      <c r="B17" s="33"/>
      <c r="C17" s="34"/>
      <c r="D17" s="34"/>
      <c r="E17" s="34"/>
      <c r="F17" s="34"/>
      <c r="G17" s="34"/>
      <c r="H17" s="34"/>
      <c r="I17" s="34"/>
      <c r="J17" s="34"/>
      <c r="K17" s="34"/>
      <c r="L17" s="35"/>
    </row>
    <row r="18" spans="1:12" ht="15.75" thickBot="1">
      <c r="A18" s="16"/>
      <c r="B18" s="5"/>
      <c r="C18" s="5"/>
      <c r="D18" s="5"/>
      <c r="E18" s="5"/>
      <c r="F18" s="5"/>
      <c r="G18" s="5"/>
      <c r="H18" s="5"/>
      <c r="I18" s="5"/>
      <c r="J18" s="5"/>
      <c r="K18" s="5"/>
      <c r="L18" s="17"/>
    </row>
    <row r="19" spans="1:12">
      <c r="A19" s="37" t="s">
        <v>19</v>
      </c>
      <c r="B19" s="570" t="s">
        <v>20</v>
      </c>
      <c r="C19" s="571"/>
      <c r="D19" s="571"/>
      <c r="E19" s="571"/>
      <c r="F19" s="571"/>
      <c r="G19" s="571"/>
      <c r="H19" s="571"/>
      <c r="I19" s="571"/>
      <c r="J19" s="599"/>
      <c r="K19" s="219" t="s">
        <v>21</v>
      </c>
      <c r="L19" s="37" t="s">
        <v>22</v>
      </c>
    </row>
    <row r="20" spans="1:12" ht="15.75" thickBot="1">
      <c r="A20" s="39">
        <v>674.1</v>
      </c>
      <c r="B20" s="584" t="s">
        <v>318</v>
      </c>
      <c r="C20" s="585"/>
      <c r="D20" s="585"/>
      <c r="E20" s="585"/>
      <c r="F20" s="585"/>
      <c r="G20" s="585"/>
      <c r="H20" s="585"/>
      <c r="I20" s="585"/>
      <c r="J20" s="586"/>
      <c r="K20" s="40" t="s">
        <v>1</v>
      </c>
      <c r="L20" s="41"/>
    </row>
    <row r="21" spans="1:12">
      <c r="A21" s="16"/>
      <c r="B21" s="5"/>
      <c r="C21" s="5"/>
      <c r="D21" s="5"/>
      <c r="E21" s="5"/>
      <c r="F21" s="5"/>
      <c r="G21" s="5"/>
      <c r="H21" s="5"/>
      <c r="I21" s="5"/>
      <c r="J21" s="5"/>
      <c r="K21" s="5"/>
      <c r="L21" s="17"/>
    </row>
    <row r="22" spans="1:12">
      <c r="A22" s="133" t="s">
        <v>24</v>
      </c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3"/>
    </row>
    <row r="23" spans="1:12" s="49" customFormat="1" ht="15.75" thickBot="1">
      <c r="A23" s="134"/>
      <c r="B23" s="45"/>
      <c r="C23" s="45"/>
      <c r="D23" s="45"/>
      <c r="E23" s="45"/>
      <c r="F23" s="45"/>
      <c r="G23" s="45"/>
      <c r="H23" s="46"/>
      <c r="I23" s="46"/>
      <c r="J23" s="45"/>
      <c r="K23" s="45"/>
      <c r="L23" s="47"/>
    </row>
    <row r="24" spans="1:12">
      <c r="A24" s="570" t="s">
        <v>20</v>
      </c>
      <c r="B24" s="587"/>
      <c r="C24" s="587"/>
      <c r="D24" s="587"/>
      <c r="E24" s="588"/>
      <c r="F24" s="589" t="s">
        <v>25</v>
      </c>
      <c r="G24" s="587"/>
      <c r="H24" s="590" t="s">
        <v>26</v>
      </c>
      <c r="I24" s="591"/>
      <c r="J24" s="50" t="s">
        <v>27</v>
      </c>
      <c r="K24" s="219" t="s">
        <v>28</v>
      </c>
      <c r="L24" s="51" t="s">
        <v>29</v>
      </c>
    </row>
    <row r="25" spans="1:12">
      <c r="A25" s="580" t="s">
        <v>254</v>
      </c>
      <c r="B25" s="581"/>
      <c r="C25" s="581"/>
      <c r="D25" s="581"/>
      <c r="E25" s="582"/>
      <c r="F25" s="592"/>
      <c r="G25" s="582"/>
      <c r="H25" s="592"/>
      <c r="I25" s="582"/>
      <c r="J25" s="52">
        <f>+insumos!C60</f>
        <v>120000</v>
      </c>
      <c r="K25" s="53">
        <v>8</v>
      </c>
      <c r="L25" s="54">
        <f>+J25/K25</f>
        <v>15000</v>
      </c>
    </row>
    <row r="26" spans="1:12">
      <c r="A26" s="593" t="s">
        <v>133</v>
      </c>
      <c r="B26" s="594"/>
      <c r="C26" s="594"/>
      <c r="D26" s="594"/>
      <c r="E26" s="595"/>
      <c r="F26" s="55"/>
      <c r="G26" s="56"/>
      <c r="H26" s="55"/>
      <c r="I26" s="56"/>
      <c r="J26" s="52"/>
      <c r="K26" s="53"/>
      <c r="L26" s="54">
        <f>+L53*0.4</f>
        <v>22857.120000000003</v>
      </c>
    </row>
    <row r="27" spans="1:12" ht="15.75" thickBot="1">
      <c r="A27" s="574"/>
      <c r="B27" s="575"/>
      <c r="C27" s="575"/>
      <c r="D27" s="575"/>
      <c r="E27" s="583"/>
      <c r="F27" s="598"/>
      <c r="G27" s="583"/>
      <c r="H27" s="598"/>
      <c r="I27" s="583"/>
      <c r="J27" s="57"/>
      <c r="K27" s="58"/>
      <c r="L27" s="96"/>
    </row>
    <row r="28" spans="1:12" ht="15.75" thickBot="1">
      <c r="A28" s="567" t="s">
        <v>31</v>
      </c>
      <c r="B28" s="568"/>
      <c r="C28" s="568"/>
      <c r="D28" s="568"/>
      <c r="E28" s="568"/>
      <c r="F28" s="568"/>
      <c r="G28" s="568"/>
      <c r="H28" s="568"/>
      <c r="I28" s="568"/>
      <c r="J28" s="568"/>
      <c r="K28" s="569"/>
      <c r="L28" s="60">
        <f>SUM(L25:L27)</f>
        <v>37857.120000000003</v>
      </c>
    </row>
    <row r="29" spans="1:12">
      <c r="A29" s="135"/>
      <c r="B29" s="5"/>
      <c r="C29" s="5"/>
      <c r="D29" s="5"/>
      <c r="E29" s="5"/>
      <c r="F29" s="5"/>
      <c r="G29" s="5"/>
      <c r="H29" s="5"/>
      <c r="I29" s="5"/>
      <c r="J29" s="5"/>
      <c r="K29" s="5"/>
      <c r="L29" s="17"/>
    </row>
    <row r="30" spans="1:12">
      <c r="A30" s="136" t="s">
        <v>32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21"/>
    </row>
    <row r="31" spans="1:12" ht="15.75" thickBot="1">
      <c r="A31" s="26"/>
      <c r="B31" s="11"/>
      <c r="C31" s="11"/>
      <c r="D31" s="11"/>
      <c r="E31" s="11"/>
      <c r="F31" s="11"/>
      <c r="G31" s="11"/>
      <c r="H31" s="11"/>
      <c r="I31" s="5"/>
      <c r="J31" s="5"/>
      <c r="K31" s="5"/>
      <c r="L31" s="17"/>
    </row>
    <row r="32" spans="1:12">
      <c r="A32" s="570" t="s">
        <v>20</v>
      </c>
      <c r="B32" s="571"/>
      <c r="C32" s="571"/>
      <c r="D32" s="571"/>
      <c r="E32" s="571"/>
      <c r="F32" s="571"/>
      <c r="G32" s="571"/>
      <c r="H32" s="579"/>
      <c r="I32" s="220" t="s">
        <v>21</v>
      </c>
      <c r="J32" s="50" t="s">
        <v>22</v>
      </c>
      <c r="K32" s="219" t="s">
        <v>33</v>
      </c>
      <c r="L32" s="51" t="s">
        <v>29</v>
      </c>
    </row>
    <row r="33" spans="1:12">
      <c r="A33" s="572" t="s">
        <v>134</v>
      </c>
      <c r="B33" s="573"/>
      <c r="C33" s="573"/>
      <c r="D33" s="573"/>
      <c r="E33" s="573"/>
      <c r="F33" s="573"/>
      <c r="G33" s="573"/>
      <c r="H33" s="619"/>
      <c r="I33" s="62" t="s">
        <v>1</v>
      </c>
      <c r="J33" s="63">
        <v>1</v>
      </c>
      <c r="K33" s="64">
        <v>4500</v>
      </c>
      <c r="L33" s="54">
        <f>+K33*J33</f>
        <v>4500</v>
      </c>
    </row>
    <row r="34" spans="1:12">
      <c r="A34" s="580" t="s">
        <v>135</v>
      </c>
      <c r="B34" s="581"/>
      <c r="C34" s="581"/>
      <c r="D34" s="581"/>
      <c r="E34" s="581"/>
      <c r="F34" s="581"/>
      <c r="G34" s="581"/>
      <c r="H34" s="582"/>
      <c r="I34" s="65" t="s">
        <v>21</v>
      </c>
      <c r="J34" s="66">
        <v>0.2</v>
      </c>
      <c r="K34" s="67">
        <v>2400</v>
      </c>
      <c r="L34" s="54">
        <f>+K34*J34</f>
        <v>480</v>
      </c>
    </row>
    <row r="35" spans="1:12">
      <c r="A35" s="580" t="s">
        <v>136</v>
      </c>
      <c r="B35" s="581"/>
      <c r="C35" s="581"/>
      <c r="D35" s="581"/>
      <c r="E35" s="581"/>
      <c r="F35" s="581"/>
      <c r="G35" s="581"/>
      <c r="H35" s="582"/>
      <c r="I35" s="65" t="s">
        <v>60</v>
      </c>
      <c r="J35" s="66">
        <v>4</v>
      </c>
      <c r="K35" s="67">
        <v>2460</v>
      </c>
      <c r="L35" s="54">
        <f>+K35*J35</f>
        <v>9840</v>
      </c>
    </row>
    <row r="36" spans="1:12">
      <c r="A36" s="580"/>
      <c r="B36" s="581"/>
      <c r="C36" s="581"/>
      <c r="D36" s="581"/>
      <c r="E36" s="581"/>
      <c r="F36" s="581"/>
      <c r="G36" s="581"/>
      <c r="H36" s="582"/>
      <c r="I36" s="65"/>
      <c r="J36" s="66"/>
      <c r="K36" s="67"/>
      <c r="L36" s="68"/>
    </row>
    <row r="37" spans="1:12">
      <c r="A37" s="580"/>
      <c r="B37" s="581"/>
      <c r="C37" s="581"/>
      <c r="D37" s="581"/>
      <c r="E37" s="581"/>
      <c r="F37" s="581"/>
      <c r="G37" s="581"/>
      <c r="H37" s="582"/>
      <c r="I37" s="65"/>
      <c r="J37" s="66"/>
      <c r="K37" s="67"/>
      <c r="L37" s="68"/>
    </row>
    <row r="38" spans="1:12" ht="15.75" thickBot="1">
      <c r="A38" s="574"/>
      <c r="B38" s="575"/>
      <c r="C38" s="575"/>
      <c r="D38" s="575"/>
      <c r="E38" s="575"/>
      <c r="F38" s="575"/>
      <c r="G38" s="575"/>
      <c r="H38" s="583"/>
      <c r="I38" s="69"/>
      <c r="J38" s="70"/>
      <c r="K38" s="67"/>
      <c r="L38" s="71"/>
    </row>
    <row r="39" spans="1:12" ht="15.75" thickBot="1">
      <c r="A39" s="567" t="s">
        <v>31</v>
      </c>
      <c r="B39" s="568"/>
      <c r="C39" s="568"/>
      <c r="D39" s="568"/>
      <c r="E39" s="568"/>
      <c r="F39" s="568"/>
      <c r="G39" s="568"/>
      <c r="H39" s="568"/>
      <c r="I39" s="568"/>
      <c r="J39" s="568"/>
      <c r="K39" s="569"/>
      <c r="L39" s="60">
        <f>SUM(L33:L38)</f>
        <v>14820</v>
      </c>
    </row>
    <row r="40" spans="1:12">
      <c r="A40" s="16"/>
      <c r="B40" s="5"/>
      <c r="C40" s="5"/>
      <c r="D40" s="5"/>
      <c r="E40" s="5"/>
      <c r="F40" s="5"/>
      <c r="G40" s="5"/>
      <c r="H40" s="5"/>
      <c r="I40" s="5"/>
      <c r="J40" s="5"/>
      <c r="K40" s="5"/>
      <c r="L40" s="17"/>
    </row>
    <row r="41" spans="1:12">
      <c r="A41" s="136" t="s">
        <v>34</v>
      </c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21"/>
    </row>
    <row r="42" spans="1:12" ht="15.75" thickBot="1">
      <c r="A42" s="16"/>
      <c r="B42" s="5"/>
      <c r="C42" s="5"/>
      <c r="D42" s="5"/>
      <c r="E42" s="5"/>
      <c r="F42" s="5"/>
      <c r="G42" s="5"/>
      <c r="H42" s="5"/>
      <c r="I42" s="5"/>
      <c r="J42" s="5"/>
      <c r="K42" s="5"/>
      <c r="L42" s="17"/>
    </row>
    <row r="43" spans="1:12">
      <c r="A43" s="570" t="s">
        <v>35</v>
      </c>
      <c r="B43" s="571"/>
      <c r="C43" s="571"/>
      <c r="D43" s="571"/>
      <c r="E43" s="571"/>
      <c r="F43" s="571"/>
      <c r="G43" s="571"/>
      <c r="H43" s="50" t="s">
        <v>36</v>
      </c>
      <c r="I43" s="219" t="s">
        <v>37</v>
      </c>
      <c r="J43" s="50" t="s">
        <v>38</v>
      </c>
      <c r="K43" s="219" t="s">
        <v>39</v>
      </c>
      <c r="L43" s="51" t="s">
        <v>29</v>
      </c>
    </row>
    <row r="44" spans="1:12">
      <c r="A44" s="580"/>
      <c r="B44" s="581"/>
      <c r="C44" s="581"/>
      <c r="D44" s="581"/>
      <c r="E44" s="581"/>
      <c r="F44" s="581"/>
      <c r="G44" s="581"/>
      <c r="H44" s="63"/>
      <c r="I44" s="72"/>
      <c r="J44" s="73"/>
      <c r="K44" s="64"/>
      <c r="L44" s="54"/>
    </row>
    <row r="45" spans="1:12" ht="15.75" thickBot="1">
      <c r="A45" s="574"/>
      <c r="B45" s="575"/>
      <c r="C45" s="575"/>
      <c r="D45" s="575"/>
      <c r="E45" s="575"/>
      <c r="F45" s="575"/>
      <c r="G45" s="575"/>
      <c r="H45" s="74"/>
      <c r="I45" s="11"/>
      <c r="J45" s="75"/>
      <c r="K45" s="64"/>
      <c r="L45" s="54"/>
    </row>
    <row r="46" spans="1:12" ht="15.75" thickBot="1">
      <c r="A46" s="567" t="s">
        <v>31</v>
      </c>
      <c r="B46" s="568"/>
      <c r="C46" s="568"/>
      <c r="D46" s="568"/>
      <c r="E46" s="568"/>
      <c r="F46" s="568"/>
      <c r="G46" s="568"/>
      <c r="H46" s="568"/>
      <c r="I46" s="568"/>
      <c r="J46" s="568"/>
      <c r="K46" s="569"/>
      <c r="L46" s="60">
        <f>SUM(L44:L45)</f>
        <v>0</v>
      </c>
    </row>
    <row r="47" spans="1:12">
      <c r="A47" s="16"/>
      <c r="B47" s="5"/>
      <c r="C47" s="5"/>
      <c r="D47" s="5"/>
      <c r="E47" s="5"/>
      <c r="F47" s="5"/>
      <c r="G47" s="5"/>
      <c r="H47" s="5"/>
      <c r="I47" s="5"/>
      <c r="J47" s="5"/>
      <c r="K47" s="5"/>
      <c r="L47" s="17"/>
    </row>
    <row r="48" spans="1:12">
      <c r="A48" s="136" t="s">
        <v>41</v>
      </c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21"/>
    </row>
    <row r="49" spans="1:12" ht="15.75" thickBot="1">
      <c r="A49" s="16"/>
      <c r="B49" s="5"/>
      <c r="C49" s="5"/>
      <c r="D49" s="5"/>
      <c r="E49" s="5"/>
      <c r="F49" s="5"/>
      <c r="G49" s="5"/>
      <c r="H49" s="5"/>
      <c r="I49" s="5"/>
      <c r="J49" s="5"/>
      <c r="K49" s="5"/>
      <c r="L49" s="17"/>
    </row>
    <row r="50" spans="1:12">
      <c r="A50" s="570" t="s">
        <v>42</v>
      </c>
      <c r="B50" s="571"/>
      <c r="C50" s="571"/>
      <c r="D50" s="571"/>
      <c r="E50" s="571"/>
      <c r="F50" s="571"/>
      <c r="G50" s="571"/>
      <c r="H50" s="50" t="s">
        <v>43</v>
      </c>
      <c r="I50" s="76" t="s">
        <v>44</v>
      </c>
      <c r="J50" s="77" t="s">
        <v>45</v>
      </c>
      <c r="K50" s="76" t="s">
        <v>28</v>
      </c>
      <c r="L50" s="78" t="s">
        <v>29</v>
      </c>
    </row>
    <row r="51" spans="1:12">
      <c r="A51" s="572" t="s">
        <v>46</v>
      </c>
      <c r="B51" s="573"/>
      <c r="C51" s="573"/>
      <c r="D51" s="573"/>
      <c r="E51" s="573"/>
      <c r="F51" s="573"/>
      <c r="G51" s="573"/>
      <c r="H51" s="52">
        <f>+insumos!C49*4+insumos!C50</f>
        <v>247104</v>
      </c>
      <c r="I51" s="64">
        <f>+H51*0.85</f>
        <v>210038.39999999999</v>
      </c>
      <c r="J51" s="52">
        <f>+H51+I51</f>
        <v>457142.4</v>
      </c>
      <c r="K51" s="72">
        <v>8</v>
      </c>
      <c r="L51" s="54">
        <f>+J51/K51</f>
        <v>57142.8</v>
      </c>
    </row>
    <row r="52" spans="1:12" ht="15.75" thickBot="1">
      <c r="A52" s="574"/>
      <c r="B52" s="575"/>
      <c r="C52" s="575"/>
      <c r="D52" s="575"/>
      <c r="E52" s="575"/>
      <c r="F52" s="575"/>
      <c r="G52" s="575"/>
      <c r="H52" s="87"/>
      <c r="I52" s="11"/>
      <c r="J52" s="87"/>
      <c r="K52" s="11"/>
      <c r="L52" s="88"/>
    </row>
    <row r="53" spans="1:12" ht="15.75" thickBot="1">
      <c r="A53" s="567" t="s">
        <v>31</v>
      </c>
      <c r="B53" s="568"/>
      <c r="C53" s="568"/>
      <c r="D53" s="568"/>
      <c r="E53" s="568"/>
      <c r="F53" s="568"/>
      <c r="G53" s="568"/>
      <c r="H53" s="568"/>
      <c r="I53" s="568"/>
      <c r="J53" s="568"/>
      <c r="K53" s="569"/>
      <c r="L53" s="60">
        <f>SUM(L51:L52)</f>
        <v>57142.8</v>
      </c>
    </row>
    <row r="54" spans="1:12" ht="15.75" thickBot="1">
      <c r="A54" s="16"/>
      <c r="B54" s="5"/>
      <c r="C54" s="5"/>
      <c r="D54" s="5"/>
      <c r="E54" s="5"/>
      <c r="F54" s="5"/>
      <c r="G54" s="5"/>
      <c r="H54" s="5"/>
      <c r="I54" s="5"/>
      <c r="J54" s="5"/>
      <c r="K54" s="5"/>
      <c r="L54" s="17"/>
    </row>
    <row r="55" spans="1:12" ht="15.75" thickBot="1">
      <c r="A55" s="576" t="s">
        <v>47</v>
      </c>
      <c r="B55" s="577"/>
      <c r="C55" s="577"/>
      <c r="D55" s="577"/>
      <c r="E55" s="577"/>
      <c r="F55" s="577"/>
      <c r="G55" s="577"/>
      <c r="H55" s="577"/>
      <c r="I55" s="577"/>
      <c r="J55" s="577"/>
      <c r="K55" s="578"/>
      <c r="L55" s="60">
        <f>ROUND(L28+L39+L46+L53,0)</f>
        <v>109820</v>
      </c>
    </row>
    <row r="56" spans="1:12">
      <c r="A56" s="16"/>
      <c r="B56" s="5"/>
      <c r="C56" s="5"/>
      <c r="D56" s="5"/>
      <c r="E56" s="5"/>
      <c r="F56" s="5"/>
      <c r="G56" s="5"/>
      <c r="H56" s="5"/>
      <c r="I56" s="5"/>
      <c r="J56" s="5"/>
      <c r="K56" s="5"/>
      <c r="L56" s="17"/>
    </row>
    <row r="57" spans="1:12">
      <c r="A57" s="16"/>
      <c r="B57" s="5"/>
      <c r="C57" s="5"/>
      <c r="D57" s="5"/>
      <c r="E57" s="5"/>
      <c r="F57" s="5"/>
      <c r="G57" s="5"/>
      <c r="H57" s="5"/>
      <c r="I57" s="5"/>
      <c r="J57" s="5"/>
      <c r="K57" s="5"/>
      <c r="L57" s="17"/>
    </row>
    <row r="58" spans="1:12">
      <c r="A58" s="16"/>
      <c r="B58" s="5"/>
      <c r="C58" s="5"/>
      <c r="D58" s="5"/>
      <c r="E58" s="5"/>
      <c r="F58" s="5"/>
      <c r="G58" s="5"/>
      <c r="H58" s="5"/>
      <c r="I58" s="5"/>
      <c r="J58" s="5"/>
      <c r="K58" s="5"/>
      <c r="L58" s="17"/>
    </row>
    <row r="59" spans="1:12">
      <c r="A59" s="16"/>
      <c r="B59" s="5"/>
      <c r="C59" s="5"/>
      <c r="D59" s="5"/>
      <c r="E59" s="5"/>
      <c r="F59" s="5"/>
      <c r="G59" s="5"/>
      <c r="H59" s="5"/>
      <c r="I59" s="5"/>
      <c r="J59" s="5"/>
      <c r="K59" s="5"/>
      <c r="L59" s="17"/>
    </row>
    <row r="60" spans="1:12">
      <c r="A60" s="16"/>
      <c r="B60" s="5"/>
      <c r="C60" s="5"/>
      <c r="D60" s="5"/>
      <c r="E60" s="5"/>
      <c r="F60" s="5"/>
      <c r="G60" s="5"/>
      <c r="H60" s="5"/>
      <c r="I60" s="5"/>
      <c r="J60" s="5"/>
      <c r="K60" s="5"/>
      <c r="L60" s="17"/>
    </row>
    <row r="61" spans="1:12">
      <c r="A61" s="16"/>
      <c r="B61" s="5"/>
      <c r="C61" s="5"/>
      <c r="D61" s="5"/>
      <c r="E61" s="5"/>
      <c r="F61" s="5"/>
      <c r="G61" s="5"/>
      <c r="H61" s="5"/>
      <c r="I61" s="5"/>
      <c r="J61" s="5"/>
      <c r="K61" s="5"/>
      <c r="L61" s="17"/>
    </row>
    <row r="62" spans="1:12">
      <c r="A62" s="16"/>
      <c r="B62" s="5"/>
      <c r="C62" s="5"/>
      <c r="D62" s="5"/>
      <c r="E62" s="5"/>
      <c r="F62" s="5"/>
      <c r="G62" s="5"/>
      <c r="H62" s="5"/>
      <c r="I62" s="5"/>
      <c r="J62" s="5"/>
      <c r="K62" s="5"/>
      <c r="L62" s="17"/>
    </row>
    <row r="63" spans="1:12">
      <c r="A63" s="16"/>
      <c r="B63" s="5"/>
      <c r="C63" s="5"/>
      <c r="D63" s="5"/>
      <c r="E63" s="5"/>
      <c r="F63" s="79" t="s">
        <v>48</v>
      </c>
      <c r="G63" s="5"/>
      <c r="H63" s="5"/>
      <c r="I63" s="5"/>
      <c r="J63" s="5"/>
      <c r="K63" s="5"/>
      <c r="L63" s="17"/>
    </row>
    <row r="64" spans="1:12">
      <c r="A64" s="16"/>
      <c r="B64" s="5"/>
      <c r="C64" s="5"/>
      <c r="D64" s="5"/>
      <c r="E64" s="5"/>
      <c r="F64" s="79" t="s">
        <v>49</v>
      </c>
      <c r="G64" s="554"/>
      <c r="H64" s="554"/>
      <c r="I64" s="554"/>
      <c r="J64" s="5"/>
      <c r="K64" s="5"/>
      <c r="L64" s="17"/>
    </row>
    <row r="65" spans="1:12">
      <c r="A65" s="555" t="s">
        <v>50</v>
      </c>
      <c r="B65" s="556"/>
      <c r="C65" s="556"/>
      <c r="D65" s="556"/>
      <c r="E65" s="556"/>
      <c r="F65" s="556"/>
      <c r="G65" s="556"/>
      <c r="H65" s="556"/>
      <c r="I65" s="556"/>
      <c r="J65" s="556"/>
      <c r="K65" s="556"/>
      <c r="L65" s="557"/>
    </row>
    <row r="66" spans="1:12">
      <c r="A66" s="16"/>
      <c r="B66" s="5"/>
      <c r="C66" s="5"/>
      <c r="D66" s="5"/>
      <c r="E66" s="5"/>
      <c r="F66" s="5" t="s">
        <v>51</v>
      </c>
      <c r="G66" s="5"/>
      <c r="H66" s="5"/>
      <c r="I66" s="5"/>
      <c r="J66" s="5"/>
      <c r="K66" s="5"/>
      <c r="L66" s="17"/>
    </row>
    <row r="67" spans="1:12">
      <c r="A67" s="136" t="s">
        <v>89</v>
      </c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21"/>
    </row>
    <row r="68" spans="1:12">
      <c r="A68" s="558"/>
      <c r="B68" s="559"/>
      <c r="C68" s="559"/>
      <c r="D68" s="559"/>
      <c r="E68" s="559"/>
      <c r="F68" s="559"/>
      <c r="G68" s="559"/>
      <c r="H68" s="559"/>
      <c r="I68" s="559"/>
      <c r="J68" s="559"/>
      <c r="K68" s="559"/>
      <c r="L68" s="560"/>
    </row>
    <row r="69" spans="1:12">
      <c r="A69" s="561"/>
      <c r="B69" s="562"/>
      <c r="C69" s="562"/>
      <c r="D69" s="562"/>
      <c r="E69" s="562"/>
      <c r="F69" s="562"/>
      <c r="G69" s="562"/>
      <c r="H69" s="562"/>
      <c r="I69" s="562"/>
      <c r="J69" s="562"/>
      <c r="K69" s="562"/>
      <c r="L69" s="563"/>
    </row>
    <row r="70" spans="1:12">
      <c r="A70" s="564"/>
      <c r="B70" s="565"/>
      <c r="C70" s="565"/>
      <c r="D70" s="565"/>
      <c r="E70" s="565"/>
      <c r="F70" s="565"/>
      <c r="G70" s="565"/>
      <c r="H70" s="565"/>
      <c r="I70" s="565"/>
      <c r="J70" s="565"/>
      <c r="K70" s="565"/>
      <c r="L70" s="566"/>
    </row>
    <row r="71" spans="1:12">
      <c r="A71" s="80"/>
      <c r="B71" s="81"/>
      <c r="C71" s="81"/>
      <c r="D71" s="81"/>
      <c r="E71" s="81"/>
      <c r="F71" s="81"/>
      <c r="G71" s="81"/>
      <c r="H71" s="81"/>
      <c r="I71" s="81"/>
      <c r="J71" s="81"/>
      <c r="K71" s="81"/>
      <c r="L71" s="82"/>
    </row>
    <row r="72" spans="1:12">
      <c r="A72" s="80" t="s">
        <v>53</v>
      </c>
      <c r="B72" s="137"/>
      <c r="C72" s="81"/>
      <c r="D72" s="81"/>
      <c r="E72" s="81"/>
      <c r="F72" s="81"/>
      <c r="G72" s="81"/>
      <c r="H72" s="81"/>
      <c r="I72" s="81"/>
      <c r="J72" s="81"/>
      <c r="K72" s="81"/>
      <c r="L72" s="82"/>
    </row>
    <row r="73" spans="1:12">
      <c r="A73" s="16" t="s">
        <v>54</v>
      </c>
      <c r="B73" s="5"/>
      <c r="C73" s="5"/>
      <c r="D73" s="5"/>
      <c r="E73" s="79"/>
      <c r="F73" s="5"/>
      <c r="G73" s="5"/>
      <c r="H73" s="5"/>
      <c r="I73" s="5"/>
      <c r="J73" s="5"/>
      <c r="K73" s="5"/>
      <c r="L73" s="17"/>
    </row>
    <row r="74" spans="1:12">
      <c r="A74" s="16"/>
      <c r="B74" s="5"/>
      <c r="C74" s="5"/>
      <c r="D74" s="5"/>
      <c r="E74" s="79"/>
      <c r="F74" s="139"/>
      <c r="G74" s="139"/>
      <c r="H74" s="139"/>
      <c r="I74" s="139"/>
      <c r="J74" s="5"/>
      <c r="K74" s="5"/>
      <c r="L74" s="17"/>
    </row>
    <row r="75" spans="1:12">
      <c r="A75" s="149"/>
      <c r="B75" s="139"/>
      <c r="C75" s="139"/>
      <c r="D75" s="139"/>
      <c r="E75" s="139"/>
      <c r="F75" s="139"/>
      <c r="G75" s="139"/>
      <c r="H75" s="139"/>
      <c r="I75" s="139"/>
      <c r="J75" s="139"/>
      <c r="K75" s="139"/>
      <c r="L75" s="140"/>
    </row>
    <row r="76" spans="1:12">
      <c r="A76" s="16" t="s">
        <v>55</v>
      </c>
      <c r="B76" s="83"/>
      <c r="C76" s="83"/>
      <c r="D76" s="84"/>
      <c r="E76" s="141"/>
      <c r="F76" s="141"/>
      <c r="G76" s="141"/>
      <c r="H76" s="141"/>
      <c r="I76" s="142"/>
      <c r="J76" s="142"/>
      <c r="K76" s="142"/>
      <c r="L76" s="143"/>
    </row>
    <row r="77" spans="1:12" ht="15.75" thickBot="1">
      <c r="A77" s="144"/>
      <c r="B77" s="145"/>
      <c r="C77" s="145"/>
      <c r="D77" s="11"/>
      <c r="E77" s="146"/>
      <c r="F77" s="146"/>
      <c r="G77" s="146"/>
      <c r="H77" s="146"/>
      <c r="I77" s="147"/>
      <c r="J77" s="147"/>
      <c r="K77" s="147"/>
      <c r="L77" s="148"/>
    </row>
  </sheetData>
  <mergeCells count="45">
    <mergeCell ref="A51:G51"/>
    <mergeCell ref="A52:G52"/>
    <mergeCell ref="A53:K53"/>
    <mergeCell ref="A55:K55"/>
    <mergeCell ref="A68:L70"/>
    <mergeCell ref="G64:I64"/>
    <mergeCell ref="A65:L65"/>
    <mergeCell ref="A50:G50"/>
    <mergeCell ref="A33:H33"/>
    <mergeCell ref="A34:H34"/>
    <mergeCell ref="A35:H35"/>
    <mergeCell ref="A36:H36"/>
    <mergeCell ref="A37:H37"/>
    <mergeCell ref="A38:H38"/>
    <mergeCell ref="A39:K39"/>
    <mergeCell ref="A43:G43"/>
    <mergeCell ref="A44:G44"/>
    <mergeCell ref="A45:G45"/>
    <mergeCell ref="A46:K46"/>
    <mergeCell ref="A32:H32"/>
    <mergeCell ref="B20:J20"/>
    <mergeCell ref="A24:E24"/>
    <mergeCell ref="F24:G24"/>
    <mergeCell ref="H24:I24"/>
    <mergeCell ref="A25:E25"/>
    <mergeCell ref="F25:G25"/>
    <mergeCell ref="H25:I25"/>
    <mergeCell ref="A26:E26"/>
    <mergeCell ref="A27:E27"/>
    <mergeCell ref="F27:G27"/>
    <mergeCell ref="H27:I27"/>
    <mergeCell ref="A28:K28"/>
    <mergeCell ref="B19:J19"/>
    <mergeCell ref="A2:A5"/>
    <mergeCell ref="D2:I2"/>
    <mergeCell ref="J2:L2"/>
    <mergeCell ref="D3:I3"/>
    <mergeCell ref="D4:I4"/>
    <mergeCell ref="D5:I5"/>
    <mergeCell ref="K5:L5"/>
    <mergeCell ref="C10:L10"/>
    <mergeCell ref="C11:L11"/>
    <mergeCell ref="C12:L12"/>
    <mergeCell ref="C13:L13"/>
    <mergeCell ref="C14:L14"/>
  </mergeCells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AP71"/>
  <sheetViews>
    <sheetView topLeftCell="A43" zoomScale="80" zoomScaleNormal="80" workbookViewId="0">
      <selection activeCell="H69" sqref="H69"/>
    </sheetView>
  </sheetViews>
  <sheetFormatPr baseColWidth="10" defaultRowHeight="15"/>
  <cols>
    <col min="1" max="7" width="11.42578125" style="85"/>
    <col min="8" max="8" width="15.42578125" style="85" customWidth="1"/>
    <col min="9" max="9" width="14.85546875" style="85" customWidth="1"/>
    <col min="10" max="10" width="13.28515625" style="85" customWidth="1"/>
    <col min="11" max="11" width="15.85546875" style="85" customWidth="1"/>
    <col min="12" max="12" width="13" style="85" customWidth="1"/>
    <col min="255" max="255" width="1.85546875" customWidth="1"/>
    <col min="263" max="263" width="15.42578125" customWidth="1"/>
    <col min="264" max="264" width="14.85546875" customWidth="1"/>
    <col min="265" max="265" width="13.28515625" customWidth="1"/>
    <col min="266" max="266" width="15.85546875" customWidth="1"/>
    <col min="267" max="267" width="13" customWidth="1"/>
    <col min="268" max="268" width="0.140625" customWidth="1"/>
    <col min="511" max="511" width="1.85546875" customWidth="1"/>
    <col min="519" max="519" width="15.42578125" customWidth="1"/>
    <col min="520" max="520" width="14.85546875" customWidth="1"/>
    <col min="521" max="521" width="13.28515625" customWidth="1"/>
    <col min="522" max="522" width="15.85546875" customWidth="1"/>
    <col min="523" max="523" width="13" customWidth="1"/>
    <col min="524" max="524" width="0.140625" customWidth="1"/>
    <col min="767" max="767" width="1.85546875" customWidth="1"/>
    <col min="775" max="775" width="15.42578125" customWidth="1"/>
    <col min="776" max="776" width="14.85546875" customWidth="1"/>
    <col min="777" max="777" width="13.28515625" customWidth="1"/>
    <col min="778" max="778" width="15.85546875" customWidth="1"/>
    <col min="779" max="779" width="13" customWidth="1"/>
    <col min="780" max="780" width="0.140625" customWidth="1"/>
    <col min="1023" max="1023" width="1.85546875" customWidth="1"/>
    <col min="1031" max="1031" width="15.42578125" customWidth="1"/>
    <col min="1032" max="1032" width="14.85546875" customWidth="1"/>
    <col min="1033" max="1033" width="13.28515625" customWidth="1"/>
    <col min="1034" max="1034" width="15.85546875" customWidth="1"/>
    <col min="1035" max="1035" width="13" customWidth="1"/>
    <col min="1036" max="1036" width="0.140625" customWidth="1"/>
    <col min="1279" max="1279" width="1.85546875" customWidth="1"/>
    <col min="1287" max="1287" width="15.42578125" customWidth="1"/>
    <col min="1288" max="1288" width="14.85546875" customWidth="1"/>
    <col min="1289" max="1289" width="13.28515625" customWidth="1"/>
    <col min="1290" max="1290" width="15.85546875" customWidth="1"/>
    <col min="1291" max="1291" width="13" customWidth="1"/>
    <col min="1292" max="1292" width="0.140625" customWidth="1"/>
    <col min="1535" max="1535" width="1.85546875" customWidth="1"/>
    <col min="1543" max="1543" width="15.42578125" customWidth="1"/>
    <col min="1544" max="1544" width="14.85546875" customWidth="1"/>
    <col min="1545" max="1545" width="13.28515625" customWidth="1"/>
    <col min="1546" max="1546" width="15.85546875" customWidth="1"/>
    <col min="1547" max="1547" width="13" customWidth="1"/>
    <col min="1548" max="1548" width="0.140625" customWidth="1"/>
    <col min="1791" max="1791" width="1.85546875" customWidth="1"/>
    <col min="1799" max="1799" width="15.42578125" customWidth="1"/>
    <col min="1800" max="1800" width="14.85546875" customWidth="1"/>
    <col min="1801" max="1801" width="13.28515625" customWidth="1"/>
    <col min="1802" max="1802" width="15.85546875" customWidth="1"/>
    <col min="1803" max="1803" width="13" customWidth="1"/>
    <col min="1804" max="1804" width="0.140625" customWidth="1"/>
    <col min="2047" max="2047" width="1.85546875" customWidth="1"/>
    <col min="2055" max="2055" width="15.42578125" customWidth="1"/>
    <col min="2056" max="2056" width="14.85546875" customWidth="1"/>
    <col min="2057" max="2057" width="13.28515625" customWidth="1"/>
    <col min="2058" max="2058" width="15.85546875" customWidth="1"/>
    <col min="2059" max="2059" width="13" customWidth="1"/>
    <col min="2060" max="2060" width="0.140625" customWidth="1"/>
    <col min="2303" max="2303" width="1.85546875" customWidth="1"/>
    <col min="2311" max="2311" width="15.42578125" customWidth="1"/>
    <col min="2312" max="2312" width="14.85546875" customWidth="1"/>
    <col min="2313" max="2313" width="13.28515625" customWidth="1"/>
    <col min="2314" max="2314" width="15.85546875" customWidth="1"/>
    <col min="2315" max="2315" width="13" customWidth="1"/>
    <col min="2316" max="2316" width="0.140625" customWidth="1"/>
    <col min="2559" max="2559" width="1.85546875" customWidth="1"/>
    <col min="2567" max="2567" width="15.42578125" customWidth="1"/>
    <col min="2568" max="2568" width="14.85546875" customWidth="1"/>
    <col min="2569" max="2569" width="13.28515625" customWidth="1"/>
    <col min="2570" max="2570" width="15.85546875" customWidth="1"/>
    <col min="2571" max="2571" width="13" customWidth="1"/>
    <col min="2572" max="2572" width="0.140625" customWidth="1"/>
    <col min="2815" max="2815" width="1.85546875" customWidth="1"/>
    <col min="2823" max="2823" width="15.42578125" customWidth="1"/>
    <col min="2824" max="2824" width="14.85546875" customWidth="1"/>
    <col min="2825" max="2825" width="13.28515625" customWidth="1"/>
    <col min="2826" max="2826" width="15.85546875" customWidth="1"/>
    <col min="2827" max="2827" width="13" customWidth="1"/>
    <col min="2828" max="2828" width="0.140625" customWidth="1"/>
    <col min="3071" max="3071" width="1.85546875" customWidth="1"/>
    <col min="3079" max="3079" width="15.42578125" customWidth="1"/>
    <col min="3080" max="3080" width="14.85546875" customWidth="1"/>
    <col min="3081" max="3081" width="13.28515625" customWidth="1"/>
    <col min="3082" max="3082" width="15.85546875" customWidth="1"/>
    <col min="3083" max="3083" width="13" customWidth="1"/>
    <col min="3084" max="3084" width="0.140625" customWidth="1"/>
    <col min="3327" max="3327" width="1.85546875" customWidth="1"/>
    <col min="3335" max="3335" width="15.42578125" customWidth="1"/>
    <col min="3336" max="3336" width="14.85546875" customWidth="1"/>
    <col min="3337" max="3337" width="13.28515625" customWidth="1"/>
    <col min="3338" max="3338" width="15.85546875" customWidth="1"/>
    <col min="3339" max="3339" width="13" customWidth="1"/>
    <col min="3340" max="3340" width="0.140625" customWidth="1"/>
    <col min="3583" max="3583" width="1.85546875" customWidth="1"/>
    <col min="3591" max="3591" width="15.42578125" customWidth="1"/>
    <col min="3592" max="3592" width="14.85546875" customWidth="1"/>
    <col min="3593" max="3593" width="13.28515625" customWidth="1"/>
    <col min="3594" max="3594" width="15.85546875" customWidth="1"/>
    <col min="3595" max="3595" width="13" customWidth="1"/>
    <col min="3596" max="3596" width="0.140625" customWidth="1"/>
    <col min="3839" max="3839" width="1.85546875" customWidth="1"/>
    <col min="3847" max="3847" width="15.42578125" customWidth="1"/>
    <col min="3848" max="3848" width="14.85546875" customWidth="1"/>
    <col min="3849" max="3849" width="13.28515625" customWidth="1"/>
    <col min="3850" max="3850" width="15.85546875" customWidth="1"/>
    <col min="3851" max="3851" width="13" customWidth="1"/>
    <col min="3852" max="3852" width="0.140625" customWidth="1"/>
    <col min="4095" max="4095" width="1.85546875" customWidth="1"/>
    <col min="4103" max="4103" width="15.42578125" customWidth="1"/>
    <col min="4104" max="4104" width="14.85546875" customWidth="1"/>
    <col min="4105" max="4105" width="13.28515625" customWidth="1"/>
    <col min="4106" max="4106" width="15.85546875" customWidth="1"/>
    <col min="4107" max="4107" width="13" customWidth="1"/>
    <col min="4108" max="4108" width="0.140625" customWidth="1"/>
    <col min="4351" max="4351" width="1.85546875" customWidth="1"/>
    <col min="4359" max="4359" width="15.42578125" customWidth="1"/>
    <col min="4360" max="4360" width="14.85546875" customWidth="1"/>
    <col min="4361" max="4361" width="13.28515625" customWidth="1"/>
    <col min="4362" max="4362" width="15.85546875" customWidth="1"/>
    <col min="4363" max="4363" width="13" customWidth="1"/>
    <col min="4364" max="4364" width="0.140625" customWidth="1"/>
    <col min="4607" max="4607" width="1.85546875" customWidth="1"/>
    <col min="4615" max="4615" width="15.42578125" customWidth="1"/>
    <col min="4616" max="4616" width="14.85546875" customWidth="1"/>
    <col min="4617" max="4617" width="13.28515625" customWidth="1"/>
    <col min="4618" max="4618" width="15.85546875" customWidth="1"/>
    <col min="4619" max="4619" width="13" customWidth="1"/>
    <col min="4620" max="4620" width="0.140625" customWidth="1"/>
    <col min="4863" max="4863" width="1.85546875" customWidth="1"/>
    <col min="4871" max="4871" width="15.42578125" customWidth="1"/>
    <col min="4872" max="4872" width="14.85546875" customWidth="1"/>
    <col min="4873" max="4873" width="13.28515625" customWidth="1"/>
    <col min="4874" max="4874" width="15.85546875" customWidth="1"/>
    <col min="4875" max="4875" width="13" customWidth="1"/>
    <col min="4876" max="4876" width="0.140625" customWidth="1"/>
    <col min="5119" max="5119" width="1.85546875" customWidth="1"/>
    <col min="5127" max="5127" width="15.42578125" customWidth="1"/>
    <col min="5128" max="5128" width="14.85546875" customWidth="1"/>
    <col min="5129" max="5129" width="13.28515625" customWidth="1"/>
    <col min="5130" max="5130" width="15.85546875" customWidth="1"/>
    <col min="5131" max="5131" width="13" customWidth="1"/>
    <col min="5132" max="5132" width="0.140625" customWidth="1"/>
    <col min="5375" max="5375" width="1.85546875" customWidth="1"/>
    <col min="5383" max="5383" width="15.42578125" customWidth="1"/>
    <col min="5384" max="5384" width="14.85546875" customWidth="1"/>
    <col min="5385" max="5385" width="13.28515625" customWidth="1"/>
    <col min="5386" max="5386" width="15.85546875" customWidth="1"/>
    <col min="5387" max="5387" width="13" customWidth="1"/>
    <col min="5388" max="5388" width="0.140625" customWidth="1"/>
    <col min="5631" max="5631" width="1.85546875" customWidth="1"/>
    <col min="5639" max="5639" width="15.42578125" customWidth="1"/>
    <col min="5640" max="5640" width="14.85546875" customWidth="1"/>
    <col min="5641" max="5641" width="13.28515625" customWidth="1"/>
    <col min="5642" max="5642" width="15.85546875" customWidth="1"/>
    <col min="5643" max="5643" width="13" customWidth="1"/>
    <col min="5644" max="5644" width="0.140625" customWidth="1"/>
    <col min="5887" max="5887" width="1.85546875" customWidth="1"/>
    <col min="5895" max="5895" width="15.42578125" customWidth="1"/>
    <col min="5896" max="5896" width="14.85546875" customWidth="1"/>
    <col min="5897" max="5897" width="13.28515625" customWidth="1"/>
    <col min="5898" max="5898" width="15.85546875" customWidth="1"/>
    <col min="5899" max="5899" width="13" customWidth="1"/>
    <col min="5900" max="5900" width="0.140625" customWidth="1"/>
    <col min="6143" max="6143" width="1.85546875" customWidth="1"/>
    <col min="6151" max="6151" width="15.42578125" customWidth="1"/>
    <col min="6152" max="6152" width="14.85546875" customWidth="1"/>
    <col min="6153" max="6153" width="13.28515625" customWidth="1"/>
    <col min="6154" max="6154" width="15.85546875" customWidth="1"/>
    <col min="6155" max="6155" width="13" customWidth="1"/>
    <col min="6156" max="6156" width="0.140625" customWidth="1"/>
    <col min="6399" max="6399" width="1.85546875" customWidth="1"/>
    <col min="6407" max="6407" width="15.42578125" customWidth="1"/>
    <col min="6408" max="6408" width="14.85546875" customWidth="1"/>
    <col min="6409" max="6409" width="13.28515625" customWidth="1"/>
    <col min="6410" max="6410" width="15.85546875" customWidth="1"/>
    <col min="6411" max="6411" width="13" customWidth="1"/>
    <col min="6412" max="6412" width="0.140625" customWidth="1"/>
    <col min="6655" max="6655" width="1.85546875" customWidth="1"/>
    <col min="6663" max="6663" width="15.42578125" customWidth="1"/>
    <col min="6664" max="6664" width="14.85546875" customWidth="1"/>
    <col min="6665" max="6665" width="13.28515625" customWidth="1"/>
    <col min="6666" max="6666" width="15.85546875" customWidth="1"/>
    <col min="6667" max="6667" width="13" customWidth="1"/>
    <col min="6668" max="6668" width="0.140625" customWidth="1"/>
    <col min="6911" max="6911" width="1.85546875" customWidth="1"/>
    <col min="6919" max="6919" width="15.42578125" customWidth="1"/>
    <col min="6920" max="6920" width="14.85546875" customWidth="1"/>
    <col min="6921" max="6921" width="13.28515625" customWidth="1"/>
    <col min="6922" max="6922" width="15.85546875" customWidth="1"/>
    <col min="6923" max="6923" width="13" customWidth="1"/>
    <col min="6924" max="6924" width="0.140625" customWidth="1"/>
    <col min="7167" max="7167" width="1.85546875" customWidth="1"/>
    <col min="7175" max="7175" width="15.42578125" customWidth="1"/>
    <col min="7176" max="7176" width="14.85546875" customWidth="1"/>
    <col min="7177" max="7177" width="13.28515625" customWidth="1"/>
    <col min="7178" max="7178" width="15.85546875" customWidth="1"/>
    <col min="7179" max="7179" width="13" customWidth="1"/>
    <col min="7180" max="7180" width="0.140625" customWidth="1"/>
    <col min="7423" max="7423" width="1.85546875" customWidth="1"/>
    <col min="7431" max="7431" width="15.42578125" customWidth="1"/>
    <col min="7432" max="7432" width="14.85546875" customWidth="1"/>
    <col min="7433" max="7433" width="13.28515625" customWidth="1"/>
    <col min="7434" max="7434" width="15.85546875" customWidth="1"/>
    <col min="7435" max="7435" width="13" customWidth="1"/>
    <col min="7436" max="7436" width="0.140625" customWidth="1"/>
    <col min="7679" max="7679" width="1.85546875" customWidth="1"/>
    <col min="7687" max="7687" width="15.42578125" customWidth="1"/>
    <col min="7688" max="7688" width="14.85546875" customWidth="1"/>
    <col min="7689" max="7689" width="13.28515625" customWidth="1"/>
    <col min="7690" max="7690" width="15.85546875" customWidth="1"/>
    <col min="7691" max="7691" width="13" customWidth="1"/>
    <col min="7692" max="7692" width="0.140625" customWidth="1"/>
    <col min="7935" max="7935" width="1.85546875" customWidth="1"/>
    <col min="7943" max="7943" width="15.42578125" customWidth="1"/>
    <col min="7944" max="7944" width="14.85546875" customWidth="1"/>
    <col min="7945" max="7945" width="13.28515625" customWidth="1"/>
    <col min="7946" max="7946" width="15.85546875" customWidth="1"/>
    <col min="7947" max="7947" width="13" customWidth="1"/>
    <col min="7948" max="7948" width="0.140625" customWidth="1"/>
    <col min="8191" max="8191" width="1.85546875" customWidth="1"/>
    <col min="8199" max="8199" width="15.42578125" customWidth="1"/>
    <col min="8200" max="8200" width="14.85546875" customWidth="1"/>
    <col min="8201" max="8201" width="13.28515625" customWidth="1"/>
    <col min="8202" max="8202" width="15.85546875" customWidth="1"/>
    <col min="8203" max="8203" width="13" customWidth="1"/>
    <col min="8204" max="8204" width="0.140625" customWidth="1"/>
    <col min="8447" max="8447" width="1.85546875" customWidth="1"/>
    <col min="8455" max="8455" width="15.42578125" customWidth="1"/>
    <col min="8456" max="8456" width="14.85546875" customWidth="1"/>
    <col min="8457" max="8457" width="13.28515625" customWidth="1"/>
    <col min="8458" max="8458" width="15.85546875" customWidth="1"/>
    <col min="8459" max="8459" width="13" customWidth="1"/>
    <col min="8460" max="8460" width="0.140625" customWidth="1"/>
    <col min="8703" max="8703" width="1.85546875" customWidth="1"/>
    <col min="8711" max="8711" width="15.42578125" customWidth="1"/>
    <col min="8712" max="8712" width="14.85546875" customWidth="1"/>
    <col min="8713" max="8713" width="13.28515625" customWidth="1"/>
    <col min="8714" max="8714" width="15.85546875" customWidth="1"/>
    <col min="8715" max="8715" width="13" customWidth="1"/>
    <col min="8716" max="8716" width="0.140625" customWidth="1"/>
    <col min="8959" max="8959" width="1.85546875" customWidth="1"/>
    <col min="8967" max="8967" width="15.42578125" customWidth="1"/>
    <col min="8968" max="8968" width="14.85546875" customWidth="1"/>
    <col min="8969" max="8969" width="13.28515625" customWidth="1"/>
    <col min="8970" max="8970" width="15.85546875" customWidth="1"/>
    <col min="8971" max="8971" width="13" customWidth="1"/>
    <col min="8972" max="8972" width="0.140625" customWidth="1"/>
    <col min="9215" max="9215" width="1.85546875" customWidth="1"/>
    <col min="9223" max="9223" width="15.42578125" customWidth="1"/>
    <col min="9224" max="9224" width="14.85546875" customWidth="1"/>
    <col min="9225" max="9225" width="13.28515625" customWidth="1"/>
    <col min="9226" max="9226" width="15.85546875" customWidth="1"/>
    <col min="9227" max="9227" width="13" customWidth="1"/>
    <col min="9228" max="9228" width="0.140625" customWidth="1"/>
    <col min="9471" max="9471" width="1.85546875" customWidth="1"/>
    <col min="9479" max="9479" width="15.42578125" customWidth="1"/>
    <col min="9480" max="9480" width="14.85546875" customWidth="1"/>
    <col min="9481" max="9481" width="13.28515625" customWidth="1"/>
    <col min="9482" max="9482" width="15.85546875" customWidth="1"/>
    <col min="9483" max="9483" width="13" customWidth="1"/>
    <col min="9484" max="9484" width="0.140625" customWidth="1"/>
    <col min="9727" max="9727" width="1.85546875" customWidth="1"/>
    <col min="9735" max="9735" width="15.42578125" customWidth="1"/>
    <col min="9736" max="9736" width="14.85546875" customWidth="1"/>
    <col min="9737" max="9737" width="13.28515625" customWidth="1"/>
    <col min="9738" max="9738" width="15.85546875" customWidth="1"/>
    <col min="9739" max="9739" width="13" customWidth="1"/>
    <col min="9740" max="9740" width="0.140625" customWidth="1"/>
    <col min="9983" max="9983" width="1.85546875" customWidth="1"/>
    <col min="9991" max="9991" width="15.42578125" customWidth="1"/>
    <col min="9992" max="9992" width="14.85546875" customWidth="1"/>
    <col min="9993" max="9993" width="13.28515625" customWidth="1"/>
    <col min="9994" max="9994" width="15.85546875" customWidth="1"/>
    <col min="9995" max="9995" width="13" customWidth="1"/>
    <col min="9996" max="9996" width="0.140625" customWidth="1"/>
    <col min="10239" max="10239" width="1.85546875" customWidth="1"/>
    <col min="10247" max="10247" width="15.42578125" customWidth="1"/>
    <col min="10248" max="10248" width="14.85546875" customWidth="1"/>
    <col min="10249" max="10249" width="13.28515625" customWidth="1"/>
    <col min="10250" max="10250" width="15.85546875" customWidth="1"/>
    <col min="10251" max="10251" width="13" customWidth="1"/>
    <col min="10252" max="10252" width="0.140625" customWidth="1"/>
    <col min="10495" max="10495" width="1.85546875" customWidth="1"/>
    <col min="10503" max="10503" width="15.42578125" customWidth="1"/>
    <col min="10504" max="10504" width="14.85546875" customWidth="1"/>
    <col min="10505" max="10505" width="13.28515625" customWidth="1"/>
    <col min="10506" max="10506" width="15.85546875" customWidth="1"/>
    <col min="10507" max="10507" width="13" customWidth="1"/>
    <col min="10508" max="10508" width="0.140625" customWidth="1"/>
    <col min="10751" max="10751" width="1.85546875" customWidth="1"/>
    <col min="10759" max="10759" width="15.42578125" customWidth="1"/>
    <col min="10760" max="10760" width="14.85546875" customWidth="1"/>
    <col min="10761" max="10761" width="13.28515625" customWidth="1"/>
    <col min="10762" max="10762" width="15.85546875" customWidth="1"/>
    <col min="10763" max="10763" width="13" customWidth="1"/>
    <col min="10764" max="10764" width="0.140625" customWidth="1"/>
    <col min="11007" max="11007" width="1.85546875" customWidth="1"/>
    <col min="11015" max="11015" width="15.42578125" customWidth="1"/>
    <col min="11016" max="11016" width="14.85546875" customWidth="1"/>
    <col min="11017" max="11017" width="13.28515625" customWidth="1"/>
    <col min="11018" max="11018" width="15.85546875" customWidth="1"/>
    <col min="11019" max="11019" width="13" customWidth="1"/>
    <col min="11020" max="11020" width="0.140625" customWidth="1"/>
    <col min="11263" max="11263" width="1.85546875" customWidth="1"/>
    <col min="11271" max="11271" width="15.42578125" customWidth="1"/>
    <col min="11272" max="11272" width="14.85546875" customWidth="1"/>
    <col min="11273" max="11273" width="13.28515625" customWidth="1"/>
    <col min="11274" max="11274" width="15.85546875" customWidth="1"/>
    <col min="11275" max="11275" width="13" customWidth="1"/>
    <col min="11276" max="11276" width="0.140625" customWidth="1"/>
    <col min="11519" max="11519" width="1.85546875" customWidth="1"/>
    <col min="11527" max="11527" width="15.42578125" customWidth="1"/>
    <col min="11528" max="11528" width="14.85546875" customWidth="1"/>
    <col min="11529" max="11529" width="13.28515625" customWidth="1"/>
    <col min="11530" max="11530" width="15.85546875" customWidth="1"/>
    <col min="11531" max="11531" width="13" customWidth="1"/>
    <col min="11532" max="11532" width="0.140625" customWidth="1"/>
    <col min="11775" max="11775" width="1.85546875" customWidth="1"/>
    <col min="11783" max="11783" width="15.42578125" customWidth="1"/>
    <col min="11784" max="11784" width="14.85546875" customWidth="1"/>
    <col min="11785" max="11785" width="13.28515625" customWidth="1"/>
    <col min="11786" max="11786" width="15.85546875" customWidth="1"/>
    <col min="11787" max="11787" width="13" customWidth="1"/>
    <col min="11788" max="11788" width="0.140625" customWidth="1"/>
    <col min="12031" max="12031" width="1.85546875" customWidth="1"/>
    <col min="12039" max="12039" width="15.42578125" customWidth="1"/>
    <col min="12040" max="12040" width="14.85546875" customWidth="1"/>
    <col min="12041" max="12041" width="13.28515625" customWidth="1"/>
    <col min="12042" max="12042" width="15.85546875" customWidth="1"/>
    <col min="12043" max="12043" width="13" customWidth="1"/>
    <col min="12044" max="12044" width="0.140625" customWidth="1"/>
    <col min="12287" max="12287" width="1.85546875" customWidth="1"/>
    <col min="12295" max="12295" width="15.42578125" customWidth="1"/>
    <col min="12296" max="12296" width="14.85546875" customWidth="1"/>
    <col min="12297" max="12297" width="13.28515625" customWidth="1"/>
    <col min="12298" max="12298" width="15.85546875" customWidth="1"/>
    <col min="12299" max="12299" width="13" customWidth="1"/>
    <col min="12300" max="12300" width="0.140625" customWidth="1"/>
    <col min="12543" max="12543" width="1.85546875" customWidth="1"/>
    <col min="12551" max="12551" width="15.42578125" customWidth="1"/>
    <col min="12552" max="12552" width="14.85546875" customWidth="1"/>
    <col min="12553" max="12553" width="13.28515625" customWidth="1"/>
    <col min="12554" max="12554" width="15.85546875" customWidth="1"/>
    <col min="12555" max="12555" width="13" customWidth="1"/>
    <col min="12556" max="12556" width="0.140625" customWidth="1"/>
    <col min="12799" max="12799" width="1.85546875" customWidth="1"/>
    <col min="12807" max="12807" width="15.42578125" customWidth="1"/>
    <col min="12808" max="12808" width="14.85546875" customWidth="1"/>
    <col min="12809" max="12809" width="13.28515625" customWidth="1"/>
    <col min="12810" max="12810" width="15.85546875" customWidth="1"/>
    <col min="12811" max="12811" width="13" customWidth="1"/>
    <col min="12812" max="12812" width="0.140625" customWidth="1"/>
    <col min="13055" max="13055" width="1.85546875" customWidth="1"/>
    <col min="13063" max="13063" width="15.42578125" customWidth="1"/>
    <col min="13064" max="13064" width="14.85546875" customWidth="1"/>
    <col min="13065" max="13065" width="13.28515625" customWidth="1"/>
    <col min="13066" max="13066" width="15.85546875" customWidth="1"/>
    <col min="13067" max="13067" width="13" customWidth="1"/>
    <col min="13068" max="13068" width="0.140625" customWidth="1"/>
    <col min="13311" max="13311" width="1.85546875" customWidth="1"/>
    <col min="13319" max="13319" width="15.42578125" customWidth="1"/>
    <col min="13320" max="13320" width="14.85546875" customWidth="1"/>
    <col min="13321" max="13321" width="13.28515625" customWidth="1"/>
    <col min="13322" max="13322" width="15.85546875" customWidth="1"/>
    <col min="13323" max="13323" width="13" customWidth="1"/>
    <col min="13324" max="13324" width="0.140625" customWidth="1"/>
    <col min="13567" max="13567" width="1.85546875" customWidth="1"/>
    <col min="13575" max="13575" width="15.42578125" customWidth="1"/>
    <col min="13576" max="13576" width="14.85546875" customWidth="1"/>
    <col min="13577" max="13577" width="13.28515625" customWidth="1"/>
    <col min="13578" max="13578" width="15.85546875" customWidth="1"/>
    <col min="13579" max="13579" width="13" customWidth="1"/>
    <col min="13580" max="13580" width="0.140625" customWidth="1"/>
    <col min="13823" max="13823" width="1.85546875" customWidth="1"/>
    <col min="13831" max="13831" width="15.42578125" customWidth="1"/>
    <col min="13832" max="13832" width="14.85546875" customWidth="1"/>
    <col min="13833" max="13833" width="13.28515625" customWidth="1"/>
    <col min="13834" max="13834" width="15.85546875" customWidth="1"/>
    <col min="13835" max="13835" width="13" customWidth="1"/>
    <col min="13836" max="13836" width="0.140625" customWidth="1"/>
    <col min="14079" max="14079" width="1.85546875" customWidth="1"/>
    <col min="14087" max="14087" width="15.42578125" customWidth="1"/>
    <col min="14088" max="14088" width="14.85546875" customWidth="1"/>
    <col min="14089" max="14089" width="13.28515625" customWidth="1"/>
    <col min="14090" max="14090" width="15.85546875" customWidth="1"/>
    <col min="14091" max="14091" width="13" customWidth="1"/>
    <col min="14092" max="14092" width="0.140625" customWidth="1"/>
    <col min="14335" max="14335" width="1.85546875" customWidth="1"/>
    <col min="14343" max="14343" width="15.42578125" customWidth="1"/>
    <col min="14344" max="14344" width="14.85546875" customWidth="1"/>
    <col min="14345" max="14345" width="13.28515625" customWidth="1"/>
    <col min="14346" max="14346" width="15.85546875" customWidth="1"/>
    <col min="14347" max="14347" width="13" customWidth="1"/>
    <col min="14348" max="14348" width="0.140625" customWidth="1"/>
    <col min="14591" max="14591" width="1.85546875" customWidth="1"/>
    <col min="14599" max="14599" width="15.42578125" customWidth="1"/>
    <col min="14600" max="14600" width="14.85546875" customWidth="1"/>
    <col min="14601" max="14601" width="13.28515625" customWidth="1"/>
    <col min="14602" max="14602" width="15.85546875" customWidth="1"/>
    <col min="14603" max="14603" width="13" customWidth="1"/>
    <col min="14604" max="14604" width="0.140625" customWidth="1"/>
    <col min="14847" max="14847" width="1.85546875" customWidth="1"/>
    <col min="14855" max="14855" width="15.42578125" customWidth="1"/>
    <col min="14856" max="14856" width="14.85546875" customWidth="1"/>
    <col min="14857" max="14857" width="13.28515625" customWidth="1"/>
    <col min="14858" max="14858" width="15.85546875" customWidth="1"/>
    <col min="14859" max="14859" width="13" customWidth="1"/>
    <col min="14860" max="14860" width="0.140625" customWidth="1"/>
    <col min="15103" max="15103" width="1.85546875" customWidth="1"/>
    <col min="15111" max="15111" width="15.42578125" customWidth="1"/>
    <col min="15112" max="15112" width="14.85546875" customWidth="1"/>
    <col min="15113" max="15113" width="13.28515625" customWidth="1"/>
    <col min="15114" max="15114" width="15.85546875" customWidth="1"/>
    <col min="15115" max="15115" width="13" customWidth="1"/>
    <col min="15116" max="15116" width="0.140625" customWidth="1"/>
    <col min="15359" max="15359" width="1.85546875" customWidth="1"/>
    <col min="15367" max="15367" width="15.42578125" customWidth="1"/>
    <col min="15368" max="15368" width="14.85546875" customWidth="1"/>
    <col min="15369" max="15369" width="13.28515625" customWidth="1"/>
    <col min="15370" max="15370" width="15.85546875" customWidth="1"/>
    <col min="15371" max="15371" width="13" customWidth="1"/>
    <col min="15372" max="15372" width="0.140625" customWidth="1"/>
    <col min="15615" max="15615" width="1.85546875" customWidth="1"/>
    <col min="15623" max="15623" width="15.42578125" customWidth="1"/>
    <col min="15624" max="15624" width="14.85546875" customWidth="1"/>
    <col min="15625" max="15625" width="13.28515625" customWidth="1"/>
    <col min="15626" max="15626" width="15.85546875" customWidth="1"/>
    <col min="15627" max="15627" width="13" customWidth="1"/>
    <col min="15628" max="15628" width="0.140625" customWidth="1"/>
    <col min="15871" max="15871" width="1.85546875" customWidth="1"/>
    <col min="15879" max="15879" width="15.42578125" customWidth="1"/>
    <col min="15880" max="15880" width="14.85546875" customWidth="1"/>
    <col min="15881" max="15881" width="13.28515625" customWidth="1"/>
    <col min="15882" max="15882" width="15.85546875" customWidth="1"/>
    <col min="15883" max="15883" width="13" customWidth="1"/>
    <col min="15884" max="15884" width="0.140625" customWidth="1"/>
    <col min="16127" max="16127" width="1.85546875" customWidth="1"/>
    <col min="16135" max="16135" width="15.42578125" customWidth="1"/>
    <col min="16136" max="16136" width="14.85546875" customWidth="1"/>
    <col min="16137" max="16137" width="13.28515625" customWidth="1"/>
    <col min="16138" max="16138" width="15.85546875" customWidth="1"/>
    <col min="16139" max="16139" width="13" customWidth="1"/>
    <col min="16140" max="16140" width="0.140625" customWidth="1"/>
  </cols>
  <sheetData>
    <row r="1" spans="1:42" ht="4.5" customHeight="1">
      <c r="A1" s="1"/>
      <c r="B1" s="2"/>
      <c r="C1" s="3"/>
      <c r="D1" s="2"/>
      <c r="E1" s="2"/>
      <c r="F1" s="2"/>
      <c r="G1" s="2"/>
      <c r="H1" s="2"/>
      <c r="I1" s="3"/>
      <c r="J1" s="2"/>
      <c r="K1" s="2"/>
      <c r="L1" s="3"/>
    </row>
    <row r="2" spans="1:42" ht="13.5" customHeight="1" thickBot="1">
      <c r="A2" s="600"/>
      <c r="B2" s="5"/>
      <c r="C2" s="6"/>
      <c r="D2" s="602"/>
      <c r="E2" s="602"/>
      <c r="F2" s="602"/>
      <c r="G2" s="602"/>
      <c r="H2" s="602"/>
      <c r="I2" s="603"/>
      <c r="J2" s="604" t="s">
        <v>6</v>
      </c>
      <c r="K2" s="604"/>
      <c r="L2" s="605"/>
    </row>
    <row r="3" spans="1:42">
      <c r="A3" s="600"/>
      <c r="B3" s="5"/>
      <c r="C3" s="6"/>
      <c r="D3" s="602" t="s">
        <v>7</v>
      </c>
      <c r="E3" s="602"/>
      <c r="F3" s="602"/>
      <c r="G3" s="602"/>
      <c r="H3" s="602"/>
      <c r="I3" s="603"/>
      <c r="J3" s="8" t="s">
        <v>8</v>
      </c>
      <c r="K3" s="2"/>
      <c r="L3" s="9"/>
    </row>
    <row r="4" spans="1:42" ht="15.75" thickBot="1">
      <c r="A4" s="600"/>
      <c r="B4" s="5"/>
      <c r="C4" s="10"/>
      <c r="D4" s="606" t="s">
        <v>9</v>
      </c>
      <c r="E4" s="606"/>
      <c r="F4" s="606"/>
      <c r="G4" s="606"/>
      <c r="H4" s="606"/>
      <c r="I4" s="607"/>
      <c r="J4" s="11"/>
      <c r="K4" s="11"/>
      <c r="L4" s="12"/>
    </row>
    <row r="5" spans="1:42" ht="15.75" thickBot="1">
      <c r="A5" s="601"/>
      <c r="B5" s="11"/>
      <c r="C5" s="13"/>
      <c r="D5" s="608" t="s">
        <v>56</v>
      </c>
      <c r="E5" s="608"/>
      <c r="F5" s="608"/>
      <c r="G5" s="608"/>
      <c r="H5" s="608"/>
      <c r="I5" s="609"/>
      <c r="J5" s="14" t="s">
        <v>10</v>
      </c>
      <c r="K5" s="610"/>
      <c r="L5" s="611"/>
    </row>
    <row r="6" spans="1:42">
      <c r="A6" s="16"/>
      <c r="B6" s="5"/>
      <c r="C6" s="5"/>
      <c r="D6" s="5"/>
      <c r="E6" s="5"/>
      <c r="F6" s="5"/>
      <c r="G6" s="5"/>
      <c r="H6" s="5"/>
      <c r="I6" s="5"/>
      <c r="J6" s="5"/>
      <c r="K6" s="5"/>
      <c r="L6" s="17"/>
    </row>
    <row r="7" spans="1:42">
      <c r="A7" s="128" t="s">
        <v>11</v>
      </c>
      <c r="B7" s="19"/>
      <c r="C7" s="20"/>
      <c r="D7" s="20"/>
      <c r="E7" s="20"/>
      <c r="F7" s="20"/>
      <c r="G7" s="20"/>
      <c r="H7" s="20"/>
      <c r="I7" s="20"/>
      <c r="J7" s="20"/>
      <c r="K7" s="20"/>
      <c r="L7" s="21"/>
    </row>
    <row r="8" spans="1:42" ht="5.25" customHeight="1">
      <c r="A8" s="16"/>
      <c r="B8" s="23"/>
      <c r="C8" s="23"/>
      <c r="D8" s="23"/>
      <c r="E8" s="23"/>
      <c r="F8" s="23"/>
      <c r="G8" s="23"/>
      <c r="H8" s="23"/>
      <c r="I8" s="23"/>
      <c r="J8" s="23"/>
      <c r="K8" s="23"/>
      <c r="L8" s="17"/>
    </row>
    <row r="9" spans="1:42">
      <c r="A9" s="129" t="s">
        <v>12</v>
      </c>
      <c r="B9" s="5"/>
      <c r="C9" s="24"/>
      <c r="D9" s="25" t="s">
        <v>13</v>
      </c>
      <c r="E9" s="23"/>
      <c r="F9" s="23"/>
      <c r="G9" s="23"/>
      <c r="H9" s="23"/>
      <c r="I9" s="23"/>
      <c r="J9" s="23"/>
      <c r="K9" s="23"/>
      <c r="L9" s="17"/>
    </row>
    <row r="10" spans="1:42">
      <c r="A10" s="129" t="s">
        <v>14</v>
      </c>
      <c r="B10" s="5"/>
      <c r="C10" s="612"/>
      <c r="D10" s="612"/>
      <c r="E10" s="612"/>
      <c r="F10" s="612"/>
      <c r="G10" s="612"/>
      <c r="H10" s="612"/>
      <c r="I10" s="612"/>
      <c r="J10" s="612"/>
      <c r="K10" s="612"/>
      <c r="L10" s="613"/>
    </row>
    <row r="11" spans="1:42">
      <c r="A11" s="130"/>
      <c r="B11" s="5"/>
      <c r="C11" s="612"/>
      <c r="D11" s="612"/>
      <c r="E11" s="612"/>
      <c r="F11" s="612"/>
      <c r="G11" s="612"/>
      <c r="H11" s="612"/>
      <c r="I11" s="612"/>
      <c r="J11" s="612"/>
      <c r="K11" s="612"/>
      <c r="L11" s="613"/>
    </row>
    <row r="12" spans="1:42">
      <c r="A12" s="129" t="s">
        <v>15</v>
      </c>
      <c r="B12" s="5"/>
      <c r="C12" s="614"/>
      <c r="D12" s="614"/>
      <c r="E12" s="614"/>
      <c r="F12" s="614"/>
      <c r="G12" s="614"/>
      <c r="H12" s="614"/>
      <c r="I12" s="614"/>
      <c r="J12" s="614"/>
      <c r="K12" s="614"/>
      <c r="L12" s="615"/>
    </row>
    <row r="13" spans="1:42">
      <c r="A13" s="129" t="s">
        <v>16</v>
      </c>
      <c r="B13" s="5"/>
      <c r="C13" s="614"/>
      <c r="D13" s="614"/>
      <c r="E13" s="614"/>
      <c r="F13" s="614"/>
      <c r="G13" s="614"/>
      <c r="H13" s="614"/>
      <c r="I13" s="614"/>
      <c r="J13" s="614"/>
      <c r="K13" s="614"/>
      <c r="L13" s="615"/>
    </row>
    <row r="14" spans="1:42">
      <c r="A14" s="129" t="s">
        <v>17</v>
      </c>
      <c r="B14" s="5"/>
      <c r="C14" s="614"/>
      <c r="D14" s="614"/>
      <c r="E14" s="614"/>
      <c r="F14" s="614"/>
      <c r="G14" s="614"/>
      <c r="H14" s="614"/>
      <c r="I14" s="614"/>
      <c r="J14" s="614"/>
      <c r="K14" s="614"/>
      <c r="L14" s="615"/>
    </row>
    <row r="15" spans="1:42" ht="4.5" customHeight="1" thickBot="1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8"/>
    </row>
    <row r="16" spans="1:42" s="32" customFormat="1" ht="2.25" customHeight="1" thickBot="1">
      <c r="A16" s="131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</row>
    <row r="17" spans="1:12">
      <c r="A17" s="132" t="s">
        <v>18</v>
      </c>
      <c r="B17" s="33"/>
      <c r="C17" s="34"/>
      <c r="D17" s="34"/>
      <c r="E17" s="34"/>
      <c r="F17" s="34"/>
      <c r="G17" s="34"/>
      <c r="H17" s="34"/>
      <c r="I17" s="34"/>
      <c r="J17" s="34"/>
      <c r="K17" s="34"/>
      <c r="L17" s="35"/>
    </row>
    <row r="18" spans="1:12" ht="15.75" thickBot="1">
      <c r="A18" s="16"/>
      <c r="B18" s="5"/>
      <c r="C18" s="5"/>
      <c r="D18" s="5"/>
      <c r="E18" s="5"/>
      <c r="F18" s="5"/>
      <c r="G18" s="5"/>
      <c r="H18" s="5"/>
      <c r="I18" s="5"/>
      <c r="J18" s="5"/>
      <c r="K18" s="5"/>
      <c r="L18" s="17"/>
    </row>
    <row r="19" spans="1:12">
      <c r="A19" s="37" t="s">
        <v>19</v>
      </c>
      <c r="B19" s="570" t="s">
        <v>20</v>
      </c>
      <c r="C19" s="571"/>
      <c r="D19" s="571"/>
      <c r="E19" s="571"/>
      <c r="F19" s="571"/>
      <c r="G19" s="571"/>
      <c r="H19" s="571"/>
      <c r="I19" s="571"/>
      <c r="J19" s="599"/>
      <c r="K19" s="168" t="s">
        <v>21</v>
      </c>
      <c r="L19" s="37" t="s">
        <v>22</v>
      </c>
    </row>
    <row r="20" spans="1:12" ht="15.75" thickBot="1">
      <c r="A20" s="39">
        <v>674.2</v>
      </c>
      <c r="B20" s="584" t="s">
        <v>319</v>
      </c>
      <c r="C20" s="585"/>
      <c r="D20" s="585"/>
      <c r="E20" s="585"/>
      <c r="F20" s="585"/>
      <c r="G20" s="585"/>
      <c r="H20" s="585"/>
      <c r="I20" s="585"/>
      <c r="J20" s="586"/>
      <c r="K20" s="40" t="s">
        <v>1</v>
      </c>
      <c r="L20" s="41"/>
    </row>
    <row r="21" spans="1:12">
      <c r="A21" s="16"/>
      <c r="B21" s="5"/>
      <c r="C21" s="5"/>
      <c r="D21" s="5"/>
      <c r="E21" s="5"/>
      <c r="F21" s="5"/>
      <c r="G21" s="5"/>
      <c r="H21" s="5"/>
      <c r="I21" s="5"/>
      <c r="J21" s="5"/>
      <c r="K21" s="5"/>
      <c r="L21" s="17"/>
    </row>
    <row r="22" spans="1:12">
      <c r="A22" s="133" t="s">
        <v>24</v>
      </c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3"/>
    </row>
    <row r="23" spans="1:12" s="49" customFormat="1" ht="15.75" thickBot="1">
      <c r="A23" s="134"/>
      <c r="B23" s="45"/>
      <c r="C23" s="45"/>
      <c r="D23" s="45"/>
      <c r="E23" s="45"/>
      <c r="F23" s="45"/>
      <c r="G23" s="45"/>
      <c r="H23" s="46"/>
      <c r="I23" s="46"/>
      <c r="J23" s="45"/>
      <c r="K23" s="45"/>
      <c r="L23" s="47"/>
    </row>
    <row r="24" spans="1:12">
      <c r="A24" s="570" t="s">
        <v>20</v>
      </c>
      <c r="B24" s="587"/>
      <c r="C24" s="587"/>
      <c r="D24" s="587"/>
      <c r="E24" s="588"/>
      <c r="F24" s="589" t="s">
        <v>25</v>
      </c>
      <c r="G24" s="587"/>
      <c r="H24" s="590" t="s">
        <v>26</v>
      </c>
      <c r="I24" s="591"/>
      <c r="J24" s="50" t="s">
        <v>27</v>
      </c>
      <c r="K24" s="168" t="s">
        <v>28</v>
      </c>
      <c r="L24" s="51" t="s">
        <v>29</v>
      </c>
    </row>
    <row r="25" spans="1:12">
      <c r="A25" s="580" t="s">
        <v>131</v>
      </c>
      <c r="B25" s="581"/>
      <c r="C25" s="581"/>
      <c r="D25" s="581"/>
      <c r="E25" s="582"/>
      <c r="F25" s="592" t="s">
        <v>132</v>
      </c>
      <c r="G25" s="582"/>
      <c r="H25" s="592"/>
      <c r="I25" s="582"/>
      <c r="J25" s="52">
        <f>+insumos!C60</f>
        <v>120000</v>
      </c>
      <c r="K25" s="53">
        <v>3</v>
      </c>
      <c r="L25" s="54">
        <f>+J25/K25</f>
        <v>40000</v>
      </c>
    </row>
    <row r="26" spans="1:12">
      <c r="A26" s="593" t="s">
        <v>133</v>
      </c>
      <c r="B26" s="594"/>
      <c r="C26" s="594"/>
      <c r="D26" s="594"/>
      <c r="E26" s="595"/>
      <c r="F26" s="55"/>
      <c r="G26" s="56"/>
      <c r="H26" s="55"/>
      <c r="I26" s="56"/>
      <c r="J26" s="52"/>
      <c r="K26" s="53"/>
      <c r="L26" s="54">
        <f>+L53*0.4</f>
        <v>61687.51</v>
      </c>
    </row>
    <row r="27" spans="1:12" ht="15.75" thickBot="1">
      <c r="A27" s="574"/>
      <c r="B27" s="575"/>
      <c r="C27" s="575"/>
      <c r="D27" s="575"/>
      <c r="E27" s="583"/>
      <c r="F27" s="598"/>
      <c r="G27" s="583"/>
      <c r="H27" s="598"/>
      <c r="I27" s="583"/>
      <c r="J27" s="57"/>
      <c r="K27" s="58"/>
      <c r="L27" s="96"/>
    </row>
    <row r="28" spans="1:12" ht="15.75" thickBot="1">
      <c r="A28" s="567" t="s">
        <v>31</v>
      </c>
      <c r="B28" s="568"/>
      <c r="C28" s="568"/>
      <c r="D28" s="568"/>
      <c r="E28" s="568"/>
      <c r="F28" s="568"/>
      <c r="G28" s="568"/>
      <c r="H28" s="568"/>
      <c r="I28" s="568"/>
      <c r="J28" s="568"/>
      <c r="K28" s="569"/>
      <c r="L28" s="60">
        <f>SUM(L25:L27)</f>
        <v>101687.51000000001</v>
      </c>
    </row>
    <row r="29" spans="1:12">
      <c r="A29" s="135"/>
      <c r="B29" s="5"/>
      <c r="C29" s="5"/>
      <c r="D29" s="5"/>
      <c r="E29" s="5"/>
      <c r="F29" s="5"/>
      <c r="G29" s="5"/>
      <c r="H29" s="5"/>
      <c r="I29" s="5"/>
      <c r="J29" s="5"/>
      <c r="K29" s="5"/>
      <c r="L29" s="17"/>
    </row>
    <row r="30" spans="1:12">
      <c r="A30" s="136" t="s">
        <v>32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21"/>
    </row>
    <row r="31" spans="1:12" ht="15.75" thickBot="1">
      <c r="A31" s="26"/>
      <c r="B31" s="11"/>
      <c r="C31" s="11"/>
      <c r="D31" s="11"/>
      <c r="E31" s="11"/>
      <c r="F31" s="11"/>
      <c r="G31" s="11"/>
      <c r="H31" s="11"/>
      <c r="I31" s="5"/>
      <c r="J31" s="5"/>
      <c r="K31" s="5"/>
      <c r="L31" s="17"/>
    </row>
    <row r="32" spans="1:12">
      <c r="A32" s="570" t="s">
        <v>20</v>
      </c>
      <c r="B32" s="571"/>
      <c r="C32" s="571"/>
      <c r="D32" s="571"/>
      <c r="E32" s="571"/>
      <c r="F32" s="571"/>
      <c r="G32" s="571"/>
      <c r="H32" s="579"/>
      <c r="I32" s="169" t="s">
        <v>21</v>
      </c>
      <c r="J32" s="50" t="s">
        <v>22</v>
      </c>
      <c r="K32" s="168" t="s">
        <v>33</v>
      </c>
      <c r="L32" s="51" t="s">
        <v>29</v>
      </c>
    </row>
    <row r="33" spans="1:12">
      <c r="A33" s="572" t="s">
        <v>134</v>
      </c>
      <c r="B33" s="573"/>
      <c r="C33" s="573"/>
      <c r="D33" s="573"/>
      <c r="E33" s="573"/>
      <c r="F33" s="573"/>
      <c r="G33" s="573"/>
      <c r="H33" s="619"/>
      <c r="I33" s="62" t="s">
        <v>1</v>
      </c>
      <c r="J33" s="63">
        <v>1</v>
      </c>
      <c r="K33" s="64">
        <v>4500</v>
      </c>
      <c r="L33" s="54">
        <f>+K33*J33</f>
        <v>4500</v>
      </c>
    </row>
    <row r="34" spans="1:12">
      <c r="A34" s="580" t="s">
        <v>135</v>
      </c>
      <c r="B34" s="581"/>
      <c r="C34" s="581"/>
      <c r="D34" s="581"/>
      <c r="E34" s="581"/>
      <c r="F34" s="581"/>
      <c r="G34" s="581"/>
      <c r="H34" s="582"/>
      <c r="I34" s="65" t="s">
        <v>21</v>
      </c>
      <c r="J34" s="66">
        <v>0.2</v>
      </c>
      <c r="K34" s="67">
        <v>2400</v>
      </c>
      <c r="L34" s="54">
        <f>+K34*J34</f>
        <v>480</v>
      </c>
    </row>
    <row r="35" spans="1:12">
      <c r="A35" s="580" t="s">
        <v>136</v>
      </c>
      <c r="B35" s="581"/>
      <c r="C35" s="581"/>
      <c r="D35" s="581"/>
      <c r="E35" s="581"/>
      <c r="F35" s="581"/>
      <c r="G35" s="581"/>
      <c r="H35" s="582"/>
      <c r="I35" s="65" t="s">
        <v>60</v>
      </c>
      <c r="J35" s="66">
        <v>4</v>
      </c>
      <c r="K35" s="67">
        <v>2460</v>
      </c>
      <c r="L35" s="54">
        <f>+K35*J35</f>
        <v>9840</v>
      </c>
    </row>
    <row r="36" spans="1:12">
      <c r="A36" s="580"/>
      <c r="B36" s="581"/>
      <c r="C36" s="581"/>
      <c r="D36" s="581"/>
      <c r="E36" s="581"/>
      <c r="F36" s="581"/>
      <c r="G36" s="581"/>
      <c r="H36" s="582"/>
      <c r="I36" s="65"/>
      <c r="J36" s="66"/>
      <c r="K36" s="67"/>
      <c r="L36" s="68"/>
    </row>
    <row r="37" spans="1:12">
      <c r="A37" s="580"/>
      <c r="B37" s="581"/>
      <c r="C37" s="581"/>
      <c r="D37" s="581"/>
      <c r="E37" s="581"/>
      <c r="F37" s="581"/>
      <c r="G37" s="581"/>
      <c r="H37" s="582"/>
      <c r="I37" s="65"/>
      <c r="J37" s="66"/>
      <c r="K37" s="67"/>
      <c r="L37" s="68"/>
    </row>
    <row r="38" spans="1:12" ht="15.75" thickBot="1">
      <c r="A38" s="574"/>
      <c r="B38" s="575"/>
      <c r="C38" s="575"/>
      <c r="D38" s="575"/>
      <c r="E38" s="575"/>
      <c r="F38" s="575"/>
      <c r="G38" s="575"/>
      <c r="H38" s="583"/>
      <c r="I38" s="69"/>
      <c r="J38" s="70"/>
      <c r="K38" s="67"/>
      <c r="L38" s="71"/>
    </row>
    <row r="39" spans="1:12" ht="15.75" thickBot="1">
      <c r="A39" s="567" t="s">
        <v>31</v>
      </c>
      <c r="B39" s="568"/>
      <c r="C39" s="568"/>
      <c r="D39" s="568"/>
      <c r="E39" s="568"/>
      <c r="F39" s="568"/>
      <c r="G39" s="568"/>
      <c r="H39" s="568"/>
      <c r="I39" s="568"/>
      <c r="J39" s="568"/>
      <c r="K39" s="569"/>
      <c r="L39" s="60">
        <f>SUM(L33:L38)</f>
        <v>14820</v>
      </c>
    </row>
    <row r="40" spans="1:12">
      <c r="A40" s="16"/>
      <c r="B40" s="5"/>
      <c r="C40" s="5"/>
      <c r="D40" s="5"/>
      <c r="E40" s="5"/>
      <c r="F40" s="5"/>
      <c r="G40" s="5"/>
      <c r="H40" s="5"/>
      <c r="I40" s="5"/>
      <c r="J40" s="5"/>
      <c r="K40" s="5"/>
      <c r="L40" s="17"/>
    </row>
    <row r="41" spans="1:12">
      <c r="A41" s="136" t="s">
        <v>34</v>
      </c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21"/>
    </row>
    <row r="42" spans="1:12" ht="15.75" thickBot="1">
      <c r="A42" s="16"/>
      <c r="B42" s="5"/>
      <c r="C42" s="5"/>
      <c r="D42" s="5"/>
      <c r="E42" s="5"/>
      <c r="F42" s="5"/>
      <c r="G42" s="5"/>
      <c r="H42" s="5"/>
      <c r="I42" s="5"/>
      <c r="J42" s="5"/>
      <c r="K42" s="5"/>
      <c r="L42" s="17"/>
    </row>
    <row r="43" spans="1:12">
      <c r="A43" s="570" t="s">
        <v>35</v>
      </c>
      <c r="B43" s="571"/>
      <c r="C43" s="571"/>
      <c r="D43" s="571"/>
      <c r="E43" s="571"/>
      <c r="F43" s="571"/>
      <c r="G43" s="571"/>
      <c r="H43" s="50" t="s">
        <v>36</v>
      </c>
      <c r="I43" s="168" t="s">
        <v>37</v>
      </c>
      <c r="J43" s="50" t="s">
        <v>38</v>
      </c>
      <c r="K43" s="168" t="s">
        <v>39</v>
      </c>
      <c r="L43" s="51" t="s">
        <v>29</v>
      </c>
    </row>
    <row r="44" spans="1:12">
      <c r="A44" s="580"/>
      <c r="B44" s="581"/>
      <c r="C44" s="581"/>
      <c r="D44" s="581"/>
      <c r="E44" s="581"/>
      <c r="F44" s="581"/>
      <c r="G44" s="581"/>
      <c r="H44" s="63"/>
      <c r="I44" s="72"/>
      <c r="J44" s="73"/>
      <c r="K44" s="64"/>
      <c r="L44" s="54"/>
    </row>
    <row r="45" spans="1:12" ht="15.75" thickBot="1">
      <c r="A45" s="574"/>
      <c r="B45" s="575"/>
      <c r="C45" s="575"/>
      <c r="D45" s="575"/>
      <c r="E45" s="575"/>
      <c r="F45" s="575"/>
      <c r="G45" s="575"/>
      <c r="H45" s="74"/>
      <c r="I45" s="11"/>
      <c r="J45" s="75"/>
      <c r="K45" s="64"/>
      <c r="L45" s="54"/>
    </row>
    <row r="46" spans="1:12" ht="15.75" thickBot="1">
      <c r="A46" s="567" t="s">
        <v>31</v>
      </c>
      <c r="B46" s="568"/>
      <c r="C46" s="568"/>
      <c r="D46" s="568"/>
      <c r="E46" s="568"/>
      <c r="F46" s="568"/>
      <c r="G46" s="568"/>
      <c r="H46" s="568"/>
      <c r="I46" s="568"/>
      <c r="J46" s="568"/>
      <c r="K46" s="569"/>
      <c r="L46" s="60">
        <f>SUM(L44:L45)</f>
        <v>0</v>
      </c>
    </row>
    <row r="47" spans="1:12">
      <c r="A47" s="16"/>
      <c r="B47" s="5"/>
      <c r="C47" s="5"/>
      <c r="D47" s="5"/>
      <c r="E47" s="5"/>
      <c r="F47" s="5"/>
      <c r="G47" s="5"/>
      <c r="H47" s="5"/>
      <c r="I47" s="5"/>
      <c r="J47" s="5"/>
      <c r="K47" s="5"/>
      <c r="L47" s="17"/>
    </row>
    <row r="48" spans="1:12">
      <c r="A48" s="136" t="s">
        <v>41</v>
      </c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21"/>
    </row>
    <row r="49" spans="1:12" ht="15.75" thickBot="1">
      <c r="A49" s="16"/>
      <c r="B49" s="5"/>
      <c r="C49" s="5"/>
      <c r="D49" s="5"/>
      <c r="E49" s="5"/>
      <c r="F49" s="5"/>
      <c r="G49" s="5"/>
      <c r="H49" s="5"/>
      <c r="I49" s="5"/>
      <c r="J49" s="5"/>
      <c r="K49" s="5"/>
      <c r="L49" s="17"/>
    </row>
    <row r="50" spans="1:12">
      <c r="A50" s="570" t="s">
        <v>42</v>
      </c>
      <c r="B50" s="571"/>
      <c r="C50" s="571"/>
      <c r="D50" s="571"/>
      <c r="E50" s="571"/>
      <c r="F50" s="571"/>
      <c r="G50" s="571"/>
      <c r="H50" s="50" t="s">
        <v>43</v>
      </c>
      <c r="I50" s="76" t="s">
        <v>44</v>
      </c>
      <c r="J50" s="77" t="s">
        <v>45</v>
      </c>
      <c r="K50" s="76" t="s">
        <v>28</v>
      </c>
      <c r="L50" s="78" t="s">
        <v>29</v>
      </c>
    </row>
    <row r="51" spans="1:12">
      <c r="A51" s="572" t="s">
        <v>46</v>
      </c>
      <c r="B51" s="573"/>
      <c r="C51" s="573"/>
      <c r="D51" s="573"/>
      <c r="E51" s="573"/>
      <c r="F51" s="573"/>
      <c r="G51" s="573"/>
      <c r="H51" s="52">
        <f>+insumos!C49*6+insumos!C50</f>
        <v>333446</v>
      </c>
      <c r="I51" s="64">
        <f>+H51*0.85</f>
        <v>283429.09999999998</v>
      </c>
      <c r="J51" s="52">
        <f>+H51+I51</f>
        <v>616875.1</v>
      </c>
      <c r="K51" s="72">
        <v>4</v>
      </c>
      <c r="L51" s="54">
        <f>+J51/K51</f>
        <v>154218.77499999999</v>
      </c>
    </row>
    <row r="52" spans="1:12" ht="15.75" thickBot="1">
      <c r="A52" s="574"/>
      <c r="B52" s="575"/>
      <c r="C52" s="575"/>
      <c r="D52" s="575"/>
      <c r="E52" s="575"/>
      <c r="F52" s="575"/>
      <c r="G52" s="575"/>
      <c r="H52" s="87"/>
      <c r="I52" s="11"/>
      <c r="J52" s="87"/>
      <c r="K52" s="11"/>
      <c r="L52" s="88"/>
    </row>
    <row r="53" spans="1:12" ht="15.75" thickBot="1">
      <c r="A53" s="567" t="s">
        <v>31</v>
      </c>
      <c r="B53" s="568"/>
      <c r="C53" s="568"/>
      <c r="D53" s="568"/>
      <c r="E53" s="568"/>
      <c r="F53" s="568"/>
      <c r="G53" s="568"/>
      <c r="H53" s="568"/>
      <c r="I53" s="568"/>
      <c r="J53" s="568"/>
      <c r="K53" s="569"/>
      <c r="L53" s="60">
        <f>SUM(L51:L52)</f>
        <v>154218.77499999999</v>
      </c>
    </row>
    <row r="54" spans="1:12" ht="15.75" thickBot="1">
      <c r="A54" s="16"/>
      <c r="B54" s="5"/>
      <c r="C54" s="5"/>
      <c r="D54" s="5"/>
      <c r="E54" s="5"/>
      <c r="F54" s="5"/>
      <c r="G54" s="5"/>
      <c r="H54" s="5"/>
      <c r="I54" s="5"/>
      <c r="J54" s="5"/>
      <c r="K54" s="5"/>
      <c r="L54" s="17"/>
    </row>
    <row r="55" spans="1:12" ht="15.75" thickBot="1">
      <c r="A55" s="576" t="s">
        <v>47</v>
      </c>
      <c r="B55" s="577"/>
      <c r="C55" s="577"/>
      <c r="D55" s="577"/>
      <c r="E55" s="577"/>
      <c r="F55" s="577"/>
      <c r="G55" s="577"/>
      <c r="H55" s="577"/>
      <c r="I55" s="577"/>
      <c r="J55" s="577"/>
      <c r="K55" s="578"/>
      <c r="L55" s="60">
        <f>ROUND(L28+L39+L46+L53,0)</f>
        <v>270726</v>
      </c>
    </row>
    <row r="56" spans="1:12">
      <c r="A56" s="16"/>
      <c r="B56" s="5"/>
      <c r="C56" s="5"/>
      <c r="D56" s="5"/>
      <c r="E56" s="5"/>
      <c r="F56" s="5"/>
      <c r="G56" s="5"/>
      <c r="H56" s="5"/>
      <c r="I56" s="5"/>
      <c r="J56" s="5"/>
      <c r="K56" s="5"/>
      <c r="L56" s="17"/>
    </row>
    <row r="57" spans="1:12">
      <c r="A57" s="16"/>
      <c r="B57" s="5"/>
      <c r="C57" s="5"/>
      <c r="D57" s="5"/>
      <c r="E57" s="5"/>
      <c r="F57" s="79" t="s">
        <v>48</v>
      </c>
      <c r="G57" s="5"/>
      <c r="H57" s="5"/>
      <c r="I57" s="5"/>
      <c r="J57" s="5"/>
      <c r="K57" s="5"/>
      <c r="L57" s="17"/>
    </row>
    <row r="58" spans="1:12">
      <c r="A58" s="16"/>
      <c r="B58" s="5"/>
      <c r="C58" s="5"/>
      <c r="D58" s="5"/>
      <c r="E58" s="5"/>
      <c r="F58" s="79" t="s">
        <v>49</v>
      </c>
      <c r="G58" s="554"/>
      <c r="H58" s="554"/>
      <c r="I58" s="554"/>
      <c r="J58" s="5"/>
      <c r="K58" s="5"/>
      <c r="L58" s="17"/>
    </row>
    <row r="59" spans="1:12">
      <c r="A59" s="555" t="s">
        <v>50</v>
      </c>
      <c r="B59" s="556"/>
      <c r="C59" s="556"/>
      <c r="D59" s="556"/>
      <c r="E59" s="556"/>
      <c r="F59" s="556"/>
      <c r="G59" s="556"/>
      <c r="H59" s="556"/>
      <c r="I59" s="556"/>
      <c r="J59" s="556"/>
      <c r="K59" s="556"/>
      <c r="L59" s="557"/>
    </row>
    <row r="60" spans="1:12">
      <c r="A60" s="16"/>
      <c r="B60" s="5"/>
      <c r="C60" s="5"/>
      <c r="D60" s="5"/>
      <c r="E60" s="5"/>
      <c r="F60" s="5" t="s">
        <v>51</v>
      </c>
      <c r="G60" s="5"/>
      <c r="H60" s="5"/>
      <c r="I60" s="5"/>
      <c r="J60" s="5"/>
      <c r="K60" s="5"/>
      <c r="L60" s="17"/>
    </row>
    <row r="61" spans="1:12">
      <c r="A61" s="136" t="s">
        <v>89</v>
      </c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21"/>
    </row>
    <row r="62" spans="1:12">
      <c r="A62" s="558"/>
      <c r="B62" s="559"/>
      <c r="C62" s="559"/>
      <c r="D62" s="559"/>
      <c r="E62" s="559"/>
      <c r="F62" s="559"/>
      <c r="G62" s="559"/>
      <c r="H62" s="559"/>
      <c r="I62" s="559"/>
      <c r="J62" s="559"/>
      <c r="K62" s="559"/>
      <c r="L62" s="560"/>
    </row>
    <row r="63" spans="1:12">
      <c r="A63" s="561"/>
      <c r="B63" s="562"/>
      <c r="C63" s="562"/>
      <c r="D63" s="562"/>
      <c r="E63" s="562"/>
      <c r="F63" s="562"/>
      <c r="G63" s="562"/>
      <c r="H63" s="562"/>
      <c r="I63" s="562"/>
      <c r="J63" s="562"/>
      <c r="K63" s="562"/>
      <c r="L63" s="563"/>
    </row>
    <row r="64" spans="1:12">
      <c r="A64" s="564"/>
      <c r="B64" s="565"/>
      <c r="C64" s="565"/>
      <c r="D64" s="565"/>
      <c r="E64" s="565"/>
      <c r="F64" s="565"/>
      <c r="G64" s="565"/>
      <c r="H64" s="565"/>
      <c r="I64" s="565"/>
      <c r="J64" s="565"/>
      <c r="K64" s="565"/>
      <c r="L64" s="566"/>
    </row>
    <row r="65" spans="1:12">
      <c r="A65" s="80"/>
      <c r="B65" s="81"/>
      <c r="C65" s="81"/>
      <c r="D65" s="81"/>
      <c r="E65" s="81"/>
      <c r="F65" s="81"/>
      <c r="G65" s="81"/>
      <c r="H65" s="81"/>
      <c r="I65" s="81"/>
      <c r="J65" s="81"/>
      <c r="K65" s="81"/>
      <c r="L65" s="82"/>
    </row>
    <row r="66" spans="1:12">
      <c r="A66" s="80" t="s">
        <v>53</v>
      </c>
      <c r="B66" s="137"/>
      <c r="C66" s="81"/>
      <c r="D66" s="81"/>
      <c r="E66" s="81"/>
      <c r="F66" s="81"/>
      <c r="G66" s="81"/>
      <c r="H66" s="81"/>
      <c r="I66" s="81"/>
      <c r="J66" s="81"/>
      <c r="K66" s="81"/>
      <c r="L66" s="82"/>
    </row>
    <row r="67" spans="1:12">
      <c r="A67" s="16" t="s">
        <v>54</v>
      </c>
      <c r="B67" s="5"/>
      <c r="C67" s="5"/>
      <c r="D67" s="5"/>
      <c r="E67" s="79"/>
      <c r="F67" s="5"/>
      <c r="G67" s="5"/>
      <c r="H67" s="5"/>
      <c r="I67" s="5"/>
      <c r="J67" s="5"/>
      <c r="K67" s="5"/>
      <c r="L67" s="17"/>
    </row>
    <row r="68" spans="1:12">
      <c r="A68" s="16"/>
      <c r="B68" s="5"/>
      <c r="C68" s="5"/>
      <c r="D68" s="5"/>
      <c r="E68" s="79"/>
      <c r="F68" s="139"/>
      <c r="G68" s="139"/>
      <c r="H68" s="139"/>
      <c r="I68" s="139"/>
      <c r="J68" s="5"/>
      <c r="K68" s="5"/>
      <c r="L68" s="17"/>
    </row>
    <row r="69" spans="1:12">
      <c r="A69" s="149"/>
      <c r="B69" s="139"/>
      <c r="C69" s="139"/>
      <c r="D69" s="139"/>
      <c r="E69" s="139"/>
      <c r="F69" s="139"/>
      <c r="G69" s="139"/>
      <c r="H69" s="139"/>
      <c r="I69" s="139"/>
      <c r="J69" s="139"/>
      <c r="K69" s="139"/>
      <c r="L69" s="140"/>
    </row>
    <row r="70" spans="1:12">
      <c r="A70" s="16" t="s">
        <v>55</v>
      </c>
      <c r="B70" s="83"/>
      <c r="C70" s="83"/>
      <c r="D70" s="84"/>
      <c r="E70" s="141"/>
      <c r="F70" s="141"/>
      <c r="G70" s="141"/>
      <c r="H70" s="141"/>
      <c r="I70" s="142"/>
      <c r="J70" s="142"/>
      <c r="K70" s="142"/>
      <c r="L70" s="143"/>
    </row>
    <row r="71" spans="1:12" ht="15.75" thickBot="1">
      <c r="A71" s="144"/>
      <c r="B71" s="145"/>
      <c r="C71" s="145"/>
      <c r="D71" s="11"/>
      <c r="E71" s="146"/>
      <c r="F71" s="146"/>
      <c r="G71" s="146"/>
      <c r="H71" s="146"/>
      <c r="I71" s="147"/>
      <c r="J71" s="147"/>
      <c r="K71" s="147"/>
      <c r="L71" s="148"/>
    </row>
  </sheetData>
  <mergeCells count="45">
    <mergeCell ref="A55:K55"/>
    <mergeCell ref="A62:L64"/>
    <mergeCell ref="G58:I58"/>
    <mergeCell ref="A59:L59"/>
    <mergeCell ref="A46:K46"/>
    <mergeCell ref="A50:G50"/>
    <mergeCell ref="A51:G51"/>
    <mergeCell ref="A52:G52"/>
    <mergeCell ref="A53:K53"/>
    <mergeCell ref="A38:H38"/>
    <mergeCell ref="A39:K39"/>
    <mergeCell ref="A43:G43"/>
    <mergeCell ref="A44:G44"/>
    <mergeCell ref="A45:G45"/>
    <mergeCell ref="A33:H33"/>
    <mergeCell ref="A34:H34"/>
    <mergeCell ref="A35:H35"/>
    <mergeCell ref="A36:H36"/>
    <mergeCell ref="A37:H37"/>
    <mergeCell ref="A32:H32"/>
    <mergeCell ref="B20:J20"/>
    <mergeCell ref="A24:E24"/>
    <mergeCell ref="F24:G24"/>
    <mergeCell ref="H24:I24"/>
    <mergeCell ref="A25:E25"/>
    <mergeCell ref="F25:G25"/>
    <mergeCell ref="H25:I25"/>
    <mergeCell ref="A26:E26"/>
    <mergeCell ref="A27:E27"/>
    <mergeCell ref="F27:G27"/>
    <mergeCell ref="H27:I27"/>
    <mergeCell ref="A28:K28"/>
    <mergeCell ref="B19:J19"/>
    <mergeCell ref="A2:A5"/>
    <mergeCell ref="D2:I2"/>
    <mergeCell ref="J2:L2"/>
    <mergeCell ref="D3:I3"/>
    <mergeCell ref="D4:I4"/>
    <mergeCell ref="D5:I5"/>
    <mergeCell ref="K5:L5"/>
    <mergeCell ref="C10:L10"/>
    <mergeCell ref="C11:L11"/>
    <mergeCell ref="C12:L12"/>
    <mergeCell ref="C13:L13"/>
    <mergeCell ref="C14:L14"/>
  </mergeCells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L77"/>
  <sheetViews>
    <sheetView topLeftCell="A37" zoomScale="80" zoomScaleNormal="80" workbookViewId="0">
      <selection activeCell="A35" sqref="A35:H35"/>
    </sheetView>
  </sheetViews>
  <sheetFormatPr baseColWidth="10" defaultRowHeight="15"/>
  <sheetData>
    <row r="1" spans="1:12">
      <c r="A1" s="1"/>
      <c r="B1" s="2"/>
      <c r="C1" s="3"/>
      <c r="D1" s="2"/>
      <c r="E1" s="2"/>
      <c r="F1" s="2"/>
      <c r="G1" s="2"/>
      <c r="H1" s="2"/>
      <c r="I1" s="3"/>
      <c r="J1" s="2"/>
      <c r="K1" s="2"/>
      <c r="L1" s="3"/>
    </row>
    <row r="2" spans="1:12" ht="15.75" thickBot="1">
      <c r="A2" s="600"/>
      <c r="B2" s="5"/>
      <c r="C2" s="6"/>
      <c r="D2" s="602"/>
      <c r="E2" s="602"/>
      <c r="F2" s="602"/>
      <c r="G2" s="602"/>
      <c r="H2" s="602"/>
      <c r="I2" s="603"/>
      <c r="J2" s="604" t="s">
        <v>6</v>
      </c>
      <c r="K2" s="604"/>
      <c r="L2" s="605"/>
    </row>
    <row r="3" spans="1:12">
      <c r="A3" s="600"/>
      <c r="B3" s="5"/>
      <c r="C3" s="6"/>
      <c r="D3" s="602" t="s">
        <v>7</v>
      </c>
      <c r="E3" s="602"/>
      <c r="F3" s="602"/>
      <c r="G3" s="602"/>
      <c r="H3" s="602"/>
      <c r="I3" s="603"/>
      <c r="J3" s="8" t="s">
        <v>8</v>
      </c>
      <c r="K3" s="2"/>
      <c r="L3" s="9"/>
    </row>
    <row r="4" spans="1:12" ht="15.75" thickBot="1">
      <c r="A4" s="600"/>
      <c r="B4" s="5"/>
      <c r="C4" s="10"/>
      <c r="D4" s="606" t="s">
        <v>9</v>
      </c>
      <c r="E4" s="606"/>
      <c r="F4" s="606"/>
      <c r="G4" s="606"/>
      <c r="H4" s="606"/>
      <c r="I4" s="607"/>
      <c r="J4" s="11"/>
      <c r="K4" s="11"/>
      <c r="L4" s="12"/>
    </row>
    <row r="5" spans="1:12" ht="15.75" thickBot="1">
      <c r="A5" s="601"/>
      <c r="B5" s="11"/>
      <c r="C5" s="13"/>
      <c r="D5" s="608" t="s">
        <v>56</v>
      </c>
      <c r="E5" s="608"/>
      <c r="F5" s="608"/>
      <c r="G5" s="608"/>
      <c r="H5" s="608"/>
      <c r="I5" s="609"/>
      <c r="J5" s="14" t="s">
        <v>10</v>
      </c>
      <c r="K5" s="610"/>
      <c r="L5" s="611"/>
    </row>
    <row r="6" spans="1:12">
      <c r="A6" s="16"/>
      <c r="B6" s="5"/>
      <c r="C6" s="5"/>
      <c r="D6" s="5"/>
      <c r="E6" s="5"/>
      <c r="F6" s="5"/>
      <c r="G6" s="5"/>
      <c r="H6" s="5"/>
      <c r="I6" s="5"/>
      <c r="J6" s="5"/>
      <c r="K6" s="5"/>
      <c r="L6" s="17"/>
    </row>
    <row r="7" spans="1:12">
      <c r="A7" s="128" t="s">
        <v>11</v>
      </c>
      <c r="B7" s="19"/>
      <c r="C7" s="20"/>
      <c r="D7" s="20"/>
      <c r="E7" s="20"/>
      <c r="F7" s="20"/>
      <c r="G7" s="20"/>
      <c r="H7" s="20"/>
      <c r="I7" s="20"/>
      <c r="J7" s="20"/>
      <c r="K7" s="20"/>
      <c r="L7" s="21"/>
    </row>
    <row r="8" spans="1:12">
      <c r="A8" s="16"/>
      <c r="B8" s="23"/>
      <c r="C8" s="23"/>
      <c r="D8" s="23"/>
      <c r="E8" s="23"/>
      <c r="F8" s="23"/>
      <c r="G8" s="23"/>
      <c r="H8" s="23"/>
      <c r="I8" s="23"/>
      <c r="J8" s="23"/>
      <c r="K8" s="23"/>
      <c r="L8" s="17"/>
    </row>
    <row r="9" spans="1:12">
      <c r="A9" s="129" t="s">
        <v>12</v>
      </c>
      <c r="B9" s="5"/>
      <c r="C9" s="24"/>
      <c r="D9" s="25" t="s">
        <v>13</v>
      </c>
      <c r="E9" s="23"/>
      <c r="F9" s="23"/>
      <c r="G9" s="23"/>
      <c r="H9" s="23"/>
      <c r="I9" s="23"/>
      <c r="J9" s="23"/>
      <c r="K9" s="23"/>
      <c r="L9" s="17"/>
    </row>
    <row r="10" spans="1:12">
      <c r="A10" s="129" t="s">
        <v>14</v>
      </c>
      <c r="B10" s="5"/>
      <c r="C10" s="612"/>
      <c r="D10" s="612"/>
      <c r="E10" s="612"/>
      <c r="F10" s="612"/>
      <c r="G10" s="612"/>
      <c r="H10" s="612"/>
      <c r="I10" s="612"/>
      <c r="J10" s="612"/>
      <c r="K10" s="612"/>
      <c r="L10" s="613"/>
    </row>
    <row r="11" spans="1:12">
      <c r="A11" s="130"/>
      <c r="B11" s="5"/>
      <c r="C11" s="612"/>
      <c r="D11" s="612"/>
      <c r="E11" s="612"/>
      <c r="F11" s="612"/>
      <c r="G11" s="612"/>
      <c r="H11" s="612"/>
      <c r="I11" s="612"/>
      <c r="J11" s="612"/>
      <c r="K11" s="612"/>
      <c r="L11" s="613"/>
    </row>
    <row r="12" spans="1:12">
      <c r="A12" s="129" t="s">
        <v>15</v>
      </c>
      <c r="B12" s="5"/>
      <c r="C12" s="614"/>
      <c r="D12" s="614"/>
      <c r="E12" s="614"/>
      <c r="F12" s="614"/>
      <c r="G12" s="614"/>
      <c r="H12" s="614"/>
      <c r="I12" s="614"/>
      <c r="J12" s="614"/>
      <c r="K12" s="614"/>
      <c r="L12" s="615"/>
    </row>
    <row r="13" spans="1:12">
      <c r="A13" s="129" t="s">
        <v>16</v>
      </c>
      <c r="B13" s="5"/>
      <c r="C13" s="614"/>
      <c r="D13" s="614"/>
      <c r="E13" s="614"/>
      <c r="F13" s="614"/>
      <c r="G13" s="614"/>
      <c r="H13" s="614"/>
      <c r="I13" s="614"/>
      <c r="J13" s="614"/>
      <c r="K13" s="614"/>
      <c r="L13" s="615"/>
    </row>
    <row r="14" spans="1:12">
      <c r="A14" s="129" t="s">
        <v>17</v>
      </c>
      <c r="B14" s="5"/>
      <c r="C14" s="614"/>
      <c r="D14" s="614"/>
      <c r="E14" s="614"/>
      <c r="F14" s="614"/>
      <c r="G14" s="614"/>
      <c r="H14" s="614"/>
      <c r="I14" s="614"/>
      <c r="J14" s="614"/>
      <c r="K14" s="614"/>
      <c r="L14" s="615"/>
    </row>
    <row r="15" spans="1:12" ht="15.75" thickBot="1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8"/>
    </row>
    <row r="16" spans="1:12" ht="15.75" thickBot="1">
      <c r="A16" s="131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132" t="s">
        <v>18</v>
      </c>
      <c r="B17" s="33"/>
      <c r="C17" s="34"/>
      <c r="D17" s="34"/>
      <c r="E17" s="34"/>
      <c r="F17" s="34"/>
      <c r="G17" s="34"/>
      <c r="H17" s="34"/>
      <c r="I17" s="34"/>
      <c r="J17" s="34"/>
      <c r="K17" s="34"/>
      <c r="L17" s="35"/>
    </row>
    <row r="18" spans="1:12" ht="15.75" thickBot="1">
      <c r="A18" s="16"/>
      <c r="B18" s="5"/>
      <c r="C18" s="5"/>
      <c r="D18" s="5"/>
      <c r="E18" s="5"/>
      <c r="F18" s="5"/>
      <c r="G18" s="5"/>
      <c r="H18" s="5"/>
      <c r="I18" s="5"/>
      <c r="J18" s="5"/>
      <c r="K18" s="5"/>
      <c r="L18" s="17"/>
    </row>
    <row r="19" spans="1:12">
      <c r="A19" s="37" t="s">
        <v>19</v>
      </c>
      <c r="B19" s="570" t="s">
        <v>20</v>
      </c>
      <c r="C19" s="571"/>
      <c r="D19" s="571"/>
      <c r="E19" s="571"/>
      <c r="F19" s="571"/>
      <c r="G19" s="571"/>
      <c r="H19" s="571"/>
      <c r="I19" s="571"/>
      <c r="J19" s="599"/>
      <c r="K19" s="210" t="s">
        <v>21</v>
      </c>
      <c r="L19" s="37" t="s">
        <v>22</v>
      </c>
    </row>
    <row r="20" spans="1:12" ht="15.75" thickBot="1">
      <c r="A20" s="39">
        <v>420.1</v>
      </c>
      <c r="B20" s="584" t="s">
        <v>243</v>
      </c>
      <c r="C20" s="585"/>
      <c r="D20" s="585"/>
      <c r="E20" s="585"/>
      <c r="F20" s="585"/>
      <c r="G20" s="585"/>
      <c r="H20" s="585"/>
      <c r="I20" s="585"/>
      <c r="J20" s="586"/>
      <c r="K20" s="40" t="s">
        <v>5</v>
      </c>
      <c r="L20" s="41"/>
    </row>
    <row r="21" spans="1:12">
      <c r="A21" s="16"/>
      <c r="B21" s="5"/>
      <c r="C21" s="5"/>
      <c r="D21" s="5"/>
      <c r="E21" s="5"/>
      <c r="F21" s="5"/>
      <c r="G21" s="5"/>
      <c r="H21" s="5"/>
      <c r="I21" s="5"/>
      <c r="J21" s="5"/>
      <c r="K21" s="5"/>
      <c r="L21" s="17"/>
    </row>
    <row r="22" spans="1:12">
      <c r="A22" s="133" t="s">
        <v>24</v>
      </c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3"/>
    </row>
    <row r="23" spans="1:12" ht="15.75" thickBot="1">
      <c r="A23" s="134"/>
      <c r="B23" s="45"/>
      <c r="C23" s="45"/>
      <c r="D23" s="45"/>
      <c r="E23" s="45"/>
      <c r="F23" s="45"/>
      <c r="G23" s="45"/>
      <c r="H23" s="46"/>
      <c r="I23" s="46"/>
      <c r="J23" s="45"/>
      <c r="K23" s="45"/>
      <c r="L23" s="47"/>
    </row>
    <row r="24" spans="1:12">
      <c r="A24" s="570" t="s">
        <v>20</v>
      </c>
      <c r="B24" s="587"/>
      <c r="C24" s="587"/>
      <c r="D24" s="587"/>
      <c r="E24" s="588"/>
      <c r="F24" s="589" t="s">
        <v>25</v>
      </c>
      <c r="G24" s="587"/>
      <c r="H24" s="590" t="s">
        <v>26</v>
      </c>
      <c r="I24" s="591"/>
      <c r="J24" s="50" t="s">
        <v>27</v>
      </c>
      <c r="K24" s="210" t="s">
        <v>28</v>
      </c>
      <c r="L24" s="51" t="s">
        <v>29</v>
      </c>
    </row>
    <row r="25" spans="1:12">
      <c r="A25" s="580" t="s">
        <v>133</v>
      </c>
      <c r="B25" s="581"/>
      <c r="C25" s="581"/>
      <c r="D25" s="581"/>
      <c r="E25" s="582"/>
      <c r="F25" s="592"/>
      <c r="G25" s="582"/>
      <c r="H25" s="592"/>
      <c r="I25" s="582"/>
      <c r="J25" s="52"/>
      <c r="K25" s="53"/>
      <c r="L25" s="54">
        <f>+L53*10%</f>
        <v>266.2211666666667</v>
      </c>
    </row>
    <row r="26" spans="1:12">
      <c r="A26" s="593"/>
      <c r="B26" s="594"/>
      <c r="C26" s="594"/>
      <c r="D26" s="594"/>
      <c r="E26" s="595"/>
      <c r="F26" s="596"/>
      <c r="G26" s="597"/>
      <c r="H26" s="596"/>
      <c r="I26" s="597"/>
      <c r="J26" s="52"/>
      <c r="K26" s="53"/>
      <c r="L26" s="54"/>
    </row>
    <row r="27" spans="1:12" ht="15.75" thickBot="1">
      <c r="A27" s="574"/>
      <c r="B27" s="575"/>
      <c r="C27" s="575"/>
      <c r="D27" s="575"/>
      <c r="E27" s="583"/>
      <c r="F27" s="598"/>
      <c r="G27" s="583"/>
      <c r="H27" s="598"/>
      <c r="I27" s="583"/>
      <c r="J27" s="57"/>
      <c r="K27" s="58"/>
      <c r="L27" s="96"/>
    </row>
    <row r="28" spans="1:12" ht="15.75" thickBot="1">
      <c r="A28" s="567" t="s">
        <v>31</v>
      </c>
      <c r="B28" s="568"/>
      <c r="C28" s="568"/>
      <c r="D28" s="568"/>
      <c r="E28" s="568"/>
      <c r="F28" s="568"/>
      <c r="G28" s="568"/>
      <c r="H28" s="568"/>
      <c r="I28" s="568"/>
      <c r="J28" s="568"/>
      <c r="K28" s="569"/>
      <c r="L28" s="60">
        <f>SUM(L25:L27)</f>
        <v>266.2211666666667</v>
      </c>
    </row>
    <row r="29" spans="1:12">
      <c r="A29" s="135"/>
      <c r="B29" s="5"/>
      <c r="C29" s="5"/>
      <c r="D29" s="5"/>
      <c r="E29" s="5"/>
      <c r="F29" s="5"/>
      <c r="G29" s="5"/>
      <c r="H29" s="5"/>
      <c r="I29" s="5"/>
      <c r="J29" s="5"/>
      <c r="K29" s="5"/>
      <c r="L29" s="17"/>
    </row>
    <row r="30" spans="1:12">
      <c r="A30" s="136" t="s">
        <v>32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21"/>
    </row>
    <row r="31" spans="1:12" ht="15.75" thickBot="1">
      <c r="A31" s="26"/>
      <c r="B31" s="11"/>
      <c r="C31" s="11"/>
      <c r="D31" s="11"/>
      <c r="E31" s="11"/>
      <c r="F31" s="11"/>
      <c r="G31" s="11"/>
      <c r="H31" s="11"/>
      <c r="I31" s="5"/>
      <c r="J31" s="5"/>
      <c r="K31" s="5"/>
      <c r="L31" s="17"/>
    </row>
    <row r="32" spans="1:12">
      <c r="A32" s="570" t="s">
        <v>20</v>
      </c>
      <c r="B32" s="571"/>
      <c r="C32" s="571"/>
      <c r="D32" s="571"/>
      <c r="E32" s="571"/>
      <c r="F32" s="571"/>
      <c r="G32" s="571"/>
      <c r="H32" s="579"/>
      <c r="I32" s="211" t="s">
        <v>21</v>
      </c>
      <c r="J32" s="50" t="s">
        <v>22</v>
      </c>
      <c r="K32" s="210" t="s">
        <v>33</v>
      </c>
      <c r="L32" s="51" t="s">
        <v>29</v>
      </c>
    </row>
    <row r="33" spans="1:12">
      <c r="A33" s="572" t="s">
        <v>244</v>
      </c>
      <c r="B33" s="573"/>
      <c r="C33" s="573"/>
      <c r="D33" s="573"/>
      <c r="E33" s="573"/>
      <c r="F33" s="573"/>
      <c r="G33" s="573"/>
      <c r="H33" s="619"/>
      <c r="I33" s="62" t="s">
        <v>92</v>
      </c>
      <c r="J33" s="63">
        <v>0.9</v>
      </c>
      <c r="K33" s="64">
        <f>+insumos!C39</f>
        <v>2400</v>
      </c>
      <c r="L33" s="54">
        <f>+K33*J33</f>
        <v>2160</v>
      </c>
    </row>
    <row r="34" spans="1:12">
      <c r="A34" s="580"/>
      <c r="B34" s="581"/>
      <c r="C34" s="581"/>
      <c r="D34" s="581"/>
      <c r="E34" s="581"/>
      <c r="F34" s="581"/>
      <c r="G34" s="581"/>
      <c r="H34" s="582"/>
      <c r="I34" s="65"/>
      <c r="J34" s="66"/>
      <c r="K34" s="67"/>
      <c r="L34" s="54"/>
    </row>
    <row r="35" spans="1:12">
      <c r="A35" s="580"/>
      <c r="B35" s="581"/>
      <c r="C35" s="581"/>
      <c r="D35" s="581"/>
      <c r="E35" s="581"/>
      <c r="F35" s="581"/>
      <c r="G35" s="581"/>
      <c r="H35" s="582"/>
      <c r="I35" s="65"/>
      <c r="J35" s="66"/>
      <c r="K35" s="67"/>
      <c r="L35" s="54"/>
    </row>
    <row r="36" spans="1:12">
      <c r="A36" s="580"/>
      <c r="B36" s="581"/>
      <c r="C36" s="581"/>
      <c r="D36" s="581"/>
      <c r="E36" s="581"/>
      <c r="F36" s="581"/>
      <c r="G36" s="581"/>
      <c r="H36" s="582"/>
      <c r="I36" s="65"/>
      <c r="J36" s="66"/>
      <c r="K36" s="67"/>
      <c r="L36" s="68"/>
    </row>
    <row r="37" spans="1:12">
      <c r="A37" s="580"/>
      <c r="B37" s="581"/>
      <c r="C37" s="581"/>
      <c r="D37" s="581"/>
      <c r="E37" s="581"/>
      <c r="F37" s="581"/>
      <c r="G37" s="581"/>
      <c r="H37" s="582"/>
      <c r="I37" s="65"/>
      <c r="J37" s="66"/>
      <c r="K37" s="67"/>
      <c r="L37" s="68"/>
    </row>
    <row r="38" spans="1:12" ht="15.75" thickBot="1">
      <c r="A38" s="574"/>
      <c r="B38" s="575"/>
      <c r="C38" s="575"/>
      <c r="D38" s="575"/>
      <c r="E38" s="575"/>
      <c r="F38" s="575"/>
      <c r="G38" s="575"/>
      <c r="H38" s="583"/>
      <c r="I38" s="69"/>
      <c r="J38" s="70"/>
      <c r="K38" s="67"/>
      <c r="L38" s="71"/>
    </row>
    <row r="39" spans="1:12" ht="15.75" thickBot="1">
      <c r="A39" s="567" t="s">
        <v>31</v>
      </c>
      <c r="B39" s="568"/>
      <c r="C39" s="568"/>
      <c r="D39" s="568"/>
      <c r="E39" s="568"/>
      <c r="F39" s="568"/>
      <c r="G39" s="568"/>
      <c r="H39" s="568"/>
      <c r="I39" s="568"/>
      <c r="J39" s="568"/>
      <c r="K39" s="569"/>
      <c r="L39" s="60">
        <f>SUM(L33:L38)</f>
        <v>2160</v>
      </c>
    </row>
    <row r="40" spans="1:12">
      <c r="A40" s="16"/>
      <c r="B40" s="5"/>
      <c r="C40" s="5"/>
      <c r="D40" s="5"/>
      <c r="E40" s="5"/>
      <c r="F40" s="5"/>
      <c r="G40" s="5"/>
      <c r="H40" s="5"/>
      <c r="I40" s="5"/>
      <c r="J40" s="5"/>
      <c r="K40" s="5"/>
      <c r="L40" s="17"/>
    </row>
    <row r="41" spans="1:12">
      <c r="A41" s="136" t="s">
        <v>34</v>
      </c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21"/>
    </row>
    <row r="42" spans="1:12" ht="15.75" thickBot="1">
      <c r="A42" s="16"/>
      <c r="B42" s="5"/>
      <c r="C42" s="5"/>
      <c r="D42" s="5"/>
      <c r="E42" s="5"/>
      <c r="F42" s="5"/>
      <c r="G42" s="5"/>
      <c r="H42" s="5"/>
      <c r="I42" s="5"/>
      <c r="J42" s="5"/>
      <c r="K42" s="5"/>
      <c r="L42" s="17"/>
    </row>
    <row r="43" spans="1:12">
      <c r="A43" s="570" t="s">
        <v>35</v>
      </c>
      <c r="B43" s="571"/>
      <c r="C43" s="571"/>
      <c r="D43" s="571"/>
      <c r="E43" s="571"/>
      <c r="F43" s="571"/>
      <c r="G43" s="571"/>
      <c r="H43" s="50" t="s">
        <v>36</v>
      </c>
      <c r="I43" s="210" t="s">
        <v>37</v>
      </c>
      <c r="J43" s="50" t="s">
        <v>38</v>
      </c>
      <c r="K43" s="210" t="s">
        <v>39</v>
      </c>
      <c r="L43" s="51" t="s">
        <v>29</v>
      </c>
    </row>
    <row r="44" spans="1:12">
      <c r="A44" s="580"/>
      <c r="B44" s="581"/>
      <c r="C44" s="581"/>
      <c r="D44" s="581"/>
      <c r="E44" s="581"/>
      <c r="F44" s="581"/>
      <c r="G44" s="581"/>
      <c r="H44" s="63"/>
      <c r="I44" s="72"/>
      <c r="J44" s="73"/>
      <c r="K44" s="64"/>
      <c r="L44" s="54"/>
    </row>
    <row r="45" spans="1:12" ht="15.75" thickBot="1">
      <c r="A45" s="574"/>
      <c r="B45" s="575"/>
      <c r="C45" s="575"/>
      <c r="D45" s="575"/>
      <c r="E45" s="575"/>
      <c r="F45" s="575"/>
      <c r="G45" s="575"/>
      <c r="H45" s="74"/>
      <c r="I45" s="11"/>
      <c r="J45" s="75"/>
      <c r="K45" s="64"/>
      <c r="L45" s="54"/>
    </row>
    <row r="46" spans="1:12" ht="15.75" thickBot="1">
      <c r="A46" s="567" t="s">
        <v>31</v>
      </c>
      <c r="B46" s="568"/>
      <c r="C46" s="568"/>
      <c r="D46" s="568"/>
      <c r="E46" s="568"/>
      <c r="F46" s="568"/>
      <c r="G46" s="568"/>
      <c r="H46" s="568"/>
      <c r="I46" s="568"/>
      <c r="J46" s="568"/>
      <c r="K46" s="569"/>
      <c r="L46" s="60">
        <f>SUM(L44:L45)</f>
        <v>0</v>
      </c>
    </row>
    <row r="47" spans="1:12">
      <c r="A47" s="16"/>
      <c r="B47" s="5"/>
      <c r="C47" s="5"/>
      <c r="D47" s="5"/>
      <c r="E47" s="5"/>
      <c r="F47" s="5"/>
      <c r="G47" s="5"/>
      <c r="H47" s="5"/>
      <c r="I47" s="5"/>
      <c r="J47" s="5"/>
      <c r="K47" s="5"/>
      <c r="L47" s="17"/>
    </row>
    <row r="48" spans="1:12">
      <c r="A48" s="136" t="s">
        <v>41</v>
      </c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21"/>
    </row>
    <row r="49" spans="1:12" ht="15.75" thickBot="1">
      <c r="A49" s="16"/>
      <c r="B49" s="5"/>
      <c r="C49" s="5"/>
      <c r="D49" s="5"/>
      <c r="E49" s="5"/>
      <c r="F49" s="5"/>
      <c r="G49" s="5"/>
      <c r="H49" s="5"/>
      <c r="I49" s="5"/>
      <c r="J49" s="5"/>
      <c r="K49" s="5"/>
      <c r="L49" s="17"/>
    </row>
    <row r="50" spans="1:12" ht="23.25">
      <c r="A50" s="570" t="s">
        <v>42</v>
      </c>
      <c r="B50" s="571"/>
      <c r="C50" s="571"/>
      <c r="D50" s="571"/>
      <c r="E50" s="571"/>
      <c r="F50" s="571"/>
      <c r="G50" s="571"/>
      <c r="H50" s="50" t="s">
        <v>43</v>
      </c>
      <c r="I50" s="76" t="s">
        <v>44</v>
      </c>
      <c r="J50" s="77" t="s">
        <v>45</v>
      </c>
      <c r="K50" s="76" t="s">
        <v>28</v>
      </c>
      <c r="L50" s="78" t="s">
        <v>29</v>
      </c>
    </row>
    <row r="51" spans="1:12">
      <c r="A51" s="572" t="s">
        <v>247</v>
      </c>
      <c r="B51" s="573"/>
      <c r="C51" s="573"/>
      <c r="D51" s="573"/>
      <c r="E51" s="573"/>
      <c r="F51" s="573"/>
      <c r="G51" s="573"/>
      <c r="H51" s="52">
        <f>+insumos!C49</f>
        <v>43171</v>
      </c>
      <c r="I51" s="214">
        <v>0.85</v>
      </c>
      <c r="J51" s="52">
        <f>+H51*1.85</f>
        <v>79866.350000000006</v>
      </c>
      <c r="K51" s="72">
        <v>30</v>
      </c>
      <c r="L51" s="54">
        <f>+J51/K51</f>
        <v>2662.211666666667</v>
      </c>
    </row>
    <row r="52" spans="1:12" ht="15.75" thickBot="1">
      <c r="A52" s="574"/>
      <c r="B52" s="575"/>
      <c r="C52" s="575"/>
      <c r="D52" s="575"/>
      <c r="E52" s="575"/>
      <c r="F52" s="575"/>
      <c r="G52" s="575"/>
      <c r="H52" s="87"/>
      <c r="I52" s="11"/>
      <c r="J52" s="87"/>
      <c r="K52" s="11"/>
      <c r="L52" s="88"/>
    </row>
    <row r="53" spans="1:12" ht="15.75" thickBot="1">
      <c r="A53" s="567"/>
      <c r="B53" s="568"/>
      <c r="C53" s="568"/>
      <c r="D53" s="568"/>
      <c r="E53" s="568"/>
      <c r="F53" s="568"/>
      <c r="G53" s="568"/>
      <c r="H53" s="568"/>
      <c r="I53" s="568"/>
      <c r="J53" s="568"/>
      <c r="K53" s="569"/>
      <c r="L53" s="60">
        <f>SUM(L51:L52)</f>
        <v>2662.211666666667</v>
      </c>
    </row>
    <row r="54" spans="1:12" ht="15.75" thickBot="1">
      <c r="A54" s="16"/>
      <c r="B54" s="5"/>
      <c r="C54" s="5"/>
      <c r="D54" s="5"/>
      <c r="E54" s="5"/>
      <c r="F54" s="5"/>
      <c r="G54" s="5"/>
      <c r="H54" s="5"/>
      <c r="I54" s="5"/>
      <c r="J54" s="5"/>
      <c r="K54" s="5"/>
      <c r="L54" s="17"/>
    </row>
    <row r="55" spans="1:12" ht="15.75" thickBot="1">
      <c r="A55" s="576" t="s">
        <v>47</v>
      </c>
      <c r="B55" s="577"/>
      <c r="C55" s="577"/>
      <c r="D55" s="577"/>
      <c r="E55" s="577"/>
      <c r="F55" s="577"/>
      <c r="G55" s="577"/>
      <c r="H55" s="577"/>
      <c r="I55" s="577"/>
      <c r="J55" s="577"/>
      <c r="K55" s="578"/>
      <c r="L55" s="60">
        <f>ROUND(L28+L39+L46+L53,0)</f>
        <v>5088</v>
      </c>
    </row>
    <row r="56" spans="1:12">
      <c r="A56" s="16"/>
      <c r="B56" s="5"/>
      <c r="C56" s="5"/>
      <c r="D56" s="5"/>
      <c r="E56" s="5"/>
      <c r="F56" s="5"/>
      <c r="G56" s="5"/>
      <c r="H56" s="5"/>
      <c r="I56" s="5"/>
      <c r="J56" s="5"/>
      <c r="K56" s="5"/>
      <c r="L56" s="17"/>
    </row>
    <row r="57" spans="1:12">
      <c r="A57" s="16"/>
      <c r="B57" s="5"/>
      <c r="C57" s="5"/>
      <c r="D57" s="5"/>
      <c r="E57" s="5"/>
      <c r="F57" s="5"/>
      <c r="G57" s="5"/>
      <c r="H57" s="5"/>
      <c r="I57" s="5"/>
      <c r="J57" s="5"/>
      <c r="K57" s="5"/>
      <c r="L57" s="17"/>
    </row>
    <row r="58" spans="1:12">
      <c r="A58" s="16"/>
      <c r="B58" s="5"/>
      <c r="C58" s="5"/>
      <c r="D58" s="5"/>
      <c r="E58" s="5"/>
      <c r="F58" s="5"/>
      <c r="G58" s="5"/>
      <c r="H58" s="5"/>
      <c r="I58" s="5"/>
      <c r="J58" s="5"/>
      <c r="K58" s="5"/>
      <c r="L58" s="17"/>
    </row>
    <row r="59" spans="1:12">
      <c r="A59" s="16"/>
      <c r="B59" s="5"/>
      <c r="C59" s="5"/>
      <c r="D59" s="5"/>
      <c r="E59" s="5"/>
      <c r="F59" s="5"/>
      <c r="G59" s="5"/>
      <c r="H59" s="5"/>
      <c r="I59" s="5"/>
      <c r="J59" s="5"/>
      <c r="K59" s="5"/>
      <c r="L59" s="17"/>
    </row>
    <row r="60" spans="1:12">
      <c r="A60" s="16"/>
      <c r="B60" s="5"/>
      <c r="C60" s="5"/>
      <c r="D60" s="5"/>
      <c r="E60" s="5"/>
      <c r="F60" s="5"/>
      <c r="G60" s="5"/>
      <c r="H60" s="5"/>
      <c r="I60" s="5"/>
      <c r="J60" s="5"/>
      <c r="K60" s="5"/>
      <c r="L60" s="17"/>
    </row>
    <row r="61" spans="1:12">
      <c r="A61" s="16"/>
      <c r="B61" s="5"/>
      <c r="C61" s="5"/>
      <c r="D61" s="5"/>
      <c r="E61" s="5"/>
      <c r="F61" s="5"/>
      <c r="G61" s="5"/>
      <c r="H61" s="5"/>
      <c r="I61" s="5"/>
      <c r="J61" s="5"/>
      <c r="K61" s="5"/>
      <c r="L61" s="17"/>
    </row>
    <row r="62" spans="1:12">
      <c r="A62" s="16"/>
      <c r="B62" s="5"/>
      <c r="C62" s="5"/>
      <c r="D62" s="5"/>
      <c r="E62" s="5"/>
      <c r="F62" s="5"/>
      <c r="G62" s="5"/>
      <c r="H62" s="5"/>
      <c r="I62" s="5"/>
      <c r="J62" s="5"/>
      <c r="K62" s="5"/>
      <c r="L62" s="17"/>
    </row>
    <row r="63" spans="1:12">
      <c r="A63" s="16"/>
      <c r="B63" s="5"/>
      <c r="C63" s="5"/>
      <c r="D63" s="5"/>
      <c r="E63" s="5"/>
      <c r="F63" s="79" t="s">
        <v>48</v>
      </c>
      <c r="G63" s="5"/>
      <c r="H63" s="5"/>
      <c r="I63" s="5"/>
      <c r="J63" s="5"/>
      <c r="K63" s="5"/>
      <c r="L63" s="17"/>
    </row>
    <row r="64" spans="1:12">
      <c r="A64" s="16"/>
      <c r="B64" s="5"/>
      <c r="C64" s="5"/>
      <c r="D64" s="5"/>
      <c r="E64" s="5"/>
      <c r="F64" s="79" t="s">
        <v>49</v>
      </c>
      <c r="G64" s="554"/>
      <c r="H64" s="554"/>
      <c r="I64" s="554"/>
      <c r="J64" s="5"/>
      <c r="K64" s="5"/>
      <c r="L64" s="17"/>
    </row>
    <row r="65" spans="1:12">
      <c r="A65" s="555" t="s">
        <v>50</v>
      </c>
      <c r="B65" s="556"/>
      <c r="C65" s="556"/>
      <c r="D65" s="556"/>
      <c r="E65" s="556"/>
      <c r="F65" s="556"/>
      <c r="G65" s="556"/>
      <c r="H65" s="556"/>
      <c r="I65" s="556"/>
      <c r="J65" s="556"/>
      <c r="K65" s="556"/>
      <c r="L65" s="557"/>
    </row>
    <row r="66" spans="1:12">
      <c r="A66" s="16"/>
      <c r="B66" s="5"/>
      <c r="C66" s="5"/>
      <c r="D66" s="5"/>
      <c r="E66" s="5"/>
      <c r="F66" s="5" t="s">
        <v>51</v>
      </c>
      <c r="G66" s="5"/>
      <c r="H66" s="5"/>
      <c r="I66" s="5"/>
      <c r="J66" s="5"/>
      <c r="K66" s="5"/>
      <c r="L66" s="17"/>
    </row>
    <row r="67" spans="1:12">
      <c r="A67" s="136" t="s">
        <v>89</v>
      </c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21"/>
    </row>
    <row r="68" spans="1:12">
      <c r="A68" s="558"/>
      <c r="B68" s="559"/>
      <c r="C68" s="559"/>
      <c r="D68" s="559"/>
      <c r="E68" s="559"/>
      <c r="F68" s="559"/>
      <c r="G68" s="559"/>
      <c r="H68" s="559"/>
      <c r="I68" s="559"/>
      <c r="J68" s="559"/>
      <c r="K68" s="559"/>
      <c r="L68" s="560"/>
    </row>
    <row r="69" spans="1:12">
      <c r="A69" s="561"/>
      <c r="B69" s="562"/>
      <c r="C69" s="562"/>
      <c r="D69" s="562"/>
      <c r="E69" s="562"/>
      <c r="F69" s="562"/>
      <c r="G69" s="562"/>
      <c r="H69" s="562"/>
      <c r="I69" s="562"/>
      <c r="J69" s="562"/>
      <c r="K69" s="562"/>
      <c r="L69" s="563"/>
    </row>
    <row r="70" spans="1:12">
      <c r="A70" s="564"/>
      <c r="B70" s="565"/>
      <c r="C70" s="565"/>
      <c r="D70" s="565"/>
      <c r="E70" s="565"/>
      <c r="F70" s="565"/>
      <c r="G70" s="565"/>
      <c r="H70" s="565"/>
      <c r="I70" s="565"/>
      <c r="J70" s="565"/>
      <c r="K70" s="565"/>
      <c r="L70" s="566"/>
    </row>
    <row r="71" spans="1:12">
      <c r="A71" s="80"/>
      <c r="B71" s="81"/>
      <c r="C71" s="81"/>
      <c r="D71" s="81"/>
      <c r="E71" s="81"/>
      <c r="F71" s="81"/>
      <c r="G71" s="81"/>
      <c r="H71" s="81"/>
      <c r="I71" s="81"/>
      <c r="J71" s="81"/>
      <c r="K71" s="81"/>
      <c r="L71" s="82"/>
    </row>
    <row r="72" spans="1:12">
      <c r="A72" s="80" t="s">
        <v>53</v>
      </c>
      <c r="B72" s="137"/>
      <c r="C72" s="81"/>
      <c r="D72" s="81"/>
      <c r="E72" s="81"/>
      <c r="F72" s="81"/>
      <c r="G72" s="81"/>
      <c r="H72" s="81"/>
      <c r="I72" s="81"/>
      <c r="J72" s="81"/>
      <c r="K72" s="81"/>
      <c r="L72" s="82"/>
    </row>
    <row r="73" spans="1:12">
      <c r="A73" s="16" t="s">
        <v>54</v>
      </c>
      <c r="B73" s="5"/>
      <c r="C73" s="5"/>
      <c r="D73" s="5"/>
      <c r="E73" s="79"/>
      <c r="F73" s="5"/>
      <c r="G73" s="5"/>
      <c r="H73" s="5"/>
      <c r="I73" s="5"/>
      <c r="J73" s="5"/>
      <c r="K73" s="5"/>
      <c r="L73" s="17"/>
    </row>
    <row r="74" spans="1:12">
      <c r="A74" s="16"/>
      <c r="B74" s="5"/>
      <c r="C74" s="5"/>
      <c r="D74" s="5"/>
      <c r="E74" s="79"/>
      <c r="F74" s="139"/>
      <c r="G74" s="139"/>
      <c r="H74" s="139"/>
      <c r="I74" s="139"/>
      <c r="J74" s="5"/>
      <c r="K74" s="5"/>
      <c r="L74" s="17"/>
    </row>
    <row r="75" spans="1:12">
      <c r="A75" s="149"/>
      <c r="B75" s="139"/>
      <c r="C75" s="139"/>
      <c r="D75" s="139"/>
      <c r="E75" s="139"/>
      <c r="F75" s="139"/>
      <c r="G75" s="139"/>
      <c r="H75" s="139"/>
      <c r="I75" s="139"/>
      <c r="J75" s="139"/>
      <c r="K75" s="139"/>
      <c r="L75" s="140"/>
    </row>
    <row r="76" spans="1:12">
      <c r="A76" s="16" t="s">
        <v>55</v>
      </c>
      <c r="B76" s="83"/>
      <c r="C76" s="83"/>
      <c r="D76" s="84"/>
      <c r="E76" s="141"/>
      <c r="F76" s="141"/>
      <c r="G76" s="141"/>
      <c r="H76" s="141"/>
      <c r="I76" s="142"/>
      <c r="J76" s="142"/>
      <c r="K76" s="142"/>
      <c r="L76" s="143"/>
    </row>
    <row r="77" spans="1:12" ht="15.75" thickBot="1">
      <c r="A77" s="144"/>
      <c r="B77" s="145"/>
      <c r="C77" s="145"/>
      <c r="D77" s="11"/>
      <c r="E77" s="146"/>
      <c r="F77" s="146"/>
      <c r="G77" s="146"/>
      <c r="H77" s="146"/>
      <c r="I77" s="147"/>
      <c r="J77" s="147"/>
      <c r="K77" s="147"/>
      <c r="L77" s="148"/>
    </row>
  </sheetData>
  <mergeCells count="47">
    <mergeCell ref="B19:J19"/>
    <mergeCell ref="A2:A5"/>
    <mergeCell ref="D2:I2"/>
    <mergeCell ref="J2:L2"/>
    <mergeCell ref="D3:I3"/>
    <mergeCell ref="D4:I4"/>
    <mergeCell ref="D5:I5"/>
    <mergeCell ref="K5:L5"/>
    <mergeCell ref="C10:L10"/>
    <mergeCell ref="C11:L11"/>
    <mergeCell ref="C12:L12"/>
    <mergeCell ref="C13:L13"/>
    <mergeCell ref="C14:L14"/>
    <mergeCell ref="B20:J20"/>
    <mergeCell ref="A24:E24"/>
    <mergeCell ref="F24:G24"/>
    <mergeCell ref="H24:I24"/>
    <mergeCell ref="A25:E25"/>
    <mergeCell ref="F25:G25"/>
    <mergeCell ref="H25:I25"/>
    <mergeCell ref="A36:H36"/>
    <mergeCell ref="A26:E26"/>
    <mergeCell ref="F26:G26"/>
    <mergeCell ref="H26:I26"/>
    <mergeCell ref="A27:E27"/>
    <mergeCell ref="F27:G27"/>
    <mergeCell ref="H27:I27"/>
    <mergeCell ref="A28:K28"/>
    <mergeCell ref="A32:H32"/>
    <mergeCell ref="A33:H33"/>
    <mergeCell ref="A34:H34"/>
    <mergeCell ref="A35:H35"/>
    <mergeCell ref="G64:I64"/>
    <mergeCell ref="A65:L65"/>
    <mergeCell ref="A68:L70"/>
    <mergeCell ref="A55:K55"/>
    <mergeCell ref="A37:H37"/>
    <mergeCell ref="A38:H38"/>
    <mergeCell ref="A39:K39"/>
    <mergeCell ref="A43:G43"/>
    <mergeCell ref="A44:G44"/>
    <mergeCell ref="A45:G45"/>
    <mergeCell ref="A46:K46"/>
    <mergeCell ref="A50:G50"/>
    <mergeCell ref="A51:G51"/>
    <mergeCell ref="A52:G52"/>
    <mergeCell ref="A53:K53"/>
  </mergeCells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L75"/>
  <sheetViews>
    <sheetView topLeftCell="A13" zoomScale="80" zoomScaleNormal="80" workbookViewId="0">
      <selection activeCell="P49" sqref="P49"/>
    </sheetView>
  </sheetViews>
  <sheetFormatPr baseColWidth="10" defaultRowHeight="15"/>
  <cols>
    <col min="1" max="7" width="11.42578125" style="203"/>
    <col min="8" max="8" width="11.7109375" style="203" bestFit="1" customWidth="1"/>
    <col min="9" max="9" width="11.42578125" style="203"/>
    <col min="10" max="10" width="12.42578125" style="203" bestFit="1" customWidth="1"/>
    <col min="11" max="11" width="11" style="203" customWidth="1"/>
    <col min="12" max="12" width="13.5703125" style="298" customWidth="1"/>
    <col min="13" max="16384" width="11.42578125" style="203"/>
  </cols>
  <sheetData>
    <row r="1" spans="1:12">
      <c r="A1" s="1"/>
      <c r="B1" s="2"/>
      <c r="C1" s="3"/>
      <c r="D1" s="2"/>
      <c r="E1" s="2"/>
      <c r="F1" s="2"/>
      <c r="G1" s="2"/>
      <c r="H1" s="2"/>
      <c r="I1" s="3"/>
      <c r="J1" s="2"/>
      <c r="K1" s="2"/>
      <c r="L1" s="274"/>
    </row>
    <row r="2" spans="1:12" ht="15.75" thickBot="1">
      <c r="A2" s="600"/>
      <c r="B2" s="5"/>
      <c r="C2" s="6"/>
      <c r="D2" s="602"/>
      <c r="E2" s="602"/>
      <c r="F2" s="602"/>
      <c r="G2" s="602"/>
      <c r="H2" s="602"/>
      <c r="I2" s="603"/>
      <c r="J2" s="604" t="s">
        <v>6</v>
      </c>
      <c r="K2" s="604"/>
      <c r="L2" s="605"/>
    </row>
    <row r="3" spans="1:12">
      <c r="A3" s="600"/>
      <c r="B3" s="5"/>
      <c r="C3" s="6"/>
      <c r="D3" s="602" t="s">
        <v>7</v>
      </c>
      <c r="E3" s="602"/>
      <c r="F3" s="602"/>
      <c r="G3" s="602"/>
      <c r="H3" s="602"/>
      <c r="I3" s="603"/>
      <c r="J3" s="8" t="s">
        <v>8</v>
      </c>
      <c r="K3" s="2"/>
      <c r="L3" s="275"/>
    </row>
    <row r="4" spans="1:12" ht="15.75" thickBot="1">
      <c r="A4" s="600"/>
      <c r="B4" s="5"/>
      <c r="C4" s="10"/>
      <c r="D4" s="606" t="s">
        <v>9</v>
      </c>
      <c r="E4" s="606"/>
      <c r="F4" s="606"/>
      <c r="G4" s="606"/>
      <c r="H4" s="606"/>
      <c r="I4" s="607"/>
      <c r="J4" s="11"/>
      <c r="K4" s="11"/>
      <c r="L4" s="276"/>
    </row>
    <row r="5" spans="1:12" ht="15.75" thickBot="1">
      <c r="A5" s="601"/>
      <c r="B5" s="11"/>
      <c r="C5" s="13"/>
      <c r="D5" s="608" t="s">
        <v>56</v>
      </c>
      <c r="E5" s="608"/>
      <c r="F5" s="608"/>
      <c r="G5" s="608"/>
      <c r="H5" s="608"/>
      <c r="I5" s="609"/>
      <c r="J5" s="14" t="s">
        <v>10</v>
      </c>
      <c r="K5" s="610"/>
      <c r="L5" s="611"/>
    </row>
    <row r="6" spans="1:12">
      <c r="A6" s="16"/>
      <c r="B6" s="5"/>
      <c r="C6" s="5"/>
      <c r="D6" s="5"/>
      <c r="E6" s="5"/>
      <c r="F6" s="5"/>
      <c r="G6" s="5"/>
      <c r="H6" s="5"/>
      <c r="I6" s="5"/>
      <c r="J6" s="5"/>
      <c r="K6" s="5"/>
      <c r="L6" s="277"/>
    </row>
    <row r="7" spans="1:12">
      <c r="A7" s="128" t="s">
        <v>11</v>
      </c>
      <c r="B7" s="19"/>
      <c r="C7" s="20"/>
      <c r="D7" s="20"/>
      <c r="E7" s="20"/>
      <c r="F7" s="20"/>
      <c r="G7" s="20"/>
      <c r="H7" s="20"/>
      <c r="I7" s="20"/>
      <c r="J7" s="20"/>
      <c r="K7" s="20"/>
      <c r="L7" s="278"/>
    </row>
    <row r="8" spans="1:12">
      <c r="A8" s="16"/>
      <c r="B8" s="23"/>
      <c r="C8" s="23"/>
      <c r="D8" s="23"/>
      <c r="E8" s="23"/>
      <c r="F8" s="23"/>
      <c r="G8" s="23"/>
      <c r="H8" s="23"/>
      <c r="I8" s="23"/>
      <c r="J8" s="23"/>
      <c r="K8" s="23"/>
      <c r="L8" s="277"/>
    </row>
    <row r="9" spans="1:12">
      <c r="A9" s="129" t="s">
        <v>12</v>
      </c>
      <c r="B9" s="5"/>
      <c r="C9" s="24"/>
      <c r="D9" s="25" t="s">
        <v>13</v>
      </c>
      <c r="E9" s="23"/>
      <c r="F9" s="23"/>
      <c r="G9" s="23"/>
      <c r="H9" s="23"/>
      <c r="I9" s="23"/>
      <c r="J9" s="23"/>
      <c r="K9" s="23"/>
      <c r="L9" s="277"/>
    </row>
    <row r="10" spans="1:12">
      <c r="A10" s="129" t="s">
        <v>14</v>
      </c>
      <c r="B10" s="5"/>
      <c r="C10" s="612"/>
      <c r="D10" s="612"/>
      <c r="E10" s="612"/>
      <c r="F10" s="612"/>
      <c r="G10" s="612"/>
      <c r="H10" s="612"/>
      <c r="I10" s="612"/>
      <c r="J10" s="612"/>
      <c r="K10" s="612"/>
      <c r="L10" s="613"/>
    </row>
    <row r="11" spans="1:12">
      <c r="A11" s="130"/>
      <c r="B11" s="5"/>
      <c r="C11" s="612"/>
      <c r="D11" s="612"/>
      <c r="E11" s="612"/>
      <c r="F11" s="612"/>
      <c r="G11" s="612"/>
      <c r="H11" s="612"/>
      <c r="I11" s="612"/>
      <c r="J11" s="612"/>
      <c r="K11" s="612"/>
      <c r="L11" s="613"/>
    </row>
    <row r="12" spans="1:12">
      <c r="A12" s="129" t="s">
        <v>15</v>
      </c>
      <c r="B12" s="5"/>
      <c r="C12" s="614"/>
      <c r="D12" s="614"/>
      <c r="E12" s="614"/>
      <c r="F12" s="614"/>
      <c r="G12" s="614"/>
      <c r="H12" s="614"/>
      <c r="I12" s="614"/>
      <c r="J12" s="614"/>
      <c r="K12" s="614"/>
      <c r="L12" s="615"/>
    </row>
    <row r="13" spans="1:12">
      <c r="A13" s="129" t="s">
        <v>16</v>
      </c>
      <c r="B13" s="5"/>
      <c r="C13" s="614"/>
      <c r="D13" s="614"/>
      <c r="E13" s="614"/>
      <c r="F13" s="614"/>
      <c r="G13" s="614"/>
      <c r="H13" s="614"/>
      <c r="I13" s="614"/>
      <c r="J13" s="614"/>
      <c r="K13" s="614"/>
      <c r="L13" s="615"/>
    </row>
    <row r="14" spans="1:12">
      <c r="A14" s="129" t="s">
        <v>17</v>
      </c>
      <c r="B14" s="5"/>
      <c r="C14" s="614"/>
      <c r="D14" s="614"/>
      <c r="E14" s="614"/>
      <c r="F14" s="614"/>
      <c r="G14" s="614"/>
      <c r="H14" s="614"/>
      <c r="I14" s="614"/>
      <c r="J14" s="614"/>
      <c r="K14" s="614"/>
      <c r="L14" s="615"/>
    </row>
    <row r="15" spans="1:12" ht="15.75" thickBot="1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9"/>
    </row>
    <row r="16" spans="1:12" ht="15.75" thickBot="1">
      <c r="A16" s="131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80"/>
    </row>
    <row r="17" spans="1:12">
      <c r="A17" s="132" t="s">
        <v>18</v>
      </c>
      <c r="B17" s="33"/>
      <c r="C17" s="34"/>
      <c r="D17" s="34"/>
      <c r="E17" s="34"/>
      <c r="F17" s="34"/>
      <c r="G17" s="34"/>
      <c r="H17" s="34"/>
      <c r="I17" s="34"/>
      <c r="J17" s="34"/>
      <c r="K17" s="34"/>
      <c r="L17" s="281"/>
    </row>
    <row r="18" spans="1:12" ht="15.75" thickBot="1">
      <c r="A18" s="16"/>
      <c r="B18" s="5"/>
      <c r="C18" s="5"/>
      <c r="D18" s="5"/>
      <c r="E18" s="5"/>
      <c r="F18" s="5"/>
      <c r="G18" s="5"/>
      <c r="H18" s="5"/>
      <c r="I18" s="5"/>
      <c r="J18" s="5"/>
      <c r="K18" s="5"/>
      <c r="L18" s="277"/>
    </row>
    <row r="19" spans="1:12">
      <c r="A19" s="37" t="s">
        <v>19</v>
      </c>
      <c r="B19" s="570" t="s">
        <v>20</v>
      </c>
      <c r="C19" s="571"/>
      <c r="D19" s="571"/>
      <c r="E19" s="571"/>
      <c r="F19" s="571"/>
      <c r="G19" s="571"/>
      <c r="H19" s="571"/>
      <c r="I19" s="571"/>
      <c r="J19" s="599"/>
      <c r="K19" s="251" t="s">
        <v>21</v>
      </c>
      <c r="L19" s="282" t="s">
        <v>22</v>
      </c>
    </row>
    <row r="20" spans="1:12" ht="15.75" thickBot="1">
      <c r="A20" s="39">
        <v>450.2</v>
      </c>
      <c r="B20" s="584" t="s">
        <v>303</v>
      </c>
      <c r="C20" s="585"/>
      <c r="D20" s="585"/>
      <c r="E20" s="585"/>
      <c r="F20" s="585"/>
      <c r="G20" s="585"/>
      <c r="H20" s="585"/>
      <c r="I20" s="585"/>
      <c r="J20" s="586"/>
      <c r="K20" s="40" t="s">
        <v>0</v>
      </c>
      <c r="L20" s="283"/>
    </row>
    <row r="21" spans="1:12">
      <c r="A21" s="16"/>
      <c r="B21" s="5"/>
      <c r="C21" s="5"/>
      <c r="D21" s="5"/>
      <c r="E21" s="5"/>
      <c r="F21" s="5"/>
      <c r="G21" s="5"/>
      <c r="H21" s="5"/>
      <c r="I21" s="5"/>
      <c r="J21" s="5"/>
      <c r="K21" s="5"/>
      <c r="L21" s="277"/>
    </row>
    <row r="22" spans="1:12">
      <c r="A22" s="133" t="s">
        <v>24</v>
      </c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284"/>
    </row>
    <row r="23" spans="1:12" ht="15.75" thickBot="1">
      <c r="A23" s="134"/>
      <c r="B23" s="45"/>
      <c r="C23" s="45"/>
      <c r="D23" s="45"/>
      <c r="E23" s="45"/>
      <c r="F23" s="45"/>
      <c r="G23" s="45"/>
      <c r="H23" s="46"/>
      <c r="I23" s="46"/>
      <c r="J23" s="45"/>
      <c r="K23" s="45"/>
      <c r="L23" s="285"/>
    </row>
    <row r="24" spans="1:12">
      <c r="A24" s="570" t="s">
        <v>20</v>
      </c>
      <c r="B24" s="587"/>
      <c r="C24" s="587"/>
      <c r="D24" s="587"/>
      <c r="E24" s="588"/>
      <c r="F24" s="589" t="s">
        <v>25</v>
      </c>
      <c r="G24" s="587"/>
      <c r="H24" s="590" t="s">
        <v>26</v>
      </c>
      <c r="I24" s="591"/>
      <c r="J24" s="50" t="s">
        <v>27</v>
      </c>
      <c r="K24" s="251" t="s">
        <v>28</v>
      </c>
      <c r="L24" s="286" t="s">
        <v>29</v>
      </c>
    </row>
    <row r="25" spans="1:12">
      <c r="A25" s="580" t="s">
        <v>277</v>
      </c>
      <c r="B25" s="581"/>
      <c r="C25" s="581"/>
      <c r="D25" s="581"/>
      <c r="E25" s="582"/>
      <c r="F25" s="592"/>
      <c r="G25" s="582"/>
      <c r="H25" s="592"/>
      <c r="I25" s="582"/>
      <c r="J25" s="52">
        <f>+insumos!C63</f>
        <v>250000</v>
      </c>
      <c r="K25" s="53">
        <v>0.6</v>
      </c>
      <c r="L25" s="287">
        <f>+J25*K25</f>
        <v>150000</v>
      </c>
    </row>
    <row r="26" spans="1:12">
      <c r="A26" s="593" t="s">
        <v>278</v>
      </c>
      <c r="B26" s="594"/>
      <c r="C26" s="594"/>
      <c r="D26" s="594"/>
      <c r="E26" s="595"/>
      <c r="F26" s="596"/>
      <c r="G26" s="597"/>
      <c r="H26" s="596"/>
      <c r="I26" s="597"/>
      <c r="J26" s="52">
        <f>+insumos!C66</f>
        <v>130000</v>
      </c>
      <c r="K26" s="53">
        <v>0.6</v>
      </c>
      <c r="L26" s="287">
        <f>+J26*K26</f>
        <v>78000</v>
      </c>
    </row>
    <row r="27" spans="1:12" ht="15.75" thickBot="1">
      <c r="A27" s="574" t="s">
        <v>193</v>
      </c>
      <c r="B27" s="575"/>
      <c r="C27" s="575"/>
      <c r="D27" s="575"/>
      <c r="E27" s="583"/>
      <c r="F27" s="598"/>
      <c r="G27" s="583"/>
      <c r="H27" s="598"/>
      <c r="I27" s="583"/>
      <c r="J27" s="57"/>
      <c r="K27" s="58"/>
      <c r="L27" s="288">
        <v>22000</v>
      </c>
    </row>
    <row r="28" spans="1:12" ht="15.75" thickBot="1">
      <c r="A28" s="567" t="s">
        <v>31</v>
      </c>
      <c r="B28" s="568"/>
      <c r="C28" s="568"/>
      <c r="D28" s="568"/>
      <c r="E28" s="568"/>
      <c r="F28" s="568"/>
      <c r="G28" s="568"/>
      <c r="H28" s="568"/>
      <c r="I28" s="568"/>
      <c r="J28" s="568"/>
      <c r="K28" s="569"/>
      <c r="L28" s="289">
        <f>SUM(L25:L27)</f>
        <v>250000</v>
      </c>
    </row>
    <row r="29" spans="1:12">
      <c r="A29" s="135"/>
      <c r="B29" s="5"/>
      <c r="C29" s="5"/>
      <c r="D29" s="5"/>
      <c r="E29" s="5"/>
      <c r="F29" s="5"/>
      <c r="G29" s="5"/>
      <c r="H29" s="5"/>
      <c r="I29" s="5"/>
      <c r="J29" s="5"/>
      <c r="K29" s="5"/>
      <c r="L29" s="277"/>
    </row>
    <row r="30" spans="1:12">
      <c r="A30" s="136" t="s">
        <v>32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278"/>
    </row>
    <row r="31" spans="1:12" ht="15.75" thickBot="1">
      <c r="A31" s="26"/>
      <c r="B31" s="11"/>
      <c r="C31" s="11"/>
      <c r="D31" s="11"/>
      <c r="E31" s="11"/>
      <c r="F31" s="11"/>
      <c r="G31" s="11"/>
      <c r="H31" s="11"/>
      <c r="I31" s="5"/>
      <c r="J31" s="5"/>
      <c r="K31" s="5"/>
      <c r="L31" s="277"/>
    </row>
    <row r="32" spans="1:12">
      <c r="A32" s="570" t="s">
        <v>20</v>
      </c>
      <c r="B32" s="571"/>
      <c r="C32" s="571"/>
      <c r="D32" s="571"/>
      <c r="E32" s="571"/>
      <c r="F32" s="571"/>
      <c r="G32" s="571"/>
      <c r="H32" s="579"/>
      <c r="I32" s="252" t="s">
        <v>21</v>
      </c>
      <c r="J32" s="50" t="s">
        <v>22</v>
      </c>
      <c r="K32" s="251" t="s">
        <v>33</v>
      </c>
      <c r="L32" s="286" t="s">
        <v>29</v>
      </c>
    </row>
    <row r="33" spans="1:12">
      <c r="A33" s="572" t="s">
        <v>197</v>
      </c>
      <c r="B33" s="573"/>
      <c r="C33" s="573"/>
      <c r="D33" s="573"/>
      <c r="E33" s="573"/>
      <c r="F33" s="573"/>
      <c r="G33" s="573"/>
      <c r="H33" s="619"/>
      <c r="I33" s="62" t="s">
        <v>0</v>
      </c>
      <c r="J33" s="63">
        <v>1.25</v>
      </c>
      <c r="K33" s="271">
        <f>+insumos!C37</f>
        <v>666000</v>
      </c>
      <c r="L33" s="287">
        <f>+K33*J33</f>
        <v>832500</v>
      </c>
    </row>
    <row r="34" spans="1:12">
      <c r="A34" s="580"/>
      <c r="B34" s="581"/>
      <c r="C34" s="581"/>
      <c r="D34" s="581"/>
      <c r="E34" s="581"/>
      <c r="F34" s="581"/>
      <c r="G34" s="581"/>
      <c r="H34" s="582"/>
      <c r="I34" s="65"/>
      <c r="J34" s="66"/>
      <c r="K34" s="67"/>
      <c r="L34" s="287"/>
    </row>
    <row r="35" spans="1:12">
      <c r="A35" s="580"/>
      <c r="B35" s="581"/>
      <c r="C35" s="581"/>
      <c r="D35" s="581"/>
      <c r="E35" s="581"/>
      <c r="F35" s="581"/>
      <c r="G35" s="581"/>
      <c r="H35" s="582"/>
      <c r="I35" s="65"/>
      <c r="J35" s="66"/>
      <c r="K35" s="67"/>
      <c r="L35" s="287"/>
    </row>
    <row r="36" spans="1:12">
      <c r="A36" s="580"/>
      <c r="B36" s="581"/>
      <c r="C36" s="581"/>
      <c r="D36" s="581"/>
      <c r="E36" s="581"/>
      <c r="F36" s="581"/>
      <c r="G36" s="581"/>
      <c r="H36" s="582"/>
      <c r="I36" s="65"/>
      <c r="J36" s="66"/>
      <c r="K36" s="67"/>
      <c r="L36" s="290"/>
    </row>
    <row r="37" spans="1:12">
      <c r="A37" s="580"/>
      <c r="B37" s="581"/>
      <c r="C37" s="581"/>
      <c r="D37" s="581"/>
      <c r="E37" s="581"/>
      <c r="F37" s="581"/>
      <c r="G37" s="581"/>
      <c r="H37" s="582"/>
      <c r="I37" s="65"/>
      <c r="J37" s="66"/>
      <c r="K37" s="67"/>
      <c r="L37" s="290"/>
    </row>
    <row r="38" spans="1:12" ht="15.75" thickBot="1">
      <c r="A38" s="574"/>
      <c r="B38" s="575"/>
      <c r="C38" s="575"/>
      <c r="D38" s="575"/>
      <c r="E38" s="575"/>
      <c r="F38" s="575"/>
      <c r="G38" s="575"/>
      <c r="H38" s="583"/>
      <c r="I38" s="69"/>
      <c r="J38" s="70"/>
      <c r="K38" s="67"/>
      <c r="L38" s="291"/>
    </row>
    <row r="39" spans="1:12" ht="15.75" thickBot="1">
      <c r="A39" s="567" t="s">
        <v>31</v>
      </c>
      <c r="B39" s="568"/>
      <c r="C39" s="568"/>
      <c r="D39" s="568"/>
      <c r="E39" s="568"/>
      <c r="F39" s="568"/>
      <c r="G39" s="568"/>
      <c r="H39" s="568"/>
      <c r="I39" s="568"/>
      <c r="J39" s="568"/>
      <c r="K39" s="569"/>
      <c r="L39" s="289">
        <f>SUM(L33:L38)</f>
        <v>832500</v>
      </c>
    </row>
    <row r="40" spans="1:12">
      <c r="A40" s="16"/>
      <c r="B40" s="5"/>
      <c r="C40" s="5"/>
      <c r="D40" s="5"/>
      <c r="E40" s="5"/>
      <c r="F40" s="5"/>
      <c r="G40" s="5"/>
      <c r="H40" s="5"/>
      <c r="I40" s="5"/>
      <c r="J40" s="5"/>
      <c r="K40" s="5"/>
      <c r="L40" s="277"/>
    </row>
    <row r="41" spans="1:12">
      <c r="A41" s="136" t="s">
        <v>34</v>
      </c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278"/>
    </row>
    <row r="42" spans="1:12" ht="15.75" thickBot="1">
      <c r="A42" s="16"/>
      <c r="B42" s="5"/>
      <c r="C42" s="5"/>
      <c r="D42" s="5"/>
      <c r="E42" s="5"/>
      <c r="F42" s="5"/>
      <c r="G42" s="5"/>
      <c r="H42" s="5"/>
      <c r="I42" s="5"/>
      <c r="J42" s="5"/>
      <c r="K42" s="5"/>
      <c r="L42" s="277"/>
    </row>
    <row r="43" spans="1:12">
      <c r="A43" s="570" t="s">
        <v>35</v>
      </c>
      <c r="B43" s="571"/>
      <c r="C43" s="571"/>
      <c r="D43" s="571"/>
      <c r="E43" s="571"/>
      <c r="F43" s="571"/>
      <c r="G43" s="571"/>
      <c r="H43" s="50" t="s">
        <v>36</v>
      </c>
      <c r="I43" s="251" t="s">
        <v>37</v>
      </c>
      <c r="J43" s="50" t="s">
        <v>38</v>
      </c>
      <c r="K43" s="251" t="s">
        <v>39</v>
      </c>
      <c r="L43" s="286" t="s">
        <v>29</v>
      </c>
    </row>
    <row r="44" spans="1:12">
      <c r="A44" s="580"/>
      <c r="B44" s="581"/>
      <c r="C44" s="581"/>
      <c r="D44" s="581"/>
      <c r="E44" s="581"/>
      <c r="F44" s="581"/>
      <c r="G44" s="581"/>
      <c r="H44" s="63"/>
      <c r="I44" s="72"/>
      <c r="J44" s="73"/>
      <c r="K44" s="64"/>
      <c r="L44" s="287">
        <f>+K44*J44</f>
        <v>0</v>
      </c>
    </row>
    <row r="45" spans="1:12" ht="15.75" thickBot="1">
      <c r="A45" s="574"/>
      <c r="B45" s="575"/>
      <c r="C45" s="575"/>
      <c r="D45" s="575"/>
      <c r="E45" s="575"/>
      <c r="F45" s="575"/>
      <c r="G45" s="575"/>
      <c r="H45" s="74"/>
      <c r="I45" s="11"/>
      <c r="J45" s="75"/>
      <c r="K45" s="64"/>
      <c r="L45" s="287"/>
    </row>
    <row r="46" spans="1:12" ht="15.75" thickBot="1">
      <c r="A46" s="567" t="s">
        <v>31</v>
      </c>
      <c r="B46" s="568"/>
      <c r="C46" s="568"/>
      <c r="D46" s="568"/>
      <c r="E46" s="568"/>
      <c r="F46" s="568"/>
      <c r="G46" s="568"/>
      <c r="H46" s="568"/>
      <c r="I46" s="568"/>
      <c r="J46" s="568"/>
      <c r="K46" s="569"/>
      <c r="L46" s="289">
        <f>SUM(L44:L45)</f>
        <v>0</v>
      </c>
    </row>
    <row r="47" spans="1:12">
      <c r="A47" s="16"/>
      <c r="B47" s="5"/>
      <c r="C47" s="5"/>
      <c r="D47" s="5"/>
      <c r="E47" s="5"/>
      <c r="F47" s="5"/>
      <c r="G47" s="5"/>
      <c r="H47" s="5"/>
      <c r="I47" s="5"/>
      <c r="J47" s="5"/>
      <c r="K47" s="5"/>
      <c r="L47" s="277"/>
    </row>
    <row r="48" spans="1:12">
      <c r="A48" s="136" t="s">
        <v>41</v>
      </c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278"/>
    </row>
    <row r="49" spans="1:12" ht="15.75" thickBot="1">
      <c r="A49" s="16"/>
      <c r="B49" s="5"/>
      <c r="C49" s="5"/>
      <c r="D49" s="5"/>
      <c r="E49" s="5"/>
      <c r="F49" s="5"/>
      <c r="G49" s="5"/>
      <c r="H49" s="5"/>
      <c r="I49" s="5"/>
      <c r="J49" s="5"/>
      <c r="K49" s="5"/>
      <c r="L49" s="277"/>
    </row>
    <row r="50" spans="1:12" ht="23.25">
      <c r="A50" s="570" t="s">
        <v>42</v>
      </c>
      <c r="B50" s="571"/>
      <c r="C50" s="571"/>
      <c r="D50" s="571"/>
      <c r="E50" s="571"/>
      <c r="F50" s="571"/>
      <c r="G50" s="571"/>
      <c r="H50" s="50" t="s">
        <v>43</v>
      </c>
      <c r="I50" s="76" t="s">
        <v>44</v>
      </c>
      <c r="J50" s="77" t="s">
        <v>45</v>
      </c>
      <c r="K50" s="76" t="s">
        <v>28</v>
      </c>
      <c r="L50" s="292" t="s">
        <v>29</v>
      </c>
    </row>
    <row r="51" spans="1:12">
      <c r="A51" s="572" t="s">
        <v>242</v>
      </c>
      <c r="B51" s="573"/>
      <c r="C51" s="573"/>
      <c r="D51" s="573"/>
      <c r="E51" s="573"/>
      <c r="F51" s="573"/>
      <c r="G51" s="573"/>
      <c r="H51" s="52">
        <f>+insumos!C49*4+insumos!C50</f>
        <v>247104</v>
      </c>
      <c r="I51" s="214">
        <v>0.85</v>
      </c>
      <c r="J51" s="52">
        <f>+H51*1.85</f>
        <v>457142.4</v>
      </c>
      <c r="K51" s="72">
        <v>5</v>
      </c>
      <c r="L51" s="287">
        <f>+J51/K51</f>
        <v>91428.48000000001</v>
      </c>
    </row>
    <row r="52" spans="1:12" ht="15.75" thickBot="1">
      <c r="A52" s="574"/>
      <c r="B52" s="575"/>
      <c r="C52" s="575"/>
      <c r="D52" s="575"/>
      <c r="E52" s="575"/>
      <c r="F52" s="575"/>
      <c r="G52" s="575"/>
      <c r="H52" s="87"/>
      <c r="I52" s="11"/>
      <c r="J52" s="87"/>
      <c r="K52" s="11"/>
      <c r="L52" s="293"/>
    </row>
    <row r="53" spans="1:12" ht="15.75" thickBot="1">
      <c r="A53" s="567"/>
      <c r="B53" s="568"/>
      <c r="C53" s="568"/>
      <c r="D53" s="568"/>
      <c r="E53" s="568"/>
      <c r="F53" s="568"/>
      <c r="G53" s="568"/>
      <c r="H53" s="568"/>
      <c r="I53" s="568"/>
      <c r="J53" s="568"/>
      <c r="K53" s="569"/>
      <c r="L53" s="289">
        <f>ROUND(SUM(L51:L52),0)</f>
        <v>91428</v>
      </c>
    </row>
    <row r="54" spans="1:12" ht="15.75" thickBot="1">
      <c r="A54" s="16"/>
      <c r="B54" s="5"/>
      <c r="C54" s="5"/>
      <c r="D54" s="5"/>
      <c r="E54" s="5"/>
      <c r="F54" s="5"/>
      <c r="G54" s="5"/>
      <c r="H54" s="5"/>
      <c r="I54" s="5"/>
      <c r="J54" s="5"/>
      <c r="K54" s="5"/>
      <c r="L54" s="277"/>
    </row>
    <row r="55" spans="1:12" ht="15.75" thickBot="1">
      <c r="A55" s="576" t="s">
        <v>47</v>
      </c>
      <c r="B55" s="577"/>
      <c r="C55" s="577"/>
      <c r="D55" s="577"/>
      <c r="E55" s="577"/>
      <c r="F55" s="577"/>
      <c r="G55" s="577"/>
      <c r="H55" s="577"/>
      <c r="I55" s="577"/>
      <c r="J55" s="577"/>
      <c r="K55" s="578"/>
      <c r="L55" s="289">
        <f>ROUND(L28+L39+L46+L53,0)</f>
        <v>1173928</v>
      </c>
    </row>
    <row r="56" spans="1:12">
      <c r="A56" s="16"/>
      <c r="B56" s="5"/>
      <c r="C56" s="5"/>
      <c r="D56" s="5"/>
      <c r="E56" s="5"/>
      <c r="F56" s="5"/>
      <c r="G56" s="5"/>
      <c r="H56" s="5"/>
      <c r="I56" s="5"/>
      <c r="J56" s="5"/>
      <c r="K56" s="5"/>
      <c r="L56" s="277"/>
    </row>
    <row r="57" spans="1:12">
      <c r="A57" s="16"/>
      <c r="B57" s="5"/>
      <c r="C57" s="5"/>
      <c r="D57" s="5"/>
      <c r="E57" s="5"/>
      <c r="F57" s="5"/>
      <c r="G57" s="5"/>
      <c r="H57" s="5"/>
      <c r="I57" s="5"/>
      <c r="J57" s="5"/>
      <c r="K57" s="5"/>
      <c r="L57" s="277"/>
    </row>
    <row r="58" spans="1:12">
      <c r="A58" s="16"/>
      <c r="B58" s="5"/>
      <c r="C58" s="5"/>
      <c r="D58" s="5"/>
      <c r="E58" s="5"/>
      <c r="F58" s="5"/>
      <c r="G58" s="5"/>
      <c r="H58" s="5"/>
      <c r="I58" s="5"/>
      <c r="J58" s="5"/>
      <c r="K58" s="5"/>
      <c r="L58" s="277"/>
    </row>
    <row r="59" spans="1:12">
      <c r="A59" s="16"/>
      <c r="B59" s="5"/>
      <c r="C59" s="5"/>
      <c r="D59" s="5"/>
      <c r="E59" s="5"/>
      <c r="F59" s="5"/>
      <c r="G59" s="5"/>
      <c r="H59" s="5"/>
      <c r="I59" s="5"/>
      <c r="J59" s="5"/>
      <c r="K59" s="5"/>
      <c r="L59" s="277"/>
    </row>
    <row r="60" spans="1:12">
      <c r="A60" s="16"/>
      <c r="B60" s="5"/>
      <c r="C60" s="5"/>
      <c r="D60" s="5"/>
      <c r="E60" s="5"/>
      <c r="F60" s="5"/>
      <c r="G60" s="5"/>
      <c r="H60" s="5"/>
      <c r="I60" s="5"/>
      <c r="J60" s="5"/>
      <c r="K60" s="5"/>
      <c r="L60" s="277"/>
    </row>
    <row r="61" spans="1:12">
      <c r="A61" s="16"/>
      <c r="B61" s="5"/>
      <c r="C61" s="5"/>
      <c r="D61" s="5"/>
      <c r="E61" s="5"/>
      <c r="F61" s="79" t="s">
        <v>48</v>
      </c>
      <c r="G61" s="5"/>
      <c r="H61" s="5"/>
      <c r="I61" s="5"/>
      <c r="J61" s="5"/>
      <c r="K61" s="5"/>
      <c r="L61" s="277"/>
    </row>
    <row r="62" spans="1:12">
      <c r="A62" s="16"/>
      <c r="B62" s="5"/>
      <c r="C62" s="5"/>
      <c r="D62" s="5"/>
      <c r="E62" s="5"/>
      <c r="F62" s="79" t="s">
        <v>49</v>
      </c>
      <c r="G62" s="554"/>
      <c r="H62" s="554"/>
      <c r="I62" s="554"/>
      <c r="J62" s="5"/>
      <c r="K62" s="5"/>
      <c r="L62" s="277"/>
    </row>
    <row r="63" spans="1:12">
      <c r="A63" s="555" t="s">
        <v>50</v>
      </c>
      <c r="B63" s="556"/>
      <c r="C63" s="556"/>
      <c r="D63" s="556"/>
      <c r="E63" s="556"/>
      <c r="F63" s="556"/>
      <c r="G63" s="556"/>
      <c r="H63" s="556"/>
      <c r="I63" s="556"/>
      <c r="J63" s="556"/>
      <c r="K63" s="556"/>
      <c r="L63" s="557"/>
    </row>
    <row r="64" spans="1:12">
      <c r="A64" s="16"/>
      <c r="B64" s="5"/>
      <c r="C64" s="5"/>
      <c r="D64" s="5"/>
      <c r="E64" s="5"/>
      <c r="F64" s="5" t="s">
        <v>51</v>
      </c>
      <c r="G64" s="5"/>
      <c r="H64" s="5"/>
      <c r="I64" s="5"/>
      <c r="J64" s="5"/>
      <c r="K64" s="5"/>
      <c r="L64" s="277"/>
    </row>
    <row r="65" spans="1:12">
      <c r="A65" s="136" t="s">
        <v>89</v>
      </c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278"/>
    </row>
    <row r="66" spans="1:12">
      <c r="A66" s="558"/>
      <c r="B66" s="559"/>
      <c r="C66" s="559"/>
      <c r="D66" s="559"/>
      <c r="E66" s="559"/>
      <c r="F66" s="559"/>
      <c r="G66" s="559"/>
      <c r="H66" s="559"/>
      <c r="I66" s="559"/>
      <c r="J66" s="559"/>
      <c r="K66" s="559"/>
      <c r="L66" s="560"/>
    </row>
    <row r="67" spans="1:12">
      <c r="A67" s="561"/>
      <c r="B67" s="562"/>
      <c r="C67" s="562"/>
      <c r="D67" s="562"/>
      <c r="E67" s="562"/>
      <c r="F67" s="562"/>
      <c r="G67" s="562"/>
      <c r="H67" s="562"/>
      <c r="I67" s="562"/>
      <c r="J67" s="562"/>
      <c r="K67" s="562"/>
      <c r="L67" s="563"/>
    </row>
    <row r="68" spans="1:12">
      <c r="A68" s="564"/>
      <c r="B68" s="565"/>
      <c r="C68" s="565"/>
      <c r="D68" s="565"/>
      <c r="E68" s="565"/>
      <c r="F68" s="565"/>
      <c r="G68" s="565"/>
      <c r="H68" s="565"/>
      <c r="I68" s="565"/>
      <c r="J68" s="565"/>
      <c r="K68" s="565"/>
      <c r="L68" s="566"/>
    </row>
    <row r="69" spans="1:12">
      <c r="A69" s="80"/>
      <c r="B69" s="81"/>
      <c r="C69" s="81"/>
      <c r="D69" s="81"/>
      <c r="E69" s="81"/>
      <c r="F69" s="81"/>
      <c r="G69" s="81"/>
      <c r="H69" s="81"/>
      <c r="I69" s="81"/>
      <c r="J69" s="81"/>
      <c r="K69" s="81"/>
      <c r="L69" s="294"/>
    </row>
    <row r="70" spans="1:12">
      <c r="A70" s="80" t="s">
        <v>53</v>
      </c>
      <c r="B70" s="137"/>
      <c r="C70" s="81"/>
      <c r="D70" s="81"/>
      <c r="E70" s="81"/>
      <c r="F70" s="81"/>
      <c r="G70" s="81"/>
      <c r="H70" s="81"/>
      <c r="I70" s="81"/>
      <c r="J70" s="81"/>
      <c r="K70" s="81"/>
      <c r="L70" s="294"/>
    </row>
    <row r="71" spans="1:12">
      <c r="A71" s="16" t="s">
        <v>54</v>
      </c>
      <c r="B71" s="5"/>
      <c r="C71" s="5"/>
      <c r="D71" s="5"/>
      <c r="E71" s="79"/>
      <c r="F71" s="5"/>
      <c r="G71" s="5"/>
      <c r="H71" s="5"/>
      <c r="I71" s="5"/>
      <c r="J71" s="5"/>
      <c r="K71" s="5"/>
      <c r="L71" s="277"/>
    </row>
    <row r="72" spans="1:12">
      <c r="A72" s="16"/>
      <c r="B72" s="5"/>
      <c r="C72" s="5"/>
      <c r="D72" s="5"/>
      <c r="E72" s="79"/>
      <c r="F72" s="139"/>
      <c r="G72" s="139"/>
      <c r="H72" s="139"/>
      <c r="I72" s="139"/>
      <c r="J72" s="5"/>
      <c r="K72" s="5"/>
      <c r="L72" s="277"/>
    </row>
    <row r="73" spans="1:12">
      <c r="A73" s="149"/>
      <c r="B73" s="139"/>
      <c r="C73" s="139"/>
      <c r="D73" s="139"/>
      <c r="E73" s="139"/>
      <c r="F73" s="139"/>
      <c r="G73" s="139"/>
      <c r="H73" s="139"/>
      <c r="I73" s="139"/>
      <c r="J73" s="139"/>
      <c r="K73" s="139"/>
      <c r="L73" s="295"/>
    </row>
    <row r="74" spans="1:12">
      <c r="A74" s="16" t="s">
        <v>55</v>
      </c>
      <c r="B74" s="83"/>
      <c r="C74" s="83"/>
      <c r="D74" s="84"/>
      <c r="E74" s="141"/>
      <c r="F74" s="141"/>
      <c r="G74" s="141"/>
      <c r="H74" s="141"/>
      <c r="I74" s="142"/>
      <c r="J74" s="142"/>
      <c r="K74" s="142"/>
      <c r="L74" s="296"/>
    </row>
    <row r="75" spans="1:12" ht="15.75" thickBot="1">
      <c r="A75" s="144"/>
      <c r="B75" s="145"/>
      <c r="C75" s="145"/>
      <c r="D75" s="11"/>
      <c r="E75" s="146"/>
      <c r="F75" s="146"/>
      <c r="G75" s="146"/>
      <c r="H75" s="146"/>
      <c r="I75" s="147"/>
      <c r="J75" s="147"/>
      <c r="K75" s="147"/>
      <c r="L75" s="297"/>
    </row>
  </sheetData>
  <mergeCells count="47">
    <mergeCell ref="B19:J19"/>
    <mergeCell ref="A2:A5"/>
    <mergeCell ref="D2:I2"/>
    <mergeCell ref="J2:L2"/>
    <mergeCell ref="D3:I3"/>
    <mergeCell ref="D4:I4"/>
    <mergeCell ref="D5:I5"/>
    <mergeCell ref="K5:L5"/>
    <mergeCell ref="C10:L10"/>
    <mergeCell ref="C11:L11"/>
    <mergeCell ref="C12:L12"/>
    <mergeCell ref="C13:L13"/>
    <mergeCell ref="C14:L14"/>
    <mergeCell ref="B20:J20"/>
    <mergeCell ref="A24:E24"/>
    <mergeCell ref="F24:G24"/>
    <mergeCell ref="H24:I24"/>
    <mergeCell ref="A25:E25"/>
    <mergeCell ref="F25:G25"/>
    <mergeCell ref="H25:I25"/>
    <mergeCell ref="A36:H36"/>
    <mergeCell ref="A26:E26"/>
    <mergeCell ref="F26:G26"/>
    <mergeCell ref="H26:I26"/>
    <mergeCell ref="A27:E27"/>
    <mergeCell ref="F27:G27"/>
    <mergeCell ref="H27:I27"/>
    <mergeCell ref="A28:K28"/>
    <mergeCell ref="A32:H32"/>
    <mergeCell ref="A33:H33"/>
    <mergeCell ref="A34:H34"/>
    <mergeCell ref="A35:H35"/>
    <mergeCell ref="G62:I62"/>
    <mergeCell ref="A63:L63"/>
    <mergeCell ref="A66:L68"/>
    <mergeCell ref="A55:K55"/>
    <mergeCell ref="A37:H37"/>
    <mergeCell ref="A38:H38"/>
    <mergeCell ref="A39:K39"/>
    <mergeCell ref="A43:G43"/>
    <mergeCell ref="A44:G44"/>
    <mergeCell ref="A45:G45"/>
    <mergeCell ref="A46:K46"/>
    <mergeCell ref="A50:G50"/>
    <mergeCell ref="A51:G51"/>
    <mergeCell ref="A52:G52"/>
    <mergeCell ref="A53:K53"/>
  </mergeCells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L87"/>
  <sheetViews>
    <sheetView topLeftCell="A43" zoomScale="80" zoomScaleNormal="80" workbookViewId="0">
      <selection activeCell="K27" sqref="K27"/>
    </sheetView>
  </sheetViews>
  <sheetFormatPr baseColWidth="10" defaultRowHeight="15"/>
  <cols>
    <col min="8" max="8" width="11.7109375" bestFit="1" customWidth="1"/>
    <col min="11" max="11" width="13.85546875" customWidth="1"/>
    <col min="12" max="12" width="12.5703125" customWidth="1"/>
  </cols>
  <sheetData>
    <row r="1" spans="1:12">
      <c r="A1" s="1"/>
      <c r="B1" s="2"/>
      <c r="C1" s="3"/>
      <c r="D1" s="2"/>
      <c r="E1" s="2"/>
      <c r="F1" s="2"/>
      <c r="G1" s="2"/>
      <c r="H1" s="2"/>
      <c r="I1" s="3"/>
      <c r="J1" s="2"/>
      <c r="K1" s="2"/>
      <c r="L1" s="3"/>
    </row>
    <row r="2" spans="1:12" ht="15.75" thickBot="1">
      <c r="A2" s="600"/>
      <c r="B2" s="5"/>
      <c r="C2" s="6"/>
      <c r="D2" s="602"/>
      <c r="E2" s="602"/>
      <c r="F2" s="602"/>
      <c r="G2" s="602"/>
      <c r="H2" s="602"/>
      <c r="I2" s="603"/>
      <c r="J2" s="604" t="s">
        <v>6</v>
      </c>
      <c r="K2" s="604"/>
      <c r="L2" s="605"/>
    </row>
    <row r="3" spans="1:12">
      <c r="A3" s="600"/>
      <c r="B3" s="5"/>
      <c r="C3" s="6"/>
      <c r="D3" s="602" t="s">
        <v>7</v>
      </c>
      <c r="E3" s="602"/>
      <c r="F3" s="602"/>
      <c r="G3" s="602"/>
      <c r="H3" s="602"/>
      <c r="I3" s="603"/>
      <c r="J3" s="8" t="s">
        <v>8</v>
      </c>
      <c r="K3" s="2"/>
      <c r="L3" s="9"/>
    </row>
    <row r="4" spans="1:12" ht="15.75" thickBot="1">
      <c r="A4" s="600"/>
      <c r="B4" s="5"/>
      <c r="C4" s="10"/>
      <c r="D4" s="606" t="s">
        <v>9</v>
      </c>
      <c r="E4" s="606"/>
      <c r="F4" s="606"/>
      <c r="G4" s="606"/>
      <c r="H4" s="606"/>
      <c r="I4" s="607"/>
      <c r="J4" s="11"/>
      <c r="K4" s="11"/>
      <c r="L4" s="12"/>
    </row>
    <row r="5" spans="1:12" ht="15.75" thickBot="1">
      <c r="A5" s="601"/>
      <c r="B5" s="11"/>
      <c r="C5" s="13"/>
      <c r="D5" s="608" t="s">
        <v>56</v>
      </c>
      <c r="E5" s="608"/>
      <c r="F5" s="608"/>
      <c r="G5" s="608"/>
      <c r="H5" s="608"/>
      <c r="I5" s="609"/>
      <c r="J5" s="14" t="s">
        <v>10</v>
      </c>
      <c r="K5" s="610"/>
      <c r="L5" s="611"/>
    </row>
    <row r="6" spans="1:12">
      <c r="A6" s="16"/>
      <c r="B6" s="5"/>
      <c r="C6" s="5"/>
      <c r="D6" s="5"/>
      <c r="E6" s="5"/>
      <c r="F6" s="5"/>
      <c r="G6" s="5"/>
      <c r="H6" s="5"/>
      <c r="I6" s="5"/>
      <c r="J6" s="5"/>
      <c r="K6" s="5"/>
      <c r="L6" s="17"/>
    </row>
    <row r="7" spans="1:12">
      <c r="A7" s="128" t="s">
        <v>11</v>
      </c>
      <c r="B7" s="19"/>
      <c r="C7" s="20"/>
      <c r="D7" s="20"/>
      <c r="E7" s="20"/>
      <c r="F7" s="20"/>
      <c r="G7" s="20"/>
      <c r="H7" s="20"/>
      <c r="I7" s="20"/>
      <c r="J7" s="20"/>
      <c r="K7" s="20"/>
      <c r="L7" s="21"/>
    </row>
    <row r="8" spans="1:12">
      <c r="A8" s="16"/>
      <c r="B8" s="23"/>
      <c r="C8" s="23"/>
      <c r="D8" s="23"/>
      <c r="E8" s="23"/>
      <c r="F8" s="23"/>
      <c r="G8" s="23"/>
      <c r="H8" s="23"/>
      <c r="I8" s="23"/>
      <c r="J8" s="23"/>
      <c r="K8" s="23"/>
      <c r="L8" s="17"/>
    </row>
    <row r="9" spans="1:12">
      <c r="A9" s="129" t="s">
        <v>12</v>
      </c>
      <c r="B9" s="5"/>
      <c r="C9" s="24"/>
      <c r="D9" s="25" t="s">
        <v>13</v>
      </c>
      <c r="E9" s="23"/>
      <c r="F9" s="23"/>
      <c r="G9" s="23"/>
      <c r="H9" s="23"/>
      <c r="I9" s="23"/>
      <c r="J9" s="23"/>
      <c r="K9" s="23"/>
      <c r="L9" s="17"/>
    </row>
    <row r="10" spans="1:12">
      <c r="A10" s="129" t="s">
        <v>14</v>
      </c>
      <c r="B10" s="5"/>
      <c r="C10" s="612"/>
      <c r="D10" s="612"/>
      <c r="E10" s="612"/>
      <c r="F10" s="612"/>
      <c r="G10" s="612"/>
      <c r="H10" s="612"/>
      <c r="I10" s="612"/>
      <c r="J10" s="612"/>
      <c r="K10" s="612"/>
      <c r="L10" s="613"/>
    </row>
    <row r="11" spans="1:12">
      <c r="A11" s="130"/>
      <c r="B11" s="5"/>
      <c r="C11" s="612"/>
      <c r="D11" s="612"/>
      <c r="E11" s="612"/>
      <c r="F11" s="612"/>
      <c r="G11" s="612"/>
      <c r="H11" s="612"/>
      <c r="I11" s="612"/>
      <c r="J11" s="612"/>
      <c r="K11" s="612"/>
      <c r="L11" s="613"/>
    </row>
    <row r="12" spans="1:12">
      <c r="A12" s="129" t="s">
        <v>15</v>
      </c>
      <c r="B12" s="5"/>
      <c r="C12" s="614"/>
      <c r="D12" s="614"/>
      <c r="E12" s="614"/>
      <c r="F12" s="614"/>
      <c r="G12" s="614"/>
      <c r="H12" s="614"/>
      <c r="I12" s="614"/>
      <c r="J12" s="614"/>
      <c r="K12" s="614"/>
      <c r="L12" s="615"/>
    </row>
    <row r="13" spans="1:12">
      <c r="A13" s="129" t="s">
        <v>16</v>
      </c>
      <c r="B13" s="5"/>
      <c r="C13" s="614"/>
      <c r="D13" s="614"/>
      <c r="E13" s="614"/>
      <c r="F13" s="614"/>
      <c r="G13" s="614"/>
      <c r="H13" s="614"/>
      <c r="I13" s="614"/>
      <c r="J13" s="614"/>
      <c r="K13" s="614"/>
      <c r="L13" s="615"/>
    </row>
    <row r="14" spans="1:12">
      <c r="A14" s="129" t="s">
        <v>17</v>
      </c>
      <c r="B14" s="5"/>
      <c r="C14" s="614"/>
      <c r="D14" s="614"/>
      <c r="E14" s="614"/>
      <c r="F14" s="614"/>
      <c r="G14" s="614"/>
      <c r="H14" s="614"/>
      <c r="I14" s="614"/>
      <c r="J14" s="614"/>
      <c r="K14" s="614"/>
      <c r="L14" s="615"/>
    </row>
    <row r="15" spans="1:12" ht="15.75" thickBot="1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8"/>
    </row>
    <row r="16" spans="1:12" ht="15.75" thickBot="1">
      <c r="A16" s="131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132" t="s">
        <v>18</v>
      </c>
      <c r="B17" s="33"/>
      <c r="C17" s="34"/>
      <c r="D17" s="34"/>
      <c r="E17" s="34"/>
      <c r="F17" s="34"/>
      <c r="G17" s="34"/>
      <c r="H17" s="34"/>
      <c r="I17" s="34"/>
      <c r="J17" s="34"/>
      <c r="K17" s="34"/>
      <c r="L17" s="35"/>
    </row>
    <row r="18" spans="1:12" ht="15.75" thickBot="1">
      <c r="A18" s="16"/>
      <c r="B18" s="5"/>
      <c r="C18" s="5"/>
      <c r="D18" s="5"/>
      <c r="E18" s="5"/>
      <c r="F18" s="5"/>
      <c r="G18" s="5"/>
      <c r="H18" s="5"/>
      <c r="I18" s="5"/>
      <c r="J18" s="5"/>
      <c r="K18" s="5"/>
      <c r="L18" s="17"/>
    </row>
    <row r="19" spans="1:12">
      <c r="A19" s="37" t="s">
        <v>19</v>
      </c>
      <c r="B19" s="570" t="s">
        <v>20</v>
      </c>
      <c r="C19" s="571"/>
      <c r="D19" s="571"/>
      <c r="E19" s="571"/>
      <c r="F19" s="571"/>
      <c r="G19" s="571"/>
      <c r="H19" s="571"/>
      <c r="I19" s="571"/>
      <c r="J19" s="599"/>
      <c r="K19" s="210" t="s">
        <v>21</v>
      </c>
      <c r="L19" s="37" t="s">
        <v>22</v>
      </c>
    </row>
    <row r="20" spans="1:12" ht="15.75" thickBot="1">
      <c r="A20" s="39" t="s">
        <v>289</v>
      </c>
      <c r="B20" s="584" t="s">
        <v>320</v>
      </c>
      <c r="C20" s="585"/>
      <c r="D20" s="585"/>
      <c r="E20" s="585"/>
      <c r="F20" s="585"/>
      <c r="G20" s="585"/>
      <c r="H20" s="585"/>
      <c r="I20" s="585"/>
      <c r="J20" s="586"/>
      <c r="K20" s="40" t="s">
        <v>0</v>
      </c>
      <c r="L20" s="41"/>
    </row>
    <row r="21" spans="1:12">
      <c r="A21" s="16"/>
      <c r="B21" s="5"/>
      <c r="C21" s="5"/>
      <c r="D21" s="5"/>
      <c r="E21" s="5"/>
      <c r="F21" s="5"/>
      <c r="G21" s="5"/>
      <c r="H21" s="5"/>
      <c r="I21" s="5"/>
      <c r="J21" s="5"/>
      <c r="K21" s="5"/>
      <c r="L21" s="17"/>
    </row>
    <row r="22" spans="1:12">
      <c r="A22" s="133" t="s">
        <v>24</v>
      </c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3"/>
    </row>
    <row r="23" spans="1:12" ht="15.75" thickBot="1">
      <c r="A23" s="134"/>
      <c r="B23" s="45"/>
      <c r="C23" s="45"/>
      <c r="D23" s="45"/>
      <c r="E23" s="45"/>
      <c r="F23" s="45"/>
      <c r="G23" s="45"/>
      <c r="H23" s="46"/>
      <c r="I23" s="46"/>
      <c r="J23" s="45"/>
      <c r="K23" s="45"/>
      <c r="L23" s="47"/>
    </row>
    <row r="24" spans="1:12">
      <c r="A24" s="570" t="s">
        <v>20</v>
      </c>
      <c r="B24" s="587"/>
      <c r="C24" s="587"/>
      <c r="D24" s="587"/>
      <c r="E24" s="588"/>
      <c r="F24" s="589" t="s">
        <v>25</v>
      </c>
      <c r="G24" s="587"/>
      <c r="H24" s="590" t="s">
        <v>26</v>
      </c>
      <c r="I24" s="591"/>
      <c r="J24" s="50" t="s">
        <v>27</v>
      </c>
      <c r="K24" s="210" t="s">
        <v>28</v>
      </c>
      <c r="L24" s="51" t="s">
        <v>29</v>
      </c>
    </row>
    <row r="25" spans="1:12">
      <c r="A25" s="580" t="s">
        <v>133</v>
      </c>
      <c r="B25" s="581"/>
      <c r="C25" s="581"/>
      <c r="D25" s="581"/>
      <c r="E25" s="582"/>
      <c r="F25" s="592"/>
      <c r="G25" s="582"/>
      <c r="H25" s="592"/>
      <c r="I25" s="582"/>
      <c r="J25" s="52"/>
      <c r="K25" s="53"/>
      <c r="L25" s="54">
        <f>+L53*10%</f>
        <v>15238.080000000002</v>
      </c>
    </row>
    <row r="26" spans="1:12">
      <c r="A26" s="593" t="s">
        <v>327</v>
      </c>
      <c r="B26" s="594"/>
      <c r="C26" s="594"/>
      <c r="D26" s="594"/>
      <c r="E26" s="595"/>
      <c r="F26" s="596"/>
      <c r="G26" s="597"/>
      <c r="H26" s="596"/>
      <c r="I26" s="597"/>
      <c r="J26" s="52">
        <f>+insumos!C57</f>
        <v>6000</v>
      </c>
      <c r="K26" s="53">
        <v>0.3</v>
      </c>
      <c r="L26" s="54">
        <f>+J26/K26</f>
        <v>20000</v>
      </c>
    </row>
    <row r="27" spans="1:12" ht="15.75" thickBot="1">
      <c r="A27" s="574"/>
      <c r="B27" s="575"/>
      <c r="C27" s="575"/>
      <c r="D27" s="575"/>
      <c r="E27" s="583"/>
      <c r="F27" s="598"/>
      <c r="G27" s="583"/>
      <c r="H27" s="598"/>
      <c r="I27" s="583"/>
      <c r="J27" s="57"/>
      <c r="K27" s="58"/>
      <c r="L27" s="96"/>
    </row>
    <row r="28" spans="1:12" ht="15.75" thickBot="1">
      <c r="A28" s="567" t="s">
        <v>31</v>
      </c>
      <c r="B28" s="568"/>
      <c r="C28" s="568"/>
      <c r="D28" s="568"/>
      <c r="E28" s="568"/>
      <c r="F28" s="568"/>
      <c r="G28" s="568"/>
      <c r="H28" s="568"/>
      <c r="I28" s="568"/>
      <c r="J28" s="568"/>
      <c r="K28" s="569"/>
      <c r="L28" s="60">
        <f>SUM(L25:L27)</f>
        <v>35238.080000000002</v>
      </c>
    </row>
    <row r="29" spans="1:12">
      <c r="A29" s="135"/>
      <c r="B29" s="5"/>
      <c r="C29" s="5"/>
      <c r="D29" s="5"/>
      <c r="E29" s="5"/>
      <c r="F29" s="5"/>
      <c r="G29" s="5"/>
      <c r="H29" s="5"/>
      <c r="I29" s="5"/>
      <c r="J29" s="5"/>
      <c r="K29" s="5"/>
      <c r="L29" s="17"/>
    </row>
    <row r="30" spans="1:12">
      <c r="A30" s="136" t="s">
        <v>32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21"/>
    </row>
    <row r="31" spans="1:12" ht="15.75" thickBot="1">
      <c r="A31" s="26"/>
      <c r="B31" s="11"/>
      <c r="C31" s="11"/>
      <c r="D31" s="11"/>
      <c r="E31" s="11"/>
      <c r="F31" s="11"/>
      <c r="G31" s="11"/>
      <c r="H31" s="11"/>
      <c r="I31" s="5"/>
      <c r="J31" s="5"/>
      <c r="K31" s="5"/>
      <c r="L31" s="17"/>
    </row>
    <row r="32" spans="1:12">
      <c r="A32" s="570" t="s">
        <v>20</v>
      </c>
      <c r="B32" s="571"/>
      <c r="C32" s="571"/>
      <c r="D32" s="571"/>
      <c r="E32" s="571"/>
      <c r="F32" s="571"/>
      <c r="G32" s="571"/>
      <c r="H32" s="579"/>
      <c r="I32" s="211" t="s">
        <v>21</v>
      </c>
      <c r="J32" s="50" t="s">
        <v>22</v>
      </c>
      <c r="K32" s="210" t="s">
        <v>33</v>
      </c>
      <c r="L32" s="51" t="s">
        <v>29</v>
      </c>
    </row>
    <row r="33" spans="1:12">
      <c r="A33" s="572" t="s">
        <v>197</v>
      </c>
      <c r="B33" s="573"/>
      <c r="C33" s="573"/>
      <c r="D33" s="573"/>
      <c r="E33" s="573"/>
      <c r="F33" s="573"/>
      <c r="G33" s="573"/>
      <c r="H33" s="619"/>
      <c r="I33" s="62" t="s">
        <v>0</v>
      </c>
      <c r="J33" s="63">
        <v>1.25</v>
      </c>
      <c r="K33" s="64">
        <f>+insumos!C37</f>
        <v>666000</v>
      </c>
      <c r="L33" s="54">
        <f>+K33*J33</f>
        <v>832500</v>
      </c>
    </row>
    <row r="34" spans="1:12">
      <c r="A34" s="580"/>
      <c r="B34" s="581"/>
      <c r="C34" s="581"/>
      <c r="D34" s="581"/>
      <c r="E34" s="581"/>
      <c r="F34" s="581"/>
      <c r="G34" s="581"/>
      <c r="H34" s="582"/>
      <c r="I34" s="65"/>
      <c r="J34" s="66"/>
      <c r="K34" s="67"/>
      <c r="L34" s="54"/>
    </row>
    <row r="35" spans="1:12">
      <c r="A35" s="580"/>
      <c r="B35" s="581"/>
      <c r="C35" s="581"/>
      <c r="D35" s="581"/>
      <c r="E35" s="581"/>
      <c r="F35" s="581"/>
      <c r="G35" s="581"/>
      <c r="H35" s="582"/>
      <c r="I35" s="65"/>
      <c r="J35" s="66"/>
      <c r="K35" s="67"/>
      <c r="L35" s="54"/>
    </row>
    <row r="36" spans="1:12">
      <c r="A36" s="580"/>
      <c r="B36" s="581"/>
      <c r="C36" s="581"/>
      <c r="D36" s="581"/>
      <c r="E36" s="581"/>
      <c r="F36" s="581"/>
      <c r="G36" s="581"/>
      <c r="H36" s="582"/>
      <c r="I36" s="65"/>
      <c r="J36" s="66"/>
      <c r="K36" s="67"/>
      <c r="L36" s="68"/>
    </row>
    <row r="37" spans="1:12">
      <c r="A37" s="580"/>
      <c r="B37" s="581"/>
      <c r="C37" s="581"/>
      <c r="D37" s="581"/>
      <c r="E37" s="581"/>
      <c r="F37" s="581"/>
      <c r="G37" s="581"/>
      <c r="H37" s="582"/>
      <c r="I37" s="65"/>
      <c r="J37" s="66"/>
      <c r="K37" s="67"/>
      <c r="L37" s="68"/>
    </row>
    <row r="38" spans="1:12" ht="15.75" thickBot="1">
      <c r="A38" s="574"/>
      <c r="B38" s="575"/>
      <c r="C38" s="575"/>
      <c r="D38" s="575"/>
      <c r="E38" s="575"/>
      <c r="F38" s="575"/>
      <c r="G38" s="575"/>
      <c r="H38" s="583"/>
      <c r="I38" s="69"/>
      <c r="J38" s="70"/>
      <c r="K38" s="67"/>
      <c r="L38" s="71"/>
    </row>
    <row r="39" spans="1:12" ht="15.75" thickBot="1">
      <c r="A39" s="567" t="s">
        <v>31</v>
      </c>
      <c r="B39" s="568"/>
      <c r="C39" s="568"/>
      <c r="D39" s="568"/>
      <c r="E39" s="568"/>
      <c r="F39" s="568"/>
      <c r="G39" s="568"/>
      <c r="H39" s="568"/>
      <c r="I39" s="568"/>
      <c r="J39" s="568"/>
      <c r="K39" s="569"/>
      <c r="L39" s="60">
        <f>SUM(L33:L38)</f>
        <v>832500</v>
      </c>
    </row>
    <row r="40" spans="1:12">
      <c r="A40" s="16"/>
      <c r="B40" s="5"/>
      <c r="C40" s="5"/>
      <c r="D40" s="5"/>
      <c r="E40" s="5"/>
      <c r="F40" s="5"/>
      <c r="G40" s="5"/>
      <c r="H40" s="5"/>
      <c r="I40" s="5"/>
      <c r="J40" s="5"/>
      <c r="K40" s="5"/>
      <c r="L40" s="17"/>
    </row>
    <row r="41" spans="1:12">
      <c r="A41" s="136" t="s">
        <v>34</v>
      </c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21"/>
    </row>
    <row r="42" spans="1:12" ht="15.75" thickBot="1">
      <c r="A42" s="16"/>
      <c r="B42" s="5"/>
      <c r="C42" s="5"/>
      <c r="D42" s="5"/>
      <c r="E42" s="5"/>
      <c r="F42" s="5"/>
      <c r="G42" s="5"/>
      <c r="H42" s="5"/>
      <c r="I42" s="5"/>
      <c r="J42" s="5"/>
      <c r="K42" s="5"/>
      <c r="L42" s="17"/>
    </row>
    <row r="43" spans="1:12">
      <c r="A43" s="570" t="s">
        <v>35</v>
      </c>
      <c r="B43" s="571"/>
      <c r="C43" s="571"/>
      <c r="D43" s="571"/>
      <c r="E43" s="571"/>
      <c r="F43" s="571"/>
      <c r="G43" s="571"/>
      <c r="H43" s="50" t="s">
        <v>36</v>
      </c>
      <c r="I43" s="210" t="s">
        <v>37</v>
      </c>
      <c r="J43" s="50" t="s">
        <v>38</v>
      </c>
      <c r="K43" s="210" t="s">
        <v>39</v>
      </c>
      <c r="L43" s="51" t="s">
        <v>29</v>
      </c>
    </row>
    <row r="44" spans="1:12">
      <c r="A44" s="580"/>
      <c r="B44" s="581"/>
      <c r="C44" s="581"/>
      <c r="D44" s="581"/>
      <c r="E44" s="581"/>
      <c r="F44" s="581"/>
      <c r="G44" s="581"/>
      <c r="H44" s="63"/>
      <c r="I44" s="72"/>
      <c r="J44" s="73"/>
      <c r="K44" s="64"/>
      <c r="L44" s="54">
        <f>+K44*J44</f>
        <v>0</v>
      </c>
    </row>
    <row r="45" spans="1:12" ht="15.75" thickBot="1">
      <c r="A45" s="574"/>
      <c r="B45" s="575"/>
      <c r="C45" s="575"/>
      <c r="D45" s="575"/>
      <c r="E45" s="575"/>
      <c r="F45" s="575"/>
      <c r="G45" s="575"/>
      <c r="H45" s="74"/>
      <c r="I45" s="11"/>
      <c r="J45" s="75"/>
      <c r="K45" s="64"/>
      <c r="L45" s="54"/>
    </row>
    <row r="46" spans="1:12" ht="15.75" thickBot="1">
      <c r="A46" s="567" t="s">
        <v>31</v>
      </c>
      <c r="B46" s="568"/>
      <c r="C46" s="568"/>
      <c r="D46" s="568"/>
      <c r="E46" s="568"/>
      <c r="F46" s="568"/>
      <c r="G46" s="568"/>
      <c r="H46" s="568"/>
      <c r="I46" s="568"/>
      <c r="J46" s="568"/>
      <c r="K46" s="569"/>
      <c r="L46" s="60">
        <f>SUM(L44:L45)</f>
        <v>0</v>
      </c>
    </row>
    <row r="47" spans="1:12">
      <c r="A47" s="16"/>
      <c r="B47" s="5"/>
      <c r="C47" s="5"/>
      <c r="D47" s="5"/>
      <c r="E47" s="5"/>
      <c r="F47" s="5"/>
      <c r="G47" s="5"/>
      <c r="H47" s="5"/>
      <c r="I47" s="5"/>
      <c r="J47" s="5"/>
      <c r="K47" s="5"/>
      <c r="L47" s="17"/>
    </row>
    <row r="48" spans="1:12">
      <c r="A48" s="136" t="s">
        <v>41</v>
      </c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21"/>
    </row>
    <row r="49" spans="1:12" ht="15.75" thickBot="1">
      <c r="A49" s="16"/>
      <c r="B49" s="5"/>
      <c r="C49" s="5"/>
      <c r="D49" s="5"/>
      <c r="E49" s="5"/>
      <c r="F49" s="5"/>
      <c r="G49" s="5"/>
      <c r="H49" s="5"/>
      <c r="I49" s="5"/>
      <c r="J49" s="5"/>
      <c r="K49" s="5"/>
      <c r="L49" s="17"/>
    </row>
    <row r="50" spans="1:12" ht="23.25">
      <c r="A50" s="570" t="s">
        <v>42</v>
      </c>
      <c r="B50" s="571"/>
      <c r="C50" s="571"/>
      <c r="D50" s="571"/>
      <c r="E50" s="571"/>
      <c r="F50" s="571"/>
      <c r="G50" s="571"/>
      <c r="H50" s="50" t="s">
        <v>43</v>
      </c>
      <c r="I50" s="76" t="s">
        <v>44</v>
      </c>
      <c r="J50" s="77" t="s">
        <v>45</v>
      </c>
      <c r="K50" s="76" t="s">
        <v>28</v>
      </c>
      <c r="L50" s="78" t="s">
        <v>29</v>
      </c>
    </row>
    <row r="51" spans="1:12">
      <c r="A51" s="572" t="s">
        <v>242</v>
      </c>
      <c r="B51" s="573"/>
      <c r="C51" s="573"/>
      <c r="D51" s="573"/>
      <c r="E51" s="573"/>
      <c r="F51" s="573"/>
      <c r="G51" s="573"/>
      <c r="H51" s="52">
        <f>+insumos!C49*4+insumos!C50</f>
        <v>247104</v>
      </c>
      <c r="I51" s="214">
        <v>0.85</v>
      </c>
      <c r="J51" s="52">
        <f>+H51*1.85</f>
        <v>457142.4</v>
      </c>
      <c r="K51" s="72">
        <v>3</v>
      </c>
      <c r="L51" s="54">
        <f>+J51/K51</f>
        <v>152380.80000000002</v>
      </c>
    </row>
    <row r="52" spans="1:12" ht="15.75" thickBot="1">
      <c r="A52" s="574"/>
      <c r="B52" s="575"/>
      <c r="C52" s="575"/>
      <c r="D52" s="575"/>
      <c r="E52" s="575"/>
      <c r="F52" s="575"/>
      <c r="G52" s="575"/>
      <c r="H52" s="87"/>
      <c r="I52" s="11"/>
      <c r="J52" s="87"/>
      <c r="K52" s="11"/>
      <c r="L52" s="88"/>
    </row>
    <row r="53" spans="1:12" ht="15.75" thickBot="1">
      <c r="A53" s="567"/>
      <c r="B53" s="568"/>
      <c r="C53" s="568"/>
      <c r="D53" s="568"/>
      <c r="E53" s="568"/>
      <c r="F53" s="568"/>
      <c r="G53" s="568"/>
      <c r="H53" s="568"/>
      <c r="I53" s="568"/>
      <c r="J53" s="568"/>
      <c r="K53" s="569"/>
      <c r="L53" s="60">
        <f>SUM(L51:L52)</f>
        <v>152380.80000000002</v>
      </c>
    </row>
    <row r="54" spans="1:12" ht="15.75" thickBot="1">
      <c r="A54" s="16"/>
      <c r="B54" s="5"/>
      <c r="C54" s="5"/>
      <c r="D54" s="5"/>
      <c r="E54" s="5"/>
      <c r="F54" s="5"/>
      <c r="G54" s="5"/>
      <c r="H54" s="5"/>
      <c r="I54" s="5"/>
      <c r="J54" s="5"/>
      <c r="K54" s="5"/>
      <c r="L54" s="17"/>
    </row>
    <row r="55" spans="1:12" ht="15.75" thickBot="1">
      <c r="A55" s="576" t="s">
        <v>47</v>
      </c>
      <c r="B55" s="577"/>
      <c r="C55" s="577"/>
      <c r="D55" s="577"/>
      <c r="E55" s="577"/>
      <c r="F55" s="577"/>
      <c r="G55" s="577"/>
      <c r="H55" s="577"/>
      <c r="I55" s="577"/>
      <c r="J55" s="577"/>
      <c r="K55" s="578"/>
      <c r="L55" s="60">
        <f>ROUND(L28+L39+L46+L53,0)</f>
        <v>1020119</v>
      </c>
    </row>
    <row r="56" spans="1:12">
      <c r="A56" s="16"/>
      <c r="B56" s="5"/>
      <c r="C56" s="5"/>
      <c r="D56" s="5"/>
      <c r="E56" s="5"/>
      <c r="F56" s="5"/>
      <c r="G56" s="5"/>
      <c r="H56" s="5"/>
      <c r="I56" s="5"/>
      <c r="J56" s="5"/>
      <c r="K56" s="5"/>
      <c r="L56" s="17"/>
    </row>
    <row r="57" spans="1:12">
      <c r="A57" s="16"/>
      <c r="B57" s="5"/>
      <c r="C57" s="5"/>
      <c r="D57" s="5"/>
      <c r="E57" s="5"/>
      <c r="F57" s="5"/>
      <c r="G57" s="5"/>
      <c r="H57" s="5"/>
      <c r="I57" s="5"/>
      <c r="J57" s="5"/>
      <c r="K57" s="5"/>
      <c r="L57" s="17"/>
    </row>
    <row r="58" spans="1:12">
      <c r="A58" s="16"/>
      <c r="B58" s="5"/>
      <c r="C58" s="5"/>
      <c r="D58" s="5"/>
      <c r="E58" s="5"/>
      <c r="F58" s="5"/>
      <c r="G58" s="5"/>
      <c r="H58" s="5"/>
      <c r="I58" s="5"/>
      <c r="J58" s="5"/>
      <c r="K58" s="5"/>
      <c r="L58" s="17"/>
    </row>
    <row r="59" spans="1:12">
      <c r="A59" s="136" t="s">
        <v>62</v>
      </c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21"/>
    </row>
    <row r="60" spans="1:12" ht="15.75" thickBot="1">
      <c r="A60" s="16"/>
      <c r="B60" s="5"/>
      <c r="C60" s="5"/>
      <c r="D60" s="5"/>
      <c r="E60" s="5"/>
      <c r="F60" s="5"/>
      <c r="G60" s="5"/>
      <c r="H60" s="5"/>
      <c r="I60" s="5"/>
      <c r="J60" s="5"/>
      <c r="K60" s="5"/>
      <c r="L60" s="17"/>
    </row>
    <row r="61" spans="1:12">
      <c r="A61" s="570" t="s">
        <v>20</v>
      </c>
      <c r="B61" s="571"/>
      <c r="C61" s="571"/>
      <c r="D61" s="571"/>
      <c r="E61" s="571"/>
      <c r="F61" s="571"/>
      <c r="G61" s="571"/>
      <c r="H61" s="589" t="s">
        <v>63</v>
      </c>
      <c r="I61" s="579"/>
      <c r="J61" s="77" t="s">
        <v>64</v>
      </c>
      <c r="K61" s="76" t="s">
        <v>65</v>
      </c>
      <c r="L61" s="78"/>
    </row>
    <row r="62" spans="1:12">
      <c r="A62" s="580"/>
      <c r="B62" s="581"/>
      <c r="C62" s="581"/>
      <c r="D62" s="581"/>
      <c r="E62" s="581"/>
      <c r="F62" s="581"/>
      <c r="G62" s="581"/>
      <c r="H62" s="643"/>
      <c r="I62" s="644"/>
      <c r="J62" s="91"/>
      <c r="K62" s="89"/>
      <c r="L62" s="54"/>
    </row>
    <row r="63" spans="1:12">
      <c r="A63" s="580"/>
      <c r="B63" s="581"/>
      <c r="C63" s="581"/>
      <c r="D63" s="581"/>
      <c r="E63" s="581"/>
      <c r="F63" s="581"/>
      <c r="G63" s="581"/>
      <c r="H63" s="643"/>
      <c r="I63" s="644"/>
      <c r="J63" s="91"/>
      <c r="K63" s="89"/>
      <c r="L63" s="54"/>
    </row>
    <row r="64" spans="1:12">
      <c r="A64" s="580"/>
      <c r="B64" s="581"/>
      <c r="C64" s="581"/>
      <c r="D64" s="581"/>
      <c r="E64" s="581"/>
      <c r="F64" s="581"/>
      <c r="G64" s="581"/>
      <c r="H64" s="643"/>
      <c r="I64" s="644"/>
      <c r="J64" s="91"/>
      <c r="K64" s="89"/>
      <c r="L64" s="54"/>
    </row>
    <row r="65" spans="1:12" ht="15.75" thickBot="1">
      <c r="A65" s="574"/>
      <c r="B65" s="575"/>
      <c r="C65" s="575"/>
      <c r="D65" s="575"/>
      <c r="E65" s="575"/>
      <c r="F65" s="575"/>
      <c r="G65" s="575"/>
      <c r="H65" s="645"/>
      <c r="I65" s="646"/>
      <c r="J65" s="87"/>
      <c r="K65" s="11"/>
      <c r="L65" s="88"/>
    </row>
    <row r="66" spans="1:12" ht="15.75" thickBot="1">
      <c r="A66" s="576" t="s">
        <v>66</v>
      </c>
      <c r="B66" s="577"/>
      <c r="C66" s="577"/>
      <c r="D66" s="577"/>
      <c r="E66" s="577"/>
      <c r="F66" s="577"/>
      <c r="G66" s="577"/>
      <c r="H66" s="577"/>
      <c r="I66" s="577"/>
      <c r="J66" s="577"/>
      <c r="K66" s="578"/>
      <c r="L66" s="60">
        <f>SUM(K62:K65)</f>
        <v>0</v>
      </c>
    </row>
    <row r="67" spans="1:12" ht="15.75" thickBot="1">
      <c r="A67" s="16"/>
      <c r="B67" s="5"/>
      <c r="C67" s="5"/>
      <c r="D67" s="5"/>
      <c r="E67" s="5"/>
      <c r="F67" s="5"/>
      <c r="G67" s="5"/>
      <c r="H67" s="5"/>
      <c r="I67" s="5"/>
      <c r="J67" s="5"/>
      <c r="K67" s="5"/>
      <c r="L67" s="17"/>
    </row>
    <row r="68" spans="1:12" ht="15.75" thickBot="1">
      <c r="A68" s="647" t="s">
        <v>67</v>
      </c>
      <c r="B68" s="648"/>
      <c r="C68" s="648"/>
      <c r="D68" s="648"/>
      <c r="E68" s="648"/>
      <c r="F68" s="648"/>
      <c r="G68" s="648"/>
      <c r="H68" s="648"/>
      <c r="I68" s="648"/>
      <c r="J68" s="648"/>
      <c r="K68" s="648"/>
      <c r="L68" s="60">
        <f>ROUND(L55+L66,0)</f>
        <v>1020119</v>
      </c>
    </row>
    <row r="69" spans="1:12">
      <c r="A69" s="16"/>
      <c r="B69" s="5"/>
      <c r="C69" s="5"/>
      <c r="D69" s="5"/>
      <c r="E69" s="5"/>
      <c r="F69" s="5"/>
      <c r="G69" s="5"/>
      <c r="H69" s="5"/>
      <c r="I69" s="5"/>
      <c r="J69" s="5"/>
      <c r="K69" s="5"/>
      <c r="L69" s="17"/>
    </row>
    <row r="70" spans="1:12">
      <c r="A70" s="16"/>
      <c r="B70" s="5"/>
      <c r="C70" s="5"/>
      <c r="D70" s="5"/>
      <c r="E70" s="5"/>
      <c r="F70" s="5"/>
      <c r="G70" s="5"/>
      <c r="H70" s="5"/>
      <c r="I70" s="5"/>
      <c r="J70" s="5"/>
      <c r="K70" s="5"/>
      <c r="L70" s="17"/>
    </row>
    <row r="71" spans="1:12">
      <c r="A71" s="16"/>
      <c r="B71" s="5"/>
      <c r="C71" s="5"/>
      <c r="D71" s="5"/>
      <c r="E71" s="5"/>
      <c r="F71" s="5"/>
      <c r="G71" s="5"/>
      <c r="H71" s="5"/>
      <c r="I71" s="5"/>
      <c r="J71" s="5"/>
      <c r="K71" s="5"/>
      <c r="L71" s="17"/>
    </row>
    <row r="72" spans="1:12">
      <c r="A72" s="16"/>
      <c r="B72" s="5"/>
      <c r="C72" s="5"/>
      <c r="D72" s="5"/>
      <c r="E72" s="5"/>
      <c r="F72" s="5"/>
      <c r="G72" s="5"/>
      <c r="H72" s="5"/>
      <c r="I72" s="5"/>
      <c r="J72" s="5"/>
      <c r="K72" s="5"/>
      <c r="L72" s="17"/>
    </row>
    <row r="73" spans="1:12">
      <c r="A73" s="16"/>
      <c r="B73" s="5"/>
      <c r="C73" s="5"/>
      <c r="D73" s="5"/>
      <c r="E73" s="5"/>
      <c r="F73" s="79" t="s">
        <v>48</v>
      </c>
      <c r="G73" s="5"/>
      <c r="H73" s="5"/>
      <c r="I73" s="5"/>
      <c r="J73" s="5"/>
      <c r="K73" s="5"/>
      <c r="L73" s="17"/>
    </row>
    <row r="74" spans="1:12">
      <c r="A74" s="16"/>
      <c r="B74" s="5"/>
      <c r="C74" s="5"/>
      <c r="D74" s="5"/>
      <c r="E74" s="5"/>
      <c r="F74" s="79" t="s">
        <v>49</v>
      </c>
      <c r="G74" s="554"/>
      <c r="H74" s="554"/>
      <c r="I74" s="554"/>
      <c r="J74" s="5"/>
      <c r="K74" s="5"/>
      <c r="L74" s="17"/>
    </row>
    <row r="75" spans="1:12">
      <c r="A75" s="555" t="s">
        <v>50</v>
      </c>
      <c r="B75" s="556"/>
      <c r="C75" s="556"/>
      <c r="D75" s="556"/>
      <c r="E75" s="556"/>
      <c r="F75" s="556"/>
      <c r="G75" s="556"/>
      <c r="H75" s="556"/>
      <c r="I75" s="556"/>
      <c r="J75" s="556"/>
      <c r="K75" s="556"/>
      <c r="L75" s="557"/>
    </row>
    <row r="76" spans="1:12">
      <c r="A76" s="16"/>
      <c r="B76" s="5"/>
      <c r="C76" s="5"/>
      <c r="D76" s="5"/>
      <c r="E76" s="5"/>
      <c r="F76" s="5" t="s">
        <v>51</v>
      </c>
      <c r="G76" s="5"/>
      <c r="H76" s="5"/>
      <c r="I76" s="5"/>
      <c r="J76" s="5"/>
      <c r="K76" s="5"/>
      <c r="L76" s="17"/>
    </row>
    <row r="77" spans="1:12">
      <c r="A77" s="136" t="s">
        <v>89</v>
      </c>
      <c r="B77" s="19"/>
      <c r="C77" s="19"/>
      <c r="D77" s="19"/>
      <c r="E77" s="19"/>
      <c r="F77" s="19"/>
      <c r="G77" s="19"/>
      <c r="H77" s="19"/>
      <c r="I77" s="19"/>
      <c r="J77" s="19"/>
      <c r="K77" s="19"/>
      <c r="L77" s="21"/>
    </row>
    <row r="78" spans="1:12">
      <c r="A78" s="558"/>
      <c r="B78" s="559"/>
      <c r="C78" s="559"/>
      <c r="D78" s="559"/>
      <c r="E78" s="559"/>
      <c r="F78" s="559"/>
      <c r="G78" s="559"/>
      <c r="H78" s="559"/>
      <c r="I78" s="559"/>
      <c r="J78" s="559"/>
      <c r="K78" s="559"/>
      <c r="L78" s="560"/>
    </row>
    <row r="79" spans="1:12">
      <c r="A79" s="561"/>
      <c r="B79" s="562"/>
      <c r="C79" s="562"/>
      <c r="D79" s="562"/>
      <c r="E79" s="562"/>
      <c r="F79" s="562"/>
      <c r="G79" s="562"/>
      <c r="H79" s="562"/>
      <c r="I79" s="562"/>
      <c r="J79" s="562"/>
      <c r="K79" s="562"/>
      <c r="L79" s="563"/>
    </row>
    <row r="80" spans="1:12">
      <c r="A80" s="564"/>
      <c r="B80" s="565"/>
      <c r="C80" s="565"/>
      <c r="D80" s="565"/>
      <c r="E80" s="565"/>
      <c r="F80" s="565"/>
      <c r="G80" s="565"/>
      <c r="H80" s="565"/>
      <c r="I80" s="565"/>
      <c r="J80" s="565"/>
      <c r="K80" s="565"/>
      <c r="L80" s="566"/>
    </row>
    <row r="81" spans="1:12">
      <c r="A81" s="80"/>
      <c r="B81" s="81"/>
      <c r="C81" s="81"/>
      <c r="D81" s="81"/>
      <c r="E81" s="81"/>
      <c r="F81" s="81"/>
      <c r="G81" s="81"/>
      <c r="H81" s="81"/>
      <c r="I81" s="81"/>
      <c r="J81" s="81"/>
      <c r="K81" s="81"/>
      <c r="L81" s="82"/>
    </row>
    <row r="82" spans="1:12">
      <c r="A82" s="80" t="s">
        <v>53</v>
      </c>
      <c r="B82" s="137"/>
      <c r="C82" s="81"/>
      <c r="D82" s="81"/>
      <c r="E82" s="81"/>
      <c r="F82" s="81"/>
      <c r="G82" s="81"/>
      <c r="H82" s="81"/>
      <c r="I82" s="81"/>
      <c r="J82" s="81"/>
      <c r="K82" s="81"/>
      <c r="L82" s="82"/>
    </row>
    <row r="83" spans="1:12">
      <c r="A83" s="16" t="s">
        <v>54</v>
      </c>
      <c r="B83" s="5"/>
      <c r="C83" s="5"/>
      <c r="D83" s="5"/>
      <c r="E83" s="79"/>
      <c r="F83" s="5"/>
      <c r="G83" s="5"/>
      <c r="H83" s="5"/>
      <c r="I83" s="5"/>
      <c r="J83" s="5"/>
      <c r="K83" s="5"/>
      <c r="L83" s="17"/>
    </row>
    <row r="84" spans="1:12">
      <c r="A84" s="16"/>
      <c r="B84" s="5"/>
      <c r="C84" s="5"/>
      <c r="D84" s="5"/>
      <c r="E84" s="79"/>
      <c r="F84" s="139"/>
      <c r="G84" s="139"/>
      <c r="H84" s="139"/>
      <c r="I84" s="139"/>
      <c r="J84" s="5"/>
      <c r="K84" s="5"/>
      <c r="L84" s="17"/>
    </row>
    <row r="85" spans="1:12">
      <c r="A85" s="149"/>
      <c r="B85" s="139"/>
      <c r="C85" s="139"/>
      <c r="D85" s="139"/>
      <c r="E85" s="139"/>
      <c r="F85" s="139"/>
      <c r="G85" s="139"/>
      <c r="H85" s="139"/>
      <c r="I85" s="139"/>
      <c r="J85" s="139"/>
      <c r="K85" s="139"/>
      <c r="L85" s="140"/>
    </row>
    <row r="86" spans="1:12">
      <c r="A86" s="16" t="s">
        <v>55</v>
      </c>
      <c r="B86" s="83"/>
      <c r="C86" s="83"/>
      <c r="D86" s="84"/>
      <c r="E86" s="141"/>
      <c r="F86" s="141"/>
      <c r="G86" s="141"/>
      <c r="H86" s="141"/>
      <c r="I86" s="142"/>
      <c r="J86" s="142"/>
      <c r="K86" s="142"/>
      <c r="L86" s="143"/>
    </row>
    <row r="87" spans="1:12" ht="15.75" thickBot="1">
      <c r="A87" s="144"/>
      <c r="B87" s="145"/>
      <c r="C87" s="145"/>
      <c r="D87" s="11"/>
      <c r="E87" s="146"/>
      <c r="F87" s="146"/>
      <c r="G87" s="146"/>
      <c r="H87" s="146"/>
      <c r="I87" s="147"/>
      <c r="J87" s="147"/>
      <c r="K87" s="147"/>
      <c r="L87" s="148"/>
    </row>
  </sheetData>
  <mergeCells count="59">
    <mergeCell ref="B19:J19"/>
    <mergeCell ref="A2:A5"/>
    <mergeCell ref="D2:I2"/>
    <mergeCell ref="J2:L2"/>
    <mergeCell ref="D3:I3"/>
    <mergeCell ref="D4:I4"/>
    <mergeCell ref="D5:I5"/>
    <mergeCell ref="K5:L5"/>
    <mergeCell ref="C10:L10"/>
    <mergeCell ref="C11:L11"/>
    <mergeCell ref="C12:L12"/>
    <mergeCell ref="C13:L13"/>
    <mergeCell ref="C14:L14"/>
    <mergeCell ref="B20:J20"/>
    <mergeCell ref="A24:E24"/>
    <mergeCell ref="F24:G24"/>
    <mergeCell ref="H24:I24"/>
    <mergeCell ref="A25:E25"/>
    <mergeCell ref="F25:G25"/>
    <mergeCell ref="H25:I25"/>
    <mergeCell ref="A36:H36"/>
    <mergeCell ref="A26:E26"/>
    <mergeCell ref="F26:G26"/>
    <mergeCell ref="H26:I26"/>
    <mergeCell ref="A27:E27"/>
    <mergeCell ref="F27:G27"/>
    <mergeCell ref="H27:I27"/>
    <mergeCell ref="A28:K28"/>
    <mergeCell ref="A32:H32"/>
    <mergeCell ref="A33:H33"/>
    <mergeCell ref="A34:H34"/>
    <mergeCell ref="A35:H35"/>
    <mergeCell ref="A55:K55"/>
    <mergeCell ref="A37:H37"/>
    <mergeCell ref="A38:H38"/>
    <mergeCell ref="A39:K39"/>
    <mergeCell ref="A43:G43"/>
    <mergeCell ref="A44:G44"/>
    <mergeCell ref="A45:G45"/>
    <mergeCell ref="A46:K46"/>
    <mergeCell ref="A50:G50"/>
    <mergeCell ref="A51:G51"/>
    <mergeCell ref="A52:G52"/>
    <mergeCell ref="A53:K53"/>
    <mergeCell ref="A61:G61"/>
    <mergeCell ref="H61:I61"/>
    <mergeCell ref="A62:G62"/>
    <mergeCell ref="H62:I62"/>
    <mergeCell ref="A63:G63"/>
    <mergeCell ref="H63:I63"/>
    <mergeCell ref="G74:I74"/>
    <mergeCell ref="A75:L75"/>
    <mergeCell ref="A78:L80"/>
    <mergeCell ref="A64:G64"/>
    <mergeCell ref="H64:I64"/>
    <mergeCell ref="A65:G65"/>
    <mergeCell ref="H65:I65"/>
    <mergeCell ref="A66:K66"/>
    <mergeCell ref="A68:K68"/>
  </mergeCells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L77"/>
  <sheetViews>
    <sheetView topLeftCell="A22" zoomScale="80" zoomScaleNormal="80" workbookViewId="0">
      <selection activeCell="K33" sqref="K33"/>
    </sheetView>
  </sheetViews>
  <sheetFormatPr baseColWidth="10" defaultRowHeight="15"/>
  <cols>
    <col min="1" max="11" width="11.42578125" style="203"/>
    <col min="12" max="12" width="15.42578125" style="203" customWidth="1"/>
    <col min="13" max="16384" width="11.42578125" style="203"/>
  </cols>
  <sheetData>
    <row r="1" spans="1:12">
      <c r="A1" s="1"/>
      <c r="B1" s="2"/>
      <c r="C1" s="3"/>
      <c r="D1" s="2"/>
      <c r="E1" s="2"/>
      <c r="F1" s="2"/>
      <c r="G1" s="2"/>
      <c r="H1" s="2"/>
      <c r="I1" s="3"/>
      <c r="J1" s="2"/>
      <c r="K1" s="2"/>
      <c r="L1" s="3"/>
    </row>
    <row r="2" spans="1:12" ht="15.75" thickBot="1">
      <c r="A2" s="600"/>
      <c r="B2" s="5"/>
      <c r="C2" s="6"/>
      <c r="D2" s="602"/>
      <c r="E2" s="602"/>
      <c r="F2" s="602"/>
      <c r="G2" s="602"/>
      <c r="H2" s="602"/>
      <c r="I2" s="603"/>
      <c r="J2" s="604" t="s">
        <v>6</v>
      </c>
      <c r="K2" s="604"/>
      <c r="L2" s="605"/>
    </row>
    <row r="3" spans="1:12">
      <c r="A3" s="600"/>
      <c r="B3" s="5"/>
      <c r="C3" s="6"/>
      <c r="D3" s="602" t="s">
        <v>7</v>
      </c>
      <c r="E3" s="602"/>
      <c r="F3" s="602"/>
      <c r="G3" s="602"/>
      <c r="H3" s="602"/>
      <c r="I3" s="603"/>
      <c r="J3" s="8" t="s">
        <v>8</v>
      </c>
      <c r="K3" s="2"/>
      <c r="L3" s="9"/>
    </row>
    <row r="4" spans="1:12" ht="15.75" thickBot="1">
      <c r="A4" s="600"/>
      <c r="B4" s="5"/>
      <c r="C4" s="10"/>
      <c r="D4" s="606" t="s">
        <v>9</v>
      </c>
      <c r="E4" s="606"/>
      <c r="F4" s="606"/>
      <c r="G4" s="606"/>
      <c r="H4" s="606"/>
      <c r="I4" s="607"/>
      <c r="J4" s="11"/>
      <c r="K4" s="11"/>
      <c r="L4" s="12"/>
    </row>
    <row r="5" spans="1:12" ht="15.75" thickBot="1">
      <c r="A5" s="601"/>
      <c r="B5" s="11"/>
      <c r="C5" s="13"/>
      <c r="D5" s="608" t="s">
        <v>56</v>
      </c>
      <c r="E5" s="608"/>
      <c r="F5" s="608"/>
      <c r="G5" s="608"/>
      <c r="H5" s="608"/>
      <c r="I5" s="609"/>
      <c r="J5" s="14" t="s">
        <v>10</v>
      </c>
      <c r="K5" s="610"/>
      <c r="L5" s="611"/>
    </row>
    <row r="6" spans="1:12">
      <c r="A6" s="16"/>
      <c r="B6" s="5"/>
      <c r="C6" s="5"/>
      <c r="D6" s="5"/>
      <c r="E6" s="5"/>
      <c r="F6" s="5"/>
      <c r="G6" s="5"/>
      <c r="H6" s="5"/>
      <c r="I6" s="5"/>
      <c r="J6" s="5"/>
      <c r="K6" s="5"/>
      <c r="L6" s="17"/>
    </row>
    <row r="7" spans="1:12">
      <c r="A7" s="128" t="s">
        <v>11</v>
      </c>
      <c r="B7" s="19"/>
      <c r="C7" s="20"/>
      <c r="D7" s="20"/>
      <c r="E7" s="20"/>
      <c r="F7" s="20"/>
      <c r="G7" s="20"/>
      <c r="H7" s="20"/>
      <c r="I7" s="20"/>
      <c r="J7" s="20"/>
      <c r="K7" s="20"/>
      <c r="L7" s="21"/>
    </row>
    <row r="8" spans="1:12">
      <c r="A8" s="16"/>
      <c r="B8" s="23"/>
      <c r="C8" s="23"/>
      <c r="D8" s="23"/>
      <c r="E8" s="23"/>
      <c r="F8" s="23"/>
      <c r="G8" s="23"/>
      <c r="H8" s="23"/>
      <c r="I8" s="23"/>
      <c r="J8" s="23"/>
      <c r="K8" s="23"/>
      <c r="L8" s="17"/>
    </row>
    <row r="9" spans="1:12">
      <c r="A9" s="129" t="s">
        <v>12</v>
      </c>
      <c r="B9" s="5"/>
      <c r="C9" s="24"/>
      <c r="D9" s="25" t="s">
        <v>13</v>
      </c>
      <c r="E9" s="23"/>
      <c r="F9" s="23"/>
      <c r="G9" s="23"/>
      <c r="H9" s="23"/>
      <c r="I9" s="23"/>
      <c r="J9" s="23"/>
      <c r="K9" s="23"/>
      <c r="L9" s="17"/>
    </row>
    <row r="10" spans="1:12">
      <c r="A10" s="129" t="s">
        <v>14</v>
      </c>
      <c r="B10" s="5"/>
      <c r="C10" s="612"/>
      <c r="D10" s="612"/>
      <c r="E10" s="612"/>
      <c r="F10" s="612"/>
      <c r="G10" s="612"/>
      <c r="H10" s="612"/>
      <c r="I10" s="612"/>
      <c r="J10" s="612"/>
      <c r="K10" s="612"/>
      <c r="L10" s="613"/>
    </row>
    <row r="11" spans="1:12">
      <c r="A11" s="130"/>
      <c r="B11" s="5"/>
      <c r="C11" s="612"/>
      <c r="D11" s="612"/>
      <c r="E11" s="612"/>
      <c r="F11" s="612"/>
      <c r="G11" s="612"/>
      <c r="H11" s="612"/>
      <c r="I11" s="612"/>
      <c r="J11" s="612"/>
      <c r="K11" s="612"/>
      <c r="L11" s="613"/>
    </row>
    <row r="12" spans="1:12">
      <c r="A12" s="129" t="s">
        <v>15</v>
      </c>
      <c r="B12" s="5"/>
      <c r="C12" s="614"/>
      <c r="D12" s="614"/>
      <c r="E12" s="614"/>
      <c r="F12" s="614"/>
      <c r="G12" s="614"/>
      <c r="H12" s="614"/>
      <c r="I12" s="614"/>
      <c r="J12" s="614"/>
      <c r="K12" s="614"/>
      <c r="L12" s="615"/>
    </row>
    <row r="13" spans="1:12">
      <c r="A13" s="129" t="s">
        <v>16</v>
      </c>
      <c r="B13" s="5"/>
      <c r="C13" s="614"/>
      <c r="D13" s="614"/>
      <c r="E13" s="614"/>
      <c r="F13" s="614"/>
      <c r="G13" s="614"/>
      <c r="H13" s="614"/>
      <c r="I13" s="614"/>
      <c r="J13" s="614"/>
      <c r="K13" s="614"/>
      <c r="L13" s="615"/>
    </row>
    <row r="14" spans="1:12">
      <c r="A14" s="129" t="s">
        <v>17</v>
      </c>
      <c r="B14" s="5"/>
      <c r="C14" s="614"/>
      <c r="D14" s="614"/>
      <c r="E14" s="614"/>
      <c r="F14" s="614"/>
      <c r="G14" s="614"/>
      <c r="H14" s="614"/>
      <c r="I14" s="614"/>
      <c r="J14" s="614"/>
      <c r="K14" s="614"/>
      <c r="L14" s="615"/>
    </row>
    <row r="15" spans="1:12" ht="15.75" thickBot="1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8"/>
    </row>
    <row r="16" spans="1:12" ht="15.75" thickBot="1">
      <c r="A16" s="131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132" t="s">
        <v>18</v>
      </c>
      <c r="B17" s="33"/>
      <c r="C17" s="34"/>
      <c r="D17" s="34"/>
      <c r="E17" s="34"/>
      <c r="F17" s="34"/>
      <c r="G17" s="34"/>
      <c r="H17" s="34"/>
      <c r="I17" s="34"/>
      <c r="J17" s="34"/>
      <c r="K17" s="34"/>
      <c r="L17" s="35"/>
    </row>
    <row r="18" spans="1:12" ht="15.75" thickBot="1">
      <c r="A18" s="16"/>
      <c r="B18" s="5"/>
      <c r="C18" s="5"/>
      <c r="D18" s="5"/>
      <c r="E18" s="5"/>
      <c r="F18" s="5"/>
      <c r="G18" s="5"/>
      <c r="H18" s="5"/>
      <c r="I18" s="5"/>
      <c r="J18" s="5"/>
      <c r="K18" s="5"/>
      <c r="L18" s="17"/>
    </row>
    <row r="19" spans="1:12">
      <c r="A19" s="37" t="s">
        <v>19</v>
      </c>
      <c r="B19" s="570" t="s">
        <v>20</v>
      </c>
      <c r="C19" s="571"/>
      <c r="D19" s="571"/>
      <c r="E19" s="571"/>
      <c r="F19" s="571"/>
      <c r="G19" s="571"/>
      <c r="H19" s="571"/>
      <c r="I19" s="571"/>
      <c r="J19" s="599"/>
      <c r="K19" s="210" t="s">
        <v>21</v>
      </c>
      <c r="L19" s="37" t="s">
        <v>22</v>
      </c>
    </row>
    <row r="20" spans="1:12" ht="15.75" thickBot="1">
      <c r="A20" s="39">
        <v>320.10000000000002</v>
      </c>
      <c r="B20" s="584" t="s">
        <v>321</v>
      </c>
      <c r="C20" s="585"/>
      <c r="D20" s="585"/>
      <c r="E20" s="585"/>
      <c r="F20" s="585"/>
      <c r="G20" s="585"/>
      <c r="H20" s="585"/>
      <c r="I20" s="585"/>
      <c r="J20" s="586"/>
      <c r="K20" s="40" t="s">
        <v>0</v>
      </c>
      <c r="L20" s="41"/>
    </row>
    <row r="21" spans="1:12">
      <c r="A21" s="16"/>
      <c r="B21" s="5"/>
      <c r="C21" s="5"/>
      <c r="D21" s="5"/>
      <c r="E21" s="5"/>
      <c r="F21" s="5"/>
      <c r="G21" s="5"/>
      <c r="H21" s="5"/>
      <c r="I21" s="5"/>
      <c r="J21" s="5"/>
      <c r="K21" s="5"/>
      <c r="L21" s="17"/>
    </row>
    <row r="22" spans="1:12">
      <c r="A22" s="133" t="s">
        <v>24</v>
      </c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3"/>
    </row>
    <row r="23" spans="1:12" ht="15.75" thickBot="1">
      <c r="A23" s="134"/>
      <c r="B23" s="45"/>
      <c r="C23" s="45"/>
      <c r="D23" s="45"/>
      <c r="E23" s="45"/>
      <c r="F23" s="45"/>
      <c r="G23" s="45"/>
      <c r="H23" s="46"/>
      <c r="I23" s="46"/>
      <c r="J23" s="45"/>
      <c r="K23" s="45"/>
      <c r="L23" s="47"/>
    </row>
    <row r="24" spans="1:12">
      <c r="A24" s="570" t="s">
        <v>20</v>
      </c>
      <c r="B24" s="587"/>
      <c r="C24" s="587"/>
      <c r="D24" s="587"/>
      <c r="E24" s="588"/>
      <c r="F24" s="589" t="s">
        <v>25</v>
      </c>
      <c r="G24" s="587"/>
      <c r="H24" s="590" t="s">
        <v>26</v>
      </c>
      <c r="I24" s="591"/>
      <c r="J24" s="50" t="s">
        <v>27</v>
      </c>
      <c r="K24" s="210" t="s">
        <v>28</v>
      </c>
      <c r="L24" s="51" t="s">
        <v>29</v>
      </c>
    </row>
    <row r="25" spans="1:12">
      <c r="A25" s="580" t="s">
        <v>133</v>
      </c>
      <c r="B25" s="581"/>
      <c r="C25" s="581"/>
      <c r="D25" s="581"/>
      <c r="E25" s="582"/>
      <c r="F25" s="592"/>
      <c r="G25" s="582"/>
      <c r="H25" s="592"/>
      <c r="I25" s="582"/>
      <c r="J25" s="52"/>
      <c r="K25" s="53"/>
      <c r="L25" s="54">
        <f>+L53*10%</f>
        <v>2974.0970000000002</v>
      </c>
    </row>
    <row r="26" spans="1:12">
      <c r="A26" s="593" t="s">
        <v>241</v>
      </c>
      <c r="B26" s="594"/>
      <c r="C26" s="594"/>
      <c r="D26" s="594"/>
      <c r="E26" s="595"/>
      <c r="F26" s="596"/>
      <c r="G26" s="597"/>
      <c r="H26" s="596"/>
      <c r="I26" s="597"/>
      <c r="J26" s="52">
        <f>+insumos!C57</f>
        <v>6000</v>
      </c>
      <c r="K26" s="53">
        <v>1</v>
      </c>
      <c r="L26" s="54">
        <f>+J26/K26</f>
        <v>6000</v>
      </c>
    </row>
    <row r="27" spans="1:12" ht="15.75" thickBot="1">
      <c r="A27" s="574"/>
      <c r="B27" s="575"/>
      <c r="C27" s="575"/>
      <c r="D27" s="575"/>
      <c r="E27" s="583"/>
      <c r="F27" s="598"/>
      <c r="G27" s="583"/>
      <c r="H27" s="598"/>
      <c r="I27" s="583"/>
      <c r="J27" s="57"/>
      <c r="K27" s="58"/>
      <c r="L27" s="96"/>
    </row>
    <row r="28" spans="1:12" ht="15.75" thickBot="1">
      <c r="A28" s="567" t="s">
        <v>31</v>
      </c>
      <c r="B28" s="568"/>
      <c r="C28" s="568"/>
      <c r="D28" s="568"/>
      <c r="E28" s="568"/>
      <c r="F28" s="568"/>
      <c r="G28" s="568"/>
      <c r="H28" s="568"/>
      <c r="I28" s="568"/>
      <c r="J28" s="568"/>
      <c r="K28" s="569"/>
      <c r="L28" s="60">
        <f>SUM(L25:L27)</f>
        <v>8974.0969999999998</v>
      </c>
    </row>
    <row r="29" spans="1:12">
      <c r="A29" s="135"/>
      <c r="B29" s="5"/>
      <c r="C29" s="5"/>
      <c r="D29" s="5"/>
      <c r="E29" s="5"/>
      <c r="F29" s="5"/>
      <c r="G29" s="5"/>
      <c r="H29" s="5"/>
      <c r="I29" s="5"/>
      <c r="J29" s="5"/>
      <c r="K29" s="5"/>
      <c r="L29" s="17"/>
    </row>
    <row r="30" spans="1:12">
      <c r="A30" s="136" t="s">
        <v>32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21"/>
    </row>
    <row r="31" spans="1:12" ht="15.75" thickBot="1">
      <c r="A31" s="26"/>
      <c r="B31" s="11"/>
      <c r="C31" s="11"/>
      <c r="D31" s="11"/>
      <c r="E31" s="11"/>
      <c r="F31" s="11"/>
      <c r="G31" s="11"/>
      <c r="H31" s="11"/>
      <c r="I31" s="5"/>
      <c r="J31" s="5"/>
      <c r="K31" s="5"/>
      <c r="L31" s="17"/>
    </row>
    <row r="32" spans="1:12">
      <c r="A32" s="570" t="s">
        <v>20</v>
      </c>
      <c r="B32" s="571"/>
      <c r="C32" s="571"/>
      <c r="D32" s="571"/>
      <c r="E32" s="571"/>
      <c r="F32" s="571"/>
      <c r="G32" s="571"/>
      <c r="H32" s="579"/>
      <c r="I32" s="211" t="s">
        <v>21</v>
      </c>
      <c r="J32" s="50" t="s">
        <v>22</v>
      </c>
      <c r="K32" s="210" t="s">
        <v>33</v>
      </c>
      <c r="L32" s="51" t="s">
        <v>29</v>
      </c>
    </row>
    <row r="33" spans="1:12">
      <c r="A33" s="572" t="s">
        <v>239</v>
      </c>
      <c r="B33" s="573"/>
      <c r="C33" s="573"/>
      <c r="D33" s="573"/>
      <c r="E33" s="573"/>
      <c r="F33" s="573"/>
      <c r="G33" s="573"/>
      <c r="H33" s="619"/>
      <c r="I33" s="62" t="s">
        <v>0</v>
      </c>
      <c r="J33" s="63">
        <v>1.3</v>
      </c>
      <c r="K33" s="64">
        <f>+insumos!C36</f>
        <v>78000</v>
      </c>
      <c r="L33" s="54">
        <f>+K33*J33</f>
        <v>101400</v>
      </c>
    </row>
    <row r="34" spans="1:12">
      <c r="A34" s="580"/>
      <c r="B34" s="581"/>
      <c r="C34" s="581"/>
      <c r="D34" s="581"/>
      <c r="E34" s="581"/>
      <c r="F34" s="581"/>
      <c r="G34" s="581"/>
      <c r="H34" s="582"/>
      <c r="I34" s="65"/>
      <c r="J34" s="66"/>
      <c r="K34" s="67"/>
      <c r="L34" s="54"/>
    </row>
    <row r="35" spans="1:12">
      <c r="A35" s="580"/>
      <c r="B35" s="581"/>
      <c r="C35" s="581"/>
      <c r="D35" s="581"/>
      <c r="E35" s="581"/>
      <c r="F35" s="581"/>
      <c r="G35" s="581"/>
      <c r="H35" s="582"/>
      <c r="I35" s="65"/>
      <c r="J35" s="66"/>
      <c r="K35" s="67"/>
      <c r="L35" s="54"/>
    </row>
    <row r="36" spans="1:12">
      <c r="A36" s="580"/>
      <c r="B36" s="581"/>
      <c r="C36" s="581"/>
      <c r="D36" s="581"/>
      <c r="E36" s="581"/>
      <c r="F36" s="581"/>
      <c r="G36" s="581"/>
      <c r="H36" s="582"/>
      <c r="I36" s="65"/>
      <c r="J36" s="66"/>
      <c r="K36" s="67"/>
      <c r="L36" s="68"/>
    </row>
    <row r="37" spans="1:12">
      <c r="A37" s="580"/>
      <c r="B37" s="581"/>
      <c r="C37" s="581"/>
      <c r="D37" s="581"/>
      <c r="E37" s="581"/>
      <c r="F37" s="581"/>
      <c r="G37" s="581"/>
      <c r="H37" s="582"/>
      <c r="I37" s="65"/>
      <c r="J37" s="66"/>
      <c r="K37" s="67"/>
      <c r="L37" s="68"/>
    </row>
    <row r="38" spans="1:12" ht="15.75" thickBot="1">
      <c r="A38" s="574"/>
      <c r="B38" s="575"/>
      <c r="C38" s="575"/>
      <c r="D38" s="575"/>
      <c r="E38" s="575"/>
      <c r="F38" s="575"/>
      <c r="G38" s="575"/>
      <c r="H38" s="583"/>
      <c r="I38" s="69"/>
      <c r="J38" s="70"/>
      <c r="K38" s="67"/>
      <c r="L38" s="71"/>
    </row>
    <row r="39" spans="1:12" ht="15.75" thickBot="1">
      <c r="A39" s="567" t="s">
        <v>31</v>
      </c>
      <c r="B39" s="568"/>
      <c r="C39" s="568"/>
      <c r="D39" s="568"/>
      <c r="E39" s="568"/>
      <c r="F39" s="568"/>
      <c r="G39" s="568"/>
      <c r="H39" s="568"/>
      <c r="I39" s="568"/>
      <c r="J39" s="568"/>
      <c r="K39" s="569"/>
      <c r="L39" s="60">
        <f>SUM(L33:L38)</f>
        <v>101400</v>
      </c>
    </row>
    <row r="40" spans="1:12">
      <c r="A40" s="16"/>
      <c r="B40" s="5"/>
      <c r="C40" s="5"/>
      <c r="D40" s="5"/>
      <c r="E40" s="5"/>
      <c r="F40" s="5"/>
      <c r="G40" s="5"/>
      <c r="H40" s="5"/>
      <c r="I40" s="5"/>
      <c r="J40" s="5"/>
      <c r="K40" s="5"/>
      <c r="L40" s="17"/>
    </row>
    <row r="41" spans="1:12">
      <c r="A41" s="136" t="s">
        <v>34</v>
      </c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21"/>
    </row>
    <row r="42" spans="1:12" ht="15.75" thickBot="1">
      <c r="A42" s="16"/>
      <c r="B42" s="5"/>
      <c r="C42" s="5"/>
      <c r="D42" s="5"/>
      <c r="E42" s="5"/>
      <c r="F42" s="5"/>
      <c r="G42" s="5"/>
      <c r="H42" s="5"/>
      <c r="I42" s="5"/>
      <c r="J42" s="5"/>
      <c r="K42" s="5"/>
      <c r="L42" s="17"/>
    </row>
    <row r="43" spans="1:12">
      <c r="A43" s="570" t="s">
        <v>35</v>
      </c>
      <c r="B43" s="571"/>
      <c r="C43" s="571"/>
      <c r="D43" s="571"/>
      <c r="E43" s="571"/>
      <c r="F43" s="571"/>
      <c r="G43" s="571"/>
      <c r="H43" s="50" t="s">
        <v>36</v>
      </c>
      <c r="I43" s="210" t="s">
        <v>37</v>
      </c>
      <c r="J43" s="50" t="s">
        <v>38</v>
      </c>
      <c r="K43" s="210" t="s">
        <v>39</v>
      </c>
      <c r="L43" s="51" t="s">
        <v>29</v>
      </c>
    </row>
    <row r="44" spans="1:12">
      <c r="A44" s="580" t="s">
        <v>240</v>
      </c>
      <c r="B44" s="581"/>
      <c r="C44" s="581"/>
      <c r="D44" s="581"/>
      <c r="E44" s="581"/>
      <c r="F44" s="581"/>
      <c r="G44" s="581"/>
      <c r="H44" s="63">
        <v>1.3</v>
      </c>
      <c r="I44" s="72">
        <v>20</v>
      </c>
      <c r="J44" s="73">
        <f>+H44*I44</f>
        <v>26</v>
      </c>
      <c r="K44" s="64">
        <f>+TRANSPORTE!L55</f>
        <v>1600</v>
      </c>
      <c r="L44" s="54">
        <f>+K44*J44</f>
        <v>41600</v>
      </c>
    </row>
    <row r="45" spans="1:12" ht="15.75" thickBot="1">
      <c r="A45" s="574"/>
      <c r="B45" s="575"/>
      <c r="C45" s="575"/>
      <c r="D45" s="575"/>
      <c r="E45" s="575"/>
      <c r="F45" s="575"/>
      <c r="G45" s="575"/>
      <c r="H45" s="74"/>
      <c r="I45" s="11"/>
      <c r="J45" s="75"/>
      <c r="K45" s="64"/>
      <c r="L45" s="54"/>
    </row>
    <row r="46" spans="1:12" ht="15.75" thickBot="1">
      <c r="A46" s="567" t="s">
        <v>31</v>
      </c>
      <c r="B46" s="568"/>
      <c r="C46" s="568"/>
      <c r="D46" s="568"/>
      <c r="E46" s="568"/>
      <c r="F46" s="568"/>
      <c r="G46" s="568"/>
      <c r="H46" s="568"/>
      <c r="I46" s="568"/>
      <c r="J46" s="568"/>
      <c r="K46" s="569"/>
      <c r="L46" s="60">
        <f>SUM(L44:L45)</f>
        <v>41600</v>
      </c>
    </row>
    <row r="47" spans="1:12">
      <c r="A47" s="16"/>
      <c r="B47" s="5"/>
      <c r="C47" s="5"/>
      <c r="D47" s="5"/>
      <c r="E47" s="5"/>
      <c r="F47" s="5"/>
      <c r="G47" s="5"/>
      <c r="H47" s="5"/>
      <c r="I47" s="5"/>
      <c r="J47" s="5"/>
      <c r="K47" s="5"/>
      <c r="L47" s="17"/>
    </row>
    <row r="48" spans="1:12">
      <c r="A48" s="136" t="s">
        <v>41</v>
      </c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21"/>
    </row>
    <row r="49" spans="1:12" ht="15.75" thickBot="1">
      <c r="A49" s="16"/>
      <c r="B49" s="5"/>
      <c r="C49" s="5"/>
      <c r="D49" s="5"/>
      <c r="E49" s="5"/>
      <c r="F49" s="5"/>
      <c r="G49" s="5"/>
      <c r="H49" s="5"/>
      <c r="I49" s="5"/>
      <c r="J49" s="5"/>
      <c r="K49" s="5"/>
      <c r="L49" s="17"/>
    </row>
    <row r="50" spans="1:12" ht="23.25">
      <c r="A50" s="570" t="s">
        <v>42</v>
      </c>
      <c r="B50" s="571"/>
      <c r="C50" s="571"/>
      <c r="D50" s="571"/>
      <c r="E50" s="571"/>
      <c r="F50" s="571"/>
      <c r="G50" s="571"/>
      <c r="H50" s="50" t="s">
        <v>43</v>
      </c>
      <c r="I50" s="76" t="s">
        <v>44</v>
      </c>
      <c r="J50" s="77" t="s">
        <v>45</v>
      </c>
      <c r="K50" s="76" t="s">
        <v>28</v>
      </c>
      <c r="L50" s="78" t="s">
        <v>29</v>
      </c>
    </row>
    <row r="51" spans="1:12">
      <c r="A51" s="572" t="s">
        <v>235</v>
      </c>
      <c r="B51" s="573"/>
      <c r="C51" s="573"/>
      <c r="D51" s="573"/>
      <c r="E51" s="573"/>
      <c r="F51" s="573"/>
      <c r="G51" s="573"/>
      <c r="H51" s="52">
        <f>+insumos!C49*2+insumos!C50</f>
        <v>160762</v>
      </c>
      <c r="I51" s="214">
        <v>0.85</v>
      </c>
      <c r="J51" s="52">
        <f>+H51*1.85</f>
        <v>297409.7</v>
      </c>
      <c r="K51" s="72">
        <v>10</v>
      </c>
      <c r="L51" s="54">
        <f>+J51/K51</f>
        <v>29740.97</v>
      </c>
    </row>
    <row r="52" spans="1:12" ht="15.75" thickBot="1">
      <c r="A52" s="574"/>
      <c r="B52" s="575"/>
      <c r="C52" s="575"/>
      <c r="D52" s="575"/>
      <c r="E52" s="575"/>
      <c r="F52" s="575"/>
      <c r="G52" s="575"/>
      <c r="H52" s="87"/>
      <c r="I52" s="11"/>
      <c r="J52" s="87"/>
      <c r="K52" s="11"/>
      <c r="L52" s="88"/>
    </row>
    <row r="53" spans="1:12" ht="15.75" thickBot="1">
      <c r="A53" s="567"/>
      <c r="B53" s="568"/>
      <c r="C53" s="568"/>
      <c r="D53" s="568"/>
      <c r="E53" s="568"/>
      <c r="F53" s="568"/>
      <c r="G53" s="568"/>
      <c r="H53" s="568"/>
      <c r="I53" s="568"/>
      <c r="J53" s="568"/>
      <c r="K53" s="569"/>
      <c r="L53" s="60">
        <f>SUM(L51:L52)</f>
        <v>29740.97</v>
      </c>
    </row>
    <row r="54" spans="1:12" ht="15.75" thickBot="1">
      <c r="A54" s="16"/>
      <c r="B54" s="5"/>
      <c r="C54" s="5"/>
      <c r="D54" s="5"/>
      <c r="E54" s="5"/>
      <c r="F54" s="5"/>
      <c r="G54" s="5"/>
      <c r="H54" s="5"/>
      <c r="I54" s="5"/>
      <c r="J54" s="5"/>
      <c r="K54" s="5"/>
      <c r="L54" s="17"/>
    </row>
    <row r="55" spans="1:12" ht="15.75" thickBot="1">
      <c r="A55" s="576" t="s">
        <v>47</v>
      </c>
      <c r="B55" s="577"/>
      <c r="C55" s="577"/>
      <c r="D55" s="577"/>
      <c r="E55" s="577"/>
      <c r="F55" s="577"/>
      <c r="G55" s="577"/>
      <c r="H55" s="577"/>
      <c r="I55" s="577"/>
      <c r="J55" s="577"/>
      <c r="K55" s="578"/>
      <c r="L55" s="60">
        <f>ROUND(L28+L39+L46+L53,0)</f>
        <v>181715</v>
      </c>
    </row>
    <row r="56" spans="1:12">
      <c r="A56" s="16"/>
      <c r="B56" s="5"/>
      <c r="C56" s="5"/>
      <c r="D56" s="5"/>
      <c r="E56" s="5"/>
      <c r="F56" s="5"/>
      <c r="G56" s="5"/>
      <c r="H56" s="5"/>
      <c r="I56" s="5"/>
      <c r="J56" s="5"/>
      <c r="K56" s="5"/>
      <c r="L56" s="17"/>
    </row>
    <row r="57" spans="1:12">
      <c r="A57" s="16"/>
      <c r="B57" s="5"/>
      <c r="C57" s="5"/>
      <c r="D57" s="5"/>
      <c r="E57" s="5"/>
      <c r="F57" s="5"/>
      <c r="G57" s="5"/>
      <c r="H57" s="5"/>
      <c r="I57" s="5"/>
      <c r="J57" s="5"/>
      <c r="K57" s="5"/>
      <c r="L57" s="17"/>
    </row>
    <row r="58" spans="1:12">
      <c r="A58" s="16"/>
      <c r="B58" s="5"/>
      <c r="C58" s="5"/>
      <c r="D58" s="5"/>
      <c r="E58" s="5"/>
      <c r="F58" s="5"/>
      <c r="G58" s="5"/>
      <c r="H58" s="5"/>
      <c r="I58" s="5"/>
      <c r="J58" s="5"/>
      <c r="K58" s="5"/>
      <c r="L58" s="17"/>
    </row>
    <row r="59" spans="1:12">
      <c r="A59" s="16"/>
      <c r="B59" s="5"/>
      <c r="C59" s="5"/>
      <c r="D59" s="5"/>
      <c r="E59" s="5"/>
      <c r="F59" s="5"/>
      <c r="G59" s="5"/>
      <c r="H59" s="5"/>
      <c r="I59" s="5"/>
      <c r="J59" s="5"/>
      <c r="K59" s="5"/>
      <c r="L59" s="17"/>
    </row>
    <row r="60" spans="1:12">
      <c r="A60" s="16"/>
      <c r="B60" s="5"/>
      <c r="C60" s="5"/>
      <c r="D60" s="5"/>
      <c r="E60" s="5"/>
      <c r="F60" s="5"/>
      <c r="G60" s="5"/>
      <c r="H60" s="5"/>
      <c r="I60" s="5"/>
      <c r="J60" s="5"/>
      <c r="K60" s="5"/>
      <c r="L60" s="17"/>
    </row>
    <row r="61" spans="1:12">
      <c r="A61" s="16"/>
      <c r="B61" s="5"/>
      <c r="C61" s="5"/>
      <c r="D61" s="5"/>
      <c r="E61" s="5"/>
      <c r="F61" s="5"/>
      <c r="G61" s="5"/>
      <c r="H61" s="5"/>
      <c r="I61" s="5"/>
      <c r="J61" s="5"/>
      <c r="K61" s="5"/>
      <c r="L61" s="17"/>
    </row>
    <row r="62" spans="1:12">
      <c r="A62" s="16"/>
      <c r="B62" s="5"/>
      <c r="C62" s="5"/>
      <c r="D62" s="5"/>
      <c r="E62" s="5"/>
      <c r="F62" s="5"/>
      <c r="G62" s="5"/>
      <c r="H62" s="5"/>
      <c r="I62" s="5"/>
      <c r="J62" s="5"/>
      <c r="K62" s="5"/>
      <c r="L62" s="17"/>
    </row>
    <row r="63" spans="1:12">
      <c r="A63" s="16"/>
      <c r="B63" s="5"/>
      <c r="C63" s="5"/>
      <c r="D63" s="5"/>
      <c r="E63" s="5"/>
      <c r="F63" s="79" t="s">
        <v>48</v>
      </c>
      <c r="G63" s="5"/>
      <c r="H63" s="5"/>
      <c r="I63" s="5"/>
      <c r="J63" s="5"/>
      <c r="K63" s="5"/>
      <c r="L63" s="17"/>
    </row>
    <row r="64" spans="1:12">
      <c r="A64" s="16"/>
      <c r="B64" s="5"/>
      <c r="C64" s="5"/>
      <c r="D64" s="5"/>
      <c r="E64" s="5"/>
      <c r="F64" s="79" t="s">
        <v>49</v>
      </c>
      <c r="G64" s="554"/>
      <c r="H64" s="554"/>
      <c r="I64" s="554"/>
      <c r="J64" s="5"/>
      <c r="K64" s="5"/>
      <c r="L64" s="17"/>
    </row>
    <row r="65" spans="1:12">
      <c r="A65" s="555" t="s">
        <v>50</v>
      </c>
      <c r="B65" s="556"/>
      <c r="C65" s="556"/>
      <c r="D65" s="556"/>
      <c r="E65" s="556"/>
      <c r="F65" s="556"/>
      <c r="G65" s="556"/>
      <c r="H65" s="556"/>
      <c r="I65" s="556"/>
      <c r="J65" s="556"/>
      <c r="K65" s="556"/>
      <c r="L65" s="557"/>
    </row>
    <row r="66" spans="1:12">
      <c r="A66" s="16"/>
      <c r="B66" s="5"/>
      <c r="C66" s="5"/>
      <c r="D66" s="5"/>
      <c r="E66" s="5"/>
      <c r="F66" s="5" t="s">
        <v>51</v>
      </c>
      <c r="G66" s="5"/>
      <c r="H66" s="5"/>
      <c r="I66" s="5"/>
      <c r="J66" s="5"/>
      <c r="K66" s="5"/>
      <c r="L66" s="17"/>
    </row>
    <row r="67" spans="1:12">
      <c r="A67" s="136" t="s">
        <v>89</v>
      </c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21"/>
    </row>
    <row r="68" spans="1:12">
      <c r="A68" s="558"/>
      <c r="B68" s="559"/>
      <c r="C68" s="559"/>
      <c r="D68" s="559"/>
      <c r="E68" s="559"/>
      <c r="F68" s="559"/>
      <c r="G68" s="559"/>
      <c r="H68" s="559"/>
      <c r="I68" s="559"/>
      <c r="J68" s="559"/>
      <c r="K68" s="559"/>
      <c r="L68" s="560"/>
    </row>
    <row r="69" spans="1:12">
      <c r="A69" s="561"/>
      <c r="B69" s="562"/>
      <c r="C69" s="562"/>
      <c r="D69" s="562"/>
      <c r="E69" s="562"/>
      <c r="F69" s="562"/>
      <c r="G69" s="562"/>
      <c r="H69" s="562"/>
      <c r="I69" s="562"/>
      <c r="J69" s="562"/>
      <c r="K69" s="562"/>
      <c r="L69" s="563"/>
    </row>
    <row r="70" spans="1:12">
      <c r="A70" s="564"/>
      <c r="B70" s="565"/>
      <c r="C70" s="565"/>
      <c r="D70" s="565"/>
      <c r="E70" s="565"/>
      <c r="F70" s="565"/>
      <c r="G70" s="565"/>
      <c r="H70" s="565"/>
      <c r="I70" s="565"/>
      <c r="J70" s="565"/>
      <c r="K70" s="565"/>
      <c r="L70" s="566"/>
    </row>
    <row r="71" spans="1:12">
      <c r="A71" s="80"/>
      <c r="B71" s="81"/>
      <c r="C71" s="81"/>
      <c r="D71" s="81"/>
      <c r="E71" s="81"/>
      <c r="F71" s="81"/>
      <c r="G71" s="81"/>
      <c r="H71" s="81"/>
      <c r="I71" s="81"/>
      <c r="J71" s="81"/>
      <c r="K71" s="81"/>
      <c r="L71" s="82"/>
    </row>
    <row r="72" spans="1:12">
      <c r="A72" s="80" t="s">
        <v>53</v>
      </c>
      <c r="B72" s="137"/>
      <c r="C72" s="81"/>
      <c r="D72" s="81"/>
      <c r="E72" s="81"/>
      <c r="F72" s="81"/>
      <c r="G72" s="81"/>
      <c r="H72" s="81"/>
      <c r="I72" s="81"/>
      <c r="J72" s="81"/>
      <c r="K72" s="81"/>
      <c r="L72" s="82"/>
    </row>
    <row r="73" spans="1:12">
      <c r="A73" s="16" t="s">
        <v>54</v>
      </c>
      <c r="B73" s="5"/>
      <c r="C73" s="5"/>
      <c r="D73" s="5"/>
      <c r="E73" s="79"/>
      <c r="F73" s="5"/>
      <c r="G73" s="5"/>
      <c r="H73" s="5"/>
      <c r="I73" s="5"/>
      <c r="J73" s="5"/>
      <c r="K73" s="5"/>
      <c r="L73" s="17"/>
    </row>
    <row r="74" spans="1:12">
      <c r="A74" s="16"/>
      <c r="B74" s="5"/>
      <c r="C74" s="5"/>
      <c r="D74" s="5"/>
      <c r="E74" s="79"/>
      <c r="F74" s="139"/>
      <c r="G74" s="139"/>
      <c r="H74" s="139"/>
      <c r="I74" s="139"/>
      <c r="J74" s="5"/>
      <c r="K74" s="5"/>
      <c r="L74" s="17"/>
    </row>
    <row r="75" spans="1:12">
      <c r="A75" s="149"/>
      <c r="B75" s="139"/>
      <c r="C75" s="139"/>
      <c r="D75" s="139"/>
      <c r="E75" s="139"/>
      <c r="F75" s="139"/>
      <c r="G75" s="139"/>
      <c r="H75" s="139"/>
      <c r="I75" s="139"/>
      <c r="J75" s="139"/>
      <c r="K75" s="139"/>
      <c r="L75" s="140"/>
    </row>
    <row r="76" spans="1:12">
      <c r="A76" s="16" t="s">
        <v>55</v>
      </c>
      <c r="B76" s="83"/>
      <c r="C76" s="83"/>
      <c r="D76" s="84"/>
      <c r="E76" s="141"/>
      <c r="F76" s="141"/>
      <c r="G76" s="141"/>
      <c r="H76" s="141"/>
      <c r="I76" s="142"/>
      <c r="J76" s="142"/>
      <c r="K76" s="142"/>
      <c r="L76" s="143"/>
    </row>
    <row r="77" spans="1:12" ht="15.75" thickBot="1">
      <c r="A77" s="144"/>
      <c r="B77" s="145"/>
      <c r="C77" s="145"/>
      <c r="D77" s="11"/>
      <c r="E77" s="146"/>
      <c r="F77" s="146"/>
      <c r="G77" s="146"/>
      <c r="H77" s="146"/>
      <c r="I77" s="147"/>
      <c r="J77" s="147"/>
      <c r="K77" s="147"/>
      <c r="L77" s="148"/>
    </row>
  </sheetData>
  <mergeCells count="47">
    <mergeCell ref="B19:J19"/>
    <mergeCell ref="A2:A5"/>
    <mergeCell ref="D2:I2"/>
    <mergeCell ref="J2:L2"/>
    <mergeCell ref="D3:I3"/>
    <mergeCell ref="D4:I4"/>
    <mergeCell ref="D5:I5"/>
    <mergeCell ref="K5:L5"/>
    <mergeCell ref="C10:L10"/>
    <mergeCell ref="C11:L11"/>
    <mergeCell ref="C12:L12"/>
    <mergeCell ref="C13:L13"/>
    <mergeCell ref="C14:L14"/>
    <mergeCell ref="B20:J20"/>
    <mergeCell ref="A24:E24"/>
    <mergeCell ref="F24:G24"/>
    <mergeCell ref="H24:I24"/>
    <mergeCell ref="A25:E25"/>
    <mergeCell ref="F25:G25"/>
    <mergeCell ref="H25:I25"/>
    <mergeCell ref="A36:H36"/>
    <mergeCell ref="A26:E26"/>
    <mergeCell ref="F26:G26"/>
    <mergeCell ref="H26:I26"/>
    <mergeCell ref="A27:E27"/>
    <mergeCell ref="F27:G27"/>
    <mergeCell ref="H27:I27"/>
    <mergeCell ref="A28:K28"/>
    <mergeCell ref="A32:H32"/>
    <mergeCell ref="A33:H33"/>
    <mergeCell ref="A34:H34"/>
    <mergeCell ref="A35:H35"/>
    <mergeCell ref="G64:I64"/>
    <mergeCell ref="A65:L65"/>
    <mergeCell ref="A68:L70"/>
    <mergeCell ref="A55:K55"/>
    <mergeCell ref="A37:H37"/>
    <mergeCell ref="A38:H38"/>
    <mergeCell ref="A39:K39"/>
    <mergeCell ref="A43:G43"/>
    <mergeCell ref="A44:G44"/>
    <mergeCell ref="A45:G45"/>
    <mergeCell ref="A46:K46"/>
    <mergeCell ref="A50:G50"/>
    <mergeCell ref="A51:G51"/>
    <mergeCell ref="A52:G52"/>
    <mergeCell ref="A53:K53"/>
  </mergeCells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L87"/>
  <sheetViews>
    <sheetView topLeftCell="A31" zoomScale="80" zoomScaleNormal="80" workbookViewId="0">
      <selection activeCell="P57" sqref="P57"/>
    </sheetView>
  </sheetViews>
  <sheetFormatPr baseColWidth="10" defaultRowHeight="15"/>
  <cols>
    <col min="12" max="12" width="13.5703125" customWidth="1"/>
  </cols>
  <sheetData>
    <row r="1" spans="1:12">
      <c r="A1" s="1"/>
      <c r="B1" s="2"/>
      <c r="C1" s="3"/>
      <c r="D1" s="2"/>
      <c r="E1" s="2"/>
      <c r="F1" s="2"/>
      <c r="G1" s="2"/>
      <c r="H1" s="2"/>
      <c r="I1" s="3"/>
      <c r="J1" s="2"/>
      <c r="K1" s="2"/>
      <c r="L1" s="3"/>
    </row>
    <row r="2" spans="1:12" ht="15.75" thickBot="1">
      <c r="A2" s="600"/>
      <c r="B2" s="5"/>
      <c r="C2" s="6"/>
      <c r="D2" s="602"/>
      <c r="E2" s="602"/>
      <c r="F2" s="602"/>
      <c r="G2" s="602"/>
      <c r="H2" s="602"/>
      <c r="I2" s="603"/>
      <c r="J2" s="604" t="s">
        <v>6</v>
      </c>
      <c r="K2" s="604"/>
      <c r="L2" s="605"/>
    </row>
    <row r="3" spans="1:12">
      <c r="A3" s="600"/>
      <c r="B3" s="5"/>
      <c r="C3" s="6"/>
      <c r="D3" s="602" t="s">
        <v>7</v>
      </c>
      <c r="E3" s="602"/>
      <c r="F3" s="602"/>
      <c r="G3" s="602"/>
      <c r="H3" s="602"/>
      <c r="I3" s="603"/>
      <c r="J3" s="8" t="s">
        <v>8</v>
      </c>
      <c r="K3" s="2"/>
      <c r="L3" s="9"/>
    </row>
    <row r="4" spans="1:12" ht="15.75" thickBot="1">
      <c r="A4" s="600"/>
      <c r="B4" s="5"/>
      <c r="C4" s="10"/>
      <c r="D4" s="606" t="s">
        <v>9</v>
      </c>
      <c r="E4" s="606"/>
      <c r="F4" s="606"/>
      <c r="G4" s="606"/>
      <c r="H4" s="606"/>
      <c r="I4" s="607"/>
      <c r="J4" s="11"/>
      <c r="K4" s="11"/>
      <c r="L4" s="12"/>
    </row>
    <row r="5" spans="1:12" ht="15.75" thickBot="1">
      <c r="A5" s="601"/>
      <c r="B5" s="11"/>
      <c r="C5" s="13"/>
      <c r="D5" s="608" t="s">
        <v>56</v>
      </c>
      <c r="E5" s="608"/>
      <c r="F5" s="608"/>
      <c r="G5" s="608"/>
      <c r="H5" s="608"/>
      <c r="I5" s="609"/>
      <c r="J5" s="14" t="s">
        <v>10</v>
      </c>
      <c r="K5" s="610"/>
      <c r="L5" s="611"/>
    </row>
    <row r="6" spans="1:12">
      <c r="A6" s="16"/>
      <c r="B6" s="5"/>
      <c r="C6" s="5"/>
      <c r="D6" s="5"/>
      <c r="E6" s="5"/>
      <c r="F6" s="5"/>
      <c r="G6" s="5"/>
      <c r="H6" s="5"/>
      <c r="I6" s="5"/>
      <c r="J6" s="5"/>
      <c r="K6" s="5"/>
      <c r="L6" s="17"/>
    </row>
    <row r="7" spans="1:12">
      <c r="A7" s="128" t="s">
        <v>11</v>
      </c>
      <c r="B7" s="19"/>
      <c r="C7" s="20"/>
      <c r="D7" s="20"/>
      <c r="E7" s="20"/>
      <c r="F7" s="20"/>
      <c r="G7" s="20"/>
      <c r="H7" s="20"/>
      <c r="I7" s="20"/>
      <c r="J7" s="20"/>
      <c r="K7" s="20"/>
      <c r="L7" s="21"/>
    </row>
    <row r="8" spans="1:12">
      <c r="A8" s="16"/>
      <c r="B8" s="23"/>
      <c r="C8" s="23"/>
      <c r="D8" s="23"/>
      <c r="E8" s="23"/>
      <c r="F8" s="23"/>
      <c r="G8" s="23"/>
      <c r="H8" s="23"/>
      <c r="I8" s="23"/>
      <c r="J8" s="23"/>
      <c r="K8" s="23"/>
      <c r="L8" s="17"/>
    </row>
    <row r="9" spans="1:12">
      <c r="A9" s="129" t="s">
        <v>12</v>
      </c>
      <c r="B9" s="5"/>
      <c r="C9" s="24"/>
      <c r="D9" s="25" t="s">
        <v>13</v>
      </c>
      <c r="E9" s="23"/>
      <c r="F9" s="23"/>
      <c r="G9" s="23"/>
      <c r="H9" s="23"/>
      <c r="I9" s="23"/>
      <c r="J9" s="23"/>
      <c r="K9" s="23"/>
      <c r="L9" s="17"/>
    </row>
    <row r="10" spans="1:12">
      <c r="A10" s="129" t="s">
        <v>14</v>
      </c>
      <c r="B10" s="5"/>
      <c r="C10" s="612"/>
      <c r="D10" s="612"/>
      <c r="E10" s="612"/>
      <c r="F10" s="612"/>
      <c r="G10" s="612"/>
      <c r="H10" s="612"/>
      <c r="I10" s="612"/>
      <c r="J10" s="612"/>
      <c r="K10" s="612"/>
      <c r="L10" s="613"/>
    </row>
    <row r="11" spans="1:12">
      <c r="A11" s="130"/>
      <c r="B11" s="5"/>
      <c r="C11" s="612"/>
      <c r="D11" s="612"/>
      <c r="E11" s="612"/>
      <c r="F11" s="612"/>
      <c r="G11" s="612"/>
      <c r="H11" s="612"/>
      <c r="I11" s="612"/>
      <c r="J11" s="612"/>
      <c r="K11" s="612"/>
      <c r="L11" s="613"/>
    </row>
    <row r="12" spans="1:12">
      <c r="A12" s="129" t="s">
        <v>15</v>
      </c>
      <c r="B12" s="5"/>
      <c r="C12" s="614"/>
      <c r="D12" s="614"/>
      <c r="E12" s="614"/>
      <c r="F12" s="614"/>
      <c r="G12" s="614"/>
      <c r="H12" s="614"/>
      <c r="I12" s="614"/>
      <c r="J12" s="614"/>
      <c r="K12" s="614"/>
      <c r="L12" s="615"/>
    </row>
    <row r="13" spans="1:12">
      <c r="A13" s="129" t="s">
        <v>16</v>
      </c>
      <c r="B13" s="5"/>
      <c r="C13" s="614"/>
      <c r="D13" s="614"/>
      <c r="E13" s="614"/>
      <c r="F13" s="614"/>
      <c r="G13" s="614"/>
      <c r="H13" s="614"/>
      <c r="I13" s="614"/>
      <c r="J13" s="614"/>
      <c r="K13" s="614"/>
      <c r="L13" s="615"/>
    </row>
    <row r="14" spans="1:12">
      <c r="A14" s="129" t="s">
        <v>17</v>
      </c>
      <c r="B14" s="5"/>
      <c r="C14" s="614"/>
      <c r="D14" s="614"/>
      <c r="E14" s="614"/>
      <c r="F14" s="614"/>
      <c r="G14" s="614"/>
      <c r="H14" s="614"/>
      <c r="I14" s="614"/>
      <c r="J14" s="614"/>
      <c r="K14" s="614"/>
      <c r="L14" s="615"/>
    </row>
    <row r="15" spans="1:12" ht="15.75" thickBot="1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8"/>
    </row>
    <row r="16" spans="1:12" ht="15.75" thickBot="1">
      <c r="A16" s="131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132" t="s">
        <v>18</v>
      </c>
      <c r="B17" s="33"/>
      <c r="C17" s="34"/>
      <c r="D17" s="34"/>
      <c r="E17" s="34"/>
      <c r="F17" s="34"/>
      <c r="G17" s="34"/>
      <c r="H17" s="34"/>
      <c r="I17" s="34"/>
      <c r="J17" s="34"/>
      <c r="K17" s="34"/>
      <c r="L17" s="35"/>
    </row>
    <row r="18" spans="1:12" ht="15.75" thickBot="1">
      <c r="A18" s="16"/>
      <c r="B18" s="5"/>
      <c r="C18" s="5"/>
      <c r="D18" s="5"/>
      <c r="E18" s="5"/>
      <c r="F18" s="5"/>
      <c r="G18" s="5"/>
      <c r="H18" s="5"/>
      <c r="I18" s="5"/>
      <c r="J18" s="5"/>
      <c r="K18" s="5"/>
      <c r="L18" s="17"/>
    </row>
    <row r="19" spans="1:12">
      <c r="A19" s="37" t="s">
        <v>19</v>
      </c>
      <c r="B19" s="570" t="s">
        <v>20</v>
      </c>
      <c r="C19" s="571"/>
      <c r="D19" s="571"/>
      <c r="E19" s="571"/>
      <c r="F19" s="571"/>
      <c r="G19" s="571"/>
      <c r="H19" s="571"/>
      <c r="I19" s="571"/>
      <c r="J19" s="599"/>
      <c r="K19" s="210" t="s">
        <v>21</v>
      </c>
      <c r="L19" s="37" t="s">
        <v>22</v>
      </c>
    </row>
    <row r="20" spans="1:12" ht="15.75" thickBot="1">
      <c r="A20" s="39">
        <v>330.1</v>
      </c>
      <c r="B20" s="584" t="s">
        <v>238</v>
      </c>
      <c r="C20" s="585"/>
      <c r="D20" s="585"/>
      <c r="E20" s="585"/>
      <c r="F20" s="585"/>
      <c r="G20" s="585"/>
      <c r="H20" s="585"/>
      <c r="I20" s="585"/>
      <c r="J20" s="586"/>
      <c r="K20" s="40"/>
      <c r="L20" s="41"/>
    </row>
    <row r="21" spans="1:12">
      <c r="A21" s="16"/>
      <c r="B21" s="5"/>
      <c r="C21" s="5"/>
      <c r="D21" s="5"/>
      <c r="E21" s="5"/>
      <c r="F21" s="5"/>
      <c r="G21" s="5"/>
      <c r="H21" s="5"/>
      <c r="I21" s="5"/>
      <c r="J21" s="5"/>
      <c r="K21" s="5"/>
      <c r="L21" s="17"/>
    </row>
    <row r="22" spans="1:12">
      <c r="A22" s="133" t="s">
        <v>24</v>
      </c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3"/>
    </row>
    <row r="23" spans="1:12" ht="15.75" thickBot="1">
      <c r="A23" s="134"/>
      <c r="B23" s="45"/>
      <c r="C23" s="45"/>
      <c r="D23" s="45"/>
      <c r="E23" s="45"/>
      <c r="F23" s="45"/>
      <c r="G23" s="45"/>
      <c r="H23" s="46"/>
      <c r="I23" s="46"/>
      <c r="J23" s="45"/>
      <c r="K23" s="45"/>
      <c r="L23" s="47"/>
    </row>
    <row r="24" spans="1:12">
      <c r="A24" s="570" t="s">
        <v>20</v>
      </c>
      <c r="B24" s="587"/>
      <c r="C24" s="587"/>
      <c r="D24" s="587"/>
      <c r="E24" s="588"/>
      <c r="F24" s="589" t="s">
        <v>25</v>
      </c>
      <c r="G24" s="587"/>
      <c r="H24" s="590" t="s">
        <v>26</v>
      </c>
      <c r="I24" s="591"/>
      <c r="J24" s="50" t="s">
        <v>27</v>
      </c>
      <c r="K24" s="210" t="s">
        <v>28</v>
      </c>
      <c r="L24" s="51" t="s">
        <v>29</v>
      </c>
    </row>
    <row r="25" spans="1:12">
      <c r="A25" s="580" t="s">
        <v>133</v>
      </c>
      <c r="B25" s="581"/>
      <c r="C25" s="581"/>
      <c r="D25" s="581"/>
      <c r="E25" s="582"/>
      <c r="F25" s="592"/>
      <c r="G25" s="582"/>
      <c r="H25" s="592"/>
      <c r="I25" s="582"/>
      <c r="J25" s="52"/>
      <c r="K25" s="53"/>
      <c r="L25" s="54">
        <f>+L53*10%</f>
        <v>2974.0970000000002</v>
      </c>
    </row>
    <row r="26" spans="1:12">
      <c r="A26" s="593" t="s">
        <v>241</v>
      </c>
      <c r="B26" s="594"/>
      <c r="C26" s="594"/>
      <c r="D26" s="594"/>
      <c r="E26" s="595"/>
      <c r="F26" s="596"/>
      <c r="G26" s="597"/>
      <c r="H26" s="596"/>
      <c r="I26" s="597"/>
      <c r="J26" s="52">
        <f>+insumos!C57</f>
        <v>6000</v>
      </c>
      <c r="K26" s="53">
        <v>1</v>
      </c>
      <c r="L26" s="54">
        <f>+J26/K26</f>
        <v>6000</v>
      </c>
    </row>
    <row r="27" spans="1:12" ht="15.75" thickBot="1">
      <c r="A27" s="574"/>
      <c r="B27" s="575"/>
      <c r="C27" s="575"/>
      <c r="D27" s="575"/>
      <c r="E27" s="583"/>
      <c r="F27" s="598"/>
      <c r="G27" s="583"/>
      <c r="H27" s="598"/>
      <c r="I27" s="583"/>
      <c r="J27" s="57"/>
      <c r="K27" s="58"/>
      <c r="L27" s="96"/>
    </row>
    <row r="28" spans="1:12" ht="15.75" thickBot="1">
      <c r="A28" s="567" t="s">
        <v>31</v>
      </c>
      <c r="B28" s="568"/>
      <c r="C28" s="568"/>
      <c r="D28" s="568"/>
      <c r="E28" s="568"/>
      <c r="F28" s="568"/>
      <c r="G28" s="568"/>
      <c r="H28" s="568"/>
      <c r="I28" s="568"/>
      <c r="J28" s="568"/>
      <c r="K28" s="569"/>
      <c r="L28" s="60">
        <f>SUM(L25:L27)</f>
        <v>8974.0969999999998</v>
      </c>
    </row>
    <row r="29" spans="1:12">
      <c r="A29" s="135"/>
      <c r="B29" s="5"/>
      <c r="C29" s="5"/>
      <c r="D29" s="5"/>
      <c r="E29" s="5"/>
      <c r="F29" s="5"/>
      <c r="G29" s="5"/>
      <c r="H29" s="5"/>
      <c r="I29" s="5"/>
      <c r="J29" s="5"/>
      <c r="K29" s="5"/>
      <c r="L29" s="17"/>
    </row>
    <row r="30" spans="1:12">
      <c r="A30" s="136" t="s">
        <v>32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21"/>
    </row>
    <row r="31" spans="1:12" ht="15.75" thickBot="1">
      <c r="A31" s="26"/>
      <c r="B31" s="11"/>
      <c r="C31" s="11"/>
      <c r="D31" s="11"/>
      <c r="E31" s="11"/>
      <c r="F31" s="11"/>
      <c r="G31" s="11"/>
      <c r="H31" s="11"/>
      <c r="I31" s="5"/>
      <c r="J31" s="5"/>
      <c r="K31" s="5"/>
      <c r="L31" s="17"/>
    </row>
    <row r="32" spans="1:12">
      <c r="A32" s="570" t="s">
        <v>20</v>
      </c>
      <c r="B32" s="571"/>
      <c r="C32" s="571"/>
      <c r="D32" s="571"/>
      <c r="E32" s="571"/>
      <c r="F32" s="571"/>
      <c r="G32" s="571"/>
      <c r="H32" s="579"/>
      <c r="I32" s="211" t="s">
        <v>21</v>
      </c>
      <c r="J32" s="50" t="s">
        <v>22</v>
      </c>
      <c r="K32" s="210" t="s">
        <v>33</v>
      </c>
      <c r="L32" s="51" t="s">
        <v>29</v>
      </c>
    </row>
    <row r="33" spans="1:12">
      <c r="A33" s="572" t="s">
        <v>239</v>
      </c>
      <c r="B33" s="573"/>
      <c r="C33" s="573"/>
      <c r="D33" s="573"/>
      <c r="E33" s="573"/>
      <c r="F33" s="573"/>
      <c r="G33" s="573"/>
      <c r="H33" s="619"/>
      <c r="I33" s="62" t="s">
        <v>0</v>
      </c>
      <c r="J33" s="63">
        <v>1.3</v>
      </c>
      <c r="K33" s="64">
        <f>+insumos!C35</f>
        <v>78000</v>
      </c>
      <c r="L33" s="54">
        <f>+K33*J33</f>
        <v>101400</v>
      </c>
    </row>
    <row r="34" spans="1:12">
      <c r="A34" s="580"/>
      <c r="B34" s="581"/>
      <c r="C34" s="581"/>
      <c r="D34" s="581"/>
      <c r="E34" s="581"/>
      <c r="F34" s="581"/>
      <c r="G34" s="581"/>
      <c r="H34" s="582"/>
      <c r="I34" s="65"/>
      <c r="J34" s="66"/>
      <c r="K34" s="67"/>
      <c r="L34" s="54"/>
    </row>
    <row r="35" spans="1:12">
      <c r="A35" s="580"/>
      <c r="B35" s="581"/>
      <c r="C35" s="581"/>
      <c r="D35" s="581"/>
      <c r="E35" s="581"/>
      <c r="F35" s="581"/>
      <c r="G35" s="581"/>
      <c r="H35" s="582"/>
      <c r="I35" s="65"/>
      <c r="J35" s="66"/>
      <c r="K35" s="67"/>
      <c r="L35" s="54"/>
    </row>
    <row r="36" spans="1:12">
      <c r="A36" s="580"/>
      <c r="B36" s="581"/>
      <c r="C36" s="581"/>
      <c r="D36" s="581"/>
      <c r="E36" s="581"/>
      <c r="F36" s="581"/>
      <c r="G36" s="581"/>
      <c r="H36" s="582"/>
      <c r="I36" s="65"/>
      <c r="J36" s="66"/>
      <c r="K36" s="67"/>
      <c r="L36" s="68"/>
    </row>
    <row r="37" spans="1:12">
      <c r="A37" s="580"/>
      <c r="B37" s="581"/>
      <c r="C37" s="581"/>
      <c r="D37" s="581"/>
      <c r="E37" s="581"/>
      <c r="F37" s="581"/>
      <c r="G37" s="581"/>
      <c r="H37" s="582"/>
      <c r="I37" s="65"/>
      <c r="J37" s="66"/>
      <c r="K37" s="67"/>
      <c r="L37" s="68"/>
    </row>
    <row r="38" spans="1:12" ht="15.75" thickBot="1">
      <c r="A38" s="574"/>
      <c r="B38" s="575"/>
      <c r="C38" s="575"/>
      <c r="D38" s="575"/>
      <c r="E38" s="575"/>
      <c r="F38" s="575"/>
      <c r="G38" s="575"/>
      <c r="H38" s="583"/>
      <c r="I38" s="69"/>
      <c r="J38" s="70"/>
      <c r="K38" s="67"/>
      <c r="L38" s="71"/>
    </row>
    <row r="39" spans="1:12" ht="15.75" thickBot="1">
      <c r="A39" s="567" t="s">
        <v>31</v>
      </c>
      <c r="B39" s="568"/>
      <c r="C39" s="568"/>
      <c r="D39" s="568"/>
      <c r="E39" s="568"/>
      <c r="F39" s="568"/>
      <c r="G39" s="568"/>
      <c r="H39" s="568"/>
      <c r="I39" s="568"/>
      <c r="J39" s="568"/>
      <c r="K39" s="569"/>
      <c r="L39" s="60">
        <f>SUM(L33:L38)</f>
        <v>101400</v>
      </c>
    </row>
    <row r="40" spans="1:12">
      <c r="A40" s="16"/>
      <c r="B40" s="5"/>
      <c r="C40" s="5"/>
      <c r="D40" s="5"/>
      <c r="E40" s="5"/>
      <c r="F40" s="5"/>
      <c r="G40" s="5"/>
      <c r="H40" s="5"/>
      <c r="I40" s="5"/>
      <c r="J40" s="5"/>
      <c r="K40" s="5"/>
      <c r="L40" s="17"/>
    </row>
    <row r="41" spans="1:12">
      <c r="A41" s="136" t="s">
        <v>34</v>
      </c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21"/>
    </row>
    <row r="42" spans="1:12" ht="15.75" thickBot="1">
      <c r="A42" s="16"/>
      <c r="B42" s="5"/>
      <c r="C42" s="5"/>
      <c r="D42" s="5"/>
      <c r="E42" s="5"/>
      <c r="F42" s="5"/>
      <c r="G42" s="5"/>
      <c r="H42" s="5"/>
      <c r="I42" s="5"/>
      <c r="J42" s="5"/>
      <c r="K42" s="5"/>
      <c r="L42" s="17"/>
    </row>
    <row r="43" spans="1:12">
      <c r="A43" s="570" t="s">
        <v>35</v>
      </c>
      <c r="B43" s="571"/>
      <c r="C43" s="571"/>
      <c r="D43" s="571"/>
      <c r="E43" s="571"/>
      <c r="F43" s="571"/>
      <c r="G43" s="571"/>
      <c r="H43" s="50" t="s">
        <v>36</v>
      </c>
      <c r="I43" s="210" t="s">
        <v>37</v>
      </c>
      <c r="J43" s="50" t="s">
        <v>38</v>
      </c>
      <c r="K43" s="210" t="s">
        <v>39</v>
      </c>
      <c r="L43" s="51" t="s">
        <v>29</v>
      </c>
    </row>
    <row r="44" spans="1:12">
      <c r="A44" s="580" t="s">
        <v>240</v>
      </c>
      <c r="B44" s="581"/>
      <c r="C44" s="581"/>
      <c r="D44" s="581"/>
      <c r="E44" s="581"/>
      <c r="F44" s="581"/>
      <c r="G44" s="581"/>
      <c r="H44" s="63">
        <v>1.3</v>
      </c>
      <c r="I44" s="72">
        <v>20</v>
      </c>
      <c r="J44" s="73">
        <f>+H44*I44</f>
        <v>26</v>
      </c>
      <c r="K44" s="64">
        <f>+TRANSPORTE!L55</f>
        <v>1600</v>
      </c>
      <c r="L44" s="54">
        <f>+K44*J44</f>
        <v>41600</v>
      </c>
    </row>
    <row r="45" spans="1:12" ht="15.75" thickBot="1">
      <c r="A45" s="574"/>
      <c r="B45" s="575"/>
      <c r="C45" s="575"/>
      <c r="D45" s="575"/>
      <c r="E45" s="575"/>
      <c r="F45" s="575"/>
      <c r="G45" s="575"/>
      <c r="H45" s="74"/>
      <c r="I45" s="11"/>
      <c r="J45" s="75"/>
      <c r="K45" s="64"/>
      <c r="L45" s="54"/>
    </row>
    <row r="46" spans="1:12" ht="15.75" thickBot="1">
      <c r="A46" s="567" t="s">
        <v>31</v>
      </c>
      <c r="B46" s="568"/>
      <c r="C46" s="568"/>
      <c r="D46" s="568"/>
      <c r="E46" s="568"/>
      <c r="F46" s="568"/>
      <c r="G46" s="568"/>
      <c r="H46" s="568"/>
      <c r="I46" s="568"/>
      <c r="J46" s="568"/>
      <c r="K46" s="569"/>
      <c r="L46" s="60">
        <f>SUM(L44:L45)</f>
        <v>41600</v>
      </c>
    </row>
    <row r="47" spans="1:12">
      <c r="A47" s="16"/>
      <c r="B47" s="5"/>
      <c r="C47" s="5"/>
      <c r="D47" s="5"/>
      <c r="E47" s="5"/>
      <c r="F47" s="5"/>
      <c r="G47" s="5"/>
      <c r="H47" s="5"/>
      <c r="I47" s="5"/>
      <c r="J47" s="5"/>
      <c r="K47" s="5"/>
      <c r="L47" s="17"/>
    </row>
    <row r="48" spans="1:12">
      <c r="A48" s="136" t="s">
        <v>41</v>
      </c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21"/>
    </row>
    <row r="49" spans="1:12" ht="15.75" thickBot="1">
      <c r="A49" s="16"/>
      <c r="B49" s="5"/>
      <c r="C49" s="5"/>
      <c r="D49" s="5"/>
      <c r="E49" s="5"/>
      <c r="F49" s="5"/>
      <c r="G49" s="5"/>
      <c r="H49" s="5"/>
      <c r="I49" s="5"/>
      <c r="J49" s="5"/>
      <c r="K49" s="5"/>
      <c r="L49" s="17"/>
    </row>
    <row r="50" spans="1:12" ht="23.25">
      <c r="A50" s="570" t="s">
        <v>42</v>
      </c>
      <c r="B50" s="571"/>
      <c r="C50" s="571"/>
      <c r="D50" s="571"/>
      <c r="E50" s="571"/>
      <c r="F50" s="571"/>
      <c r="G50" s="571"/>
      <c r="H50" s="50" t="s">
        <v>43</v>
      </c>
      <c r="I50" s="76" t="s">
        <v>44</v>
      </c>
      <c r="J50" s="77" t="s">
        <v>45</v>
      </c>
      <c r="K50" s="76" t="s">
        <v>28</v>
      </c>
      <c r="L50" s="78" t="s">
        <v>29</v>
      </c>
    </row>
    <row r="51" spans="1:12">
      <c r="A51" s="572" t="s">
        <v>235</v>
      </c>
      <c r="B51" s="573"/>
      <c r="C51" s="573"/>
      <c r="D51" s="573"/>
      <c r="E51" s="573"/>
      <c r="F51" s="573"/>
      <c r="G51" s="573"/>
      <c r="H51" s="52">
        <f>+insumos!C49*2+insumos!C50</f>
        <v>160762</v>
      </c>
      <c r="I51" s="214">
        <v>0.85</v>
      </c>
      <c r="J51" s="52">
        <f>+H51*1.85</f>
        <v>297409.7</v>
      </c>
      <c r="K51" s="72">
        <v>10</v>
      </c>
      <c r="L51" s="54">
        <f>+J51/K51</f>
        <v>29740.97</v>
      </c>
    </row>
    <row r="52" spans="1:12" ht="15.75" thickBot="1">
      <c r="A52" s="574"/>
      <c r="B52" s="575"/>
      <c r="C52" s="575"/>
      <c r="D52" s="575"/>
      <c r="E52" s="575"/>
      <c r="F52" s="575"/>
      <c r="G52" s="575"/>
      <c r="H52" s="87"/>
      <c r="I52" s="11"/>
      <c r="J52" s="87"/>
      <c r="K52" s="11"/>
      <c r="L52" s="88"/>
    </row>
    <row r="53" spans="1:12" ht="15.75" thickBot="1">
      <c r="A53" s="567"/>
      <c r="B53" s="568"/>
      <c r="C53" s="568"/>
      <c r="D53" s="568"/>
      <c r="E53" s="568"/>
      <c r="F53" s="568"/>
      <c r="G53" s="568"/>
      <c r="H53" s="568"/>
      <c r="I53" s="568"/>
      <c r="J53" s="568"/>
      <c r="K53" s="569"/>
      <c r="L53" s="60">
        <f>SUM(L51:L52)</f>
        <v>29740.97</v>
      </c>
    </row>
    <row r="54" spans="1:12" ht="15.75" thickBot="1">
      <c r="A54" s="16"/>
      <c r="B54" s="5"/>
      <c r="C54" s="5"/>
      <c r="D54" s="5"/>
      <c r="E54" s="5"/>
      <c r="F54" s="5"/>
      <c r="G54" s="5"/>
      <c r="H54" s="5"/>
      <c r="I54" s="5"/>
      <c r="J54" s="5"/>
      <c r="K54" s="5"/>
      <c r="L54" s="17"/>
    </row>
    <row r="55" spans="1:12" ht="15.75" thickBot="1">
      <c r="A55" s="576" t="s">
        <v>47</v>
      </c>
      <c r="B55" s="577"/>
      <c r="C55" s="577"/>
      <c r="D55" s="577"/>
      <c r="E55" s="577"/>
      <c r="F55" s="577"/>
      <c r="G55" s="577"/>
      <c r="H55" s="577"/>
      <c r="I55" s="577"/>
      <c r="J55" s="577"/>
      <c r="K55" s="578"/>
      <c r="L55" s="60">
        <f>ROUND(L28+L39+L46+L53,0)</f>
        <v>181715</v>
      </c>
    </row>
    <row r="56" spans="1:12">
      <c r="A56" s="16"/>
      <c r="B56" s="5"/>
      <c r="C56" s="5"/>
      <c r="D56" s="5"/>
      <c r="E56" s="5"/>
      <c r="F56" s="5"/>
      <c r="G56" s="5"/>
      <c r="H56" s="5"/>
      <c r="I56" s="5"/>
      <c r="J56" s="5"/>
      <c r="K56" s="5"/>
      <c r="L56" s="17"/>
    </row>
    <row r="57" spans="1:12">
      <c r="A57" s="16"/>
      <c r="B57" s="5"/>
      <c r="C57" s="5"/>
      <c r="D57" s="5"/>
      <c r="E57" s="5"/>
      <c r="F57" s="5"/>
      <c r="G57" s="5"/>
      <c r="H57" s="5"/>
      <c r="I57" s="5"/>
      <c r="J57" s="5"/>
      <c r="K57" s="5"/>
      <c r="L57" s="17"/>
    </row>
    <row r="58" spans="1:12">
      <c r="A58" s="16"/>
      <c r="B58" s="5"/>
      <c r="C58" s="5"/>
      <c r="D58" s="5"/>
      <c r="E58" s="5"/>
      <c r="F58" s="5"/>
      <c r="G58" s="5"/>
      <c r="H58" s="5"/>
      <c r="I58" s="5"/>
      <c r="J58" s="5"/>
      <c r="K58" s="5"/>
      <c r="L58" s="17"/>
    </row>
    <row r="59" spans="1:12">
      <c r="A59" s="136" t="s">
        <v>62</v>
      </c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21"/>
    </row>
    <row r="60" spans="1:12" ht="15.75" thickBot="1">
      <c r="A60" s="16"/>
      <c r="B60" s="5"/>
      <c r="C60" s="5"/>
      <c r="D60" s="5"/>
      <c r="E60" s="5"/>
      <c r="F60" s="5"/>
      <c r="G60" s="5"/>
      <c r="H60" s="5"/>
      <c r="I60" s="5"/>
      <c r="J60" s="5"/>
      <c r="K60" s="5"/>
      <c r="L60" s="17"/>
    </row>
    <row r="61" spans="1:12" ht="23.25">
      <c r="A61" s="570" t="s">
        <v>20</v>
      </c>
      <c r="B61" s="571"/>
      <c r="C61" s="571"/>
      <c r="D61" s="571"/>
      <c r="E61" s="571"/>
      <c r="F61" s="571"/>
      <c r="G61" s="571"/>
      <c r="H61" s="589" t="s">
        <v>63</v>
      </c>
      <c r="I61" s="579"/>
      <c r="J61" s="77" t="s">
        <v>64</v>
      </c>
      <c r="K61" s="76" t="s">
        <v>65</v>
      </c>
      <c r="L61" s="78"/>
    </row>
    <row r="62" spans="1:12">
      <c r="A62" s="580"/>
      <c r="B62" s="581"/>
      <c r="C62" s="581"/>
      <c r="D62" s="581"/>
      <c r="E62" s="581"/>
      <c r="F62" s="581"/>
      <c r="G62" s="581"/>
      <c r="H62" s="643"/>
      <c r="I62" s="644"/>
      <c r="J62" s="91"/>
      <c r="K62" s="89"/>
      <c r="L62" s="54"/>
    </row>
    <row r="63" spans="1:12">
      <c r="A63" s="580"/>
      <c r="B63" s="581"/>
      <c r="C63" s="581"/>
      <c r="D63" s="581"/>
      <c r="E63" s="581"/>
      <c r="F63" s="581"/>
      <c r="G63" s="581"/>
      <c r="H63" s="643"/>
      <c r="I63" s="644"/>
      <c r="J63" s="91"/>
      <c r="K63" s="89"/>
      <c r="L63" s="54"/>
    </row>
    <row r="64" spans="1:12">
      <c r="A64" s="580"/>
      <c r="B64" s="581"/>
      <c r="C64" s="581"/>
      <c r="D64" s="581"/>
      <c r="E64" s="581"/>
      <c r="F64" s="581"/>
      <c r="G64" s="581"/>
      <c r="H64" s="643"/>
      <c r="I64" s="644"/>
      <c r="J64" s="91"/>
      <c r="K64" s="89"/>
      <c r="L64" s="54"/>
    </row>
    <row r="65" spans="1:12" ht="15.75" thickBot="1">
      <c r="A65" s="574"/>
      <c r="B65" s="575"/>
      <c r="C65" s="575"/>
      <c r="D65" s="575"/>
      <c r="E65" s="575"/>
      <c r="F65" s="575"/>
      <c r="G65" s="575"/>
      <c r="H65" s="645"/>
      <c r="I65" s="646"/>
      <c r="J65" s="87"/>
      <c r="K65" s="11"/>
      <c r="L65" s="88"/>
    </row>
    <row r="66" spans="1:12" ht="15.75" thickBot="1">
      <c r="A66" s="576" t="s">
        <v>66</v>
      </c>
      <c r="B66" s="577"/>
      <c r="C66" s="577"/>
      <c r="D66" s="577"/>
      <c r="E66" s="577"/>
      <c r="F66" s="577"/>
      <c r="G66" s="577"/>
      <c r="H66" s="577"/>
      <c r="I66" s="577"/>
      <c r="J66" s="577"/>
      <c r="K66" s="578"/>
      <c r="L66" s="60">
        <f>SUM(K62:K65)</f>
        <v>0</v>
      </c>
    </row>
    <row r="67" spans="1:12" ht="15.75" thickBot="1">
      <c r="A67" s="16"/>
      <c r="B67" s="5"/>
      <c r="C67" s="5"/>
      <c r="D67" s="5"/>
      <c r="E67" s="5"/>
      <c r="F67" s="5"/>
      <c r="G67" s="5"/>
      <c r="H67" s="5"/>
      <c r="I67" s="5"/>
      <c r="J67" s="5"/>
      <c r="K67" s="5"/>
      <c r="L67" s="17"/>
    </row>
    <row r="68" spans="1:12" ht="15.75" thickBot="1">
      <c r="A68" s="647" t="s">
        <v>67</v>
      </c>
      <c r="B68" s="648"/>
      <c r="C68" s="648"/>
      <c r="D68" s="648"/>
      <c r="E68" s="648"/>
      <c r="F68" s="648"/>
      <c r="G68" s="648"/>
      <c r="H68" s="648"/>
      <c r="I68" s="648"/>
      <c r="J68" s="648"/>
      <c r="K68" s="648"/>
      <c r="L68" s="60">
        <f>ROUND(L55+L66,0)</f>
        <v>181715</v>
      </c>
    </row>
    <row r="69" spans="1:12">
      <c r="A69" s="16"/>
      <c r="B69" s="5"/>
      <c r="C69" s="5"/>
      <c r="D69" s="5"/>
      <c r="E69" s="5"/>
      <c r="F69" s="5"/>
      <c r="G69" s="5"/>
      <c r="H69" s="5"/>
      <c r="I69" s="5"/>
      <c r="J69" s="5"/>
      <c r="K69" s="5"/>
      <c r="L69" s="17"/>
    </row>
    <row r="70" spans="1:12">
      <c r="A70" s="16"/>
      <c r="B70" s="5"/>
      <c r="C70" s="5"/>
      <c r="D70" s="5"/>
      <c r="E70" s="5"/>
      <c r="F70" s="5"/>
      <c r="G70" s="5"/>
      <c r="H70" s="5"/>
      <c r="I70" s="5"/>
      <c r="J70" s="5"/>
      <c r="K70" s="5"/>
      <c r="L70" s="17"/>
    </row>
    <row r="71" spans="1:12">
      <c r="A71" s="16"/>
      <c r="B71" s="5"/>
      <c r="C71" s="5"/>
      <c r="D71" s="5"/>
      <c r="E71" s="5"/>
      <c r="F71" s="5"/>
      <c r="G71" s="5"/>
      <c r="H71" s="5"/>
      <c r="I71" s="5"/>
      <c r="J71" s="5"/>
      <c r="K71" s="5"/>
      <c r="L71" s="17"/>
    </row>
    <row r="72" spans="1:12">
      <c r="A72" s="16"/>
      <c r="B72" s="5"/>
      <c r="C72" s="5"/>
      <c r="D72" s="5"/>
      <c r="E72" s="5"/>
      <c r="F72" s="5"/>
      <c r="G72" s="5"/>
      <c r="H72" s="5"/>
      <c r="I72" s="5"/>
      <c r="J72" s="5"/>
      <c r="K72" s="5"/>
      <c r="L72" s="17"/>
    </row>
    <row r="73" spans="1:12">
      <c r="A73" s="16"/>
      <c r="B73" s="5"/>
      <c r="C73" s="5"/>
      <c r="D73" s="5"/>
      <c r="E73" s="5"/>
      <c r="F73" s="79" t="s">
        <v>48</v>
      </c>
      <c r="G73" s="5"/>
      <c r="H73" s="5"/>
      <c r="I73" s="5"/>
      <c r="J73" s="5"/>
      <c r="K73" s="5"/>
      <c r="L73" s="17"/>
    </row>
    <row r="74" spans="1:12">
      <c r="A74" s="16"/>
      <c r="B74" s="5"/>
      <c r="C74" s="5"/>
      <c r="D74" s="5"/>
      <c r="E74" s="5"/>
      <c r="F74" s="79" t="s">
        <v>49</v>
      </c>
      <c r="G74" s="554"/>
      <c r="H74" s="554"/>
      <c r="I74" s="554"/>
      <c r="J74" s="5"/>
      <c r="K74" s="5"/>
      <c r="L74" s="17"/>
    </row>
    <row r="75" spans="1:12">
      <c r="A75" s="555" t="s">
        <v>50</v>
      </c>
      <c r="B75" s="556"/>
      <c r="C75" s="556"/>
      <c r="D75" s="556"/>
      <c r="E75" s="556"/>
      <c r="F75" s="556"/>
      <c r="G75" s="556"/>
      <c r="H75" s="556"/>
      <c r="I75" s="556"/>
      <c r="J75" s="556"/>
      <c r="K75" s="556"/>
      <c r="L75" s="557"/>
    </row>
    <row r="76" spans="1:12">
      <c r="A76" s="16"/>
      <c r="B76" s="5"/>
      <c r="C76" s="5"/>
      <c r="D76" s="5"/>
      <c r="E76" s="5"/>
      <c r="F76" s="5" t="s">
        <v>51</v>
      </c>
      <c r="G76" s="5"/>
      <c r="H76" s="5"/>
      <c r="I76" s="5"/>
      <c r="J76" s="5"/>
      <c r="K76" s="5"/>
      <c r="L76" s="17"/>
    </row>
    <row r="77" spans="1:12">
      <c r="A77" s="136" t="s">
        <v>89</v>
      </c>
      <c r="B77" s="19"/>
      <c r="C77" s="19"/>
      <c r="D77" s="19"/>
      <c r="E77" s="19"/>
      <c r="F77" s="19"/>
      <c r="G77" s="19"/>
      <c r="H77" s="19"/>
      <c r="I77" s="19"/>
      <c r="J77" s="19"/>
      <c r="K77" s="19"/>
      <c r="L77" s="21"/>
    </row>
    <row r="78" spans="1:12">
      <c r="A78" s="558"/>
      <c r="B78" s="559"/>
      <c r="C78" s="559"/>
      <c r="D78" s="559"/>
      <c r="E78" s="559"/>
      <c r="F78" s="559"/>
      <c r="G78" s="559"/>
      <c r="H78" s="559"/>
      <c r="I78" s="559"/>
      <c r="J78" s="559"/>
      <c r="K78" s="559"/>
      <c r="L78" s="560"/>
    </row>
    <row r="79" spans="1:12">
      <c r="A79" s="561"/>
      <c r="B79" s="562"/>
      <c r="C79" s="562"/>
      <c r="D79" s="562"/>
      <c r="E79" s="562"/>
      <c r="F79" s="562"/>
      <c r="G79" s="562"/>
      <c r="H79" s="562"/>
      <c r="I79" s="562"/>
      <c r="J79" s="562"/>
      <c r="K79" s="562"/>
      <c r="L79" s="563"/>
    </row>
    <row r="80" spans="1:12">
      <c r="A80" s="564"/>
      <c r="B80" s="565"/>
      <c r="C80" s="565"/>
      <c r="D80" s="565"/>
      <c r="E80" s="565"/>
      <c r="F80" s="565"/>
      <c r="G80" s="565"/>
      <c r="H80" s="565"/>
      <c r="I80" s="565"/>
      <c r="J80" s="565"/>
      <c r="K80" s="565"/>
      <c r="L80" s="566"/>
    </row>
    <row r="81" spans="1:12">
      <c r="A81" s="80"/>
      <c r="B81" s="81"/>
      <c r="C81" s="81"/>
      <c r="D81" s="81"/>
      <c r="E81" s="81"/>
      <c r="F81" s="81"/>
      <c r="G81" s="81"/>
      <c r="H81" s="81"/>
      <c r="I81" s="81"/>
      <c r="J81" s="81"/>
      <c r="K81" s="81"/>
      <c r="L81" s="82"/>
    </row>
    <row r="82" spans="1:12">
      <c r="A82" s="80" t="s">
        <v>53</v>
      </c>
      <c r="B82" s="137"/>
      <c r="C82" s="81"/>
      <c r="D82" s="81"/>
      <c r="E82" s="81"/>
      <c r="F82" s="81"/>
      <c r="G82" s="81"/>
      <c r="H82" s="81"/>
      <c r="I82" s="81"/>
      <c r="J82" s="81"/>
      <c r="K82" s="81"/>
      <c r="L82" s="82"/>
    </row>
    <row r="83" spans="1:12">
      <c r="A83" s="16" t="s">
        <v>54</v>
      </c>
      <c r="B83" s="5"/>
      <c r="C83" s="5"/>
      <c r="D83" s="5"/>
      <c r="E83" s="79"/>
      <c r="F83" s="5"/>
      <c r="G83" s="5"/>
      <c r="H83" s="5"/>
      <c r="I83" s="5"/>
      <c r="J83" s="5"/>
      <c r="K83" s="5"/>
      <c r="L83" s="17"/>
    </row>
    <row r="84" spans="1:12">
      <c r="A84" s="16"/>
      <c r="B84" s="5"/>
      <c r="C84" s="5"/>
      <c r="D84" s="5"/>
      <c r="E84" s="79"/>
      <c r="F84" s="139"/>
      <c r="G84" s="139"/>
      <c r="H84" s="139"/>
      <c r="I84" s="139"/>
      <c r="J84" s="5"/>
      <c r="K84" s="5"/>
      <c r="L84" s="17"/>
    </row>
    <row r="85" spans="1:12">
      <c r="A85" s="149"/>
      <c r="B85" s="139"/>
      <c r="C85" s="139"/>
      <c r="D85" s="139"/>
      <c r="E85" s="139"/>
      <c r="F85" s="139"/>
      <c r="G85" s="139"/>
      <c r="H85" s="139"/>
      <c r="I85" s="139"/>
      <c r="J85" s="139"/>
      <c r="K85" s="139"/>
      <c r="L85" s="140"/>
    </row>
    <row r="86" spans="1:12">
      <c r="A86" s="16" t="s">
        <v>55</v>
      </c>
      <c r="B86" s="83"/>
      <c r="C86" s="83"/>
      <c r="D86" s="84"/>
      <c r="E86" s="141"/>
      <c r="F86" s="141"/>
      <c r="G86" s="141"/>
      <c r="H86" s="141"/>
      <c r="I86" s="142"/>
      <c r="J86" s="142"/>
      <c r="K86" s="142"/>
      <c r="L86" s="143"/>
    </row>
    <row r="87" spans="1:12" ht="15.75" thickBot="1">
      <c r="A87" s="144"/>
      <c r="B87" s="145"/>
      <c r="C87" s="145"/>
      <c r="D87" s="11"/>
      <c r="E87" s="146"/>
      <c r="F87" s="146"/>
      <c r="G87" s="146"/>
      <c r="H87" s="146"/>
      <c r="I87" s="147"/>
      <c r="J87" s="147"/>
      <c r="K87" s="147"/>
      <c r="L87" s="148"/>
    </row>
  </sheetData>
  <mergeCells count="59">
    <mergeCell ref="B19:J19"/>
    <mergeCell ref="A2:A5"/>
    <mergeCell ref="D2:I2"/>
    <mergeCell ref="J2:L2"/>
    <mergeCell ref="D3:I3"/>
    <mergeCell ref="D4:I4"/>
    <mergeCell ref="D5:I5"/>
    <mergeCell ref="K5:L5"/>
    <mergeCell ref="C10:L10"/>
    <mergeCell ref="C11:L11"/>
    <mergeCell ref="C12:L12"/>
    <mergeCell ref="C13:L13"/>
    <mergeCell ref="C14:L14"/>
    <mergeCell ref="A32:H32"/>
    <mergeCell ref="B20:J20"/>
    <mergeCell ref="A24:E24"/>
    <mergeCell ref="F24:G24"/>
    <mergeCell ref="H24:I24"/>
    <mergeCell ref="A25:E25"/>
    <mergeCell ref="F25:G25"/>
    <mergeCell ref="H25:I25"/>
    <mergeCell ref="A26:E26"/>
    <mergeCell ref="A27:E27"/>
    <mergeCell ref="F27:G27"/>
    <mergeCell ref="H27:I27"/>
    <mergeCell ref="A28:K28"/>
    <mergeCell ref="A50:G50"/>
    <mergeCell ref="A33:H33"/>
    <mergeCell ref="A34:H34"/>
    <mergeCell ref="A35:H35"/>
    <mergeCell ref="A36:H36"/>
    <mergeCell ref="A37:H37"/>
    <mergeCell ref="A38:H38"/>
    <mergeCell ref="A39:K39"/>
    <mergeCell ref="A43:G43"/>
    <mergeCell ref="A44:G44"/>
    <mergeCell ref="A45:G45"/>
    <mergeCell ref="A46:K46"/>
    <mergeCell ref="A52:G52"/>
    <mergeCell ref="A53:K53"/>
    <mergeCell ref="A55:K55"/>
    <mergeCell ref="A61:G61"/>
    <mergeCell ref="H61:I61"/>
    <mergeCell ref="A78:L80"/>
    <mergeCell ref="F26:G26"/>
    <mergeCell ref="H26:I26"/>
    <mergeCell ref="A65:G65"/>
    <mergeCell ref="H65:I65"/>
    <mergeCell ref="A66:K66"/>
    <mergeCell ref="A68:K68"/>
    <mergeCell ref="G74:I74"/>
    <mergeCell ref="A75:L75"/>
    <mergeCell ref="A62:G62"/>
    <mergeCell ref="H62:I62"/>
    <mergeCell ref="A63:G63"/>
    <mergeCell ref="H63:I63"/>
    <mergeCell ref="A64:G64"/>
    <mergeCell ref="H64:I64"/>
    <mergeCell ref="A51:G51"/>
  </mergeCells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L76"/>
  <sheetViews>
    <sheetView topLeftCell="A37" zoomScale="80" zoomScaleNormal="80" workbookViewId="0">
      <selection activeCell="J82" sqref="J82"/>
    </sheetView>
  </sheetViews>
  <sheetFormatPr baseColWidth="10" defaultRowHeight="15"/>
  <cols>
    <col min="1" max="7" width="11.42578125" style="203"/>
    <col min="8" max="8" width="11.7109375" style="203" bestFit="1" customWidth="1"/>
    <col min="9" max="9" width="11.42578125" style="203"/>
    <col min="10" max="10" width="12.42578125" style="203" bestFit="1" customWidth="1"/>
    <col min="11" max="11" width="11" style="203" customWidth="1"/>
    <col min="12" max="12" width="16.5703125" style="298" customWidth="1"/>
    <col min="13" max="16384" width="11.42578125" style="203"/>
  </cols>
  <sheetData>
    <row r="1" spans="1:12">
      <c r="A1" s="1"/>
      <c r="B1" s="2"/>
      <c r="C1" s="3"/>
      <c r="D1" s="2"/>
      <c r="E1" s="2"/>
      <c r="F1" s="2"/>
      <c r="G1" s="2"/>
      <c r="H1" s="2"/>
      <c r="I1" s="3"/>
      <c r="J1" s="2"/>
      <c r="K1" s="2"/>
      <c r="L1" s="274"/>
    </row>
    <row r="2" spans="1:12" ht="15.75" thickBot="1">
      <c r="A2" s="600"/>
      <c r="B2" s="5"/>
      <c r="C2" s="6"/>
      <c r="D2" s="602"/>
      <c r="E2" s="602"/>
      <c r="F2" s="602"/>
      <c r="G2" s="602"/>
      <c r="H2" s="602"/>
      <c r="I2" s="603"/>
      <c r="J2" s="604" t="s">
        <v>6</v>
      </c>
      <c r="K2" s="604"/>
      <c r="L2" s="605"/>
    </row>
    <row r="3" spans="1:12">
      <c r="A3" s="600"/>
      <c r="B3" s="5"/>
      <c r="C3" s="6"/>
      <c r="D3" s="602" t="s">
        <v>7</v>
      </c>
      <c r="E3" s="602"/>
      <c r="F3" s="602"/>
      <c r="G3" s="602"/>
      <c r="H3" s="602"/>
      <c r="I3" s="603"/>
      <c r="J3" s="8" t="s">
        <v>8</v>
      </c>
      <c r="K3" s="2"/>
      <c r="L3" s="275"/>
    </row>
    <row r="4" spans="1:12" ht="15.75" thickBot="1">
      <c r="A4" s="600"/>
      <c r="B4" s="5"/>
      <c r="C4" s="10"/>
      <c r="D4" s="606" t="s">
        <v>9</v>
      </c>
      <c r="E4" s="606"/>
      <c r="F4" s="606"/>
      <c r="G4" s="606"/>
      <c r="H4" s="606"/>
      <c r="I4" s="607"/>
      <c r="J4" s="11"/>
      <c r="K4" s="11"/>
      <c r="L4" s="276"/>
    </row>
    <row r="5" spans="1:12" ht="15.75" thickBot="1">
      <c r="A5" s="601"/>
      <c r="B5" s="11"/>
      <c r="C5" s="13"/>
      <c r="D5" s="608" t="s">
        <v>56</v>
      </c>
      <c r="E5" s="608"/>
      <c r="F5" s="608"/>
      <c r="G5" s="608"/>
      <c r="H5" s="608"/>
      <c r="I5" s="609"/>
      <c r="J5" s="14" t="s">
        <v>10</v>
      </c>
      <c r="K5" s="610"/>
      <c r="L5" s="611"/>
    </row>
    <row r="6" spans="1:12">
      <c r="A6" s="16"/>
      <c r="B6" s="5"/>
      <c r="C6" s="5"/>
      <c r="D6" s="5"/>
      <c r="E6" s="5"/>
      <c r="F6" s="5"/>
      <c r="G6" s="5"/>
      <c r="H6" s="5"/>
      <c r="I6" s="5"/>
      <c r="J6" s="5"/>
      <c r="K6" s="5"/>
      <c r="L6" s="277"/>
    </row>
    <row r="7" spans="1:12">
      <c r="A7" s="128" t="s">
        <v>11</v>
      </c>
      <c r="B7" s="19"/>
      <c r="C7" s="20"/>
      <c r="D7" s="20"/>
      <c r="E7" s="20"/>
      <c r="F7" s="20"/>
      <c r="G7" s="20"/>
      <c r="H7" s="20"/>
      <c r="I7" s="20"/>
      <c r="J7" s="20"/>
      <c r="K7" s="20"/>
      <c r="L7" s="278"/>
    </row>
    <row r="8" spans="1:12">
      <c r="A8" s="16"/>
      <c r="B8" s="23"/>
      <c r="C8" s="23"/>
      <c r="D8" s="23"/>
      <c r="E8" s="23"/>
      <c r="F8" s="23"/>
      <c r="G8" s="23"/>
      <c r="H8" s="23"/>
      <c r="I8" s="23"/>
      <c r="J8" s="23"/>
      <c r="K8" s="23"/>
      <c r="L8" s="277"/>
    </row>
    <row r="9" spans="1:12">
      <c r="A9" s="129" t="s">
        <v>12</v>
      </c>
      <c r="B9" s="5"/>
      <c r="C9" s="24"/>
      <c r="D9" s="25" t="s">
        <v>13</v>
      </c>
      <c r="E9" s="23"/>
      <c r="F9" s="23"/>
      <c r="G9" s="23"/>
      <c r="H9" s="23"/>
      <c r="I9" s="23"/>
      <c r="J9" s="23"/>
      <c r="K9" s="23"/>
      <c r="L9" s="277"/>
    </row>
    <row r="10" spans="1:12">
      <c r="A10" s="129" t="s">
        <v>14</v>
      </c>
      <c r="B10" s="5"/>
      <c r="C10" s="612"/>
      <c r="D10" s="612"/>
      <c r="E10" s="612"/>
      <c r="F10" s="612"/>
      <c r="G10" s="612"/>
      <c r="H10" s="612"/>
      <c r="I10" s="612"/>
      <c r="J10" s="612"/>
      <c r="K10" s="612"/>
      <c r="L10" s="613"/>
    </row>
    <row r="11" spans="1:12">
      <c r="A11" s="130"/>
      <c r="B11" s="5"/>
      <c r="C11" s="612"/>
      <c r="D11" s="612"/>
      <c r="E11" s="612"/>
      <c r="F11" s="612"/>
      <c r="G11" s="612"/>
      <c r="H11" s="612"/>
      <c r="I11" s="612"/>
      <c r="J11" s="612"/>
      <c r="K11" s="612"/>
      <c r="L11" s="613"/>
    </row>
    <row r="12" spans="1:12">
      <c r="A12" s="129" t="s">
        <v>15</v>
      </c>
      <c r="B12" s="5"/>
      <c r="C12" s="614"/>
      <c r="D12" s="614"/>
      <c r="E12" s="614"/>
      <c r="F12" s="614"/>
      <c r="G12" s="614"/>
      <c r="H12" s="614"/>
      <c r="I12" s="614"/>
      <c r="J12" s="614"/>
      <c r="K12" s="614"/>
      <c r="L12" s="615"/>
    </row>
    <row r="13" spans="1:12">
      <c r="A13" s="129" t="s">
        <v>16</v>
      </c>
      <c r="B13" s="5"/>
      <c r="C13" s="614"/>
      <c r="D13" s="614"/>
      <c r="E13" s="614"/>
      <c r="F13" s="614"/>
      <c r="G13" s="614"/>
      <c r="H13" s="614"/>
      <c r="I13" s="614"/>
      <c r="J13" s="614"/>
      <c r="K13" s="614"/>
      <c r="L13" s="615"/>
    </row>
    <row r="14" spans="1:12">
      <c r="A14" s="129" t="s">
        <v>17</v>
      </c>
      <c r="B14" s="5"/>
      <c r="C14" s="614"/>
      <c r="D14" s="614"/>
      <c r="E14" s="614"/>
      <c r="F14" s="614"/>
      <c r="G14" s="614"/>
      <c r="H14" s="614"/>
      <c r="I14" s="614"/>
      <c r="J14" s="614"/>
      <c r="K14" s="614"/>
      <c r="L14" s="615"/>
    </row>
    <row r="15" spans="1:12" ht="15.75" thickBot="1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9"/>
    </row>
    <row r="16" spans="1:12" ht="15.75" thickBot="1">
      <c r="A16" s="131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80"/>
    </row>
    <row r="17" spans="1:12">
      <c r="A17" s="132" t="s">
        <v>18</v>
      </c>
      <c r="B17" s="33"/>
      <c r="C17" s="34"/>
      <c r="D17" s="34"/>
      <c r="E17" s="34"/>
      <c r="F17" s="34"/>
      <c r="G17" s="34"/>
      <c r="H17" s="34"/>
      <c r="I17" s="34"/>
      <c r="J17" s="34"/>
      <c r="K17" s="34"/>
      <c r="L17" s="281"/>
    </row>
    <row r="18" spans="1:12" ht="15.75" thickBot="1">
      <c r="A18" s="16"/>
      <c r="B18" s="5"/>
      <c r="C18" s="5"/>
      <c r="D18" s="5"/>
      <c r="E18" s="5"/>
      <c r="F18" s="5"/>
      <c r="G18" s="5"/>
      <c r="H18" s="5"/>
      <c r="I18" s="5"/>
      <c r="J18" s="5"/>
      <c r="K18" s="5"/>
      <c r="L18" s="277"/>
    </row>
    <row r="19" spans="1:12">
      <c r="A19" s="37" t="s">
        <v>19</v>
      </c>
      <c r="B19" s="570" t="s">
        <v>20</v>
      </c>
      <c r="C19" s="571"/>
      <c r="D19" s="571"/>
      <c r="E19" s="571"/>
      <c r="F19" s="571"/>
      <c r="G19" s="571"/>
      <c r="H19" s="571"/>
      <c r="I19" s="571"/>
      <c r="J19" s="599"/>
      <c r="K19" s="299" t="s">
        <v>21</v>
      </c>
      <c r="L19" s="282" t="s">
        <v>22</v>
      </c>
    </row>
    <row r="20" spans="1:12" ht="15.75" thickBot="1">
      <c r="A20" s="39">
        <v>450.2</v>
      </c>
      <c r="B20" s="584" t="s">
        <v>340</v>
      </c>
      <c r="C20" s="585"/>
      <c r="D20" s="585"/>
      <c r="E20" s="585"/>
      <c r="F20" s="585"/>
      <c r="G20" s="585"/>
      <c r="H20" s="585"/>
      <c r="I20" s="585"/>
      <c r="J20" s="586"/>
      <c r="K20" s="40" t="s">
        <v>0</v>
      </c>
      <c r="L20" s="283"/>
    </row>
    <row r="21" spans="1:12">
      <c r="A21" s="16"/>
      <c r="B21" s="5"/>
      <c r="C21" s="5"/>
      <c r="D21" s="5"/>
      <c r="E21" s="5"/>
      <c r="F21" s="5"/>
      <c r="G21" s="5"/>
      <c r="H21" s="5"/>
      <c r="I21" s="5"/>
      <c r="J21" s="5"/>
      <c r="K21" s="5"/>
      <c r="L21" s="277"/>
    </row>
    <row r="22" spans="1:12">
      <c r="A22" s="133" t="s">
        <v>24</v>
      </c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284"/>
    </row>
    <row r="23" spans="1:12" ht="15.75" thickBot="1">
      <c r="A23" s="134"/>
      <c r="B23" s="45"/>
      <c r="C23" s="45"/>
      <c r="D23" s="45"/>
      <c r="E23" s="45"/>
      <c r="F23" s="45"/>
      <c r="G23" s="45"/>
      <c r="H23" s="46"/>
      <c r="I23" s="46"/>
      <c r="J23" s="45"/>
      <c r="K23" s="45"/>
      <c r="L23" s="285"/>
    </row>
    <row r="24" spans="1:12">
      <c r="A24" s="570" t="s">
        <v>20</v>
      </c>
      <c r="B24" s="587"/>
      <c r="C24" s="587"/>
      <c r="D24" s="587"/>
      <c r="E24" s="588"/>
      <c r="F24" s="589" t="s">
        <v>25</v>
      </c>
      <c r="G24" s="587"/>
      <c r="H24" s="590" t="s">
        <v>26</v>
      </c>
      <c r="I24" s="591"/>
      <c r="J24" s="50" t="s">
        <v>27</v>
      </c>
      <c r="K24" s="299" t="s">
        <v>28</v>
      </c>
      <c r="L24" s="286" t="s">
        <v>29</v>
      </c>
    </row>
    <row r="25" spans="1:12">
      <c r="A25" s="580" t="s">
        <v>330</v>
      </c>
      <c r="B25" s="581"/>
      <c r="C25" s="581"/>
      <c r="D25" s="581"/>
      <c r="E25" s="582"/>
      <c r="F25" s="592"/>
      <c r="G25" s="582"/>
      <c r="H25" s="592"/>
      <c r="I25" s="582"/>
      <c r="J25" s="52"/>
      <c r="K25" s="53">
        <v>0.2</v>
      </c>
      <c r="L25" s="287">
        <f>+J25*K25</f>
        <v>0</v>
      </c>
    </row>
    <row r="26" spans="1:12">
      <c r="A26" s="593" t="s">
        <v>278</v>
      </c>
      <c r="B26" s="594"/>
      <c r="C26" s="594"/>
      <c r="D26" s="594"/>
      <c r="E26" s="595"/>
      <c r="F26" s="596"/>
      <c r="G26" s="597"/>
      <c r="H26" s="596"/>
      <c r="I26" s="597"/>
      <c r="J26" s="52"/>
      <c r="K26" s="53">
        <v>0.22</v>
      </c>
      <c r="L26" s="287">
        <f>+J26*K26</f>
        <v>0</v>
      </c>
    </row>
    <row r="27" spans="1:12">
      <c r="A27" s="593" t="s">
        <v>331</v>
      </c>
      <c r="B27" s="594"/>
      <c r="C27" s="594"/>
      <c r="D27" s="594"/>
      <c r="E27" s="595"/>
      <c r="F27" s="301"/>
      <c r="G27" s="302"/>
      <c r="H27" s="301"/>
      <c r="I27" s="302"/>
      <c r="J27" s="52"/>
      <c r="K27" s="73">
        <v>0.2</v>
      </c>
      <c r="L27" s="287">
        <f>+J27*K27</f>
        <v>0</v>
      </c>
    </row>
    <row r="28" spans="1:12" ht="15.75" thickBot="1">
      <c r="A28" s="574" t="s">
        <v>193</v>
      </c>
      <c r="B28" s="575"/>
      <c r="C28" s="575"/>
      <c r="D28" s="575"/>
      <c r="E28" s="583"/>
      <c r="F28" s="598"/>
      <c r="G28" s="583"/>
      <c r="H28" s="598"/>
      <c r="I28" s="583"/>
      <c r="J28" s="57"/>
      <c r="K28" s="58"/>
      <c r="L28" s="288">
        <v>13000</v>
      </c>
    </row>
    <row r="29" spans="1:12" ht="15.75" thickBot="1">
      <c r="A29" s="303" t="s">
        <v>31</v>
      </c>
      <c r="B29" s="304"/>
      <c r="C29" s="304"/>
      <c r="D29" s="304"/>
      <c r="E29" s="304"/>
      <c r="F29" s="304"/>
      <c r="G29" s="304"/>
      <c r="H29" s="304"/>
      <c r="I29" s="304"/>
      <c r="J29" s="304"/>
      <c r="K29" s="305"/>
      <c r="L29" s="289">
        <f>SUM(L25:L28)</f>
        <v>13000</v>
      </c>
    </row>
    <row r="30" spans="1:12">
      <c r="A30" s="135"/>
      <c r="B30" s="5"/>
      <c r="C30" s="5"/>
      <c r="D30" s="5"/>
      <c r="E30" s="5"/>
      <c r="F30" s="5"/>
      <c r="G30" s="5"/>
      <c r="H30" s="5"/>
      <c r="I30" s="5"/>
      <c r="J30" s="5"/>
      <c r="K30" s="5"/>
      <c r="L30" s="277"/>
    </row>
    <row r="31" spans="1:12">
      <c r="A31" s="136" t="s">
        <v>32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278"/>
    </row>
    <row r="32" spans="1:12" ht="15.75" thickBot="1">
      <c r="A32" s="26"/>
      <c r="B32" s="11"/>
      <c r="C32" s="11"/>
      <c r="D32" s="11"/>
      <c r="E32" s="11"/>
      <c r="F32" s="11"/>
      <c r="G32" s="11"/>
      <c r="H32" s="11"/>
      <c r="I32" s="5"/>
      <c r="J32" s="5"/>
      <c r="K32" s="5"/>
      <c r="L32" s="277"/>
    </row>
    <row r="33" spans="1:12">
      <c r="A33" s="570" t="s">
        <v>20</v>
      </c>
      <c r="B33" s="571"/>
      <c r="C33" s="571"/>
      <c r="D33" s="571"/>
      <c r="E33" s="571"/>
      <c r="F33" s="571"/>
      <c r="G33" s="571"/>
      <c r="H33" s="579"/>
      <c r="I33" s="300" t="s">
        <v>21</v>
      </c>
      <c r="J33" s="50" t="s">
        <v>22</v>
      </c>
      <c r="K33" s="299" t="s">
        <v>33</v>
      </c>
      <c r="L33" s="286" t="s">
        <v>29</v>
      </c>
    </row>
    <row r="34" spans="1:12">
      <c r="A34" s="649" t="s">
        <v>332</v>
      </c>
      <c r="B34" s="650"/>
      <c r="C34" s="650"/>
      <c r="D34" s="650"/>
      <c r="E34" s="650"/>
      <c r="F34" s="650"/>
      <c r="G34" s="650"/>
      <c r="H34" s="651"/>
      <c r="I34" s="62" t="s">
        <v>199</v>
      </c>
      <c r="J34" s="63">
        <v>1.3</v>
      </c>
      <c r="K34" s="271">
        <f>+insumos!C38</f>
        <v>202000</v>
      </c>
      <c r="L34" s="287">
        <f>+K34*J34</f>
        <v>262600</v>
      </c>
    </row>
    <row r="35" spans="1:12">
      <c r="A35" s="580"/>
      <c r="B35" s="581"/>
      <c r="C35" s="581"/>
      <c r="D35" s="581"/>
      <c r="E35" s="581"/>
      <c r="F35" s="581"/>
      <c r="G35" s="581"/>
      <c r="H35" s="582"/>
      <c r="I35" s="65"/>
      <c r="J35" s="66"/>
      <c r="K35" s="67"/>
      <c r="L35" s="287"/>
    </row>
    <row r="36" spans="1:12">
      <c r="A36" s="580"/>
      <c r="B36" s="581"/>
      <c r="C36" s="581"/>
      <c r="D36" s="581"/>
      <c r="E36" s="581"/>
      <c r="F36" s="581"/>
      <c r="G36" s="581"/>
      <c r="H36" s="582"/>
      <c r="I36" s="65"/>
      <c r="J36" s="66"/>
      <c r="K36" s="67"/>
      <c r="L36" s="287"/>
    </row>
    <row r="37" spans="1:12">
      <c r="A37" s="580"/>
      <c r="B37" s="581"/>
      <c r="C37" s="581"/>
      <c r="D37" s="581"/>
      <c r="E37" s="581"/>
      <c r="F37" s="581"/>
      <c r="G37" s="581"/>
      <c r="H37" s="582"/>
      <c r="I37" s="65"/>
      <c r="J37" s="66"/>
      <c r="K37" s="67"/>
      <c r="L37" s="290"/>
    </row>
    <row r="38" spans="1:12">
      <c r="A38" s="580"/>
      <c r="B38" s="581"/>
      <c r="C38" s="581"/>
      <c r="D38" s="581"/>
      <c r="E38" s="581"/>
      <c r="F38" s="581"/>
      <c r="G38" s="581"/>
      <c r="H38" s="582"/>
      <c r="I38" s="65"/>
      <c r="J38" s="66"/>
      <c r="K38" s="67"/>
      <c r="L38" s="290"/>
    </row>
    <row r="39" spans="1:12" ht="15.75" thickBot="1">
      <c r="A39" s="574"/>
      <c r="B39" s="575"/>
      <c r="C39" s="575"/>
      <c r="D39" s="575"/>
      <c r="E39" s="575"/>
      <c r="F39" s="575"/>
      <c r="G39" s="575"/>
      <c r="H39" s="583"/>
      <c r="I39" s="69"/>
      <c r="J39" s="70"/>
      <c r="K39" s="67"/>
      <c r="L39" s="291"/>
    </row>
    <row r="40" spans="1:12" ht="15.75" thickBot="1">
      <c r="A40" s="567" t="s">
        <v>31</v>
      </c>
      <c r="B40" s="568"/>
      <c r="C40" s="568"/>
      <c r="D40" s="568"/>
      <c r="E40" s="568"/>
      <c r="F40" s="568"/>
      <c r="G40" s="568"/>
      <c r="H40" s="568"/>
      <c r="I40" s="568"/>
      <c r="J40" s="568"/>
      <c r="K40" s="569"/>
      <c r="L40" s="289">
        <f>SUM(L34:L39)</f>
        <v>262600</v>
      </c>
    </row>
    <row r="41" spans="1:12">
      <c r="A41" s="16"/>
      <c r="B41" s="5"/>
      <c r="C41" s="5"/>
      <c r="D41" s="5"/>
      <c r="E41" s="5"/>
      <c r="F41" s="5"/>
      <c r="G41" s="5"/>
      <c r="H41" s="5"/>
      <c r="I41" s="5"/>
      <c r="J41" s="5"/>
      <c r="K41" s="5"/>
      <c r="L41" s="277"/>
    </row>
    <row r="42" spans="1:12">
      <c r="A42" s="136" t="s">
        <v>34</v>
      </c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278"/>
    </row>
    <row r="43" spans="1:12" ht="15.75" thickBot="1">
      <c r="A43" s="16"/>
      <c r="B43" s="5"/>
      <c r="C43" s="5"/>
      <c r="D43" s="5"/>
      <c r="E43" s="5"/>
      <c r="F43" s="5"/>
      <c r="G43" s="5"/>
      <c r="H43" s="5"/>
      <c r="I43" s="5"/>
      <c r="J43" s="5"/>
      <c r="K43" s="5"/>
      <c r="L43" s="277"/>
    </row>
    <row r="44" spans="1:12">
      <c r="A44" s="570" t="s">
        <v>35</v>
      </c>
      <c r="B44" s="571"/>
      <c r="C44" s="571"/>
      <c r="D44" s="571"/>
      <c r="E44" s="571"/>
      <c r="F44" s="571"/>
      <c r="G44" s="571"/>
      <c r="H44" s="50" t="s">
        <v>36</v>
      </c>
      <c r="I44" s="299" t="s">
        <v>37</v>
      </c>
      <c r="J44" s="50" t="s">
        <v>38</v>
      </c>
      <c r="K44" s="299" t="s">
        <v>39</v>
      </c>
      <c r="L44" s="286" t="s">
        <v>29</v>
      </c>
    </row>
    <row r="45" spans="1:12">
      <c r="A45" s="580"/>
      <c r="B45" s="581"/>
      <c r="C45" s="581"/>
      <c r="D45" s="581"/>
      <c r="E45" s="581"/>
      <c r="F45" s="581"/>
      <c r="G45" s="581"/>
      <c r="H45" s="63"/>
      <c r="I45" s="72"/>
      <c r="J45" s="73"/>
      <c r="K45" s="64"/>
      <c r="L45" s="287">
        <f>+K45*J45</f>
        <v>0</v>
      </c>
    </row>
    <row r="46" spans="1:12" ht="15.75" thickBot="1">
      <c r="A46" s="574"/>
      <c r="B46" s="575"/>
      <c r="C46" s="575"/>
      <c r="D46" s="575"/>
      <c r="E46" s="575"/>
      <c r="F46" s="575"/>
      <c r="G46" s="575"/>
      <c r="H46" s="74"/>
      <c r="I46" s="11"/>
      <c r="J46" s="75"/>
      <c r="K46" s="64"/>
      <c r="L46" s="287"/>
    </row>
    <row r="47" spans="1:12" ht="15.75" thickBot="1">
      <c r="A47" s="567" t="s">
        <v>31</v>
      </c>
      <c r="B47" s="568"/>
      <c r="C47" s="568"/>
      <c r="D47" s="568"/>
      <c r="E47" s="568"/>
      <c r="F47" s="568"/>
      <c r="G47" s="568"/>
      <c r="H47" s="568"/>
      <c r="I47" s="568"/>
      <c r="J47" s="568"/>
      <c r="K47" s="569"/>
      <c r="L47" s="289">
        <f>SUM(L45:L46)</f>
        <v>0</v>
      </c>
    </row>
    <row r="48" spans="1:12">
      <c r="A48" s="16"/>
      <c r="B48" s="5"/>
      <c r="C48" s="5"/>
      <c r="D48" s="5"/>
      <c r="E48" s="5"/>
      <c r="F48" s="5"/>
      <c r="G48" s="5"/>
      <c r="H48" s="5"/>
      <c r="I48" s="5"/>
      <c r="J48" s="5"/>
      <c r="K48" s="5"/>
      <c r="L48" s="277"/>
    </row>
    <row r="49" spans="1:12">
      <c r="A49" s="136" t="s">
        <v>41</v>
      </c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278"/>
    </row>
    <row r="50" spans="1:12" ht="15.75" thickBot="1">
      <c r="A50" s="16"/>
      <c r="B50" s="5"/>
      <c r="C50" s="5"/>
      <c r="D50" s="5"/>
      <c r="E50" s="5"/>
      <c r="F50" s="5"/>
      <c r="G50" s="5"/>
      <c r="H50" s="5"/>
      <c r="I50" s="5"/>
      <c r="J50" s="5"/>
      <c r="K50" s="5"/>
      <c r="L50" s="277"/>
    </row>
    <row r="51" spans="1:12" ht="23.25">
      <c r="A51" s="570" t="s">
        <v>42</v>
      </c>
      <c r="B51" s="571"/>
      <c r="C51" s="571"/>
      <c r="D51" s="571"/>
      <c r="E51" s="571"/>
      <c r="F51" s="571"/>
      <c r="G51" s="571"/>
      <c r="H51" s="50" t="s">
        <v>43</v>
      </c>
      <c r="I51" s="76" t="s">
        <v>44</v>
      </c>
      <c r="J51" s="77" t="s">
        <v>45</v>
      </c>
      <c r="K51" s="76" t="s">
        <v>28</v>
      </c>
      <c r="L51" s="292" t="s">
        <v>29</v>
      </c>
    </row>
    <row r="52" spans="1:12">
      <c r="A52" s="572" t="s">
        <v>334</v>
      </c>
      <c r="B52" s="573"/>
      <c r="C52" s="573"/>
      <c r="D52" s="573"/>
      <c r="E52" s="573"/>
      <c r="F52" s="573"/>
      <c r="G52" s="573"/>
      <c r="H52" s="52">
        <f>+insumos!C49*8+insumos!C50</f>
        <v>419788</v>
      </c>
      <c r="I52" s="214">
        <v>0.85</v>
      </c>
      <c r="J52" s="52">
        <f>+H52*1.85</f>
        <v>776607.8</v>
      </c>
      <c r="K52" s="72">
        <v>4.5</v>
      </c>
      <c r="L52" s="287">
        <f>+J52/K52</f>
        <v>172579.51111111112</v>
      </c>
    </row>
    <row r="53" spans="1:12" ht="15.75" thickBot="1">
      <c r="A53" s="574"/>
      <c r="B53" s="575"/>
      <c r="C53" s="575"/>
      <c r="D53" s="575"/>
      <c r="E53" s="575"/>
      <c r="F53" s="575"/>
      <c r="G53" s="575"/>
      <c r="H53" s="87"/>
      <c r="I53" s="11"/>
      <c r="J53" s="87"/>
      <c r="K53" s="11"/>
      <c r="L53" s="293"/>
    </row>
    <row r="54" spans="1:12" ht="15.75" thickBot="1">
      <c r="A54" s="567"/>
      <c r="B54" s="568"/>
      <c r="C54" s="568"/>
      <c r="D54" s="568"/>
      <c r="E54" s="568"/>
      <c r="F54" s="568"/>
      <c r="G54" s="568"/>
      <c r="H54" s="568"/>
      <c r="I54" s="568"/>
      <c r="J54" s="568"/>
      <c r="K54" s="569"/>
      <c r="L54" s="289">
        <f>ROUND(SUM(L52:L53),0)</f>
        <v>172580</v>
      </c>
    </row>
    <row r="55" spans="1:12" ht="15.75" thickBot="1">
      <c r="A55" s="16"/>
      <c r="B55" s="5"/>
      <c r="C55" s="5"/>
      <c r="D55" s="5"/>
      <c r="E55" s="5"/>
      <c r="F55" s="5"/>
      <c r="G55" s="5"/>
      <c r="H55" s="5"/>
      <c r="I55" s="5"/>
      <c r="J55" s="5"/>
      <c r="K55" s="5"/>
      <c r="L55" s="277"/>
    </row>
    <row r="56" spans="1:12" ht="15.75" thickBot="1">
      <c r="A56" s="576" t="s">
        <v>47</v>
      </c>
      <c r="B56" s="577"/>
      <c r="C56" s="577"/>
      <c r="D56" s="577"/>
      <c r="E56" s="577"/>
      <c r="F56" s="577"/>
      <c r="G56" s="577"/>
      <c r="H56" s="577"/>
      <c r="I56" s="577"/>
      <c r="J56" s="577"/>
      <c r="K56" s="578"/>
      <c r="L56" s="289">
        <f>ROUND(L29+L40+L47+L54,0)</f>
        <v>448180</v>
      </c>
    </row>
    <row r="57" spans="1:12">
      <c r="A57" s="16"/>
      <c r="B57" s="5"/>
      <c r="C57" s="5"/>
      <c r="D57" s="5"/>
      <c r="E57" s="5"/>
      <c r="F57" s="5"/>
      <c r="G57" s="5"/>
      <c r="H57" s="5"/>
      <c r="I57" s="5"/>
      <c r="J57" s="5"/>
      <c r="K57" s="5"/>
      <c r="L57" s="277"/>
    </row>
    <row r="58" spans="1:12">
      <c r="A58" s="16"/>
      <c r="B58" s="5"/>
      <c r="C58" s="5"/>
      <c r="D58" s="5"/>
      <c r="E58" s="5"/>
      <c r="F58" s="5"/>
      <c r="G58" s="5"/>
      <c r="H58" s="5"/>
      <c r="I58" s="5"/>
      <c r="J58" s="5"/>
      <c r="K58" s="5"/>
      <c r="L58" s="277"/>
    </row>
    <row r="59" spans="1:12">
      <c r="A59" s="16"/>
      <c r="B59" s="5"/>
      <c r="C59" s="5"/>
      <c r="D59" s="5"/>
      <c r="E59" s="5"/>
      <c r="F59" s="5"/>
      <c r="G59" s="5"/>
      <c r="H59" s="5"/>
      <c r="I59" s="5"/>
      <c r="J59" s="5"/>
      <c r="K59" s="5"/>
      <c r="L59" s="277"/>
    </row>
    <row r="60" spans="1:12">
      <c r="A60" s="16"/>
      <c r="B60" s="5"/>
      <c r="C60" s="5"/>
      <c r="D60" s="5"/>
      <c r="E60" s="5"/>
      <c r="F60" s="5"/>
      <c r="G60" s="5"/>
      <c r="H60" s="5"/>
      <c r="I60" s="5"/>
      <c r="J60" s="5"/>
      <c r="K60" s="5"/>
      <c r="L60" s="277"/>
    </row>
    <row r="61" spans="1:12">
      <c r="A61" s="16"/>
      <c r="B61" s="5"/>
      <c r="C61" s="5"/>
      <c r="D61" s="5"/>
      <c r="E61" s="5"/>
      <c r="F61" s="5"/>
      <c r="G61" s="5"/>
      <c r="H61" s="5"/>
      <c r="I61" s="5"/>
      <c r="J61" s="5"/>
      <c r="K61" s="5"/>
      <c r="L61" s="277"/>
    </row>
    <row r="62" spans="1:12">
      <c r="A62" s="16"/>
      <c r="B62" s="5"/>
      <c r="C62" s="5"/>
      <c r="D62" s="5"/>
      <c r="E62" s="5"/>
      <c r="F62" s="79" t="s">
        <v>48</v>
      </c>
      <c r="G62" s="5"/>
      <c r="H62" s="5"/>
      <c r="I62" s="5"/>
      <c r="J62" s="5"/>
      <c r="K62" s="5"/>
      <c r="L62" s="277"/>
    </row>
    <row r="63" spans="1:12">
      <c r="A63" s="16"/>
      <c r="B63" s="5"/>
      <c r="C63" s="5"/>
      <c r="D63" s="5"/>
      <c r="E63" s="5"/>
      <c r="F63" s="79" t="s">
        <v>49</v>
      </c>
      <c r="G63" s="554"/>
      <c r="H63" s="554"/>
      <c r="I63" s="554"/>
      <c r="J63" s="5"/>
      <c r="K63" s="5"/>
      <c r="L63" s="277"/>
    </row>
    <row r="64" spans="1:12">
      <c r="A64" s="555" t="s">
        <v>50</v>
      </c>
      <c r="B64" s="556"/>
      <c r="C64" s="556"/>
      <c r="D64" s="556"/>
      <c r="E64" s="556"/>
      <c r="F64" s="556"/>
      <c r="G64" s="556"/>
      <c r="H64" s="556"/>
      <c r="I64" s="556"/>
      <c r="J64" s="556"/>
      <c r="K64" s="556"/>
      <c r="L64" s="557"/>
    </row>
    <row r="65" spans="1:12">
      <c r="A65" s="16"/>
      <c r="B65" s="5"/>
      <c r="C65" s="5"/>
      <c r="D65" s="5"/>
      <c r="E65" s="5"/>
      <c r="F65" s="5" t="s">
        <v>51</v>
      </c>
      <c r="G65" s="5"/>
      <c r="H65" s="5"/>
      <c r="I65" s="5"/>
      <c r="J65" s="5"/>
      <c r="K65" s="5"/>
      <c r="L65" s="277"/>
    </row>
    <row r="66" spans="1:12">
      <c r="A66" s="136" t="s">
        <v>89</v>
      </c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278"/>
    </row>
    <row r="67" spans="1:12">
      <c r="A67" s="558"/>
      <c r="B67" s="559"/>
      <c r="C67" s="559"/>
      <c r="D67" s="559"/>
      <c r="E67" s="559"/>
      <c r="F67" s="559"/>
      <c r="G67" s="559"/>
      <c r="H67" s="559"/>
      <c r="I67" s="559"/>
      <c r="J67" s="559"/>
      <c r="K67" s="559"/>
      <c r="L67" s="560"/>
    </row>
    <row r="68" spans="1:12">
      <c r="A68" s="561"/>
      <c r="B68" s="562"/>
      <c r="C68" s="562"/>
      <c r="D68" s="562"/>
      <c r="E68" s="562"/>
      <c r="F68" s="562"/>
      <c r="G68" s="562"/>
      <c r="H68" s="562"/>
      <c r="I68" s="562"/>
      <c r="J68" s="562"/>
      <c r="K68" s="562"/>
      <c r="L68" s="563"/>
    </row>
    <row r="69" spans="1:12">
      <c r="A69" s="564"/>
      <c r="B69" s="565"/>
      <c r="C69" s="565"/>
      <c r="D69" s="565"/>
      <c r="E69" s="565"/>
      <c r="F69" s="565"/>
      <c r="G69" s="565"/>
      <c r="H69" s="565"/>
      <c r="I69" s="565"/>
      <c r="J69" s="565"/>
      <c r="K69" s="565"/>
      <c r="L69" s="566"/>
    </row>
    <row r="70" spans="1:12">
      <c r="A70" s="80"/>
      <c r="B70" s="81"/>
      <c r="C70" s="81"/>
      <c r="D70" s="81"/>
      <c r="E70" s="81"/>
      <c r="F70" s="81"/>
      <c r="G70" s="81"/>
      <c r="H70" s="81"/>
      <c r="I70" s="81"/>
      <c r="J70" s="81"/>
      <c r="K70" s="81"/>
      <c r="L70" s="294"/>
    </row>
    <row r="71" spans="1:12">
      <c r="A71" s="80" t="s">
        <v>53</v>
      </c>
      <c r="B71" s="137"/>
      <c r="C71" s="81"/>
      <c r="D71" s="81"/>
      <c r="E71" s="81"/>
      <c r="F71" s="81"/>
      <c r="G71" s="81"/>
      <c r="H71" s="81"/>
      <c r="I71" s="81"/>
      <c r="J71" s="81"/>
      <c r="K71" s="81"/>
      <c r="L71" s="294"/>
    </row>
    <row r="72" spans="1:12">
      <c r="A72" s="16" t="s">
        <v>54</v>
      </c>
      <c r="B72" s="5"/>
      <c r="C72" s="5"/>
      <c r="D72" s="5"/>
      <c r="E72" s="79"/>
      <c r="F72" s="5"/>
      <c r="G72" s="5"/>
      <c r="H72" s="5"/>
      <c r="I72" s="5"/>
      <c r="J72" s="5"/>
      <c r="K72" s="5"/>
      <c r="L72" s="277"/>
    </row>
    <row r="73" spans="1:12">
      <c r="A73" s="16"/>
      <c r="B73" s="5"/>
      <c r="C73" s="5"/>
      <c r="D73" s="5"/>
      <c r="E73" s="79"/>
      <c r="F73" s="139"/>
      <c r="G73" s="139"/>
      <c r="H73" s="139"/>
      <c r="I73" s="139"/>
      <c r="J73" s="5"/>
      <c r="K73" s="5"/>
      <c r="L73" s="277"/>
    </row>
    <row r="74" spans="1:12">
      <c r="A74" s="149"/>
      <c r="B74" s="139"/>
      <c r="C74" s="139"/>
      <c r="D74" s="139"/>
      <c r="E74" s="139"/>
      <c r="F74" s="139"/>
      <c r="G74" s="139"/>
      <c r="H74" s="139"/>
      <c r="I74" s="139"/>
      <c r="J74" s="139"/>
      <c r="K74" s="139"/>
      <c r="L74" s="295"/>
    </row>
    <row r="75" spans="1:12">
      <c r="A75" s="16" t="s">
        <v>55</v>
      </c>
      <c r="B75" s="83"/>
      <c r="C75" s="83"/>
      <c r="D75" s="84"/>
      <c r="E75" s="141"/>
      <c r="F75" s="141"/>
      <c r="G75" s="141"/>
      <c r="H75" s="141"/>
      <c r="I75" s="142"/>
      <c r="J75" s="142"/>
      <c r="K75" s="142"/>
      <c r="L75" s="296"/>
    </row>
    <row r="76" spans="1:12" ht="15.75" thickBot="1">
      <c r="A76" s="144"/>
      <c r="B76" s="145"/>
      <c r="C76" s="145"/>
      <c r="D76" s="11"/>
      <c r="E76" s="146"/>
      <c r="F76" s="146"/>
      <c r="G76" s="146"/>
      <c r="H76" s="146"/>
      <c r="I76" s="147"/>
      <c r="J76" s="147"/>
      <c r="K76" s="147"/>
      <c r="L76" s="297"/>
    </row>
  </sheetData>
  <mergeCells count="47">
    <mergeCell ref="B19:J19"/>
    <mergeCell ref="A2:A5"/>
    <mergeCell ref="D2:I2"/>
    <mergeCell ref="J2:L2"/>
    <mergeCell ref="D3:I3"/>
    <mergeCell ref="D4:I4"/>
    <mergeCell ref="D5:I5"/>
    <mergeCell ref="K5:L5"/>
    <mergeCell ref="C10:L10"/>
    <mergeCell ref="C11:L11"/>
    <mergeCell ref="C12:L12"/>
    <mergeCell ref="C13:L13"/>
    <mergeCell ref="C14:L14"/>
    <mergeCell ref="B20:J20"/>
    <mergeCell ref="A24:E24"/>
    <mergeCell ref="F24:G24"/>
    <mergeCell ref="H24:I24"/>
    <mergeCell ref="A25:E25"/>
    <mergeCell ref="F25:G25"/>
    <mergeCell ref="H25:I25"/>
    <mergeCell ref="A26:E26"/>
    <mergeCell ref="F26:G26"/>
    <mergeCell ref="H26:I26"/>
    <mergeCell ref="A27:E27"/>
    <mergeCell ref="A28:E28"/>
    <mergeCell ref="F28:G28"/>
    <mergeCell ref="H28:I28"/>
    <mergeCell ref="A47:K47"/>
    <mergeCell ref="A33:H33"/>
    <mergeCell ref="A34:H34"/>
    <mergeCell ref="A35:H35"/>
    <mergeCell ref="A36:H36"/>
    <mergeCell ref="A37:H37"/>
    <mergeCell ref="A38:H38"/>
    <mergeCell ref="A39:H39"/>
    <mergeCell ref="A40:K40"/>
    <mergeCell ref="A44:G44"/>
    <mergeCell ref="A45:G45"/>
    <mergeCell ref="A46:G46"/>
    <mergeCell ref="A64:L64"/>
    <mergeCell ref="A67:L69"/>
    <mergeCell ref="A51:G51"/>
    <mergeCell ref="A52:G52"/>
    <mergeCell ref="A53:G53"/>
    <mergeCell ref="A54:K54"/>
    <mergeCell ref="A56:K56"/>
    <mergeCell ref="G63:I63"/>
  </mergeCells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L76"/>
  <sheetViews>
    <sheetView topLeftCell="A25" zoomScale="80" zoomScaleNormal="80" workbookViewId="0">
      <selection activeCell="N50" sqref="N50"/>
    </sheetView>
  </sheetViews>
  <sheetFormatPr baseColWidth="10" defaultRowHeight="15"/>
  <cols>
    <col min="1" max="7" width="11.42578125" style="203"/>
    <col min="8" max="8" width="11.7109375" style="203" bestFit="1" customWidth="1"/>
    <col min="9" max="9" width="11.42578125" style="203"/>
    <col min="10" max="10" width="12.42578125" style="203" bestFit="1" customWidth="1"/>
    <col min="11" max="11" width="11" style="203" customWidth="1"/>
    <col min="12" max="12" width="16.5703125" style="298" customWidth="1"/>
    <col min="13" max="16384" width="11.42578125" style="203"/>
  </cols>
  <sheetData>
    <row r="1" spans="1:12">
      <c r="A1" s="1"/>
      <c r="B1" s="2"/>
      <c r="C1" s="3"/>
      <c r="D1" s="2"/>
      <c r="E1" s="2"/>
      <c r="F1" s="2"/>
      <c r="G1" s="2"/>
      <c r="H1" s="2"/>
      <c r="I1" s="3"/>
      <c r="J1" s="2"/>
      <c r="K1" s="2"/>
      <c r="L1" s="274"/>
    </row>
    <row r="2" spans="1:12" ht="15.75" thickBot="1">
      <c r="A2" s="600"/>
      <c r="B2" s="5"/>
      <c r="C2" s="6"/>
      <c r="D2" s="602"/>
      <c r="E2" s="602"/>
      <c r="F2" s="602"/>
      <c r="G2" s="602"/>
      <c r="H2" s="602"/>
      <c r="I2" s="603"/>
      <c r="J2" s="604" t="s">
        <v>6</v>
      </c>
      <c r="K2" s="604"/>
      <c r="L2" s="605"/>
    </row>
    <row r="3" spans="1:12">
      <c r="A3" s="600"/>
      <c r="B3" s="5"/>
      <c r="C3" s="6"/>
      <c r="D3" s="602" t="s">
        <v>7</v>
      </c>
      <c r="E3" s="602"/>
      <c r="F3" s="602"/>
      <c r="G3" s="602"/>
      <c r="H3" s="602"/>
      <c r="I3" s="603"/>
      <c r="J3" s="8" t="s">
        <v>8</v>
      </c>
      <c r="K3" s="2"/>
      <c r="L3" s="275"/>
    </row>
    <row r="4" spans="1:12" ht="15.75" thickBot="1">
      <c r="A4" s="600"/>
      <c r="B4" s="5"/>
      <c r="C4" s="10"/>
      <c r="D4" s="606" t="s">
        <v>9</v>
      </c>
      <c r="E4" s="606"/>
      <c r="F4" s="606"/>
      <c r="G4" s="606"/>
      <c r="H4" s="606"/>
      <c r="I4" s="607"/>
      <c r="J4" s="11"/>
      <c r="K4" s="11"/>
      <c r="L4" s="276"/>
    </row>
    <row r="5" spans="1:12" ht="15.75" thickBot="1">
      <c r="A5" s="601"/>
      <c r="B5" s="11"/>
      <c r="C5" s="13"/>
      <c r="D5" s="608" t="s">
        <v>56</v>
      </c>
      <c r="E5" s="608"/>
      <c r="F5" s="608"/>
      <c r="G5" s="608"/>
      <c r="H5" s="608"/>
      <c r="I5" s="609"/>
      <c r="J5" s="14" t="s">
        <v>10</v>
      </c>
      <c r="K5" s="610"/>
      <c r="L5" s="611"/>
    </row>
    <row r="6" spans="1:12">
      <c r="A6" s="16"/>
      <c r="B6" s="5"/>
      <c r="C6" s="5"/>
      <c r="D6" s="5"/>
      <c r="E6" s="5"/>
      <c r="F6" s="5"/>
      <c r="G6" s="5"/>
      <c r="H6" s="5"/>
      <c r="I6" s="5"/>
      <c r="J6" s="5"/>
      <c r="K6" s="5"/>
      <c r="L6" s="277"/>
    </row>
    <row r="7" spans="1:12">
      <c r="A7" s="128" t="s">
        <v>11</v>
      </c>
      <c r="B7" s="19"/>
      <c r="C7" s="20"/>
      <c r="D7" s="20"/>
      <c r="E7" s="20"/>
      <c r="F7" s="20"/>
      <c r="G7" s="20"/>
      <c r="H7" s="20"/>
      <c r="I7" s="20"/>
      <c r="J7" s="20"/>
      <c r="K7" s="20"/>
      <c r="L7" s="278"/>
    </row>
    <row r="8" spans="1:12">
      <c r="A8" s="16"/>
      <c r="B8" s="23"/>
      <c r="C8" s="23"/>
      <c r="D8" s="23"/>
      <c r="E8" s="23"/>
      <c r="F8" s="23"/>
      <c r="G8" s="23"/>
      <c r="H8" s="23"/>
      <c r="I8" s="23"/>
      <c r="J8" s="23"/>
      <c r="K8" s="23"/>
      <c r="L8" s="277"/>
    </row>
    <row r="9" spans="1:12">
      <c r="A9" s="129" t="s">
        <v>12</v>
      </c>
      <c r="B9" s="5"/>
      <c r="C9" s="24"/>
      <c r="D9" s="25" t="s">
        <v>13</v>
      </c>
      <c r="E9" s="23"/>
      <c r="F9" s="23"/>
      <c r="G9" s="23"/>
      <c r="H9" s="23"/>
      <c r="I9" s="23"/>
      <c r="J9" s="23"/>
      <c r="K9" s="23"/>
      <c r="L9" s="277"/>
    </row>
    <row r="10" spans="1:12">
      <c r="A10" s="129" t="s">
        <v>14</v>
      </c>
      <c r="B10" s="5"/>
      <c r="C10" s="612"/>
      <c r="D10" s="612"/>
      <c r="E10" s="612"/>
      <c r="F10" s="612"/>
      <c r="G10" s="612"/>
      <c r="H10" s="612"/>
      <c r="I10" s="612"/>
      <c r="J10" s="612"/>
      <c r="K10" s="612"/>
      <c r="L10" s="613"/>
    </row>
    <row r="11" spans="1:12">
      <c r="A11" s="130"/>
      <c r="B11" s="5"/>
      <c r="C11" s="612"/>
      <c r="D11" s="612"/>
      <c r="E11" s="612"/>
      <c r="F11" s="612"/>
      <c r="G11" s="612"/>
      <c r="H11" s="612"/>
      <c r="I11" s="612"/>
      <c r="J11" s="612"/>
      <c r="K11" s="612"/>
      <c r="L11" s="613"/>
    </row>
    <row r="12" spans="1:12">
      <c r="A12" s="129" t="s">
        <v>15</v>
      </c>
      <c r="B12" s="5"/>
      <c r="C12" s="614"/>
      <c r="D12" s="614"/>
      <c r="E12" s="614"/>
      <c r="F12" s="614"/>
      <c r="G12" s="614"/>
      <c r="H12" s="614"/>
      <c r="I12" s="614"/>
      <c r="J12" s="614"/>
      <c r="K12" s="614"/>
      <c r="L12" s="615"/>
    </row>
    <row r="13" spans="1:12">
      <c r="A13" s="129" t="s">
        <v>16</v>
      </c>
      <c r="B13" s="5"/>
      <c r="C13" s="614"/>
      <c r="D13" s="614"/>
      <c r="E13" s="614"/>
      <c r="F13" s="614"/>
      <c r="G13" s="614"/>
      <c r="H13" s="614"/>
      <c r="I13" s="614"/>
      <c r="J13" s="614"/>
      <c r="K13" s="614"/>
      <c r="L13" s="615"/>
    </row>
    <row r="14" spans="1:12">
      <c r="A14" s="129" t="s">
        <v>17</v>
      </c>
      <c r="B14" s="5"/>
      <c r="C14" s="614"/>
      <c r="D14" s="614"/>
      <c r="E14" s="614"/>
      <c r="F14" s="614"/>
      <c r="G14" s="614"/>
      <c r="H14" s="614"/>
      <c r="I14" s="614"/>
      <c r="J14" s="614"/>
      <c r="K14" s="614"/>
      <c r="L14" s="615"/>
    </row>
    <row r="15" spans="1:12" ht="15.75" thickBot="1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9"/>
    </row>
    <row r="16" spans="1:12" ht="15.75" thickBot="1">
      <c r="A16" s="131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80"/>
    </row>
    <row r="17" spans="1:12">
      <c r="A17" s="132" t="s">
        <v>18</v>
      </c>
      <c r="B17" s="33"/>
      <c r="C17" s="34"/>
      <c r="D17" s="34"/>
      <c r="E17" s="34"/>
      <c r="F17" s="34"/>
      <c r="G17" s="34"/>
      <c r="H17" s="34"/>
      <c r="I17" s="34"/>
      <c r="J17" s="34"/>
      <c r="K17" s="34"/>
      <c r="L17" s="281"/>
    </row>
    <row r="18" spans="1:12" ht="15.75" thickBot="1">
      <c r="A18" s="16"/>
      <c r="B18" s="5"/>
      <c r="C18" s="5"/>
      <c r="D18" s="5"/>
      <c r="E18" s="5"/>
      <c r="F18" s="5"/>
      <c r="G18" s="5"/>
      <c r="H18" s="5"/>
      <c r="I18" s="5"/>
      <c r="J18" s="5"/>
      <c r="K18" s="5"/>
      <c r="L18" s="277"/>
    </row>
    <row r="19" spans="1:12">
      <c r="A19" s="37" t="s">
        <v>19</v>
      </c>
      <c r="B19" s="570" t="s">
        <v>20</v>
      </c>
      <c r="C19" s="571"/>
      <c r="D19" s="571"/>
      <c r="E19" s="571"/>
      <c r="F19" s="571"/>
      <c r="G19" s="571"/>
      <c r="H19" s="571"/>
      <c r="I19" s="571"/>
      <c r="J19" s="599"/>
      <c r="K19" s="299" t="s">
        <v>21</v>
      </c>
      <c r="L19" s="282" t="s">
        <v>22</v>
      </c>
    </row>
    <row r="20" spans="1:12" ht="15.75" thickBot="1">
      <c r="A20" s="39">
        <v>450.2</v>
      </c>
      <c r="B20" s="584" t="s">
        <v>328</v>
      </c>
      <c r="C20" s="585"/>
      <c r="D20" s="585"/>
      <c r="E20" s="585"/>
      <c r="F20" s="585"/>
      <c r="G20" s="585"/>
      <c r="H20" s="585"/>
      <c r="I20" s="585"/>
      <c r="J20" s="586"/>
      <c r="K20" s="40" t="s">
        <v>0</v>
      </c>
      <c r="L20" s="283"/>
    </row>
    <row r="21" spans="1:12">
      <c r="A21" s="16"/>
      <c r="B21" s="5"/>
      <c r="C21" s="5"/>
      <c r="D21" s="5"/>
      <c r="E21" s="5"/>
      <c r="F21" s="5"/>
      <c r="G21" s="5"/>
      <c r="H21" s="5"/>
      <c r="I21" s="5"/>
      <c r="J21" s="5"/>
      <c r="K21" s="5"/>
      <c r="L21" s="277"/>
    </row>
    <row r="22" spans="1:12">
      <c r="A22" s="133" t="s">
        <v>24</v>
      </c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284"/>
    </row>
    <row r="23" spans="1:12" ht="15.75" thickBot="1">
      <c r="A23" s="134"/>
      <c r="B23" s="45"/>
      <c r="C23" s="45"/>
      <c r="D23" s="45"/>
      <c r="E23" s="45"/>
      <c r="F23" s="45"/>
      <c r="G23" s="45"/>
      <c r="H23" s="46"/>
      <c r="I23" s="46"/>
      <c r="J23" s="45"/>
      <c r="K23" s="45"/>
      <c r="L23" s="285"/>
    </row>
    <row r="24" spans="1:12">
      <c r="A24" s="570" t="s">
        <v>20</v>
      </c>
      <c r="B24" s="587"/>
      <c r="C24" s="587"/>
      <c r="D24" s="587"/>
      <c r="E24" s="588"/>
      <c r="F24" s="589" t="s">
        <v>25</v>
      </c>
      <c r="G24" s="587"/>
      <c r="H24" s="590" t="s">
        <v>26</v>
      </c>
      <c r="I24" s="591"/>
      <c r="J24" s="50" t="s">
        <v>27</v>
      </c>
      <c r="K24" s="299" t="s">
        <v>28</v>
      </c>
      <c r="L24" s="286" t="s">
        <v>29</v>
      </c>
    </row>
    <row r="25" spans="1:12">
      <c r="A25" s="580" t="s">
        <v>330</v>
      </c>
      <c r="B25" s="581"/>
      <c r="C25" s="581"/>
      <c r="D25" s="581"/>
      <c r="E25" s="582"/>
      <c r="F25" s="592"/>
      <c r="G25" s="582"/>
      <c r="H25" s="592"/>
      <c r="I25" s="582"/>
      <c r="J25" s="52">
        <f>+insumos!C61</f>
        <v>210000</v>
      </c>
      <c r="K25" s="53">
        <v>0.2</v>
      </c>
      <c r="L25" s="287">
        <f>+J25*K25</f>
        <v>42000</v>
      </c>
    </row>
    <row r="26" spans="1:12">
      <c r="A26" s="593" t="s">
        <v>278</v>
      </c>
      <c r="B26" s="594"/>
      <c r="C26" s="594"/>
      <c r="D26" s="594"/>
      <c r="E26" s="595"/>
      <c r="F26" s="596"/>
      <c r="G26" s="597"/>
      <c r="H26" s="596"/>
      <c r="I26" s="597"/>
      <c r="J26" s="52">
        <f>+insumos!C66</f>
        <v>130000</v>
      </c>
      <c r="K26" s="53">
        <v>0.22</v>
      </c>
      <c r="L26" s="287">
        <f>+J26*K26</f>
        <v>28600</v>
      </c>
    </row>
    <row r="27" spans="1:12">
      <c r="A27" s="593" t="s">
        <v>331</v>
      </c>
      <c r="B27" s="594"/>
      <c r="C27" s="594"/>
      <c r="D27" s="594"/>
      <c r="E27" s="595"/>
      <c r="F27" s="301"/>
      <c r="G27" s="302"/>
      <c r="H27" s="301"/>
      <c r="I27" s="302"/>
      <c r="J27" s="52">
        <f>+insumos!C62</f>
        <v>210000</v>
      </c>
      <c r="K27" s="73">
        <v>0.2</v>
      </c>
      <c r="L27" s="287">
        <f>+J27*K27</f>
        <v>42000</v>
      </c>
    </row>
    <row r="28" spans="1:12" ht="15.75" thickBot="1">
      <c r="A28" s="574" t="s">
        <v>193</v>
      </c>
      <c r="B28" s="575"/>
      <c r="C28" s="575"/>
      <c r="D28" s="575"/>
      <c r="E28" s="583"/>
      <c r="F28" s="598"/>
      <c r="G28" s="583"/>
      <c r="H28" s="598"/>
      <c r="I28" s="583"/>
      <c r="J28" s="57"/>
      <c r="K28" s="58"/>
      <c r="L28" s="288">
        <v>11000</v>
      </c>
    </row>
    <row r="29" spans="1:12" ht="15.75" thickBot="1">
      <c r="A29" s="303" t="s">
        <v>31</v>
      </c>
      <c r="B29" s="304"/>
      <c r="C29" s="304"/>
      <c r="D29" s="304"/>
      <c r="E29" s="304"/>
      <c r="F29" s="304"/>
      <c r="G29" s="304"/>
      <c r="H29" s="304"/>
      <c r="I29" s="304"/>
      <c r="J29" s="304"/>
      <c r="K29" s="305"/>
      <c r="L29" s="289">
        <f>SUM(L25:L28)</f>
        <v>123600</v>
      </c>
    </row>
    <row r="30" spans="1:12">
      <c r="A30" s="135"/>
      <c r="B30" s="5"/>
      <c r="C30" s="5"/>
      <c r="D30" s="5"/>
      <c r="E30" s="5"/>
      <c r="F30" s="5"/>
      <c r="G30" s="5"/>
      <c r="H30" s="5"/>
      <c r="I30" s="5"/>
      <c r="J30" s="5"/>
      <c r="K30" s="5"/>
      <c r="L30" s="277"/>
    </row>
    <row r="31" spans="1:12">
      <c r="A31" s="136" t="s">
        <v>32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278"/>
    </row>
    <row r="32" spans="1:12" ht="15.75" thickBot="1">
      <c r="A32" s="26"/>
      <c r="B32" s="11"/>
      <c r="C32" s="11"/>
      <c r="D32" s="11"/>
      <c r="E32" s="11"/>
      <c r="F32" s="11"/>
      <c r="G32" s="11"/>
      <c r="H32" s="11"/>
      <c r="I32" s="5"/>
      <c r="J32" s="5"/>
      <c r="K32" s="5"/>
      <c r="L32" s="277"/>
    </row>
    <row r="33" spans="1:12">
      <c r="A33" s="570" t="s">
        <v>20</v>
      </c>
      <c r="B33" s="571"/>
      <c r="C33" s="571"/>
      <c r="D33" s="571"/>
      <c r="E33" s="571"/>
      <c r="F33" s="571"/>
      <c r="G33" s="571"/>
      <c r="H33" s="579"/>
      <c r="I33" s="300" t="s">
        <v>21</v>
      </c>
      <c r="J33" s="50" t="s">
        <v>22</v>
      </c>
      <c r="K33" s="299" t="s">
        <v>33</v>
      </c>
      <c r="L33" s="286" t="s">
        <v>29</v>
      </c>
    </row>
    <row r="34" spans="1:12">
      <c r="A34" s="649" t="s">
        <v>332</v>
      </c>
      <c r="B34" s="650"/>
      <c r="C34" s="650"/>
      <c r="D34" s="650"/>
      <c r="E34" s="650"/>
      <c r="F34" s="650"/>
      <c r="G34" s="650"/>
      <c r="H34" s="651"/>
      <c r="I34" s="62" t="s">
        <v>199</v>
      </c>
      <c r="J34" s="63">
        <v>1.3</v>
      </c>
      <c r="K34" s="271">
        <f>+insumos!C38</f>
        <v>202000</v>
      </c>
      <c r="L34" s="287">
        <f>+K34*J34</f>
        <v>262600</v>
      </c>
    </row>
    <row r="35" spans="1:12">
      <c r="A35" s="580"/>
      <c r="B35" s="581"/>
      <c r="C35" s="581"/>
      <c r="D35" s="581"/>
      <c r="E35" s="581"/>
      <c r="F35" s="581"/>
      <c r="G35" s="581"/>
      <c r="H35" s="582"/>
      <c r="I35" s="65"/>
      <c r="J35" s="66"/>
      <c r="K35" s="67"/>
      <c r="L35" s="287"/>
    </row>
    <row r="36" spans="1:12">
      <c r="A36" s="580"/>
      <c r="B36" s="581"/>
      <c r="C36" s="581"/>
      <c r="D36" s="581"/>
      <c r="E36" s="581"/>
      <c r="F36" s="581"/>
      <c r="G36" s="581"/>
      <c r="H36" s="582"/>
      <c r="I36" s="65"/>
      <c r="J36" s="66"/>
      <c r="K36" s="67"/>
      <c r="L36" s="287"/>
    </row>
    <row r="37" spans="1:12">
      <c r="A37" s="580"/>
      <c r="B37" s="581"/>
      <c r="C37" s="581"/>
      <c r="D37" s="581"/>
      <c r="E37" s="581"/>
      <c r="F37" s="581"/>
      <c r="G37" s="581"/>
      <c r="H37" s="582"/>
      <c r="I37" s="65"/>
      <c r="J37" s="66"/>
      <c r="K37" s="67"/>
      <c r="L37" s="290"/>
    </row>
    <row r="38" spans="1:12">
      <c r="A38" s="580"/>
      <c r="B38" s="581"/>
      <c r="C38" s="581"/>
      <c r="D38" s="581"/>
      <c r="E38" s="581"/>
      <c r="F38" s="581"/>
      <c r="G38" s="581"/>
      <c r="H38" s="582"/>
      <c r="I38" s="65"/>
      <c r="J38" s="66"/>
      <c r="K38" s="67"/>
      <c r="L38" s="290"/>
    </row>
    <row r="39" spans="1:12" ht="15.75" thickBot="1">
      <c r="A39" s="574"/>
      <c r="B39" s="575"/>
      <c r="C39" s="575"/>
      <c r="D39" s="575"/>
      <c r="E39" s="575"/>
      <c r="F39" s="575"/>
      <c r="G39" s="575"/>
      <c r="H39" s="583"/>
      <c r="I39" s="69"/>
      <c r="J39" s="70"/>
      <c r="K39" s="67"/>
      <c r="L39" s="291"/>
    </row>
    <row r="40" spans="1:12" ht="15.75" thickBot="1">
      <c r="A40" s="567" t="s">
        <v>31</v>
      </c>
      <c r="B40" s="568"/>
      <c r="C40" s="568"/>
      <c r="D40" s="568"/>
      <c r="E40" s="568"/>
      <c r="F40" s="568"/>
      <c r="G40" s="568"/>
      <c r="H40" s="568"/>
      <c r="I40" s="568"/>
      <c r="J40" s="568"/>
      <c r="K40" s="569"/>
      <c r="L40" s="289">
        <f>SUM(L34:L39)</f>
        <v>262600</v>
      </c>
    </row>
    <row r="41" spans="1:12">
      <c r="A41" s="16"/>
      <c r="B41" s="5"/>
      <c r="C41" s="5"/>
      <c r="D41" s="5"/>
      <c r="E41" s="5"/>
      <c r="F41" s="5"/>
      <c r="G41" s="5"/>
      <c r="H41" s="5"/>
      <c r="I41" s="5"/>
      <c r="J41" s="5"/>
      <c r="K41" s="5"/>
      <c r="L41" s="277"/>
    </row>
    <row r="42" spans="1:12">
      <c r="A42" s="136" t="s">
        <v>34</v>
      </c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278"/>
    </row>
    <row r="43" spans="1:12" ht="15.75" thickBot="1">
      <c r="A43" s="16"/>
      <c r="B43" s="5"/>
      <c r="C43" s="5"/>
      <c r="D43" s="5"/>
      <c r="E43" s="5"/>
      <c r="F43" s="5"/>
      <c r="G43" s="5"/>
      <c r="H43" s="5"/>
      <c r="I43" s="5"/>
      <c r="J43" s="5"/>
      <c r="K43" s="5"/>
      <c r="L43" s="277"/>
    </row>
    <row r="44" spans="1:12">
      <c r="A44" s="570" t="s">
        <v>35</v>
      </c>
      <c r="B44" s="571"/>
      <c r="C44" s="571"/>
      <c r="D44" s="571"/>
      <c r="E44" s="571"/>
      <c r="F44" s="571"/>
      <c r="G44" s="571"/>
      <c r="H44" s="50" t="s">
        <v>36</v>
      </c>
      <c r="I44" s="299" t="s">
        <v>37</v>
      </c>
      <c r="J44" s="50" t="s">
        <v>38</v>
      </c>
      <c r="K44" s="299" t="s">
        <v>39</v>
      </c>
      <c r="L44" s="286" t="s">
        <v>29</v>
      </c>
    </row>
    <row r="45" spans="1:12">
      <c r="A45" s="580"/>
      <c r="B45" s="581"/>
      <c r="C45" s="581"/>
      <c r="D45" s="581"/>
      <c r="E45" s="581"/>
      <c r="F45" s="581"/>
      <c r="G45" s="581"/>
      <c r="H45" s="63"/>
      <c r="I45" s="72"/>
      <c r="J45" s="73"/>
      <c r="K45" s="64"/>
      <c r="L45" s="287">
        <f>+K45*J45</f>
        <v>0</v>
      </c>
    </row>
    <row r="46" spans="1:12" ht="15.75" thickBot="1">
      <c r="A46" s="574"/>
      <c r="B46" s="575"/>
      <c r="C46" s="575"/>
      <c r="D46" s="575"/>
      <c r="E46" s="575"/>
      <c r="F46" s="575"/>
      <c r="G46" s="575"/>
      <c r="H46" s="74"/>
      <c r="I46" s="11"/>
      <c r="J46" s="75"/>
      <c r="K46" s="64"/>
      <c r="L46" s="287"/>
    </row>
    <row r="47" spans="1:12" ht="15.75" thickBot="1">
      <c r="A47" s="567" t="s">
        <v>31</v>
      </c>
      <c r="B47" s="568"/>
      <c r="C47" s="568"/>
      <c r="D47" s="568"/>
      <c r="E47" s="568"/>
      <c r="F47" s="568"/>
      <c r="G47" s="568"/>
      <c r="H47" s="568"/>
      <c r="I47" s="568"/>
      <c r="J47" s="568"/>
      <c r="K47" s="569"/>
      <c r="L47" s="289">
        <f>SUM(L45:L46)</f>
        <v>0</v>
      </c>
    </row>
    <row r="48" spans="1:12">
      <c r="A48" s="16"/>
      <c r="B48" s="5"/>
      <c r="C48" s="5"/>
      <c r="D48" s="5"/>
      <c r="E48" s="5"/>
      <c r="F48" s="5"/>
      <c r="G48" s="5"/>
      <c r="H48" s="5"/>
      <c r="I48" s="5"/>
      <c r="J48" s="5"/>
      <c r="K48" s="5"/>
      <c r="L48" s="277"/>
    </row>
    <row r="49" spans="1:12">
      <c r="A49" s="136" t="s">
        <v>41</v>
      </c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278"/>
    </row>
    <row r="50" spans="1:12" ht="15.75" thickBot="1">
      <c r="A50" s="16"/>
      <c r="B50" s="5"/>
      <c r="C50" s="5"/>
      <c r="D50" s="5"/>
      <c r="E50" s="5"/>
      <c r="F50" s="5"/>
      <c r="G50" s="5"/>
      <c r="H50" s="5"/>
      <c r="I50" s="5"/>
      <c r="J50" s="5"/>
      <c r="K50" s="5"/>
      <c r="L50" s="277"/>
    </row>
    <row r="51" spans="1:12" ht="23.25">
      <c r="A51" s="570" t="s">
        <v>42</v>
      </c>
      <c r="B51" s="571"/>
      <c r="C51" s="571"/>
      <c r="D51" s="571"/>
      <c r="E51" s="571"/>
      <c r="F51" s="571"/>
      <c r="G51" s="571"/>
      <c r="H51" s="50" t="s">
        <v>43</v>
      </c>
      <c r="I51" s="76" t="s">
        <v>44</v>
      </c>
      <c r="J51" s="77" t="s">
        <v>45</v>
      </c>
      <c r="K51" s="76" t="s">
        <v>28</v>
      </c>
      <c r="L51" s="292" t="s">
        <v>29</v>
      </c>
    </row>
    <row r="52" spans="1:12">
      <c r="A52" s="572" t="s">
        <v>334</v>
      </c>
      <c r="B52" s="573"/>
      <c r="C52" s="573"/>
      <c r="D52" s="573"/>
      <c r="E52" s="573"/>
      <c r="F52" s="573"/>
      <c r="G52" s="573"/>
      <c r="H52" s="52">
        <f>+insumos!C49*8+insumos!C50</f>
        <v>419788</v>
      </c>
      <c r="I52" s="214">
        <v>0.85</v>
      </c>
      <c r="J52" s="52">
        <f>+H52*1.85</f>
        <v>776607.8</v>
      </c>
      <c r="K52" s="72">
        <v>4</v>
      </c>
      <c r="L52" s="287">
        <f>+J52/K52</f>
        <v>194151.95</v>
      </c>
    </row>
    <row r="53" spans="1:12" ht="15.75" thickBot="1">
      <c r="A53" s="574"/>
      <c r="B53" s="575"/>
      <c r="C53" s="575"/>
      <c r="D53" s="575"/>
      <c r="E53" s="575"/>
      <c r="F53" s="575"/>
      <c r="G53" s="575"/>
      <c r="H53" s="87"/>
      <c r="I53" s="11"/>
      <c r="J53" s="87"/>
      <c r="K53" s="11"/>
      <c r="L53" s="293"/>
    </row>
    <row r="54" spans="1:12" ht="15.75" thickBot="1">
      <c r="A54" s="567"/>
      <c r="B54" s="568"/>
      <c r="C54" s="568"/>
      <c r="D54" s="568"/>
      <c r="E54" s="568"/>
      <c r="F54" s="568"/>
      <c r="G54" s="568"/>
      <c r="H54" s="568"/>
      <c r="I54" s="568"/>
      <c r="J54" s="568"/>
      <c r="K54" s="569"/>
      <c r="L54" s="289">
        <f>ROUND(SUM(L52:L53),0)</f>
        <v>194152</v>
      </c>
    </row>
    <row r="55" spans="1:12" ht="15.75" thickBot="1">
      <c r="A55" s="16"/>
      <c r="B55" s="5"/>
      <c r="C55" s="5"/>
      <c r="D55" s="5"/>
      <c r="E55" s="5"/>
      <c r="F55" s="5"/>
      <c r="G55" s="5"/>
      <c r="H55" s="5"/>
      <c r="I55" s="5"/>
      <c r="J55" s="5"/>
      <c r="K55" s="5"/>
      <c r="L55" s="277"/>
    </row>
    <row r="56" spans="1:12" ht="15.75" thickBot="1">
      <c r="A56" s="576" t="s">
        <v>47</v>
      </c>
      <c r="B56" s="577"/>
      <c r="C56" s="577"/>
      <c r="D56" s="577"/>
      <c r="E56" s="577"/>
      <c r="F56" s="577"/>
      <c r="G56" s="577"/>
      <c r="H56" s="577"/>
      <c r="I56" s="577"/>
      <c r="J56" s="577"/>
      <c r="K56" s="578"/>
      <c r="L56" s="289">
        <f>ROUND(L29+L40+L47+L54,0)</f>
        <v>580352</v>
      </c>
    </row>
    <row r="57" spans="1:12">
      <c r="A57" s="16"/>
      <c r="B57" s="5"/>
      <c r="C57" s="5"/>
      <c r="D57" s="5"/>
      <c r="E57" s="5"/>
      <c r="F57" s="5"/>
      <c r="G57" s="5"/>
      <c r="H57" s="5"/>
      <c r="I57" s="5"/>
      <c r="J57" s="5"/>
      <c r="K57" s="5"/>
      <c r="L57" s="277"/>
    </row>
    <row r="58" spans="1:12">
      <c r="A58" s="16"/>
      <c r="B58" s="5"/>
      <c r="C58" s="5"/>
      <c r="D58" s="5"/>
      <c r="E58" s="5"/>
      <c r="F58" s="5"/>
      <c r="G58" s="5"/>
      <c r="H58" s="5"/>
      <c r="I58" s="5"/>
      <c r="J58" s="5"/>
      <c r="K58" s="5"/>
      <c r="L58" s="277"/>
    </row>
    <row r="59" spans="1:12">
      <c r="A59" s="16"/>
      <c r="B59" s="5"/>
      <c r="C59" s="5"/>
      <c r="D59" s="5"/>
      <c r="E59" s="5"/>
      <c r="F59" s="5"/>
      <c r="G59" s="5"/>
      <c r="H59" s="5"/>
      <c r="I59" s="5"/>
      <c r="J59" s="5"/>
      <c r="K59" s="5"/>
      <c r="L59" s="277"/>
    </row>
    <row r="60" spans="1:12">
      <c r="A60" s="16"/>
      <c r="B60" s="5"/>
      <c r="C60" s="5"/>
      <c r="D60" s="5"/>
      <c r="E60" s="5"/>
      <c r="F60" s="5"/>
      <c r="G60" s="5"/>
      <c r="H60" s="5"/>
      <c r="I60" s="5"/>
      <c r="J60" s="5"/>
      <c r="K60" s="5"/>
      <c r="L60" s="277"/>
    </row>
    <row r="61" spans="1:12">
      <c r="A61" s="16"/>
      <c r="B61" s="5"/>
      <c r="C61" s="5"/>
      <c r="D61" s="5"/>
      <c r="E61" s="5"/>
      <c r="F61" s="5"/>
      <c r="G61" s="5"/>
      <c r="H61" s="5"/>
      <c r="I61" s="5"/>
      <c r="J61" s="5"/>
      <c r="K61" s="5"/>
      <c r="L61" s="277"/>
    </row>
    <row r="62" spans="1:12">
      <c r="A62" s="16"/>
      <c r="B62" s="5"/>
      <c r="C62" s="5"/>
      <c r="D62" s="5"/>
      <c r="E62" s="5"/>
      <c r="F62" s="79" t="s">
        <v>48</v>
      </c>
      <c r="G62" s="5"/>
      <c r="H62" s="5"/>
      <c r="I62" s="5"/>
      <c r="J62" s="5"/>
      <c r="K62" s="5"/>
      <c r="L62" s="277"/>
    </row>
    <row r="63" spans="1:12">
      <c r="A63" s="16"/>
      <c r="B63" s="5"/>
      <c r="C63" s="5"/>
      <c r="D63" s="5"/>
      <c r="E63" s="5"/>
      <c r="F63" s="79" t="s">
        <v>49</v>
      </c>
      <c r="G63" s="554"/>
      <c r="H63" s="554"/>
      <c r="I63" s="554"/>
      <c r="J63" s="5"/>
      <c r="K63" s="5"/>
      <c r="L63" s="277"/>
    </row>
    <row r="64" spans="1:12">
      <c r="A64" s="555" t="s">
        <v>50</v>
      </c>
      <c r="B64" s="556"/>
      <c r="C64" s="556"/>
      <c r="D64" s="556"/>
      <c r="E64" s="556"/>
      <c r="F64" s="556"/>
      <c r="G64" s="556"/>
      <c r="H64" s="556"/>
      <c r="I64" s="556"/>
      <c r="J64" s="556"/>
      <c r="K64" s="556"/>
      <c r="L64" s="557"/>
    </row>
    <row r="65" spans="1:12">
      <c r="A65" s="16"/>
      <c r="B65" s="5"/>
      <c r="C65" s="5"/>
      <c r="D65" s="5"/>
      <c r="E65" s="5"/>
      <c r="F65" s="5" t="s">
        <v>51</v>
      </c>
      <c r="G65" s="5"/>
      <c r="H65" s="5"/>
      <c r="I65" s="5"/>
      <c r="J65" s="5"/>
      <c r="K65" s="5"/>
      <c r="L65" s="277"/>
    </row>
    <row r="66" spans="1:12">
      <c r="A66" s="136" t="s">
        <v>89</v>
      </c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278"/>
    </row>
    <row r="67" spans="1:12">
      <c r="A67" s="558"/>
      <c r="B67" s="559"/>
      <c r="C67" s="559"/>
      <c r="D67" s="559"/>
      <c r="E67" s="559"/>
      <c r="F67" s="559"/>
      <c r="G67" s="559"/>
      <c r="H67" s="559"/>
      <c r="I67" s="559"/>
      <c r="J67" s="559"/>
      <c r="K67" s="559"/>
      <c r="L67" s="560"/>
    </row>
    <row r="68" spans="1:12">
      <c r="A68" s="561"/>
      <c r="B68" s="562"/>
      <c r="C68" s="562"/>
      <c r="D68" s="562"/>
      <c r="E68" s="562"/>
      <c r="F68" s="562"/>
      <c r="G68" s="562"/>
      <c r="H68" s="562"/>
      <c r="I68" s="562"/>
      <c r="J68" s="562"/>
      <c r="K68" s="562"/>
      <c r="L68" s="563"/>
    </row>
    <row r="69" spans="1:12">
      <c r="A69" s="564"/>
      <c r="B69" s="565"/>
      <c r="C69" s="565"/>
      <c r="D69" s="565"/>
      <c r="E69" s="565"/>
      <c r="F69" s="565"/>
      <c r="G69" s="565"/>
      <c r="H69" s="565"/>
      <c r="I69" s="565"/>
      <c r="J69" s="565"/>
      <c r="K69" s="565"/>
      <c r="L69" s="566"/>
    </row>
    <row r="70" spans="1:12">
      <c r="A70" s="80"/>
      <c r="B70" s="81"/>
      <c r="C70" s="81"/>
      <c r="D70" s="81"/>
      <c r="E70" s="81"/>
      <c r="F70" s="81"/>
      <c r="G70" s="81"/>
      <c r="H70" s="81"/>
      <c r="I70" s="81"/>
      <c r="J70" s="81"/>
      <c r="K70" s="81"/>
      <c r="L70" s="294"/>
    </row>
    <row r="71" spans="1:12">
      <c r="A71" s="80" t="s">
        <v>53</v>
      </c>
      <c r="B71" s="137"/>
      <c r="C71" s="81"/>
      <c r="D71" s="81"/>
      <c r="E71" s="81"/>
      <c r="F71" s="81"/>
      <c r="G71" s="81"/>
      <c r="H71" s="81"/>
      <c r="I71" s="81"/>
      <c r="J71" s="81"/>
      <c r="K71" s="81"/>
      <c r="L71" s="294"/>
    </row>
    <row r="72" spans="1:12">
      <c r="A72" s="16" t="s">
        <v>54</v>
      </c>
      <c r="B72" s="5"/>
      <c r="C72" s="5"/>
      <c r="D72" s="5"/>
      <c r="E72" s="79"/>
      <c r="F72" s="5"/>
      <c r="G72" s="5"/>
      <c r="H72" s="5"/>
      <c r="I72" s="5"/>
      <c r="J72" s="5"/>
      <c r="K72" s="5"/>
      <c r="L72" s="277"/>
    </row>
    <row r="73" spans="1:12">
      <c r="A73" s="16"/>
      <c r="B73" s="5"/>
      <c r="C73" s="5"/>
      <c r="D73" s="5"/>
      <c r="E73" s="79"/>
      <c r="F73" s="139"/>
      <c r="G73" s="139"/>
      <c r="H73" s="139"/>
      <c r="I73" s="139"/>
      <c r="J73" s="5"/>
      <c r="K73" s="5"/>
      <c r="L73" s="277"/>
    </row>
    <row r="74" spans="1:12">
      <c r="A74" s="149"/>
      <c r="B74" s="139"/>
      <c r="C74" s="139"/>
      <c r="D74" s="139"/>
      <c r="E74" s="139"/>
      <c r="F74" s="139"/>
      <c r="G74" s="139"/>
      <c r="H74" s="139"/>
      <c r="I74" s="139"/>
      <c r="J74" s="139"/>
      <c r="K74" s="139"/>
      <c r="L74" s="295"/>
    </row>
    <row r="75" spans="1:12">
      <c r="A75" s="16" t="s">
        <v>55</v>
      </c>
      <c r="B75" s="83"/>
      <c r="C75" s="83"/>
      <c r="D75" s="84"/>
      <c r="E75" s="141"/>
      <c r="F75" s="141"/>
      <c r="G75" s="141"/>
      <c r="H75" s="141"/>
      <c r="I75" s="142"/>
      <c r="J75" s="142"/>
      <c r="K75" s="142"/>
      <c r="L75" s="296"/>
    </row>
    <row r="76" spans="1:12" ht="15.75" thickBot="1">
      <c r="A76" s="144"/>
      <c r="B76" s="145"/>
      <c r="C76" s="145"/>
      <c r="D76" s="11"/>
      <c r="E76" s="146"/>
      <c r="F76" s="146"/>
      <c r="G76" s="146"/>
      <c r="H76" s="146"/>
      <c r="I76" s="147"/>
      <c r="J76" s="147"/>
      <c r="K76" s="147"/>
      <c r="L76" s="297"/>
    </row>
  </sheetData>
  <mergeCells count="47">
    <mergeCell ref="B19:J19"/>
    <mergeCell ref="A2:A5"/>
    <mergeCell ref="D2:I2"/>
    <mergeCell ref="J2:L2"/>
    <mergeCell ref="D3:I3"/>
    <mergeCell ref="D4:I4"/>
    <mergeCell ref="D5:I5"/>
    <mergeCell ref="K5:L5"/>
    <mergeCell ref="C10:L10"/>
    <mergeCell ref="C11:L11"/>
    <mergeCell ref="C12:L12"/>
    <mergeCell ref="C13:L13"/>
    <mergeCell ref="C14:L14"/>
    <mergeCell ref="B20:J20"/>
    <mergeCell ref="A24:E24"/>
    <mergeCell ref="F24:G24"/>
    <mergeCell ref="H24:I24"/>
    <mergeCell ref="A25:E25"/>
    <mergeCell ref="F25:G25"/>
    <mergeCell ref="H25:I25"/>
    <mergeCell ref="A26:E26"/>
    <mergeCell ref="F26:G26"/>
    <mergeCell ref="H26:I26"/>
    <mergeCell ref="A28:E28"/>
    <mergeCell ref="F28:G28"/>
    <mergeCell ref="H28:I28"/>
    <mergeCell ref="A33:H33"/>
    <mergeCell ref="A34:H34"/>
    <mergeCell ref="A35:H35"/>
    <mergeCell ref="A36:H36"/>
    <mergeCell ref="A37:H37"/>
    <mergeCell ref="G63:I63"/>
    <mergeCell ref="A64:L64"/>
    <mergeCell ref="A67:L69"/>
    <mergeCell ref="A27:E27"/>
    <mergeCell ref="A47:K47"/>
    <mergeCell ref="A51:G51"/>
    <mergeCell ref="A52:G52"/>
    <mergeCell ref="A53:G53"/>
    <mergeCell ref="A54:K54"/>
    <mergeCell ref="A56:K56"/>
    <mergeCell ref="A38:H38"/>
    <mergeCell ref="A39:H39"/>
    <mergeCell ref="A40:K40"/>
    <mergeCell ref="A44:G44"/>
    <mergeCell ref="A45:G45"/>
    <mergeCell ref="A46:G46"/>
  </mergeCells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L78"/>
  <sheetViews>
    <sheetView topLeftCell="A33" zoomScale="80" zoomScaleNormal="80" workbookViewId="0">
      <selection activeCell="L55" sqref="L55"/>
    </sheetView>
  </sheetViews>
  <sheetFormatPr baseColWidth="10" defaultRowHeight="15"/>
  <cols>
    <col min="1" max="9" width="11.42578125" style="203"/>
    <col min="10" max="11" width="12.42578125" style="203" bestFit="1" customWidth="1"/>
    <col min="12" max="12" width="13.5703125" style="203" customWidth="1"/>
    <col min="13" max="16384" width="11.42578125" style="203"/>
  </cols>
  <sheetData>
    <row r="1" spans="1:12">
      <c r="A1" s="1"/>
      <c r="B1" s="2"/>
      <c r="C1" s="3"/>
      <c r="D1" s="2"/>
      <c r="E1" s="2"/>
      <c r="F1" s="2"/>
      <c r="G1" s="2"/>
      <c r="H1" s="2"/>
      <c r="I1" s="3"/>
      <c r="J1" s="2"/>
      <c r="K1" s="2"/>
      <c r="L1" s="3"/>
    </row>
    <row r="2" spans="1:12" ht="15.75" thickBot="1">
      <c r="A2" s="600"/>
      <c r="B2" s="5"/>
      <c r="C2" s="6"/>
      <c r="D2" s="602"/>
      <c r="E2" s="602"/>
      <c r="F2" s="602"/>
      <c r="G2" s="602"/>
      <c r="H2" s="602"/>
      <c r="I2" s="603"/>
      <c r="J2" s="604" t="s">
        <v>6</v>
      </c>
      <c r="K2" s="604"/>
      <c r="L2" s="605"/>
    </row>
    <row r="3" spans="1:12">
      <c r="A3" s="600"/>
      <c r="B3" s="5"/>
      <c r="C3" s="6"/>
      <c r="D3" s="602" t="s">
        <v>7</v>
      </c>
      <c r="E3" s="602"/>
      <c r="F3" s="602"/>
      <c r="G3" s="602"/>
      <c r="H3" s="602"/>
      <c r="I3" s="603"/>
      <c r="J3" s="8" t="s">
        <v>8</v>
      </c>
      <c r="K3" s="2"/>
      <c r="L3" s="9"/>
    </row>
    <row r="4" spans="1:12" ht="15.75" thickBot="1">
      <c r="A4" s="600"/>
      <c r="B4" s="5"/>
      <c r="C4" s="10"/>
      <c r="D4" s="606" t="s">
        <v>9</v>
      </c>
      <c r="E4" s="606"/>
      <c r="F4" s="606"/>
      <c r="G4" s="606"/>
      <c r="H4" s="606"/>
      <c r="I4" s="607"/>
      <c r="J4" s="11"/>
      <c r="K4" s="11"/>
      <c r="L4" s="12"/>
    </row>
    <row r="5" spans="1:12" ht="15.75" thickBot="1">
      <c r="A5" s="601"/>
      <c r="B5" s="11"/>
      <c r="C5" s="13"/>
      <c r="D5" s="608" t="s">
        <v>56</v>
      </c>
      <c r="E5" s="608"/>
      <c r="F5" s="608"/>
      <c r="G5" s="608"/>
      <c r="H5" s="608"/>
      <c r="I5" s="609"/>
      <c r="J5" s="14" t="s">
        <v>10</v>
      </c>
      <c r="K5" s="610"/>
      <c r="L5" s="611"/>
    </row>
    <row r="6" spans="1:12">
      <c r="A6" s="16"/>
      <c r="B6" s="5"/>
      <c r="C6" s="5"/>
      <c r="D6" s="5"/>
      <c r="E6" s="5"/>
      <c r="F6" s="5"/>
      <c r="G6" s="5"/>
      <c r="H6" s="5"/>
      <c r="I6" s="5"/>
      <c r="J6" s="5"/>
      <c r="K6" s="5"/>
      <c r="L6" s="17"/>
    </row>
    <row r="7" spans="1:12">
      <c r="A7" s="128" t="s">
        <v>11</v>
      </c>
      <c r="B7" s="19"/>
      <c r="C7" s="20"/>
      <c r="D7" s="20"/>
      <c r="E7" s="20"/>
      <c r="F7" s="20"/>
      <c r="G7" s="20"/>
      <c r="H7" s="20"/>
      <c r="I7" s="20"/>
      <c r="J7" s="20"/>
      <c r="K7" s="20"/>
      <c r="L7" s="21"/>
    </row>
    <row r="8" spans="1:12">
      <c r="A8" s="16"/>
      <c r="B8" s="23"/>
      <c r="C8" s="23"/>
      <c r="D8" s="23"/>
      <c r="E8" s="23"/>
      <c r="F8" s="23"/>
      <c r="G8" s="23"/>
      <c r="H8" s="23"/>
      <c r="I8" s="23"/>
      <c r="J8" s="23"/>
      <c r="K8" s="23"/>
      <c r="L8" s="17"/>
    </row>
    <row r="9" spans="1:12">
      <c r="A9" s="129" t="s">
        <v>12</v>
      </c>
      <c r="B9" s="5"/>
      <c r="C9" s="24"/>
      <c r="D9" s="25" t="s">
        <v>13</v>
      </c>
      <c r="E9" s="23"/>
      <c r="F9" s="23"/>
      <c r="G9" s="23"/>
      <c r="H9" s="23"/>
      <c r="I9" s="23"/>
      <c r="J9" s="23"/>
      <c r="K9" s="23"/>
      <c r="L9" s="17"/>
    </row>
    <row r="10" spans="1:12">
      <c r="A10" s="129" t="s">
        <v>14</v>
      </c>
      <c r="B10" s="5"/>
      <c r="C10" s="612"/>
      <c r="D10" s="612"/>
      <c r="E10" s="612"/>
      <c r="F10" s="612"/>
      <c r="G10" s="612"/>
      <c r="H10" s="612"/>
      <c r="I10" s="612"/>
      <c r="J10" s="612"/>
      <c r="K10" s="612"/>
      <c r="L10" s="613"/>
    </row>
    <row r="11" spans="1:12">
      <c r="A11" s="130"/>
      <c r="B11" s="5"/>
      <c r="C11" s="612"/>
      <c r="D11" s="612"/>
      <c r="E11" s="612"/>
      <c r="F11" s="612"/>
      <c r="G11" s="612"/>
      <c r="H11" s="612"/>
      <c r="I11" s="612"/>
      <c r="J11" s="612"/>
      <c r="K11" s="612"/>
      <c r="L11" s="613"/>
    </row>
    <row r="12" spans="1:12">
      <c r="A12" s="129" t="s">
        <v>15</v>
      </c>
      <c r="B12" s="5"/>
      <c r="C12" s="614"/>
      <c r="D12" s="614"/>
      <c r="E12" s="614"/>
      <c r="F12" s="614"/>
      <c r="G12" s="614"/>
      <c r="H12" s="614"/>
      <c r="I12" s="614"/>
      <c r="J12" s="614"/>
      <c r="K12" s="614"/>
      <c r="L12" s="615"/>
    </row>
    <row r="13" spans="1:12">
      <c r="A13" s="129" t="s">
        <v>16</v>
      </c>
      <c r="B13" s="5"/>
      <c r="C13" s="614"/>
      <c r="D13" s="614"/>
      <c r="E13" s="614"/>
      <c r="F13" s="614"/>
      <c r="G13" s="614"/>
      <c r="H13" s="614"/>
      <c r="I13" s="614"/>
      <c r="J13" s="614"/>
      <c r="K13" s="614"/>
      <c r="L13" s="615"/>
    </row>
    <row r="14" spans="1:12">
      <c r="A14" s="129" t="s">
        <v>17</v>
      </c>
      <c r="B14" s="5"/>
      <c r="C14" s="614"/>
      <c r="D14" s="614"/>
      <c r="E14" s="614"/>
      <c r="F14" s="614"/>
      <c r="G14" s="614"/>
      <c r="H14" s="614"/>
      <c r="I14" s="614"/>
      <c r="J14" s="614"/>
      <c r="K14" s="614"/>
      <c r="L14" s="615"/>
    </row>
    <row r="15" spans="1:12" ht="15.75" thickBot="1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8"/>
    </row>
    <row r="16" spans="1:12" ht="15.75" thickBot="1">
      <c r="A16" s="131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132" t="s">
        <v>18</v>
      </c>
      <c r="B17" s="33"/>
      <c r="C17" s="34"/>
      <c r="D17" s="34"/>
      <c r="E17" s="34"/>
      <c r="F17" s="34"/>
      <c r="G17" s="34"/>
      <c r="H17" s="34"/>
      <c r="I17" s="34"/>
      <c r="J17" s="34"/>
      <c r="K17" s="34"/>
      <c r="L17" s="35"/>
    </row>
    <row r="18" spans="1:12" ht="15.75" thickBot="1">
      <c r="A18" s="16"/>
      <c r="B18" s="5"/>
      <c r="C18" s="5"/>
      <c r="D18" s="5"/>
      <c r="E18" s="5"/>
      <c r="F18" s="5"/>
      <c r="G18" s="5"/>
      <c r="H18" s="5"/>
      <c r="I18" s="5"/>
      <c r="J18" s="5"/>
      <c r="K18" s="5"/>
      <c r="L18" s="17"/>
    </row>
    <row r="19" spans="1:12">
      <c r="A19" s="37" t="s">
        <v>19</v>
      </c>
      <c r="B19" s="570" t="s">
        <v>20</v>
      </c>
      <c r="C19" s="571"/>
      <c r="D19" s="571"/>
      <c r="E19" s="571"/>
      <c r="F19" s="571"/>
      <c r="G19" s="571"/>
      <c r="H19" s="571"/>
      <c r="I19" s="571"/>
      <c r="J19" s="599"/>
      <c r="K19" s="299" t="s">
        <v>21</v>
      </c>
      <c r="L19" s="37" t="s">
        <v>22</v>
      </c>
    </row>
    <row r="20" spans="1:12" ht="15.75" thickBot="1">
      <c r="A20" s="39"/>
      <c r="B20" s="584" t="s">
        <v>335</v>
      </c>
      <c r="C20" s="585"/>
      <c r="D20" s="585"/>
      <c r="E20" s="585"/>
      <c r="F20" s="585"/>
      <c r="G20" s="585"/>
      <c r="H20" s="585"/>
      <c r="I20" s="585"/>
      <c r="J20" s="586"/>
      <c r="K20" s="40" t="s">
        <v>199</v>
      </c>
      <c r="L20" s="41"/>
    </row>
    <row r="21" spans="1:12">
      <c r="A21" s="16"/>
      <c r="B21" s="5"/>
      <c r="C21" s="5"/>
      <c r="D21" s="5"/>
      <c r="E21" s="5"/>
      <c r="F21" s="5"/>
      <c r="G21" s="5"/>
      <c r="H21" s="5"/>
      <c r="I21" s="5"/>
      <c r="J21" s="5"/>
      <c r="K21" s="5"/>
      <c r="L21" s="17"/>
    </row>
    <row r="22" spans="1:12">
      <c r="A22" s="133" t="s">
        <v>24</v>
      </c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3"/>
    </row>
    <row r="23" spans="1:12" ht="15.75" thickBot="1">
      <c r="A23" s="134"/>
      <c r="B23" s="45"/>
      <c r="C23" s="45"/>
      <c r="D23" s="45"/>
      <c r="E23" s="45"/>
      <c r="F23" s="45"/>
      <c r="G23" s="45"/>
      <c r="H23" s="46"/>
      <c r="I23" s="46"/>
      <c r="J23" s="45"/>
      <c r="K23" s="45"/>
      <c r="L23" s="47"/>
    </row>
    <row r="24" spans="1:12">
      <c r="A24" s="570" t="s">
        <v>20</v>
      </c>
      <c r="B24" s="587"/>
      <c r="C24" s="587"/>
      <c r="D24" s="587"/>
      <c r="E24" s="588"/>
      <c r="F24" s="589" t="s">
        <v>25</v>
      </c>
      <c r="G24" s="587"/>
      <c r="H24" s="590" t="s">
        <v>26</v>
      </c>
      <c r="I24" s="591"/>
      <c r="J24" s="50" t="s">
        <v>27</v>
      </c>
      <c r="K24" s="299" t="s">
        <v>28</v>
      </c>
      <c r="L24" s="51" t="s">
        <v>29</v>
      </c>
    </row>
    <row r="25" spans="1:12">
      <c r="A25" s="580" t="s">
        <v>133</v>
      </c>
      <c r="B25" s="581"/>
      <c r="C25" s="581"/>
      <c r="D25" s="581"/>
      <c r="E25" s="582"/>
      <c r="F25" s="592"/>
      <c r="G25" s="582"/>
      <c r="H25" s="592"/>
      <c r="I25" s="582"/>
      <c r="J25" s="52"/>
      <c r="K25" s="53"/>
      <c r="L25" s="54">
        <f>+L53*10%</f>
        <v>849.74200000000008</v>
      </c>
    </row>
    <row r="26" spans="1:12">
      <c r="A26" s="593" t="s">
        <v>336</v>
      </c>
      <c r="B26" s="594"/>
      <c r="C26" s="594"/>
      <c r="D26" s="594"/>
      <c r="E26" s="595"/>
      <c r="F26" s="596"/>
      <c r="G26" s="597"/>
      <c r="H26" s="596"/>
      <c r="I26" s="597"/>
      <c r="J26" s="52">
        <f>+insumos!C61</f>
        <v>210000</v>
      </c>
      <c r="K26" s="53">
        <v>11</v>
      </c>
      <c r="L26" s="54">
        <f>+J26/K26</f>
        <v>19090.909090909092</v>
      </c>
    </row>
    <row r="27" spans="1:12" ht="15.75" thickBot="1">
      <c r="A27" s="574" t="s">
        <v>337</v>
      </c>
      <c r="B27" s="575"/>
      <c r="C27" s="575"/>
      <c r="D27" s="575"/>
      <c r="E27" s="583"/>
      <c r="F27" s="598"/>
      <c r="G27" s="583"/>
      <c r="H27" s="598"/>
      <c r="I27" s="583"/>
      <c r="J27" s="57">
        <f>+insumos!C66</f>
        <v>130000</v>
      </c>
      <c r="K27" s="58">
        <v>11</v>
      </c>
      <c r="L27" s="54">
        <f>+J27/K27</f>
        <v>11818.181818181818</v>
      </c>
    </row>
    <row r="28" spans="1:12" ht="15.75" thickBot="1">
      <c r="A28" s="567" t="s">
        <v>31</v>
      </c>
      <c r="B28" s="568"/>
      <c r="C28" s="568"/>
      <c r="D28" s="568"/>
      <c r="E28" s="568"/>
      <c r="F28" s="568"/>
      <c r="G28" s="568"/>
      <c r="H28" s="568"/>
      <c r="I28" s="568"/>
      <c r="J28" s="568"/>
      <c r="K28" s="569"/>
      <c r="L28" s="60">
        <f>SUM(L25:L27)</f>
        <v>31758.83290909091</v>
      </c>
    </row>
    <row r="29" spans="1:12">
      <c r="A29" s="135"/>
      <c r="B29" s="5"/>
      <c r="C29" s="5"/>
      <c r="D29" s="5"/>
      <c r="E29" s="5"/>
      <c r="F29" s="5"/>
      <c r="G29" s="5"/>
      <c r="H29" s="5"/>
      <c r="I29" s="5"/>
      <c r="J29" s="5"/>
      <c r="K29" s="5"/>
      <c r="L29" s="17"/>
    </row>
    <row r="30" spans="1:12">
      <c r="A30" s="136" t="s">
        <v>32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21"/>
    </row>
    <row r="31" spans="1:12" ht="15.75" thickBot="1">
      <c r="A31" s="26"/>
      <c r="B31" s="11"/>
      <c r="C31" s="11"/>
      <c r="D31" s="11"/>
      <c r="E31" s="11"/>
      <c r="F31" s="11"/>
      <c r="G31" s="11"/>
      <c r="H31" s="11"/>
      <c r="I31" s="5"/>
      <c r="J31" s="5"/>
      <c r="K31" s="5"/>
      <c r="L31" s="17"/>
    </row>
    <row r="32" spans="1:12">
      <c r="A32" s="570" t="s">
        <v>20</v>
      </c>
      <c r="B32" s="571"/>
      <c r="C32" s="571"/>
      <c r="D32" s="571"/>
      <c r="E32" s="571"/>
      <c r="F32" s="571"/>
      <c r="G32" s="571"/>
      <c r="H32" s="579"/>
      <c r="I32" s="300" t="s">
        <v>21</v>
      </c>
      <c r="J32" s="50" t="s">
        <v>22</v>
      </c>
      <c r="K32" s="299" t="s">
        <v>33</v>
      </c>
      <c r="L32" s="51" t="s">
        <v>29</v>
      </c>
    </row>
    <row r="33" spans="1:12">
      <c r="A33" s="572" t="s">
        <v>329</v>
      </c>
      <c r="B33" s="573"/>
      <c r="C33" s="573"/>
      <c r="D33" s="573"/>
      <c r="E33" s="573"/>
      <c r="F33" s="573"/>
      <c r="G33" s="573"/>
      <c r="H33" s="619"/>
      <c r="I33" s="62" t="s">
        <v>0</v>
      </c>
      <c r="J33" s="63">
        <v>1.3</v>
      </c>
      <c r="K33" s="64">
        <f>+insumos!C34</f>
        <v>184000</v>
      </c>
      <c r="L33" s="54">
        <f>+K33*J33</f>
        <v>239200</v>
      </c>
    </row>
    <row r="34" spans="1:12">
      <c r="A34" s="580"/>
      <c r="B34" s="581"/>
      <c r="C34" s="581"/>
      <c r="D34" s="581"/>
      <c r="E34" s="581"/>
      <c r="F34" s="581"/>
      <c r="G34" s="581"/>
      <c r="H34" s="582"/>
      <c r="I34" s="65"/>
      <c r="J34" s="66"/>
      <c r="K34" s="67"/>
      <c r="L34" s="54"/>
    </row>
    <row r="35" spans="1:12">
      <c r="A35" s="580"/>
      <c r="B35" s="581"/>
      <c r="C35" s="581"/>
      <c r="D35" s="581"/>
      <c r="E35" s="581"/>
      <c r="F35" s="581"/>
      <c r="G35" s="581"/>
      <c r="H35" s="582"/>
      <c r="I35" s="65"/>
      <c r="J35" s="66"/>
      <c r="K35" s="67"/>
      <c r="L35" s="54"/>
    </row>
    <row r="36" spans="1:12">
      <c r="A36" s="580"/>
      <c r="B36" s="581"/>
      <c r="C36" s="581"/>
      <c r="D36" s="581"/>
      <c r="E36" s="581"/>
      <c r="F36" s="581"/>
      <c r="G36" s="581"/>
      <c r="H36" s="582"/>
      <c r="I36" s="65"/>
      <c r="J36" s="66"/>
      <c r="K36" s="67"/>
      <c r="L36" s="68"/>
    </row>
    <row r="37" spans="1:12">
      <c r="A37" s="580"/>
      <c r="B37" s="581"/>
      <c r="C37" s="581"/>
      <c r="D37" s="581"/>
      <c r="E37" s="581"/>
      <c r="F37" s="581"/>
      <c r="G37" s="581"/>
      <c r="H37" s="582"/>
      <c r="I37" s="65"/>
      <c r="J37" s="66"/>
      <c r="K37" s="67"/>
      <c r="L37" s="68"/>
    </row>
    <row r="38" spans="1:12" ht="15.75" thickBot="1">
      <c r="A38" s="574"/>
      <c r="B38" s="575"/>
      <c r="C38" s="575"/>
      <c r="D38" s="575"/>
      <c r="E38" s="575"/>
      <c r="F38" s="575"/>
      <c r="G38" s="575"/>
      <c r="H38" s="583"/>
      <c r="I38" s="69"/>
      <c r="J38" s="70"/>
      <c r="K38" s="67"/>
      <c r="L38" s="71"/>
    </row>
    <row r="39" spans="1:12" ht="15.75" thickBot="1">
      <c r="A39" s="567" t="s">
        <v>31</v>
      </c>
      <c r="B39" s="568"/>
      <c r="C39" s="568"/>
      <c r="D39" s="568"/>
      <c r="E39" s="568"/>
      <c r="F39" s="568"/>
      <c r="G39" s="568"/>
      <c r="H39" s="568"/>
      <c r="I39" s="568"/>
      <c r="J39" s="568"/>
      <c r="K39" s="569"/>
      <c r="L39" s="60">
        <f>SUM(L33:L38)</f>
        <v>239200</v>
      </c>
    </row>
    <row r="40" spans="1:12">
      <c r="A40" s="16"/>
      <c r="B40" s="5"/>
      <c r="C40" s="5"/>
      <c r="D40" s="5"/>
      <c r="E40" s="5"/>
      <c r="F40" s="5"/>
      <c r="G40" s="5"/>
      <c r="H40" s="5"/>
      <c r="I40" s="5"/>
      <c r="J40" s="5"/>
      <c r="K40" s="5"/>
      <c r="L40" s="17"/>
    </row>
    <row r="41" spans="1:12">
      <c r="A41" s="136" t="s">
        <v>34</v>
      </c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21"/>
    </row>
    <row r="42" spans="1:12" ht="15.75" thickBot="1">
      <c r="A42" s="16"/>
      <c r="B42" s="5"/>
      <c r="C42" s="5"/>
      <c r="D42" s="5"/>
      <c r="E42" s="5"/>
      <c r="F42" s="5"/>
      <c r="G42" s="5"/>
      <c r="H42" s="5"/>
      <c r="I42" s="5"/>
      <c r="J42" s="5"/>
      <c r="K42" s="5"/>
      <c r="L42" s="17"/>
    </row>
    <row r="43" spans="1:12">
      <c r="A43" s="570" t="s">
        <v>35</v>
      </c>
      <c r="B43" s="571"/>
      <c r="C43" s="571"/>
      <c r="D43" s="571"/>
      <c r="E43" s="571"/>
      <c r="F43" s="571"/>
      <c r="G43" s="571"/>
      <c r="H43" s="50" t="s">
        <v>36</v>
      </c>
      <c r="I43" s="299" t="s">
        <v>37</v>
      </c>
      <c r="J43" s="50" t="s">
        <v>38</v>
      </c>
      <c r="K43" s="299" t="s">
        <v>39</v>
      </c>
      <c r="L43" s="51" t="s">
        <v>29</v>
      </c>
    </row>
    <row r="44" spans="1:12">
      <c r="A44" s="580"/>
      <c r="B44" s="581"/>
      <c r="C44" s="581"/>
      <c r="D44" s="581"/>
      <c r="E44" s="581"/>
      <c r="F44" s="581"/>
      <c r="G44" s="581"/>
      <c r="H44" s="63"/>
      <c r="I44" s="72"/>
      <c r="J44" s="73"/>
      <c r="K44" s="64"/>
      <c r="L44" s="54"/>
    </row>
    <row r="45" spans="1:12" ht="15.75" thickBot="1">
      <c r="A45" s="574"/>
      <c r="B45" s="575"/>
      <c r="C45" s="575"/>
      <c r="D45" s="575"/>
      <c r="E45" s="575"/>
      <c r="F45" s="575"/>
      <c r="G45" s="575"/>
      <c r="H45" s="74"/>
      <c r="I45" s="11"/>
      <c r="J45" s="75"/>
      <c r="K45" s="64"/>
      <c r="L45" s="54"/>
    </row>
    <row r="46" spans="1:12" ht="15.75" thickBot="1">
      <c r="A46" s="567" t="s">
        <v>31</v>
      </c>
      <c r="B46" s="568"/>
      <c r="C46" s="568"/>
      <c r="D46" s="568"/>
      <c r="E46" s="568"/>
      <c r="F46" s="568"/>
      <c r="G46" s="568"/>
      <c r="H46" s="568"/>
      <c r="I46" s="568"/>
      <c r="J46" s="568"/>
      <c r="K46" s="569"/>
      <c r="L46" s="60">
        <f>SUM(L44:L45)</f>
        <v>0</v>
      </c>
    </row>
    <row r="47" spans="1:12">
      <c r="A47" s="16"/>
      <c r="B47" s="5"/>
      <c r="C47" s="5"/>
      <c r="D47" s="5"/>
      <c r="E47" s="5"/>
      <c r="F47" s="5"/>
      <c r="G47" s="5"/>
      <c r="H47" s="5"/>
      <c r="I47" s="5"/>
      <c r="J47" s="5"/>
      <c r="K47" s="5"/>
      <c r="L47" s="17"/>
    </row>
    <row r="48" spans="1:12">
      <c r="A48" s="136" t="s">
        <v>41</v>
      </c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21"/>
    </row>
    <row r="49" spans="1:12" ht="15.75" thickBot="1">
      <c r="A49" s="16"/>
      <c r="B49" s="5"/>
      <c r="C49" s="5"/>
      <c r="D49" s="5"/>
      <c r="E49" s="5"/>
      <c r="F49" s="5"/>
      <c r="G49" s="5"/>
      <c r="H49" s="5"/>
      <c r="I49" s="5"/>
      <c r="J49" s="5"/>
      <c r="K49" s="5"/>
      <c r="L49" s="17"/>
    </row>
    <row r="50" spans="1:12" ht="23.25">
      <c r="A50" s="570" t="s">
        <v>42</v>
      </c>
      <c r="B50" s="571"/>
      <c r="C50" s="571"/>
      <c r="D50" s="571"/>
      <c r="E50" s="571"/>
      <c r="F50" s="571"/>
      <c r="G50" s="571"/>
      <c r="H50" s="50" t="s">
        <v>43</v>
      </c>
      <c r="I50" s="76" t="s">
        <v>44</v>
      </c>
      <c r="J50" s="77" t="s">
        <v>45</v>
      </c>
      <c r="K50" s="76" t="s">
        <v>28</v>
      </c>
      <c r="L50" s="78" t="s">
        <v>29</v>
      </c>
    </row>
    <row r="51" spans="1:12">
      <c r="A51" s="572" t="s">
        <v>235</v>
      </c>
      <c r="B51" s="573"/>
      <c r="C51" s="573"/>
      <c r="D51" s="573"/>
      <c r="E51" s="573"/>
      <c r="F51" s="573"/>
      <c r="G51" s="573"/>
      <c r="H51" s="52">
        <f>+insumos!C49*2+insumos!C50</f>
        <v>160762</v>
      </c>
      <c r="I51" s="214">
        <v>0.85</v>
      </c>
      <c r="J51" s="52">
        <f>+H51*1.85</f>
        <v>297409.7</v>
      </c>
      <c r="K51" s="72">
        <v>35</v>
      </c>
      <c r="L51" s="54">
        <f>+J51/K51</f>
        <v>8497.42</v>
      </c>
    </row>
    <row r="52" spans="1:12" ht="15.75" thickBot="1">
      <c r="A52" s="574"/>
      <c r="B52" s="575"/>
      <c r="C52" s="575"/>
      <c r="D52" s="575"/>
      <c r="E52" s="575"/>
      <c r="F52" s="575"/>
      <c r="G52" s="575"/>
      <c r="H52" s="87"/>
      <c r="I52" s="11"/>
      <c r="J52" s="87"/>
      <c r="K52" s="11"/>
      <c r="L52" s="88"/>
    </row>
    <row r="53" spans="1:12" ht="15.75" thickBot="1">
      <c r="A53" s="567"/>
      <c r="B53" s="568"/>
      <c r="C53" s="568"/>
      <c r="D53" s="568"/>
      <c r="E53" s="568"/>
      <c r="F53" s="568"/>
      <c r="G53" s="568"/>
      <c r="H53" s="568"/>
      <c r="I53" s="568"/>
      <c r="J53" s="568"/>
      <c r="K53" s="569"/>
      <c r="L53" s="60">
        <f>SUM(L51:L52)</f>
        <v>8497.42</v>
      </c>
    </row>
    <row r="54" spans="1:12" ht="15.75" thickBot="1">
      <c r="A54" s="16"/>
      <c r="B54" s="5"/>
      <c r="C54" s="5"/>
      <c r="D54" s="5"/>
      <c r="E54" s="5"/>
      <c r="F54" s="5"/>
      <c r="G54" s="5"/>
      <c r="H54" s="5"/>
      <c r="I54" s="5"/>
      <c r="J54" s="5"/>
      <c r="K54" s="5"/>
      <c r="L54" s="17"/>
    </row>
    <row r="55" spans="1:12" ht="15.75" thickBot="1">
      <c r="A55" s="576" t="s">
        <v>47</v>
      </c>
      <c r="B55" s="577"/>
      <c r="C55" s="577"/>
      <c r="D55" s="577"/>
      <c r="E55" s="577"/>
      <c r="F55" s="577"/>
      <c r="G55" s="577"/>
      <c r="H55" s="577"/>
      <c r="I55" s="577"/>
      <c r="J55" s="577"/>
      <c r="K55" s="578"/>
      <c r="L55" s="289">
        <f>ROUND(L28+L39+L46+L53,0)</f>
        <v>279456</v>
      </c>
    </row>
    <row r="56" spans="1:12">
      <c r="A56" s="16"/>
      <c r="B56" s="5"/>
      <c r="C56" s="5"/>
      <c r="D56" s="5"/>
      <c r="E56" s="5"/>
      <c r="F56" s="5"/>
      <c r="G56" s="5"/>
      <c r="H56" s="5"/>
      <c r="I56" s="5"/>
      <c r="J56" s="5"/>
      <c r="K56" s="5"/>
      <c r="L56" s="17"/>
    </row>
    <row r="57" spans="1:12">
      <c r="A57" s="16"/>
      <c r="B57" s="5"/>
      <c r="C57" s="5"/>
      <c r="D57" s="5"/>
      <c r="E57" s="5"/>
      <c r="F57" s="5"/>
      <c r="G57" s="5"/>
      <c r="H57" s="5"/>
      <c r="I57" s="5"/>
      <c r="J57" s="5"/>
      <c r="K57" s="5"/>
      <c r="L57" s="17"/>
    </row>
    <row r="58" spans="1:12">
      <c r="A58" s="16"/>
      <c r="B58" s="5"/>
      <c r="C58" s="5"/>
      <c r="D58" s="5"/>
      <c r="E58" s="5"/>
      <c r="F58" s="5"/>
      <c r="G58" s="5"/>
      <c r="H58" s="5"/>
      <c r="I58" s="5"/>
      <c r="J58" s="5"/>
      <c r="K58" s="5"/>
      <c r="L58" s="17"/>
    </row>
    <row r="59" spans="1:12">
      <c r="A59" s="16"/>
      <c r="B59" s="5"/>
      <c r="C59" s="5"/>
      <c r="D59" s="5"/>
      <c r="E59" s="5"/>
      <c r="F59" s="5"/>
      <c r="G59" s="5"/>
      <c r="H59" s="5"/>
      <c r="I59" s="5"/>
      <c r="J59" s="5"/>
      <c r="K59" s="5"/>
      <c r="L59" s="17"/>
    </row>
    <row r="60" spans="1:12">
      <c r="A60" s="16"/>
      <c r="B60" s="5"/>
      <c r="C60" s="5"/>
      <c r="D60" s="5"/>
      <c r="E60" s="5"/>
      <c r="F60" s="5"/>
      <c r="G60" s="5"/>
      <c r="H60" s="5"/>
      <c r="I60" s="5"/>
      <c r="J60" s="5"/>
      <c r="K60" s="5"/>
      <c r="L60" s="17"/>
    </row>
    <row r="61" spans="1:12">
      <c r="A61" s="16"/>
      <c r="B61" s="5"/>
      <c r="C61" s="5"/>
      <c r="D61" s="5"/>
      <c r="E61" s="5"/>
      <c r="F61" s="5"/>
      <c r="G61" s="5"/>
      <c r="H61" s="5"/>
      <c r="I61" s="5"/>
      <c r="J61" s="5"/>
      <c r="K61" s="5"/>
      <c r="L61" s="17"/>
    </row>
    <row r="62" spans="1:12">
      <c r="A62" s="16"/>
      <c r="B62" s="5"/>
      <c r="C62" s="5"/>
      <c r="D62" s="5"/>
      <c r="E62" s="5"/>
      <c r="F62" s="5"/>
      <c r="G62" s="5"/>
      <c r="H62" s="5"/>
      <c r="I62" s="5"/>
      <c r="J62" s="5"/>
      <c r="K62" s="5"/>
      <c r="L62" s="17"/>
    </row>
    <row r="63" spans="1:12">
      <c r="A63" s="16"/>
      <c r="B63" s="5"/>
      <c r="C63" s="5"/>
      <c r="D63" s="5"/>
      <c r="E63" s="5"/>
      <c r="F63" s="5"/>
      <c r="G63" s="5"/>
      <c r="H63" s="5"/>
      <c r="I63" s="5"/>
      <c r="J63" s="5"/>
      <c r="K63" s="5"/>
      <c r="L63" s="17"/>
    </row>
    <row r="64" spans="1:12">
      <c r="A64" s="16"/>
      <c r="B64" s="5"/>
      <c r="C64" s="5"/>
      <c r="D64" s="5"/>
      <c r="E64" s="5"/>
      <c r="F64" s="79" t="s">
        <v>48</v>
      </c>
      <c r="G64" s="5"/>
      <c r="H64" s="5"/>
      <c r="I64" s="5"/>
      <c r="J64" s="5"/>
      <c r="K64" s="5"/>
      <c r="L64" s="17"/>
    </row>
    <row r="65" spans="1:12">
      <c r="A65" s="16"/>
      <c r="B65" s="5"/>
      <c r="C65" s="5"/>
      <c r="D65" s="5"/>
      <c r="E65" s="5"/>
      <c r="F65" s="79" t="s">
        <v>49</v>
      </c>
      <c r="G65" s="554"/>
      <c r="H65" s="554"/>
      <c r="I65" s="554"/>
      <c r="J65" s="5"/>
      <c r="K65" s="5"/>
      <c r="L65" s="17"/>
    </row>
    <row r="66" spans="1:12">
      <c r="A66" s="555" t="s">
        <v>50</v>
      </c>
      <c r="B66" s="556"/>
      <c r="C66" s="556"/>
      <c r="D66" s="556"/>
      <c r="E66" s="556"/>
      <c r="F66" s="556"/>
      <c r="G66" s="556"/>
      <c r="H66" s="556"/>
      <c r="I66" s="556"/>
      <c r="J66" s="556"/>
      <c r="K66" s="556"/>
      <c r="L66" s="557"/>
    </row>
    <row r="67" spans="1:12">
      <c r="A67" s="16"/>
      <c r="B67" s="5"/>
      <c r="C67" s="5"/>
      <c r="D67" s="5"/>
      <c r="E67" s="5"/>
      <c r="F67" s="5" t="s">
        <v>51</v>
      </c>
      <c r="G67" s="5"/>
      <c r="H67" s="5"/>
      <c r="I67" s="5"/>
      <c r="J67" s="5"/>
      <c r="K67" s="5"/>
      <c r="L67" s="17"/>
    </row>
    <row r="68" spans="1:12">
      <c r="A68" s="136" t="s">
        <v>89</v>
      </c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21"/>
    </row>
    <row r="69" spans="1:12">
      <c r="A69" s="558"/>
      <c r="B69" s="559"/>
      <c r="C69" s="559"/>
      <c r="D69" s="559"/>
      <c r="E69" s="559"/>
      <c r="F69" s="559"/>
      <c r="G69" s="559"/>
      <c r="H69" s="559"/>
      <c r="I69" s="559"/>
      <c r="J69" s="559"/>
      <c r="K69" s="559"/>
      <c r="L69" s="560"/>
    </row>
    <row r="70" spans="1:12">
      <c r="A70" s="561"/>
      <c r="B70" s="562"/>
      <c r="C70" s="562"/>
      <c r="D70" s="562"/>
      <c r="E70" s="562"/>
      <c r="F70" s="562"/>
      <c r="G70" s="562"/>
      <c r="H70" s="562"/>
      <c r="I70" s="562"/>
      <c r="J70" s="562"/>
      <c r="K70" s="562"/>
      <c r="L70" s="563"/>
    </row>
    <row r="71" spans="1:12">
      <c r="A71" s="564"/>
      <c r="B71" s="565"/>
      <c r="C71" s="565"/>
      <c r="D71" s="565"/>
      <c r="E71" s="565"/>
      <c r="F71" s="565"/>
      <c r="G71" s="565"/>
      <c r="H71" s="565"/>
      <c r="I71" s="565"/>
      <c r="J71" s="565"/>
      <c r="K71" s="565"/>
      <c r="L71" s="566"/>
    </row>
    <row r="72" spans="1:12">
      <c r="A72" s="80"/>
      <c r="B72" s="81"/>
      <c r="C72" s="81"/>
      <c r="D72" s="81"/>
      <c r="E72" s="81"/>
      <c r="F72" s="81"/>
      <c r="G72" s="81"/>
      <c r="H72" s="81"/>
      <c r="I72" s="81"/>
      <c r="J72" s="81"/>
      <c r="K72" s="81"/>
      <c r="L72" s="82"/>
    </row>
    <row r="73" spans="1:12">
      <c r="A73" s="80" t="s">
        <v>53</v>
      </c>
      <c r="B73" s="137"/>
      <c r="C73" s="81"/>
      <c r="D73" s="81"/>
      <c r="E73" s="81"/>
      <c r="F73" s="81"/>
      <c r="G73" s="81"/>
      <c r="H73" s="81"/>
      <c r="I73" s="81"/>
      <c r="J73" s="81"/>
      <c r="K73" s="81"/>
      <c r="L73" s="82"/>
    </row>
    <row r="74" spans="1:12">
      <c r="A74" s="16" t="s">
        <v>54</v>
      </c>
      <c r="B74" s="5"/>
      <c r="C74" s="5"/>
      <c r="D74" s="5"/>
      <c r="E74" s="79"/>
      <c r="F74" s="5"/>
      <c r="G74" s="5"/>
      <c r="H74" s="5"/>
      <c r="I74" s="5"/>
      <c r="J74" s="5"/>
      <c r="K74" s="5"/>
      <c r="L74" s="17"/>
    </row>
    <row r="75" spans="1:12">
      <c r="A75" s="16"/>
      <c r="B75" s="5"/>
      <c r="C75" s="5"/>
      <c r="D75" s="5"/>
      <c r="E75" s="79"/>
      <c r="F75" s="139"/>
      <c r="G75" s="139"/>
      <c r="H75" s="139"/>
      <c r="I75" s="139"/>
      <c r="J75" s="5"/>
      <c r="K75" s="5"/>
      <c r="L75" s="17"/>
    </row>
    <row r="76" spans="1:12">
      <c r="A76" s="149"/>
      <c r="B76" s="139"/>
      <c r="C76" s="139"/>
      <c r="D76" s="139"/>
      <c r="E76" s="139"/>
      <c r="F76" s="139"/>
      <c r="G76" s="139"/>
      <c r="H76" s="139"/>
      <c r="I76" s="139"/>
      <c r="J76" s="139"/>
      <c r="K76" s="139"/>
      <c r="L76" s="140"/>
    </row>
    <row r="77" spans="1:12">
      <c r="A77" s="16" t="s">
        <v>55</v>
      </c>
      <c r="B77" s="83"/>
      <c r="C77" s="83"/>
      <c r="D77" s="84"/>
      <c r="E77" s="141"/>
      <c r="F77" s="141"/>
      <c r="G77" s="141"/>
      <c r="H77" s="141"/>
      <c r="I77" s="142"/>
      <c r="J77" s="142"/>
      <c r="K77" s="142"/>
      <c r="L77" s="143"/>
    </row>
    <row r="78" spans="1:12" ht="15.75" thickBot="1">
      <c r="A78" s="144"/>
      <c r="B78" s="145"/>
      <c r="C78" s="145"/>
      <c r="D78" s="11"/>
      <c r="E78" s="146"/>
      <c r="F78" s="146"/>
      <c r="G78" s="146"/>
      <c r="H78" s="146"/>
      <c r="I78" s="147"/>
      <c r="J78" s="147"/>
      <c r="K78" s="147"/>
      <c r="L78" s="148"/>
    </row>
  </sheetData>
  <mergeCells count="47">
    <mergeCell ref="B19:J19"/>
    <mergeCell ref="A2:A5"/>
    <mergeCell ref="D2:I2"/>
    <mergeCell ref="J2:L2"/>
    <mergeCell ref="D3:I3"/>
    <mergeCell ref="D4:I4"/>
    <mergeCell ref="D5:I5"/>
    <mergeCell ref="K5:L5"/>
    <mergeCell ref="C10:L10"/>
    <mergeCell ref="C11:L11"/>
    <mergeCell ref="C12:L12"/>
    <mergeCell ref="C13:L13"/>
    <mergeCell ref="C14:L14"/>
    <mergeCell ref="B20:J20"/>
    <mergeCell ref="A24:E24"/>
    <mergeCell ref="F24:G24"/>
    <mergeCell ref="H24:I24"/>
    <mergeCell ref="A25:E25"/>
    <mergeCell ref="F25:G25"/>
    <mergeCell ref="H25:I25"/>
    <mergeCell ref="A26:E26"/>
    <mergeCell ref="F26:G26"/>
    <mergeCell ref="H26:I26"/>
    <mergeCell ref="A27:E27"/>
    <mergeCell ref="F27:G27"/>
    <mergeCell ref="H27:I27"/>
    <mergeCell ref="A45:G45"/>
    <mergeCell ref="A28:K28"/>
    <mergeCell ref="A32:H32"/>
    <mergeCell ref="A33:H33"/>
    <mergeCell ref="A34:H34"/>
    <mergeCell ref="A35:H35"/>
    <mergeCell ref="A36:H36"/>
    <mergeCell ref="A37:H37"/>
    <mergeCell ref="A38:H38"/>
    <mergeCell ref="A39:K39"/>
    <mergeCell ref="A43:G43"/>
    <mergeCell ref="A44:G44"/>
    <mergeCell ref="G65:I65"/>
    <mergeCell ref="A66:L66"/>
    <mergeCell ref="A69:L71"/>
    <mergeCell ref="A46:K46"/>
    <mergeCell ref="A50:G50"/>
    <mergeCell ref="A51:G51"/>
    <mergeCell ref="A52:G52"/>
    <mergeCell ref="A53:K53"/>
    <mergeCell ref="A55:K55"/>
  </mergeCells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BB78"/>
  <sheetViews>
    <sheetView zoomScale="80" zoomScaleNormal="80" workbookViewId="0">
      <selection activeCell="A20" sqref="A20"/>
    </sheetView>
  </sheetViews>
  <sheetFormatPr baseColWidth="10" defaultRowHeight="15"/>
  <cols>
    <col min="1" max="1" width="11.42578125" style="85"/>
    <col min="2" max="2" width="12.140625" style="85" bestFit="1" customWidth="1"/>
    <col min="3" max="7" width="11.42578125" style="85"/>
    <col min="8" max="8" width="12.42578125" style="85" customWidth="1"/>
    <col min="9" max="9" width="12.5703125" style="85" customWidth="1"/>
    <col min="10" max="10" width="13.28515625" style="85" customWidth="1"/>
    <col min="11" max="11" width="15.85546875" style="85" customWidth="1"/>
    <col min="12" max="12" width="13" style="85" customWidth="1"/>
    <col min="13" max="254" width="11.42578125" style="203"/>
    <col min="255" max="255" width="1.85546875" style="203" customWidth="1"/>
    <col min="256" max="256" width="11.42578125" style="203"/>
    <col min="257" max="257" width="12.140625" style="203" bestFit="1" customWidth="1"/>
    <col min="258" max="262" width="11.42578125" style="203"/>
    <col min="263" max="263" width="12.42578125" style="203" customWidth="1"/>
    <col min="264" max="264" width="12.5703125" style="203" customWidth="1"/>
    <col min="265" max="265" width="13.28515625" style="203" customWidth="1"/>
    <col min="266" max="266" width="15.85546875" style="203" customWidth="1"/>
    <col min="267" max="267" width="13" style="203" customWidth="1"/>
    <col min="268" max="268" width="0.140625" style="203" customWidth="1"/>
    <col min="269" max="510" width="11.42578125" style="203"/>
    <col min="511" max="511" width="1.85546875" style="203" customWidth="1"/>
    <col min="512" max="512" width="11.42578125" style="203"/>
    <col min="513" max="513" width="12.140625" style="203" bestFit="1" customWidth="1"/>
    <col min="514" max="518" width="11.42578125" style="203"/>
    <col min="519" max="519" width="12.42578125" style="203" customWidth="1"/>
    <col min="520" max="520" width="12.5703125" style="203" customWidth="1"/>
    <col min="521" max="521" width="13.28515625" style="203" customWidth="1"/>
    <col min="522" max="522" width="15.85546875" style="203" customWidth="1"/>
    <col min="523" max="523" width="13" style="203" customWidth="1"/>
    <col min="524" max="524" width="0.140625" style="203" customWidth="1"/>
    <col min="525" max="766" width="11.42578125" style="203"/>
    <col min="767" max="767" width="1.85546875" style="203" customWidth="1"/>
    <col min="768" max="768" width="11.42578125" style="203"/>
    <col min="769" max="769" width="12.140625" style="203" bestFit="1" customWidth="1"/>
    <col min="770" max="774" width="11.42578125" style="203"/>
    <col min="775" max="775" width="12.42578125" style="203" customWidth="1"/>
    <col min="776" max="776" width="12.5703125" style="203" customWidth="1"/>
    <col min="777" max="777" width="13.28515625" style="203" customWidth="1"/>
    <col min="778" max="778" width="15.85546875" style="203" customWidth="1"/>
    <col min="779" max="779" width="13" style="203" customWidth="1"/>
    <col min="780" max="780" width="0.140625" style="203" customWidth="1"/>
    <col min="781" max="1022" width="11.42578125" style="203"/>
    <col min="1023" max="1023" width="1.85546875" style="203" customWidth="1"/>
    <col min="1024" max="1024" width="11.42578125" style="203"/>
    <col min="1025" max="1025" width="12.140625" style="203" bestFit="1" customWidth="1"/>
    <col min="1026" max="1030" width="11.42578125" style="203"/>
    <col min="1031" max="1031" width="12.42578125" style="203" customWidth="1"/>
    <col min="1032" max="1032" width="12.5703125" style="203" customWidth="1"/>
    <col min="1033" max="1033" width="13.28515625" style="203" customWidth="1"/>
    <col min="1034" max="1034" width="15.85546875" style="203" customWidth="1"/>
    <col min="1035" max="1035" width="13" style="203" customWidth="1"/>
    <col min="1036" max="1036" width="0.140625" style="203" customWidth="1"/>
    <col min="1037" max="1278" width="11.42578125" style="203"/>
    <col min="1279" max="1279" width="1.85546875" style="203" customWidth="1"/>
    <col min="1280" max="1280" width="11.42578125" style="203"/>
    <col min="1281" max="1281" width="12.140625" style="203" bestFit="1" customWidth="1"/>
    <col min="1282" max="1286" width="11.42578125" style="203"/>
    <col min="1287" max="1287" width="12.42578125" style="203" customWidth="1"/>
    <col min="1288" max="1288" width="12.5703125" style="203" customWidth="1"/>
    <col min="1289" max="1289" width="13.28515625" style="203" customWidth="1"/>
    <col min="1290" max="1290" width="15.85546875" style="203" customWidth="1"/>
    <col min="1291" max="1291" width="13" style="203" customWidth="1"/>
    <col min="1292" max="1292" width="0.140625" style="203" customWidth="1"/>
    <col min="1293" max="1534" width="11.42578125" style="203"/>
    <col min="1535" max="1535" width="1.85546875" style="203" customWidth="1"/>
    <col min="1536" max="1536" width="11.42578125" style="203"/>
    <col min="1537" max="1537" width="12.140625" style="203" bestFit="1" customWidth="1"/>
    <col min="1538" max="1542" width="11.42578125" style="203"/>
    <col min="1543" max="1543" width="12.42578125" style="203" customWidth="1"/>
    <col min="1544" max="1544" width="12.5703125" style="203" customWidth="1"/>
    <col min="1545" max="1545" width="13.28515625" style="203" customWidth="1"/>
    <col min="1546" max="1546" width="15.85546875" style="203" customWidth="1"/>
    <col min="1547" max="1547" width="13" style="203" customWidth="1"/>
    <col min="1548" max="1548" width="0.140625" style="203" customWidth="1"/>
    <col min="1549" max="1790" width="11.42578125" style="203"/>
    <col min="1791" max="1791" width="1.85546875" style="203" customWidth="1"/>
    <col min="1792" max="1792" width="11.42578125" style="203"/>
    <col min="1793" max="1793" width="12.140625" style="203" bestFit="1" customWidth="1"/>
    <col min="1794" max="1798" width="11.42578125" style="203"/>
    <col min="1799" max="1799" width="12.42578125" style="203" customWidth="1"/>
    <col min="1800" max="1800" width="12.5703125" style="203" customWidth="1"/>
    <col min="1801" max="1801" width="13.28515625" style="203" customWidth="1"/>
    <col min="1802" max="1802" width="15.85546875" style="203" customWidth="1"/>
    <col min="1803" max="1803" width="13" style="203" customWidth="1"/>
    <col min="1804" max="1804" width="0.140625" style="203" customWidth="1"/>
    <col min="1805" max="2046" width="11.42578125" style="203"/>
    <col min="2047" max="2047" width="1.85546875" style="203" customWidth="1"/>
    <col min="2048" max="2048" width="11.42578125" style="203"/>
    <col min="2049" max="2049" width="12.140625" style="203" bestFit="1" customWidth="1"/>
    <col min="2050" max="2054" width="11.42578125" style="203"/>
    <col min="2055" max="2055" width="12.42578125" style="203" customWidth="1"/>
    <col min="2056" max="2056" width="12.5703125" style="203" customWidth="1"/>
    <col min="2057" max="2057" width="13.28515625" style="203" customWidth="1"/>
    <col min="2058" max="2058" width="15.85546875" style="203" customWidth="1"/>
    <col min="2059" max="2059" width="13" style="203" customWidth="1"/>
    <col min="2060" max="2060" width="0.140625" style="203" customWidth="1"/>
    <col min="2061" max="2302" width="11.42578125" style="203"/>
    <col min="2303" max="2303" width="1.85546875" style="203" customWidth="1"/>
    <col min="2304" max="2304" width="11.42578125" style="203"/>
    <col min="2305" max="2305" width="12.140625" style="203" bestFit="1" customWidth="1"/>
    <col min="2306" max="2310" width="11.42578125" style="203"/>
    <col min="2311" max="2311" width="12.42578125" style="203" customWidth="1"/>
    <col min="2312" max="2312" width="12.5703125" style="203" customWidth="1"/>
    <col min="2313" max="2313" width="13.28515625" style="203" customWidth="1"/>
    <col min="2314" max="2314" width="15.85546875" style="203" customWidth="1"/>
    <col min="2315" max="2315" width="13" style="203" customWidth="1"/>
    <col min="2316" max="2316" width="0.140625" style="203" customWidth="1"/>
    <col min="2317" max="2558" width="11.42578125" style="203"/>
    <col min="2559" max="2559" width="1.85546875" style="203" customWidth="1"/>
    <col min="2560" max="2560" width="11.42578125" style="203"/>
    <col min="2561" max="2561" width="12.140625" style="203" bestFit="1" customWidth="1"/>
    <col min="2562" max="2566" width="11.42578125" style="203"/>
    <col min="2567" max="2567" width="12.42578125" style="203" customWidth="1"/>
    <col min="2568" max="2568" width="12.5703125" style="203" customWidth="1"/>
    <col min="2569" max="2569" width="13.28515625" style="203" customWidth="1"/>
    <col min="2570" max="2570" width="15.85546875" style="203" customWidth="1"/>
    <col min="2571" max="2571" width="13" style="203" customWidth="1"/>
    <col min="2572" max="2572" width="0.140625" style="203" customWidth="1"/>
    <col min="2573" max="2814" width="11.42578125" style="203"/>
    <col min="2815" max="2815" width="1.85546875" style="203" customWidth="1"/>
    <col min="2816" max="2816" width="11.42578125" style="203"/>
    <col min="2817" max="2817" width="12.140625" style="203" bestFit="1" customWidth="1"/>
    <col min="2818" max="2822" width="11.42578125" style="203"/>
    <col min="2823" max="2823" width="12.42578125" style="203" customWidth="1"/>
    <col min="2824" max="2824" width="12.5703125" style="203" customWidth="1"/>
    <col min="2825" max="2825" width="13.28515625" style="203" customWidth="1"/>
    <col min="2826" max="2826" width="15.85546875" style="203" customWidth="1"/>
    <col min="2827" max="2827" width="13" style="203" customWidth="1"/>
    <col min="2828" max="2828" width="0.140625" style="203" customWidth="1"/>
    <col min="2829" max="3070" width="11.42578125" style="203"/>
    <col min="3071" max="3071" width="1.85546875" style="203" customWidth="1"/>
    <col min="3072" max="3072" width="11.42578125" style="203"/>
    <col min="3073" max="3073" width="12.140625" style="203" bestFit="1" customWidth="1"/>
    <col min="3074" max="3078" width="11.42578125" style="203"/>
    <col min="3079" max="3079" width="12.42578125" style="203" customWidth="1"/>
    <col min="3080" max="3080" width="12.5703125" style="203" customWidth="1"/>
    <col min="3081" max="3081" width="13.28515625" style="203" customWidth="1"/>
    <col min="3082" max="3082" width="15.85546875" style="203" customWidth="1"/>
    <col min="3083" max="3083" width="13" style="203" customWidth="1"/>
    <col min="3084" max="3084" width="0.140625" style="203" customWidth="1"/>
    <col min="3085" max="3326" width="11.42578125" style="203"/>
    <col min="3327" max="3327" width="1.85546875" style="203" customWidth="1"/>
    <col min="3328" max="3328" width="11.42578125" style="203"/>
    <col min="3329" max="3329" width="12.140625" style="203" bestFit="1" customWidth="1"/>
    <col min="3330" max="3334" width="11.42578125" style="203"/>
    <col min="3335" max="3335" width="12.42578125" style="203" customWidth="1"/>
    <col min="3336" max="3336" width="12.5703125" style="203" customWidth="1"/>
    <col min="3337" max="3337" width="13.28515625" style="203" customWidth="1"/>
    <col min="3338" max="3338" width="15.85546875" style="203" customWidth="1"/>
    <col min="3339" max="3339" width="13" style="203" customWidth="1"/>
    <col min="3340" max="3340" width="0.140625" style="203" customWidth="1"/>
    <col min="3341" max="3582" width="11.42578125" style="203"/>
    <col min="3583" max="3583" width="1.85546875" style="203" customWidth="1"/>
    <col min="3584" max="3584" width="11.42578125" style="203"/>
    <col min="3585" max="3585" width="12.140625" style="203" bestFit="1" customWidth="1"/>
    <col min="3586" max="3590" width="11.42578125" style="203"/>
    <col min="3591" max="3591" width="12.42578125" style="203" customWidth="1"/>
    <col min="3592" max="3592" width="12.5703125" style="203" customWidth="1"/>
    <col min="3593" max="3593" width="13.28515625" style="203" customWidth="1"/>
    <col min="3594" max="3594" width="15.85546875" style="203" customWidth="1"/>
    <col min="3595" max="3595" width="13" style="203" customWidth="1"/>
    <col min="3596" max="3596" width="0.140625" style="203" customWidth="1"/>
    <col min="3597" max="3838" width="11.42578125" style="203"/>
    <col min="3839" max="3839" width="1.85546875" style="203" customWidth="1"/>
    <col min="3840" max="3840" width="11.42578125" style="203"/>
    <col min="3841" max="3841" width="12.140625" style="203" bestFit="1" customWidth="1"/>
    <col min="3842" max="3846" width="11.42578125" style="203"/>
    <col min="3847" max="3847" width="12.42578125" style="203" customWidth="1"/>
    <col min="3848" max="3848" width="12.5703125" style="203" customWidth="1"/>
    <col min="3849" max="3849" width="13.28515625" style="203" customWidth="1"/>
    <col min="3850" max="3850" width="15.85546875" style="203" customWidth="1"/>
    <col min="3851" max="3851" width="13" style="203" customWidth="1"/>
    <col min="3852" max="3852" width="0.140625" style="203" customWidth="1"/>
    <col min="3853" max="4094" width="11.42578125" style="203"/>
    <col min="4095" max="4095" width="1.85546875" style="203" customWidth="1"/>
    <col min="4096" max="4096" width="11.42578125" style="203"/>
    <col min="4097" max="4097" width="12.140625" style="203" bestFit="1" customWidth="1"/>
    <col min="4098" max="4102" width="11.42578125" style="203"/>
    <col min="4103" max="4103" width="12.42578125" style="203" customWidth="1"/>
    <col min="4104" max="4104" width="12.5703125" style="203" customWidth="1"/>
    <col min="4105" max="4105" width="13.28515625" style="203" customWidth="1"/>
    <col min="4106" max="4106" width="15.85546875" style="203" customWidth="1"/>
    <col min="4107" max="4107" width="13" style="203" customWidth="1"/>
    <col min="4108" max="4108" width="0.140625" style="203" customWidth="1"/>
    <col min="4109" max="4350" width="11.42578125" style="203"/>
    <col min="4351" max="4351" width="1.85546875" style="203" customWidth="1"/>
    <col min="4352" max="4352" width="11.42578125" style="203"/>
    <col min="4353" max="4353" width="12.140625" style="203" bestFit="1" customWidth="1"/>
    <col min="4354" max="4358" width="11.42578125" style="203"/>
    <col min="4359" max="4359" width="12.42578125" style="203" customWidth="1"/>
    <col min="4360" max="4360" width="12.5703125" style="203" customWidth="1"/>
    <col min="4361" max="4361" width="13.28515625" style="203" customWidth="1"/>
    <col min="4362" max="4362" width="15.85546875" style="203" customWidth="1"/>
    <col min="4363" max="4363" width="13" style="203" customWidth="1"/>
    <col min="4364" max="4364" width="0.140625" style="203" customWidth="1"/>
    <col min="4365" max="4606" width="11.42578125" style="203"/>
    <col min="4607" max="4607" width="1.85546875" style="203" customWidth="1"/>
    <col min="4608" max="4608" width="11.42578125" style="203"/>
    <col min="4609" max="4609" width="12.140625" style="203" bestFit="1" customWidth="1"/>
    <col min="4610" max="4614" width="11.42578125" style="203"/>
    <col min="4615" max="4615" width="12.42578125" style="203" customWidth="1"/>
    <col min="4616" max="4616" width="12.5703125" style="203" customWidth="1"/>
    <col min="4617" max="4617" width="13.28515625" style="203" customWidth="1"/>
    <col min="4618" max="4618" width="15.85546875" style="203" customWidth="1"/>
    <col min="4619" max="4619" width="13" style="203" customWidth="1"/>
    <col min="4620" max="4620" width="0.140625" style="203" customWidth="1"/>
    <col min="4621" max="4862" width="11.42578125" style="203"/>
    <col min="4863" max="4863" width="1.85546875" style="203" customWidth="1"/>
    <col min="4864" max="4864" width="11.42578125" style="203"/>
    <col min="4865" max="4865" width="12.140625" style="203" bestFit="1" customWidth="1"/>
    <col min="4866" max="4870" width="11.42578125" style="203"/>
    <col min="4871" max="4871" width="12.42578125" style="203" customWidth="1"/>
    <col min="4872" max="4872" width="12.5703125" style="203" customWidth="1"/>
    <col min="4873" max="4873" width="13.28515625" style="203" customWidth="1"/>
    <col min="4874" max="4874" width="15.85546875" style="203" customWidth="1"/>
    <col min="4875" max="4875" width="13" style="203" customWidth="1"/>
    <col min="4876" max="4876" width="0.140625" style="203" customWidth="1"/>
    <col min="4877" max="5118" width="11.42578125" style="203"/>
    <col min="5119" max="5119" width="1.85546875" style="203" customWidth="1"/>
    <col min="5120" max="5120" width="11.42578125" style="203"/>
    <col min="5121" max="5121" width="12.140625" style="203" bestFit="1" customWidth="1"/>
    <col min="5122" max="5126" width="11.42578125" style="203"/>
    <col min="5127" max="5127" width="12.42578125" style="203" customWidth="1"/>
    <col min="5128" max="5128" width="12.5703125" style="203" customWidth="1"/>
    <col min="5129" max="5129" width="13.28515625" style="203" customWidth="1"/>
    <col min="5130" max="5130" width="15.85546875" style="203" customWidth="1"/>
    <col min="5131" max="5131" width="13" style="203" customWidth="1"/>
    <col min="5132" max="5132" width="0.140625" style="203" customWidth="1"/>
    <col min="5133" max="5374" width="11.42578125" style="203"/>
    <col min="5375" max="5375" width="1.85546875" style="203" customWidth="1"/>
    <col min="5376" max="5376" width="11.42578125" style="203"/>
    <col min="5377" max="5377" width="12.140625" style="203" bestFit="1" customWidth="1"/>
    <col min="5378" max="5382" width="11.42578125" style="203"/>
    <col min="5383" max="5383" width="12.42578125" style="203" customWidth="1"/>
    <col min="5384" max="5384" width="12.5703125" style="203" customWidth="1"/>
    <col min="5385" max="5385" width="13.28515625" style="203" customWidth="1"/>
    <col min="5386" max="5386" width="15.85546875" style="203" customWidth="1"/>
    <col min="5387" max="5387" width="13" style="203" customWidth="1"/>
    <col min="5388" max="5388" width="0.140625" style="203" customWidth="1"/>
    <col min="5389" max="5630" width="11.42578125" style="203"/>
    <col min="5631" max="5631" width="1.85546875" style="203" customWidth="1"/>
    <col min="5632" max="5632" width="11.42578125" style="203"/>
    <col min="5633" max="5633" width="12.140625" style="203" bestFit="1" customWidth="1"/>
    <col min="5634" max="5638" width="11.42578125" style="203"/>
    <col min="5639" max="5639" width="12.42578125" style="203" customWidth="1"/>
    <col min="5640" max="5640" width="12.5703125" style="203" customWidth="1"/>
    <col min="5641" max="5641" width="13.28515625" style="203" customWidth="1"/>
    <col min="5642" max="5642" width="15.85546875" style="203" customWidth="1"/>
    <col min="5643" max="5643" width="13" style="203" customWidth="1"/>
    <col min="5644" max="5644" width="0.140625" style="203" customWidth="1"/>
    <col min="5645" max="5886" width="11.42578125" style="203"/>
    <col min="5887" max="5887" width="1.85546875" style="203" customWidth="1"/>
    <col min="5888" max="5888" width="11.42578125" style="203"/>
    <col min="5889" max="5889" width="12.140625" style="203" bestFit="1" customWidth="1"/>
    <col min="5890" max="5894" width="11.42578125" style="203"/>
    <col min="5895" max="5895" width="12.42578125" style="203" customWidth="1"/>
    <col min="5896" max="5896" width="12.5703125" style="203" customWidth="1"/>
    <col min="5897" max="5897" width="13.28515625" style="203" customWidth="1"/>
    <col min="5898" max="5898" width="15.85546875" style="203" customWidth="1"/>
    <col min="5899" max="5899" width="13" style="203" customWidth="1"/>
    <col min="5900" max="5900" width="0.140625" style="203" customWidth="1"/>
    <col min="5901" max="6142" width="11.42578125" style="203"/>
    <col min="6143" max="6143" width="1.85546875" style="203" customWidth="1"/>
    <col min="6144" max="6144" width="11.42578125" style="203"/>
    <col min="6145" max="6145" width="12.140625" style="203" bestFit="1" customWidth="1"/>
    <col min="6146" max="6150" width="11.42578125" style="203"/>
    <col min="6151" max="6151" width="12.42578125" style="203" customWidth="1"/>
    <col min="6152" max="6152" width="12.5703125" style="203" customWidth="1"/>
    <col min="6153" max="6153" width="13.28515625" style="203" customWidth="1"/>
    <col min="6154" max="6154" width="15.85546875" style="203" customWidth="1"/>
    <col min="6155" max="6155" width="13" style="203" customWidth="1"/>
    <col min="6156" max="6156" width="0.140625" style="203" customWidth="1"/>
    <col min="6157" max="6398" width="11.42578125" style="203"/>
    <col min="6399" max="6399" width="1.85546875" style="203" customWidth="1"/>
    <col min="6400" max="6400" width="11.42578125" style="203"/>
    <col min="6401" max="6401" width="12.140625" style="203" bestFit="1" customWidth="1"/>
    <col min="6402" max="6406" width="11.42578125" style="203"/>
    <col min="6407" max="6407" width="12.42578125" style="203" customWidth="1"/>
    <col min="6408" max="6408" width="12.5703125" style="203" customWidth="1"/>
    <col min="6409" max="6409" width="13.28515625" style="203" customWidth="1"/>
    <col min="6410" max="6410" width="15.85546875" style="203" customWidth="1"/>
    <col min="6411" max="6411" width="13" style="203" customWidth="1"/>
    <col min="6412" max="6412" width="0.140625" style="203" customWidth="1"/>
    <col min="6413" max="6654" width="11.42578125" style="203"/>
    <col min="6655" max="6655" width="1.85546875" style="203" customWidth="1"/>
    <col min="6656" max="6656" width="11.42578125" style="203"/>
    <col min="6657" max="6657" width="12.140625" style="203" bestFit="1" customWidth="1"/>
    <col min="6658" max="6662" width="11.42578125" style="203"/>
    <col min="6663" max="6663" width="12.42578125" style="203" customWidth="1"/>
    <col min="6664" max="6664" width="12.5703125" style="203" customWidth="1"/>
    <col min="6665" max="6665" width="13.28515625" style="203" customWidth="1"/>
    <col min="6666" max="6666" width="15.85546875" style="203" customWidth="1"/>
    <col min="6667" max="6667" width="13" style="203" customWidth="1"/>
    <col min="6668" max="6668" width="0.140625" style="203" customWidth="1"/>
    <col min="6669" max="6910" width="11.42578125" style="203"/>
    <col min="6911" max="6911" width="1.85546875" style="203" customWidth="1"/>
    <col min="6912" max="6912" width="11.42578125" style="203"/>
    <col min="6913" max="6913" width="12.140625" style="203" bestFit="1" customWidth="1"/>
    <col min="6914" max="6918" width="11.42578125" style="203"/>
    <col min="6919" max="6919" width="12.42578125" style="203" customWidth="1"/>
    <col min="6920" max="6920" width="12.5703125" style="203" customWidth="1"/>
    <col min="6921" max="6921" width="13.28515625" style="203" customWidth="1"/>
    <col min="6922" max="6922" width="15.85546875" style="203" customWidth="1"/>
    <col min="6923" max="6923" width="13" style="203" customWidth="1"/>
    <col min="6924" max="6924" width="0.140625" style="203" customWidth="1"/>
    <col min="6925" max="7166" width="11.42578125" style="203"/>
    <col min="7167" max="7167" width="1.85546875" style="203" customWidth="1"/>
    <col min="7168" max="7168" width="11.42578125" style="203"/>
    <col min="7169" max="7169" width="12.140625" style="203" bestFit="1" customWidth="1"/>
    <col min="7170" max="7174" width="11.42578125" style="203"/>
    <col min="7175" max="7175" width="12.42578125" style="203" customWidth="1"/>
    <col min="7176" max="7176" width="12.5703125" style="203" customWidth="1"/>
    <col min="7177" max="7177" width="13.28515625" style="203" customWidth="1"/>
    <col min="7178" max="7178" width="15.85546875" style="203" customWidth="1"/>
    <col min="7179" max="7179" width="13" style="203" customWidth="1"/>
    <col min="7180" max="7180" width="0.140625" style="203" customWidth="1"/>
    <col min="7181" max="7422" width="11.42578125" style="203"/>
    <col min="7423" max="7423" width="1.85546875" style="203" customWidth="1"/>
    <col min="7424" max="7424" width="11.42578125" style="203"/>
    <col min="7425" max="7425" width="12.140625" style="203" bestFit="1" customWidth="1"/>
    <col min="7426" max="7430" width="11.42578125" style="203"/>
    <col min="7431" max="7431" width="12.42578125" style="203" customWidth="1"/>
    <col min="7432" max="7432" width="12.5703125" style="203" customWidth="1"/>
    <col min="7433" max="7433" width="13.28515625" style="203" customWidth="1"/>
    <col min="7434" max="7434" width="15.85546875" style="203" customWidth="1"/>
    <col min="7435" max="7435" width="13" style="203" customWidth="1"/>
    <col min="7436" max="7436" width="0.140625" style="203" customWidth="1"/>
    <col min="7437" max="7678" width="11.42578125" style="203"/>
    <col min="7679" max="7679" width="1.85546875" style="203" customWidth="1"/>
    <col min="7680" max="7680" width="11.42578125" style="203"/>
    <col min="7681" max="7681" width="12.140625" style="203" bestFit="1" customWidth="1"/>
    <col min="7682" max="7686" width="11.42578125" style="203"/>
    <col min="7687" max="7687" width="12.42578125" style="203" customWidth="1"/>
    <col min="7688" max="7688" width="12.5703125" style="203" customWidth="1"/>
    <col min="7689" max="7689" width="13.28515625" style="203" customWidth="1"/>
    <col min="7690" max="7690" width="15.85546875" style="203" customWidth="1"/>
    <col min="7691" max="7691" width="13" style="203" customWidth="1"/>
    <col min="7692" max="7692" width="0.140625" style="203" customWidth="1"/>
    <col min="7693" max="7934" width="11.42578125" style="203"/>
    <col min="7935" max="7935" width="1.85546875" style="203" customWidth="1"/>
    <col min="7936" max="7936" width="11.42578125" style="203"/>
    <col min="7937" max="7937" width="12.140625" style="203" bestFit="1" customWidth="1"/>
    <col min="7938" max="7942" width="11.42578125" style="203"/>
    <col min="7943" max="7943" width="12.42578125" style="203" customWidth="1"/>
    <col min="7944" max="7944" width="12.5703125" style="203" customWidth="1"/>
    <col min="7945" max="7945" width="13.28515625" style="203" customWidth="1"/>
    <col min="7946" max="7946" width="15.85546875" style="203" customWidth="1"/>
    <col min="7947" max="7947" width="13" style="203" customWidth="1"/>
    <col min="7948" max="7948" width="0.140625" style="203" customWidth="1"/>
    <col min="7949" max="8190" width="11.42578125" style="203"/>
    <col min="8191" max="8191" width="1.85546875" style="203" customWidth="1"/>
    <col min="8192" max="8192" width="11.42578125" style="203"/>
    <col min="8193" max="8193" width="12.140625" style="203" bestFit="1" customWidth="1"/>
    <col min="8194" max="8198" width="11.42578125" style="203"/>
    <col min="8199" max="8199" width="12.42578125" style="203" customWidth="1"/>
    <col min="8200" max="8200" width="12.5703125" style="203" customWidth="1"/>
    <col min="8201" max="8201" width="13.28515625" style="203" customWidth="1"/>
    <col min="8202" max="8202" width="15.85546875" style="203" customWidth="1"/>
    <col min="8203" max="8203" width="13" style="203" customWidth="1"/>
    <col min="8204" max="8204" width="0.140625" style="203" customWidth="1"/>
    <col min="8205" max="8446" width="11.42578125" style="203"/>
    <col min="8447" max="8447" width="1.85546875" style="203" customWidth="1"/>
    <col min="8448" max="8448" width="11.42578125" style="203"/>
    <col min="8449" max="8449" width="12.140625" style="203" bestFit="1" customWidth="1"/>
    <col min="8450" max="8454" width="11.42578125" style="203"/>
    <col min="8455" max="8455" width="12.42578125" style="203" customWidth="1"/>
    <col min="8456" max="8456" width="12.5703125" style="203" customWidth="1"/>
    <col min="8457" max="8457" width="13.28515625" style="203" customWidth="1"/>
    <col min="8458" max="8458" width="15.85546875" style="203" customWidth="1"/>
    <col min="8459" max="8459" width="13" style="203" customWidth="1"/>
    <col min="8460" max="8460" width="0.140625" style="203" customWidth="1"/>
    <col min="8461" max="8702" width="11.42578125" style="203"/>
    <col min="8703" max="8703" width="1.85546875" style="203" customWidth="1"/>
    <col min="8704" max="8704" width="11.42578125" style="203"/>
    <col min="8705" max="8705" width="12.140625" style="203" bestFit="1" customWidth="1"/>
    <col min="8706" max="8710" width="11.42578125" style="203"/>
    <col min="8711" max="8711" width="12.42578125" style="203" customWidth="1"/>
    <col min="8712" max="8712" width="12.5703125" style="203" customWidth="1"/>
    <col min="8713" max="8713" width="13.28515625" style="203" customWidth="1"/>
    <col min="8714" max="8714" width="15.85546875" style="203" customWidth="1"/>
    <col min="8715" max="8715" width="13" style="203" customWidth="1"/>
    <col min="8716" max="8716" width="0.140625" style="203" customWidth="1"/>
    <col min="8717" max="8958" width="11.42578125" style="203"/>
    <col min="8959" max="8959" width="1.85546875" style="203" customWidth="1"/>
    <col min="8960" max="8960" width="11.42578125" style="203"/>
    <col min="8961" max="8961" width="12.140625" style="203" bestFit="1" customWidth="1"/>
    <col min="8962" max="8966" width="11.42578125" style="203"/>
    <col min="8967" max="8967" width="12.42578125" style="203" customWidth="1"/>
    <col min="8968" max="8968" width="12.5703125" style="203" customWidth="1"/>
    <col min="8969" max="8969" width="13.28515625" style="203" customWidth="1"/>
    <col min="8970" max="8970" width="15.85546875" style="203" customWidth="1"/>
    <col min="8971" max="8971" width="13" style="203" customWidth="1"/>
    <col min="8972" max="8972" width="0.140625" style="203" customWidth="1"/>
    <col min="8973" max="9214" width="11.42578125" style="203"/>
    <col min="9215" max="9215" width="1.85546875" style="203" customWidth="1"/>
    <col min="9216" max="9216" width="11.42578125" style="203"/>
    <col min="9217" max="9217" width="12.140625" style="203" bestFit="1" customWidth="1"/>
    <col min="9218" max="9222" width="11.42578125" style="203"/>
    <col min="9223" max="9223" width="12.42578125" style="203" customWidth="1"/>
    <col min="9224" max="9224" width="12.5703125" style="203" customWidth="1"/>
    <col min="9225" max="9225" width="13.28515625" style="203" customWidth="1"/>
    <col min="9226" max="9226" width="15.85546875" style="203" customWidth="1"/>
    <col min="9227" max="9227" width="13" style="203" customWidth="1"/>
    <col min="9228" max="9228" width="0.140625" style="203" customWidth="1"/>
    <col min="9229" max="9470" width="11.42578125" style="203"/>
    <col min="9471" max="9471" width="1.85546875" style="203" customWidth="1"/>
    <col min="9472" max="9472" width="11.42578125" style="203"/>
    <col min="9473" max="9473" width="12.140625" style="203" bestFit="1" customWidth="1"/>
    <col min="9474" max="9478" width="11.42578125" style="203"/>
    <col min="9479" max="9479" width="12.42578125" style="203" customWidth="1"/>
    <col min="9480" max="9480" width="12.5703125" style="203" customWidth="1"/>
    <col min="9481" max="9481" width="13.28515625" style="203" customWidth="1"/>
    <col min="9482" max="9482" width="15.85546875" style="203" customWidth="1"/>
    <col min="9483" max="9483" width="13" style="203" customWidth="1"/>
    <col min="9484" max="9484" width="0.140625" style="203" customWidth="1"/>
    <col min="9485" max="9726" width="11.42578125" style="203"/>
    <col min="9727" max="9727" width="1.85546875" style="203" customWidth="1"/>
    <col min="9728" max="9728" width="11.42578125" style="203"/>
    <col min="9729" max="9729" width="12.140625" style="203" bestFit="1" customWidth="1"/>
    <col min="9730" max="9734" width="11.42578125" style="203"/>
    <col min="9735" max="9735" width="12.42578125" style="203" customWidth="1"/>
    <col min="9736" max="9736" width="12.5703125" style="203" customWidth="1"/>
    <col min="9737" max="9737" width="13.28515625" style="203" customWidth="1"/>
    <col min="9738" max="9738" width="15.85546875" style="203" customWidth="1"/>
    <col min="9739" max="9739" width="13" style="203" customWidth="1"/>
    <col min="9740" max="9740" width="0.140625" style="203" customWidth="1"/>
    <col min="9741" max="9982" width="11.42578125" style="203"/>
    <col min="9983" max="9983" width="1.85546875" style="203" customWidth="1"/>
    <col min="9984" max="9984" width="11.42578125" style="203"/>
    <col min="9985" max="9985" width="12.140625" style="203" bestFit="1" customWidth="1"/>
    <col min="9986" max="9990" width="11.42578125" style="203"/>
    <col min="9991" max="9991" width="12.42578125" style="203" customWidth="1"/>
    <col min="9992" max="9992" width="12.5703125" style="203" customWidth="1"/>
    <col min="9993" max="9993" width="13.28515625" style="203" customWidth="1"/>
    <col min="9994" max="9994" width="15.85546875" style="203" customWidth="1"/>
    <col min="9995" max="9995" width="13" style="203" customWidth="1"/>
    <col min="9996" max="9996" width="0.140625" style="203" customWidth="1"/>
    <col min="9997" max="10238" width="11.42578125" style="203"/>
    <col min="10239" max="10239" width="1.85546875" style="203" customWidth="1"/>
    <col min="10240" max="10240" width="11.42578125" style="203"/>
    <col min="10241" max="10241" width="12.140625" style="203" bestFit="1" customWidth="1"/>
    <col min="10242" max="10246" width="11.42578125" style="203"/>
    <col min="10247" max="10247" width="12.42578125" style="203" customWidth="1"/>
    <col min="10248" max="10248" width="12.5703125" style="203" customWidth="1"/>
    <col min="10249" max="10249" width="13.28515625" style="203" customWidth="1"/>
    <col min="10250" max="10250" width="15.85546875" style="203" customWidth="1"/>
    <col min="10251" max="10251" width="13" style="203" customWidth="1"/>
    <col min="10252" max="10252" width="0.140625" style="203" customWidth="1"/>
    <col min="10253" max="10494" width="11.42578125" style="203"/>
    <col min="10495" max="10495" width="1.85546875" style="203" customWidth="1"/>
    <col min="10496" max="10496" width="11.42578125" style="203"/>
    <col min="10497" max="10497" width="12.140625" style="203" bestFit="1" customWidth="1"/>
    <col min="10498" max="10502" width="11.42578125" style="203"/>
    <col min="10503" max="10503" width="12.42578125" style="203" customWidth="1"/>
    <col min="10504" max="10504" width="12.5703125" style="203" customWidth="1"/>
    <col min="10505" max="10505" width="13.28515625" style="203" customWidth="1"/>
    <col min="10506" max="10506" width="15.85546875" style="203" customWidth="1"/>
    <col min="10507" max="10507" width="13" style="203" customWidth="1"/>
    <col min="10508" max="10508" width="0.140625" style="203" customWidth="1"/>
    <col min="10509" max="10750" width="11.42578125" style="203"/>
    <col min="10751" max="10751" width="1.85546875" style="203" customWidth="1"/>
    <col min="10752" max="10752" width="11.42578125" style="203"/>
    <col min="10753" max="10753" width="12.140625" style="203" bestFit="1" customWidth="1"/>
    <col min="10754" max="10758" width="11.42578125" style="203"/>
    <col min="10759" max="10759" width="12.42578125" style="203" customWidth="1"/>
    <col min="10760" max="10760" width="12.5703125" style="203" customWidth="1"/>
    <col min="10761" max="10761" width="13.28515625" style="203" customWidth="1"/>
    <col min="10762" max="10762" width="15.85546875" style="203" customWidth="1"/>
    <col min="10763" max="10763" width="13" style="203" customWidth="1"/>
    <col min="10764" max="10764" width="0.140625" style="203" customWidth="1"/>
    <col min="10765" max="11006" width="11.42578125" style="203"/>
    <col min="11007" max="11007" width="1.85546875" style="203" customWidth="1"/>
    <col min="11008" max="11008" width="11.42578125" style="203"/>
    <col min="11009" max="11009" width="12.140625" style="203" bestFit="1" customWidth="1"/>
    <col min="11010" max="11014" width="11.42578125" style="203"/>
    <col min="11015" max="11015" width="12.42578125" style="203" customWidth="1"/>
    <col min="11016" max="11016" width="12.5703125" style="203" customWidth="1"/>
    <col min="11017" max="11017" width="13.28515625" style="203" customWidth="1"/>
    <col min="11018" max="11018" width="15.85546875" style="203" customWidth="1"/>
    <col min="11019" max="11019" width="13" style="203" customWidth="1"/>
    <col min="11020" max="11020" width="0.140625" style="203" customWidth="1"/>
    <col min="11021" max="11262" width="11.42578125" style="203"/>
    <col min="11263" max="11263" width="1.85546875" style="203" customWidth="1"/>
    <col min="11264" max="11264" width="11.42578125" style="203"/>
    <col min="11265" max="11265" width="12.140625" style="203" bestFit="1" customWidth="1"/>
    <col min="11266" max="11270" width="11.42578125" style="203"/>
    <col min="11271" max="11271" width="12.42578125" style="203" customWidth="1"/>
    <col min="11272" max="11272" width="12.5703125" style="203" customWidth="1"/>
    <col min="11273" max="11273" width="13.28515625" style="203" customWidth="1"/>
    <col min="11274" max="11274" width="15.85546875" style="203" customWidth="1"/>
    <col min="11275" max="11275" width="13" style="203" customWidth="1"/>
    <col min="11276" max="11276" width="0.140625" style="203" customWidth="1"/>
    <col min="11277" max="11518" width="11.42578125" style="203"/>
    <col min="11519" max="11519" width="1.85546875" style="203" customWidth="1"/>
    <col min="11520" max="11520" width="11.42578125" style="203"/>
    <col min="11521" max="11521" width="12.140625" style="203" bestFit="1" customWidth="1"/>
    <col min="11522" max="11526" width="11.42578125" style="203"/>
    <col min="11527" max="11527" width="12.42578125" style="203" customWidth="1"/>
    <col min="11528" max="11528" width="12.5703125" style="203" customWidth="1"/>
    <col min="11529" max="11529" width="13.28515625" style="203" customWidth="1"/>
    <col min="11530" max="11530" width="15.85546875" style="203" customWidth="1"/>
    <col min="11531" max="11531" width="13" style="203" customWidth="1"/>
    <col min="11532" max="11532" width="0.140625" style="203" customWidth="1"/>
    <col min="11533" max="11774" width="11.42578125" style="203"/>
    <col min="11775" max="11775" width="1.85546875" style="203" customWidth="1"/>
    <col min="11776" max="11776" width="11.42578125" style="203"/>
    <col min="11777" max="11777" width="12.140625" style="203" bestFit="1" customWidth="1"/>
    <col min="11778" max="11782" width="11.42578125" style="203"/>
    <col min="11783" max="11783" width="12.42578125" style="203" customWidth="1"/>
    <col min="11784" max="11784" width="12.5703125" style="203" customWidth="1"/>
    <col min="11785" max="11785" width="13.28515625" style="203" customWidth="1"/>
    <col min="11786" max="11786" width="15.85546875" style="203" customWidth="1"/>
    <col min="11787" max="11787" width="13" style="203" customWidth="1"/>
    <col min="11788" max="11788" width="0.140625" style="203" customWidth="1"/>
    <col min="11789" max="12030" width="11.42578125" style="203"/>
    <col min="12031" max="12031" width="1.85546875" style="203" customWidth="1"/>
    <col min="12032" max="12032" width="11.42578125" style="203"/>
    <col min="12033" max="12033" width="12.140625" style="203" bestFit="1" customWidth="1"/>
    <col min="12034" max="12038" width="11.42578125" style="203"/>
    <col min="12039" max="12039" width="12.42578125" style="203" customWidth="1"/>
    <col min="12040" max="12040" width="12.5703125" style="203" customWidth="1"/>
    <col min="12041" max="12041" width="13.28515625" style="203" customWidth="1"/>
    <col min="12042" max="12042" width="15.85546875" style="203" customWidth="1"/>
    <col min="12043" max="12043" width="13" style="203" customWidth="1"/>
    <col min="12044" max="12044" width="0.140625" style="203" customWidth="1"/>
    <col min="12045" max="12286" width="11.42578125" style="203"/>
    <col min="12287" max="12287" width="1.85546875" style="203" customWidth="1"/>
    <col min="12288" max="12288" width="11.42578125" style="203"/>
    <col min="12289" max="12289" width="12.140625" style="203" bestFit="1" customWidth="1"/>
    <col min="12290" max="12294" width="11.42578125" style="203"/>
    <col min="12295" max="12295" width="12.42578125" style="203" customWidth="1"/>
    <col min="12296" max="12296" width="12.5703125" style="203" customWidth="1"/>
    <col min="12297" max="12297" width="13.28515625" style="203" customWidth="1"/>
    <col min="12298" max="12298" width="15.85546875" style="203" customWidth="1"/>
    <col min="12299" max="12299" width="13" style="203" customWidth="1"/>
    <col min="12300" max="12300" width="0.140625" style="203" customWidth="1"/>
    <col min="12301" max="12542" width="11.42578125" style="203"/>
    <col min="12543" max="12543" width="1.85546875" style="203" customWidth="1"/>
    <col min="12544" max="12544" width="11.42578125" style="203"/>
    <col min="12545" max="12545" width="12.140625" style="203" bestFit="1" customWidth="1"/>
    <col min="12546" max="12550" width="11.42578125" style="203"/>
    <col min="12551" max="12551" width="12.42578125" style="203" customWidth="1"/>
    <col min="12552" max="12552" width="12.5703125" style="203" customWidth="1"/>
    <col min="12553" max="12553" width="13.28515625" style="203" customWidth="1"/>
    <col min="12554" max="12554" width="15.85546875" style="203" customWidth="1"/>
    <col min="12555" max="12555" width="13" style="203" customWidth="1"/>
    <col min="12556" max="12556" width="0.140625" style="203" customWidth="1"/>
    <col min="12557" max="12798" width="11.42578125" style="203"/>
    <col min="12799" max="12799" width="1.85546875" style="203" customWidth="1"/>
    <col min="12800" max="12800" width="11.42578125" style="203"/>
    <col min="12801" max="12801" width="12.140625" style="203" bestFit="1" customWidth="1"/>
    <col min="12802" max="12806" width="11.42578125" style="203"/>
    <col min="12807" max="12807" width="12.42578125" style="203" customWidth="1"/>
    <col min="12808" max="12808" width="12.5703125" style="203" customWidth="1"/>
    <col min="12809" max="12809" width="13.28515625" style="203" customWidth="1"/>
    <col min="12810" max="12810" width="15.85546875" style="203" customWidth="1"/>
    <col min="12811" max="12811" width="13" style="203" customWidth="1"/>
    <col min="12812" max="12812" width="0.140625" style="203" customWidth="1"/>
    <col min="12813" max="13054" width="11.42578125" style="203"/>
    <col min="13055" max="13055" width="1.85546875" style="203" customWidth="1"/>
    <col min="13056" max="13056" width="11.42578125" style="203"/>
    <col min="13057" max="13057" width="12.140625" style="203" bestFit="1" customWidth="1"/>
    <col min="13058" max="13062" width="11.42578125" style="203"/>
    <col min="13063" max="13063" width="12.42578125" style="203" customWidth="1"/>
    <col min="13064" max="13064" width="12.5703125" style="203" customWidth="1"/>
    <col min="13065" max="13065" width="13.28515625" style="203" customWidth="1"/>
    <col min="13066" max="13066" width="15.85546875" style="203" customWidth="1"/>
    <col min="13067" max="13067" width="13" style="203" customWidth="1"/>
    <col min="13068" max="13068" width="0.140625" style="203" customWidth="1"/>
    <col min="13069" max="13310" width="11.42578125" style="203"/>
    <col min="13311" max="13311" width="1.85546875" style="203" customWidth="1"/>
    <col min="13312" max="13312" width="11.42578125" style="203"/>
    <col min="13313" max="13313" width="12.140625" style="203" bestFit="1" customWidth="1"/>
    <col min="13314" max="13318" width="11.42578125" style="203"/>
    <col min="13319" max="13319" width="12.42578125" style="203" customWidth="1"/>
    <col min="13320" max="13320" width="12.5703125" style="203" customWidth="1"/>
    <col min="13321" max="13321" width="13.28515625" style="203" customWidth="1"/>
    <col min="13322" max="13322" width="15.85546875" style="203" customWidth="1"/>
    <col min="13323" max="13323" width="13" style="203" customWidth="1"/>
    <col min="13324" max="13324" width="0.140625" style="203" customWidth="1"/>
    <col min="13325" max="13566" width="11.42578125" style="203"/>
    <col min="13567" max="13567" width="1.85546875" style="203" customWidth="1"/>
    <col min="13568" max="13568" width="11.42578125" style="203"/>
    <col min="13569" max="13569" width="12.140625" style="203" bestFit="1" customWidth="1"/>
    <col min="13570" max="13574" width="11.42578125" style="203"/>
    <col min="13575" max="13575" width="12.42578125" style="203" customWidth="1"/>
    <col min="13576" max="13576" width="12.5703125" style="203" customWidth="1"/>
    <col min="13577" max="13577" width="13.28515625" style="203" customWidth="1"/>
    <col min="13578" max="13578" width="15.85546875" style="203" customWidth="1"/>
    <col min="13579" max="13579" width="13" style="203" customWidth="1"/>
    <col min="13580" max="13580" width="0.140625" style="203" customWidth="1"/>
    <col min="13581" max="13822" width="11.42578125" style="203"/>
    <col min="13823" max="13823" width="1.85546875" style="203" customWidth="1"/>
    <col min="13824" max="13824" width="11.42578125" style="203"/>
    <col min="13825" max="13825" width="12.140625" style="203" bestFit="1" customWidth="1"/>
    <col min="13826" max="13830" width="11.42578125" style="203"/>
    <col min="13831" max="13831" width="12.42578125" style="203" customWidth="1"/>
    <col min="13832" max="13832" width="12.5703125" style="203" customWidth="1"/>
    <col min="13833" max="13833" width="13.28515625" style="203" customWidth="1"/>
    <col min="13834" max="13834" width="15.85546875" style="203" customWidth="1"/>
    <col min="13835" max="13835" width="13" style="203" customWidth="1"/>
    <col min="13836" max="13836" width="0.140625" style="203" customWidth="1"/>
    <col min="13837" max="14078" width="11.42578125" style="203"/>
    <col min="14079" max="14079" width="1.85546875" style="203" customWidth="1"/>
    <col min="14080" max="14080" width="11.42578125" style="203"/>
    <col min="14081" max="14081" width="12.140625" style="203" bestFit="1" customWidth="1"/>
    <col min="14082" max="14086" width="11.42578125" style="203"/>
    <col min="14087" max="14087" width="12.42578125" style="203" customWidth="1"/>
    <col min="14088" max="14088" width="12.5703125" style="203" customWidth="1"/>
    <col min="14089" max="14089" width="13.28515625" style="203" customWidth="1"/>
    <col min="14090" max="14090" width="15.85546875" style="203" customWidth="1"/>
    <col min="14091" max="14091" width="13" style="203" customWidth="1"/>
    <col min="14092" max="14092" width="0.140625" style="203" customWidth="1"/>
    <col min="14093" max="14334" width="11.42578125" style="203"/>
    <col min="14335" max="14335" width="1.85546875" style="203" customWidth="1"/>
    <col min="14336" max="14336" width="11.42578125" style="203"/>
    <col min="14337" max="14337" width="12.140625" style="203" bestFit="1" customWidth="1"/>
    <col min="14338" max="14342" width="11.42578125" style="203"/>
    <col min="14343" max="14343" width="12.42578125" style="203" customWidth="1"/>
    <col min="14344" max="14344" width="12.5703125" style="203" customWidth="1"/>
    <col min="14345" max="14345" width="13.28515625" style="203" customWidth="1"/>
    <col min="14346" max="14346" width="15.85546875" style="203" customWidth="1"/>
    <col min="14347" max="14347" width="13" style="203" customWidth="1"/>
    <col min="14348" max="14348" width="0.140625" style="203" customWidth="1"/>
    <col min="14349" max="14590" width="11.42578125" style="203"/>
    <col min="14591" max="14591" width="1.85546875" style="203" customWidth="1"/>
    <col min="14592" max="14592" width="11.42578125" style="203"/>
    <col min="14593" max="14593" width="12.140625" style="203" bestFit="1" customWidth="1"/>
    <col min="14594" max="14598" width="11.42578125" style="203"/>
    <col min="14599" max="14599" width="12.42578125" style="203" customWidth="1"/>
    <col min="14600" max="14600" width="12.5703125" style="203" customWidth="1"/>
    <col min="14601" max="14601" width="13.28515625" style="203" customWidth="1"/>
    <col min="14602" max="14602" width="15.85546875" style="203" customWidth="1"/>
    <col min="14603" max="14603" width="13" style="203" customWidth="1"/>
    <col min="14604" max="14604" width="0.140625" style="203" customWidth="1"/>
    <col min="14605" max="14846" width="11.42578125" style="203"/>
    <col min="14847" max="14847" width="1.85546875" style="203" customWidth="1"/>
    <col min="14848" max="14848" width="11.42578125" style="203"/>
    <col min="14849" max="14849" width="12.140625" style="203" bestFit="1" customWidth="1"/>
    <col min="14850" max="14854" width="11.42578125" style="203"/>
    <col min="14855" max="14855" width="12.42578125" style="203" customWidth="1"/>
    <col min="14856" max="14856" width="12.5703125" style="203" customWidth="1"/>
    <col min="14857" max="14857" width="13.28515625" style="203" customWidth="1"/>
    <col min="14858" max="14858" width="15.85546875" style="203" customWidth="1"/>
    <col min="14859" max="14859" width="13" style="203" customWidth="1"/>
    <col min="14860" max="14860" width="0.140625" style="203" customWidth="1"/>
    <col min="14861" max="15102" width="11.42578125" style="203"/>
    <col min="15103" max="15103" width="1.85546875" style="203" customWidth="1"/>
    <col min="15104" max="15104" width="11.42578125" style="203"/>
    <col min="15105" max="15105" width="12.140625" style="203" bestFit="1" customWidth="1"/>
    <col min="15106" max="15110" width="11.42578125" style="203"/>
    <col min="15111" max="15111" width="12.42578125" style="203" customWidth="1"/>
    <col min="15112" max="15112" width="12.5703125" style="203" customWidth="1"/>
    <col min="15113" max="15113" width="13.28515625" style="203" customWidth="1"/>
    <col min="15114" max="15114" width="15.85546875" style="203" customWidth="1"/>
    <col min="15115" max="15115" width="13" style="203" customWidth="1"/>
    <col min="15116" max="15116" width="0.140625" style="203" customWidth="1"/>
    <col min="15117" max="15358" width="11.42578125" style="203"/>
    <col min="15359" max="15359" width="1.85546875" style="203" customWidth="1"/>
    <col min="15360" max="15360" width="11.42578125" style="203"/>
    <col min="15361" max="15361" width="12.140625" style="203" bestFit="1" customWidth="1"/>
    <col min="15362" max="15366" width="11.42578125" style="203"/>
    <col min="15367" max="15367" width="12.42578125" style="203" customWidth="1"/>
    <col min="15368" max="15368" width="12.5703125" style="203" customWidth="1"/>
    <col min="15369" max="15369" width="13.28515625" style="203" customWidth="1"/>
    <col min="15370" max="15370" width="15.85546875" style="203" customWidth="1"/>
    <col min="15371" max="15371" width="13" style="203" customWidth="1"/>
    <col min="15372" max="15372" width="0.140625" style="203" customWidth="1"/>
    <col min="15373" max="15614" width="11.42578125" style="203"/>
    <col min="15615" max="15615" width="1.85546875" style="203" customWidth="1"/>
    <col min="15616" max="15616" width="11.42578125" style="203"/>
    <col min="15617" max="15617" width="12.140625" style="203" bestFit="1" customWidth="1"/>
    <col min="15618" max="15622" width="11.42578125" style="203"/>
    <col min="15623" max="15623" width="12.42578125" style="203" customWidth="1"/>
    <col min="15624" max="15624" width="12.5703125" style="203" customWidth="1"/>
    <col min="15625" max="15625" width="13.28515625" style="203" customWidth="1"/>
    <col min="15626" max="15626" width="15.85546875" style="203" customWidth="1"/>
    <col min="15627" max="15627" width="13" style="203" customWidth="1"/>
    <col min="15628" max="15628" width="0.140625" style="203" customWidth="1"/>
    <col min="15629" max="15870" width="11.42578125" style="203"/>
    <col min="15871" max="15871" width="1.85546875" style="203" customWidth="1"/>
    <col min="15872" max="15872" width="11.42578125" style="203"/>
    <col min="15873" max="15873" width="12.140625" style="203" bestFit="1" customWidth="1"/>
    <col min="15874" max="15878" width="11.42578125" style="203"/>
    <col min="15879" max="15879" width="12.42578125" style="203" customWidth="1"/>
    <col min="15880" max="15880" width="12.5703125" style="203" customWidth="1"/>
    <col min="15881" max="15881" width="13.28515625" style="203" customWidth="1"/>
    <col min="15882" max="15882" width="15.85546875" style="203" customWidth="1"/>
    <col min="15883" max="15883" width="13" style="203" customWidth="1"/>
    <col min="15884" max="15884" width="0.140625" style="203" customWidth="1"/>
    <col min="15885" max="16126" width="11.42578125" style="203"/>
    <col min="16127" max="16127" width="1.85546875" style="203" customWidth="1"/>
    <col min="16128" max="16128" width="11.42578125" style="203"/>
    <col min="16129" max="16129" width="12.140625" style="203" bestFit="1" customWidth="1"/>
    <col min="16130" max="16134" width="11.42578125" style="203"/>
    <col min="16135" max="16135" width="12.42578125" style="203" customWidth="1"/>
    <col min="16136" max="16136" width="12.5703125" style="203" customWidth="1"/>
    <col min="16137" max="16137" width="13.28515625" style="203" customWidth="1"/>
    <col min="16138" max="16138" width="15.85546875" style="203" customWidth="1"/>
    <col min="16139" max="16139" width="13" style="203" customWidth="1"/>
    <col min="16140" max="16140" width="0.140625" style="203" customWidth="1"/>
    <col min="16141" max="16384" width="11.42578125" style="203"/>
  </cols>
  <sheetData>
    <row r="1" spans="1:54" ht="4.5" customHeight="1">
      <c r="A1" s="1"/>
      <c r="B1" s="2"/>
      <c r="C1" s="3"/>
      <c r="D1" s="2"/>
      <c r="E1" s="2"/>
      <c r="F1" s="2"/>
      <c r="G1" s="2"/>
      <c r="H1" s="2"/>
      <c r="I1" s="3"/>
      <c r="J1" s="2"/>
      <c r="K1" s="2"/>
      <c r="L1" s="3"/>
    </row>
    <row r="2" spans="1:54" ht="13.5" customHeight="1" thickBot="1">
      <c r="A2" s="600"/>
      <c r="B2" s="5"/>
      <c r="C2" s="6"/>
      <c r="D2" s="602"/>
      <c r="E2" s="602"/>
      <c r="F2" s="602"/>
      <c r="G2" s="602"/>
      <c r="H2" s="602"/>
      <c r="I2" s="603"/>
      <c r="J2" s="604" t="s">
        <v>6</v>
      </c>
      <c r="K2" s="604"/>
      <c r="L2" s="605"/>
    </row>
    <row r="3" spans="1:54">
      <c r="A3" s="600"/>
      <c r="B3" s="5"/>
      <c r="C3" s="6"/>
      <c r="D3" s="602" t="s">
        <v>7</v>
      </c>
      <c r="E3" s="602"/>
      <c r="F3" s="602"/>
      <c r="G3" s="602"/>
      <c r="H3" s="602"/>
      <c r="I3" s="603"/>
      <c r="J3" s="8" t="s">
        <v>8</v>
      </c>
      <c r="K3" s="2"/>
      <c r="L3" s="9"/>
    </row>
    <row r="4" spans="1:54" ht="15.75" thickBot="1">
      <c r="A4" s="600"/>
      <c r="B4" s="5"/>
      <c r="C4" s="10"/>
      <c r="D4" s="606" t="s">
        <v>9</v>
      </c>
      <c r="E4" s="606"/>
      <c r="F4" s="606"/>
      <c r="G4" s="606"/>
      <c r="H4" s="606"/>
      <c r="I4" s="607"/>
      <c r="J4" s="11"/>
      <c r="K4" s="11"/>
      <c r="L4" s="12"/>
    </row>
    <row r="5" spans="1:54" ht="15.75" thickBot="1">
      <c r="A5" s="601"/>
      <c r="B5" s="11"/>
      <c r="C5" s="13"/>
      <c r="D5" s="608" t="s">
        <v>56</v>
      </c>
      <c r="E5" s="608"/>
      <c r="F5" s="608"/>
      <c r="G5" s="608"/>
      <c r="H5" s="608"/>
      <c r="I5" s="609"/>
      <c r="J5" s="14" t="s">
        <v>10</v>
      </c>
      <c r="K5" s="610"/>
      <c r="L5" s="611"/>
    </row>
    <row r="6" spans="1:54">
      <c r="A6" s="16"/>
      <c r="B6" s="5"/>
      <c r="C6" s="5"/>
      <c r="D6" s="5"/>
      <c r="E6" s="5"/>
      <c r="F6" s="5"/>
      <c r="G6" s="5"/>
      <c r="H6" s="5"/>
      <c r="I6" s="5"/>
      <c r="J6" s="5"/>
      <c r="K6" s="5"/>
      <c r="L6" s="17"/>
    </row>
    <row r="7" spans="1:54">
      <c r="A7" s="128" t="s">
        <v>11</v>
      </c>
      <c r="B7" s="19"/>
      <c r="C7" s="20"/>
      <c r="D7" s="20"/>
      <c r="E7" s="20"/>
      <c r="F7" s="20"/>
      <c r="G7" s="20"/>
      <c r="H7" s="20"/>
      <c r="I7" s="20"/>
      <c r="J7" s="20"/>
      <c r="K7" s="20"/>
      <c r="L7" s="21"/>
    </row>
    <row r="8" spans="1:54" ht="5.25" customHeight="1">
      <c r="A8" s="16"/>
      <c r="B8" s="23"/>
      <c r="C8" s="23"/>
      <c r="D8" s="23"/>
      <c r="E8" s="23"/>
      <c r="F8" s="23"/>
      <c r="G8" s="23"/>
      <c r="H8" s="23"/>
      <c r="I8" s="23"/>
      <c r="J8" s="23"/>
      <c r="K8" s="23"/>
      <c r="L8" s="17"/>
    </row>
    <row r="9" spans="1:54">
      <c r="A9" s="129" t="s">
        <v>12</v>
      </c>
      <c r="B9" s="5"/>
      <c r="C9" s="24"/>
      <c r="D9" s="25" t="s">
        <v>13</v>
      </c>
      <c r="E9" s="23"/>
      <c r="F9" s="23"/>
      <c r="G9" s="23"/>
      <c r="H9" s="23"/>
      <c r="I9" s="23"/>
      <c r="J9" s="23"/>
      <c r="K9" s="23"/>
      <c r="L9" s="17"/>
    </row>
    <row r="10" spans="1:54">
      <c r="A10" s="129" t="s">
        <v>14</v>
      </c>
      <c r="B10" s="5"/>
      <c r="C10" s="612"/>
      <c r="D10" s="612"/>
      <c r="E10" s="612"/>
      <c r="F10" s="612"/>
      <c r="G10" s="612"/>
      <c r="H10" s="612"/>
      <c r="I10" s="612"/>
      <c r="J10" s="612"/>
      <c r="K10" s="612"/>
      <c r="L10" s="613"/>
    </row>
    <row r="11" spans="1:54">
      <c r="A11" s="130"/>
      <c r="B11" s="5"/>
      <c r="C11" s="612"/>
      <c r="D11" s="612"/>
      <c r="E11" s="612"/>
      <c r="F11" s="612"/>
      <c r="G11" s="612"/>
      <c r="H11" s="612"/>
      <c r="I11" s="612"/>
      <c r="J11" s="612"/>
      <c r="K11" s="612"/>
      <c r="L11" s="613"/>
    </row>
    <row r="12" spans="1:54">
      <c r="A12" s="129" t="s">
        <v>15</v>
      </c>
      <c r="B12" s="5"/>
      <c r="C12" s="614"/>
      <c r="D12" s="614"/>
      <c r="E12" s="614"/>
      <c r="F12" s="614"/>
      <c r="G12" s="614"/>
      <c r="H12" s="614"/>
      <c r="I12" s="614"/>
      <c r="J12" s="614"/>
      <c r="K12" s="614"/>
      <c r="L12" s="615"/>
    </row>
    <row r="13" spans="1:54">
      <c r="A13" s="129" t="s">
        <v>16</v>
      </c>
      <c r="B13" s="5"/>
      <c r="C13" s="614"/>
      <c r="D13" s="614"/>
      <c r="E13" s="614"/>
      <c r="F13" s="614"/>
      <c r="G13" s="614"/>
      <c r="H13" s="614"/>
      <c r="I13" s="614"/>
      <c r="J13" s="614"/>
      <c r="K13" s="614"/>
      <c r="L13" s="615"/>
    </row>
    <row r="14" spans="1:54">
      <c r="A14" s="129" t="s">
        <v>17</v>
      </c>
      <c r="B14" s="5"/>
      <c r="C14" s="614"/>
      <c r="D14" s="614"/>
      <c r="E14" s="614"/>
      <c r="F14" s="614"/>
      <c r="G14" s="614"/>
      <c r="H14" s="614"/>
      <c r="I14" s="614"/>
      <c r="J14" s="614"/>
      <c r="K14" s="614"/>
      <c r="L14" s="615"/>
    </row>
    <row r="15" spans="1:54" ht="4.5" customHeight="1" thickBot="1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8"/>
    </row>
    <row r="16" spans="1:54" s="32" customFormat="1" ht="2.25" customHeight="1" thickBot="1">
      <c r="A16" s="131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  <c r="M16" s="204"/>
      <c r="N16" s="204"/>
      <c r="O16" s="204"/>
      <c r="P16" s="204"/>
      <c r="Q16" s="204"/>
      <c r="R16" s="204"/>
      <c r="S16" s="204"/>
      <c r="T16" s="204"/>
      <c r="U16" s="204"/>
      <c r="V16" s="204"/>
      <c r="W16" s="204"/>
      <c r="X16" s="204"/>
      <c r="Y16" s="204"/>
      <c r="Z16" s="204"/>
      <c r="AA16" s="204"/>
      <c r="AB16" s="204"/>
      <c r="AC16" s="204"/>
      <c r="AD16" s="204"/>
      <c r="AE16" s="204"/>
      <c r="AF16" s="204"/>
      <c r="AG16" s="204"/>
      <c r="AH16" s="204"/>
      <c r="AI16" s="204"/>
      <c r="AJ16" s="204"/>
      <c r="AK16" s="204"/>
      <c r="AL16" s="204"/>
      <c r="AM16" s="204"/>
      <c r="AN16" s="204"/>
      <c r="AO16" s="204"/>
      <c r="AP16" s="204"/>
      <c r="AQ16" s="204"/>
      <c r="AR16" s="204"/>
      <c r="AS16" s="204"/>
      <c r="AT16" s="204"/>
      <c r="AU16" s="204"/>
      <c r="AV16" s="204"/>
      <c r="AW16" s="204"/>
      <c r="AX16" s="204"/>
      <c r="AY16" s="204"/>
      <c r="AZ16" s="204"/>
      <c r="BA16" s="204"/>
      <c r="BB16" s="204"/>
    </row>
    <row r="17" spans="1:13">
      <c r="A17" s="132" t="s">
        <v>18</v>
      </c>
      <c r="B17" s="33"/>
      <c r="C17" s="34"/>
      <c r="D17" s="34"/>
      <c r="E17" s="34"/>
      <c r="F17" s="34"/>
      <c r="G17" s="34"/>
      <c r="H17" s="34"/>
      <c r="I17" s="34"/>
      <c r="J17" s="34"/>
      <c r="K17" s="34"/>
      <c r="L17" s="35"/>
    </row>
    <row r="18" spans="1:13" ht="15.75" thickBot="1">
      <c r="A18" s="16"/>
      <c r="B18" s="5"/>
      <c r="C18" s="5"/>
      <c r="D18" s="5"/>
      <c r="E18" s="5"/>
      <c r="F18" s="5"/>
      <c r="G18" s="5"/>
      <c r="H18" s="5"/>
      <c r="I18" s="5"/>
      <c r="J18" s="5"/>
      <c r="K18" s="5"/>
      <c r="L18" s="17"/>
    </row>
    <row r="19" spans="1:13">
      <c r="A19" s="37" t="s">
        <v>19</v>
      </c>
      <c r="B19" s="570" t="s">
        <v>20</v>
      </c>
      <c r="C19" s="571"/>
      <c r="D19" s="571"/>
      <c r="E19" s="571"/>
      <c r="F19" s="571"/>
      <c r="G19" s="571"/>
      <c r="H19" s="571"/>
      <c r="I19" s="571"/>
      <c r="J19" s="599"/>
      <c r="K19" s="201" t="s">
        <v>21</v>
      </c>
      <c r="L19" s="37" t="s">
        <v>22</v>
      </c>
      <c r="M19" s="204"/>
    </row>
    <row r="20" spans="1:13" ht="15.75" thickBot="1">
      <c r="A20" s="39" t="s">
        <v>263</v>
      </c>
      <c r="B20" s="584" t="s">
        <v>212</v>
      </c>
      <c r="C20" s="585"/>
      <c r="D20" s="585"/>
      <c r="E20" s="585"/>
      <c r="F20" s="585"/>
      <c r="G20" s="585"/>
      <c r="H20" s="585"/>
      <c r="I20" s="585"/>
      <c r="J20" s="586"/>
      <c r="K20" s="40" t="s">
        <v>138</v>
      </c>
      <c r="L20" s="41"/>
      <c r="M20" s="204"/>
    </row>
    <row r="21" spans="1:13">
      <c r="A21" s="16"/>
      <c r="B21" s="5"/>
      <c r="C21" s="5"/>
      <c r="D21" s="5"/>
      <c r="E21" s="5"/>
      <c r="F21" s="5"/>
      <c r="G21" s="5"/>
      <c r="H21" s="5"/>
      <c r="I21" s="5"/>
      <c r="J21" s="5"/>
      <c r="K21" s="5"/>
      <c r="L21" s="17"/>
    </row>
    <row r="22" spans="1:13">
      <c r="A22" s="133" t="s">
        <v>24</v>
      </c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3"/>
    </row>
    <row r="23" spans="1:13" s="49" customFormat="1" ht="15.75" thickBot="1">
      <c r="A23" s="134"/>
      <c r="B23" s="45"/>
      <c r="C23" s="45"/>
      <c r="D23" s="45"/>
      <c r="E23" s="45"/>
      <c r="F23" s="45"/>
      <c r="G23" s="45"/>
      <c r="H23" s="46"/>
      <c r="I23" s="46"/>
      <c r="J23" s="45"/>
      <c r="K23" s="45"/>
      <c r="L23" s="47"/>
    </row>
    <row r="24" spans="1:13">
      <c r="A24" s="570" t="s">
        <v>20</v>
      </c>
      <c r="B24" s="587"/>
      <c r="C24" s="587"/>
      <c r="D24" s="587"/>
      <c r="E24" s="588"/>
      <c r="F24" s="589" t="s">
        <v>25</v>
      </c>
      <c r="G24" s="587"/>
      <c r="H24" s="590" t="s">
        <v>26</v>
      </c>
      <c r="I24" s="591"/>
      <c r="J24" s="50" t="s">
        <v>27</v>
      </c>
      <c r="K24" s="201" t="s">
        <v>28</v>
      </c>
      <c r="L24" s="51" t="s">
        <v>29</v>
      </c>
    </row>
    <row r="25" spans="1:13">
      <c r="A25" s="580" t="s">
        <v>30</v>
      </c>
      <c r="B25" s="581"/>
      <c r="C25" s="581"/>
      <c r="D25" s="581"/>
      <c r="E25" s="582"/>
      <c r="F25" s="592"/>
      <c r="G25" s="582"/>
      <c r="H25" s="592"/>
      <c r="I25" s="582"/>
      <c r="J25" s="52"/>
      <c r="K25" s="53"/>
      <c r="L25" s="54">
        <f>+L54*0.05</f>
        <v>152.38079999999999</v>
      </c>
    </row>
    <row r="26" spans="1:13">
      <c r="A26" s="593"/>
      <c r="B26" s="594"/>
      <c r="C26" s="594"/>
      <c r="D26" s="594"/>
      <c r="E26" s="595"/>
      <c r="F26" s="55"/>
      <c r="G26" s="56"/>
      <c r="H26" s="596"/>
      <c r="I26" s="597"/>
      <c r="J26" s="52"/>
      <c r="K26" s="53"/>
      <c r="L26" s="54"/>
    </row>
    <row r="27" spans="1:13" ht="15.75" thickBot="1">
      <c r="A27" s="574"/>
      <c r="B27" s="575"/>
      <c r="C27" s="575"/>
      <c r="D27" s="575"/>
      <c r="E27" s="583"/>
      <c r="F27" s="598"/>
      <c r="G27" s="583"/>
      <c r="H27" s="598"/>
      <c r="I27" s="583"/>
      <c r="J27" s="57"/>
      <c r="K27" s="58"/>
      <c r="L27" s="59"/>
    </row>
    <row r="28" spans="1:13" ht="15.75" thickBot="1">
      <c r="A28" s="567" t="s">
        <v>31</v>
      </c>
      <c r="B28" s="568"/>
      <c r="C28" s="568"/>
      <c r="D28" s="568"/>
      <c r="E28" s="568"/>
      <c r="F28" s="568"/>
      <c r="G28" s="568"/>
      <c r="H28" s="568"/>
      <c r="I28" s="568"/>
      <c r="J28" s="568"/>
      <c r="K28" s="569"/>
      <c r="L28" s="60">
        <f>SUM(L25:L27)</f>
        <v>152.38079999999999</v>
      </c>
    </row>
    <row r="29" spans="1:13">
      <c r="A29" s="135"/>
      <c r="B29" s="5"/>
      <c r="C29" s="5"/>
      <c r="D29" s="5"/>
      <c r="E29" s="5"/>
      <c r="F29" s="5"/>
      <c r="G29" s="5"/>
      <c r="H29" s="5"/>
      <c r="I29" s="5"/>
      <c r="J29" s="5"/>
      <c r="K29" s="5"/>
      <c r="L29" s="17"/>
    </row>
    <row r="30" spans="1:13">
      <c r="A30" s="136" t="s">
        <v>32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21"/>
    </row>
    <row r="31" spans="1:13" ht="15.75" thickBot="1">
      <c r="A31" s="26"/>
      <c r="B31" s="11"/>
      <c r="C31" s="11"/>
      <c r="D31" s="11"/>
      <c r="E31" s="11"/>
      <c r="F31" s="11"/>
      <c r="G31" s="11"/>
      <c r="H31" s="11"/>
      <c r="I31" s="5"/>
      <c r="J31" s="5"/>
      <c r="K31" s="5"/>
      <c r="L31" s="17"/>
    </row>
    <row r="32" spans="1:13">
      <c r="A32" s="570" t="s">
        <v>20</v>
      </c>
      <c r="B32" s="571"/>
      <c r="C32" s="571"/>
      <c r="D32" s="571"/>
      <c r="E32" s="571"/>
      <c r="F32" s="571"/>
      <c r="G32" s="571"/>
      <c r="H32" s="579"/>
      <c r="I32" s="202" t="s">
        <v>21</v>
      </c>
      <c r="J32" s="50" t="s">
        <v>22</v>
      </c>
      <c r="K32" s="201" t="s">
        <v>33</v>
      </c>
      <c r="L32" s="51" t="s">
        <v>29</v>
      </c>
    </row>
    <row r="33" spans="1:12">
      <c r="A33" s="580" t="s">
        <v>213</v>
      </c>
      <c r="B33" s="581"/>
      <c r="C33" s="581"/>
      <c r="D33" s="581"/>
      <c r="E33" s="581"/>
      <c r="F33" s="581"/>
      <c r="G33" s="581"/>
      <c r="H33" s="582"/>
      <c r="I33" s="62" t="s">
        <v>139</v>
      </c>
      <c r="J33" s="63">
        <v>6</v>
      </c>
      <c r="K33" s="64">
        <f>+insumos!C40</f>
        <v>1500</v>
      </c>
      <c r="L33" s="54">
        <f>+K33*J33</f>
        <v>9000</v>
      </c>
    </row>
    <row r="34" spans="1:12">
      <c r="A34" s="580"/>
      <c r="B34" s="581"/>
      <c r="C34" s="581"/>
      <c r="D34" s="581"/>
      <c r="E34" s="581"/>
      <c r="F34" s="581"/>
      <c r="G34" s="581"/>
      <c r="H34" s="582"/>
      <c r="I34" s="65"/>
      <c r="J34" s="66"/>
      <c r="K34" s="67"/>
      <c r="L34" s="68"/>
    </row>
    <row r="35" spans="1:12">
      <c r="A35" s="580"/>
      <c r="B35" s="581"/>
      <c r="C35" s="581"/>
      <c r="D35" s="581"/>
      <c r="E35" s="581"/>
      <c r="F35" s="581"/>
      <c r="G35" s="581"/>
      <c r="H35" s="582"/>
      <c r="I35" s="65"/>
      <c r="J35" s="66"/>
      <c r="K35" s="67"/>
      <c r="L35" s="68"/>
    </row>
    <row r="36" spans="1:12">
      <c r="A36" s="580"/>
      <c r="B36" s="581"/>
      <c r="C36" s="581"/>
      <c r="D36" s="581"/>
      <c r="E36" s="581"/>
      <c r="F36" s="581"/>
      <c r="G36" s="581"/>
      <c r="H36" s="582"/>
      <c r="I36" s="65"/>
      <c r="J36" s="66"/>
      <c r="K36" s="67"/>
      <c r="L36" s="68"/>
    </row>
    <row r="37" spans="1:12">
      <c r="A37" s="580"/>
      <c r="B37" s="581"/>
      <c r="C37" s="581"/>
      <c r="D37" s="581"/>
      <c r="E37" s="581"/>
      <c r="F37" s="581"/>
      <c r="G37" s="581"/>
      <c r="H37" s="582"/>
      <c r="I37" s="65"/>
      <c r="J37" s="66"/>
      <c r="K37" s="67"/>
      <c r="L37" s="68"/>
    </row>
    <row r="38" spans="1:12">
      <c r="A38" s="580"/>
      <c r="B38" s="581"/>
      <c r="C38" s="581"/>
      <c r="D38" s="581"/>
      <c r="E38" s="581"/>
      <c r="F38" s="581"/>
      <c r="G38" s="581"/>
      <c r="H38" s="582"/>
      <c r="I38" s="65"/>
      <c r="J38" s="66"/>
      <c r="K38" s="67"/>
      <c r="L38" s="68"/>
    </row>
    <row r="39" spans="1:12" ht="15.75" thickBot="1">
      <c r="A39" s="574"/>
      <c r="B39" s="575"/>
      <c r="C39" s="575"/>
      <c r="D39" s="575"/>
      <c r="E39" s="575"/>
      <c r="F39" s="575"/>
      <c r="G39" s="575"/>
      <c r="H39" s="583"/>
      <c r="I39" s="69"/>
      <c r="J39" s="70"/>
      <c r="K39" s="67"/>
      <c r="L39" s="71"/>
    </row>
    <row r="40" spans="1:12" ht="15.75" thickBot="1">
      <c r="A40" s="567" t="s">
        <v>31</v>
      </c>
      <c r="B40" s="568"/>
      <c r="C40" s="568"/>
      <c r="D40" s="568"/>
      <c r="E40" s="568"/>
      <c r="F40" s="568"/>
      <c r="G40" s="568"/>
      <c r="H40" s="568"/>
      <c r="I40" s="568"/>
      <c r="J40" s="568"/>
      <c r="K40" s="569"/>
      <c r="L40" s="60">
        <f>SUM(L33:L39)</f>
        <v>9000</v>
      </c>
    </row>
    <row r="41" spans="1:12">
      <c r="A41" s="16"/>
      <c r="B41" s="5"/>
      <c r="C41" s="5"/>
      <c r="D41" s="5"/>
      <c r="E41" s="5"/>
      <c r="F41" s="5"/>
      <c r="G41" s="5"/>
      <c r="H41" s="5"/>
      <c r="I41" s="5"/>
      <c r="J41" s="5"/>
      <c r="K41" s="5"/>
      <c r="L41" s="17"/>
    </row>
    <row r="42" spans="1:12">
      <c r="A42" s="136" t="s">
        <v>34</v>
      </c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21"/>
    </row>
    <row r="43" spans="1:12" ht="15.75" thickBot="1">
      <c r="A43" s="16"/>
      <c r="B43" s="5"/>
      <c r="C43" s="5"/>
      <c r="D43" s="5"/>
      <c r="E43" s="5"/>
      <c r="F43" s="5"/>
      <c r="G43" s="5"/>
      <c r="H43" s="5"/>
      <c r="I43" s="5"/>
      <c r="J43" s="5"/>
      <c r="K43" s="5"/>
      <c r="L43" s="17"/>
    </row>
    <row r="44" spans="1:12">
      <c r="A44" s="570" t="s">
        <v>35</v>
      </c>
      <c r="B44" s="571"/>
      <c r="C44" s="571"/>
      <c r="D44" s="571"/>
      <c r="E44" s="571"/>
      <c r="F44" s="571"/>
      <c r="G44" s="571"/>
      <c r="H44" s="50" t="s">
        <v>36</v>
      </c>
      <c r="I44" s="201" t="s">
        <v>37</v>
      </c>
      <c r="J44" s="50" t="s">
        <v>38</v>
      </c>
      <c r="K44" s="201" t="s">
        <v>39</v>
      </c>
      <c r="L44" s="51" t="s">
        <v>29</v>
      </c>
    </row>
    <row r="45" spans="1:12">
      <c r="A45" s="580"/>
      <c r="B45" s="581"/>
      <c r="C45" s="581"/>
      <c r="D45" s="581"/>
      <c r="E45" s="581"/>
      <c r="F45" s="581"/>
      <c r="G45" s="581"/>
      <c r="H45" s="63"/>
      <c r="I45" s="72"/>
      <c r="J45" s="73"/>
      <c r="K45" s="64"/>
      <c r="L45" s="54"/>
    </row>
    <row r="46" spans="1:12" ht="15.75" thickBot="1">
      <c r="A46" s="574"/>
      <c r="B46" s="575"/>
      <c r="C46" s="575"/>
      <c r="D46" s="575"/>
      <c r="E46" s="575"/>
      <c r="F46" s="575"/>
      <c r="G46" s="575"/>
      <c r="H46" s="74"/>
      <c r="I46" s="11"/>
      <c r="J46" s="75"/>
      <c r="K46" s="64"/>
      <c r="L46" s="54"/>
    </row>
    <row r="47" spans="1:12" ht="15.75" thickBot="1">
      <c r="A47" s="567" t="s">
        <v>31</v>
      </c>
      <c r="B47" s="568"/>
      <c r="C47" s="568"/>
      <c r="D47" s="568"/>
      <c r="E47" s="568"/>
      <c r="F47" s="568"/>
      <c r="G47" s="568"/>
      <c r="H47" s="568"/>
      <c r="I47" s="568"/>
      <c r="J47" s="568"/>
      <c r="K47" s="569"/>
      <c r="L47" s="60">
        <f>SUM(L45:L46)</f>
        <v>0</v>
      </c>
    </row>
    <row r="48" spans="1:12">
      <c r="A48" s="16"/>
      <c r="B48" s="5"/>
      <c r="C48" s="5"/>
      <c r="D48" s="5"/>
      <c r="E48" s="5"/>
      <c r="F48" s="5"/>
      <c r="G48" s="5"/>
      <c r="H48" s="5"/>
      <c r="I48" s="5"/>
      <c r="J48" s="5"/>
      <c r="K48" s="5"/>
      <c r="L48" s="17"/>
    </row>
    <row r="49" spans="1:12">
      <c r="A49" s="136" t="s">
        <v>41</v>
      </c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21"/>
    </row>
    <row r="50" spans="1:12" ht="15.75" thickBot="1">
      <c r="A50" s="16"/>
      <c r="B50" s="5"/>
      <c r="C50" s="5"/>
      <c r="D50" s="5"/>
      <c r="E50" s="5"/>
      <c r="F50" s="5"/>
      <c r="G50" s="5"/>
      <c r="H50" s="5"/>
      <c r="I50" s="5"/>
      <c r="J50" s="5"/>
      <c r="K50" s="5"/>
      <c r="L50" s="17"/>
    </row>
    <row r="51" spans="1:12">
      <c r="A51" s="570" t="s">
        <v>42</v>
      </c>
      <c r="B51" s="571"/>
      <c r="C51" s="571"/>
      <c r="D51" s="571"/>
      <c r="E51" s="571"/>
      <c r="F51" s="571"/>
      <c r="G51" s="571"/>
      <c r="H51" s="50" t="s">
        <v>43</v>
      </c>
      <c r="I51" s="76" t="s">
        <v>44</v>
      </c>
      <c r="J51" s="77" t="s">
        <v>45</v>
      </c>
      <c r="K51" s="76" t="s">
        <v>28</v>
      </c>
      <c r="L51" s="78" t="s">
        <v>29</v>
      </c>
    </row>
    <row r="52" spans="1:12">
      <c r="A52" s="572" t="s">
        <v>46</v>
      </c>
      <c r="B52" s="573"/>
      <c r="C52" s="573"/>
      <c r="D52" s="573"/>
      <c r="E52" s="573"/>
      <c r="F52" s="573"/>
      <c r="G52" s="573"/>
      <c r="H52" s="52">
        <f>insumos!C49*4+insumos!C50</f>
        <v>247104</v>
      </c>
      <c r="I52" s="64">
        <f>+H52*0.85</f>
        <v>210038.39999999999</v>
      </c>
      <c r="J52" s="52">
        <f>+H52+I52</f>
        <v>457142.4</v>
      </c>
      <c r="K52" s="72">
        <v>150</v>
      </c>
      <c r="L52" s="54">
        <f>+J52/K52</f>
        <v>3047.616</v>
      </c>
    </row>
    <row r="53" spans="1:12" ht="15.75" thickBot="1">
      <c r="A53" s="574"/>
      <c r="B53" s="575"/>
      <c r="C53" s="575"/>
      <c r="D53" s="575"/>
      <c r="E53" s="575"/>
      <c r="F53" s="575"/>
      <c r="G53" s="575"/>
      <c r="H53" s="52"/>
      <c r="I53" s="64"/>
      <c r="J53" s="52"/>
      <c r="K53" s="72"/>
      <c r="L53" s="54"/>
    </row>
    <row r="54" spans="1:12" ht="15.75" thickBot="1">
      <c r="A54" s="567" t="s">
        <v>31</v>
      </c>
      <c r="B54" s="568"/>
      <c r="C54" s="568"/>
      <c r="D54" s="568"/>
      <c r="E54" s="568"/>
      <c r="F54" s="568"/>
      <c r="G54" s="568"/>
      <c r="H54" s="568"/>
      <c r="I54" s="568"/>
      <c r="J54" s="568"/>
      <c r="K54" s="569"/>
      <c r="L54" s="60">
        <f>SUM(L52:L53)</f>
        <v>3047.616</v>
      </c>
    </row>
    <row r="55" spans="1:12" ht="15.75" thickBot="1">
      <c r="A55" s="16"/>
      <c r="B55" s="5"/>
      <c r="C55" s="5"/>
      <c r="D55" s="5"/>
      <c r="E55" s="5"/>
      <c r="F55" s="5"/>
      <c r="G55" s="5"/>
      <c r="H55" s="5"/>
      <c r="I55" s="5"/>
      <c r="J55" s="5"/>
      <c r="K55" s="5"/>
      <c r="L55" s="17"/>
    </row>
    <row r="56" spans="1:12" ht="15.75" thickBot="1">
      <c r="A56" s="576" t="s">
        <v>47</v>
      </c>
      <c r="B56" s="577"/>
      <c r="C56" s="577"/>
      <c r="D56" s="577"/>
      <c r="E56" s="577"/>
      <c r="F56" s="577"/>
      <c r="G56" s="577"/>
      <c r="H56" s="577"/>
      <c r="I56" s="577"/>
      <c r="J56" s="577"/>
      <c r="K56" s="578"/>
      <c r="L56" s="60">
        <f>ROUND(L28+L40+L47+L54,0)</f>
        <v>12200</v>
      </c>
    </row>
    <row r="57" spans="1:12">
      <c r="A57" s="16"/>
      <c r="B57" s="5"/>
      <c r="C57" s="5"/>
      <c r="D57" s="5"/>
      <c r="E57" s="5"/>
      <c r="F57" s="5"/>
      <c r="G57" s="5"/>
      <c r="H57" s="5"/>
      <c r="I57" s="5"/>
      <c r="J57" s="5"/>
      <c r="K57" s="5"/>
      <c r="L57" s="17"/>
    </row>
    <row r="58" spans="1:12">
      <c r="A58" s="16"/>
      <c r="B58" s="5"/>
      <c r="C58" s="5"/>
      <c r="D58" s="5"/>
      <c r="E58" s="5"/>
      <c r="F58" s="5"/>
      <c r="G58" s="5"/>
      <c r="H58" s="5"/>
      <c r="I58" s="5"/>
      <c r="J58" s="5"/>
      <c r="K58" s="5"/>
      <c r="L58" s="17"/>
    </row>
    <row r="59" spans="1:12">
      <c r="A59" s="16"/>
      <c r="B59" s="5"/>
      <c r="C59" s="5"/>
      <c r="D59" s="5"/>
      <c r="E59" s="5"/>
      <c r="F59" s="5"/>
      <c r="G59" s="5"/>
      <c r="H59" s="5"/>
      <c r="I59" s="5"/>
      <c r="J59" s="5"/>
      <c r="K59" s="5"/>
      <c r="L59" s="17"/>
    </row>
    <row r="60" spans="1:12">
      <c r="A60" s="16"/>
      <c r="B60" s="5"/>
      <c r="C60" s="5"/>
      <c r="D60" s="5"/>
      <c r="E60" s="5"/>
      <c r="F60" s="5"/>
      <c r="G60" s="5"/>
      <c r="H60" s="5"/>
      <c r="I60" s="5"/>
      <c r="J60" s="5"/>
      <c r="K60" s="5"/>
      <c r="L60" s="17"/>
    </row>
    <row r="61" spans="1:12">
      <c r="A61" s="16"/>
      <c r="B61" s="5"/>
      <c r="C61" s="5"/>
      <c r="D61" s="5"/>
      <c r="E61" s="5"/>
      <c r="F61" s="5"/>
      <c r="G61" s="5"/>
      <c r="H61" s="5"/>
      <c r="I61" s="5"/>
      <c r="J61" s="5"/>
      <c r="K61" s="5"/>
      <c r="L61" s="17"/>
    </row>
    <row r="62" spans="1:12">
      <c r="A62" s="16"/>
      <c r="B62" s="5"/>
      <c r="C62" s="5"/>
      <c r="D62" s="5"/>
      <c r="E62" s="5"/>
      <c r="F62" s="5"/>
      <c r="G62" s="5"/>
      <c r="H62" s="5"/>
      <c r="I62" s="5"/>
      <c r="J62" s="5"/>
      <c r="K62" s="5"/>
      <c r="L62" s="17"/>
    </row>
    <row r="63" spans="1:12">
      <c r="A63" s="16"/>
      <c r="B63" s="5"/>
      <c r="C63" s="5"/>
      <c r="D63" s="5"/>
      <c r="E63" s="5"/>
      <c r="F63" s="5"/>
      <c r="G63" s="5"/>
      <c r="H63" s="5"/>
      <c r="I63" s="5"/>
      <c r="J63" s="5"/>
      <c r="K63" s="5"/>
      <c r="L63" s="17"/>
    </row>
    <row r="64" spans="1:12">
      <c r="A64" s="16"/>
      <c r="B64" s="5"/>
      <c r="C64" s="5"/>
      <c r="D64" s="5"/>
      <c r="E64" s="5"/>
      <c r="F64" s="79" t="s">
        <v>48</v>
      </c>
      <c r="G64" s="5"/>
      <c r="H64" s="5"/>
      <c r="I64" s="5"/>
      <c r="J64" s="5"/>
      <c r="K64" s="5"/>
      <c r="L64" s="17"/>
    </row>
    <row r="65" spans="1:12">
      <c r="A65" s="16"/>
      <c r="B65" s="5"/>
      <c r="C65" s="5"/>
      <c r="D65" s="5"/>
      <c r="E65" s="5"/>
      <c r="F65" s="79" t="s">
        <v>49</v>
      </c>
      <c r="G65" s="554"/>
      <c r="H65" s="554"/>
      <c r="I65" s="554"/>
      <c r="J65" s="5"/>
      <c r="K65" s="5"/>
      <c r="L65" s="17"/>
    </row>
    <row r="66" spans="1:12">
      <c r="A66" s="555" t="s">
        <v>50</v>
      </c>
      <c r="B66" s="556"/>
      <c r="C66" s="556"/>
      <c r="D66" s="556"/>
      <c r="E66" s="556"/>
      <c r="F66" s="556"/>
      <c r="G66" s="556"/>
      <c r="H66" s="556"/>
      <c r="I66" s="556"/>
      <c r="J66" s="556"/>
      <c r="K66" s="556"/>
      <c r="L66" s="557"/>
    </row>
    <row r="67" spans="1:12">
      <c r="A67" s="16"/>
      <c r="B67" s="5"/>
      <c r="C67" s="5"/>
      <c r="D67" s="5"/>
      <c r="E67" s="5"/>
      <c r="F67" s="5" t="s">
        <v>51</v>
      </c>
      <c r="G67" s="5"/>
      <c r="H67" s="5"/>
      <c r="I67" s="5"/>
      <c r="J67" s="5"/>
      <c r="K67" s="5"/>
      <c r="L67" s="17"/>
    </row>
    <row r="68" spans="1:12">
      <c r="A68" s="136" t="s">
        <v>52</v>
      </c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21"/>
    </row>
    <row r="69" spans="1:12">
      <c r="A69" s="558"/>
      <c r="B69" s="559"/>
      <c r="C69" s="559"/>
      <c r="D69" s="559"/>
      <c r="E69" s="559"/>
      <c r="F69" s="559"/>
      <c r="G69" s="559"/>
      <c r="H69" s="559"/>
      <c r="I69" s="559"/>
      <c r="J69" s="559"/>
      <c r="K69" s="559"/>
      <c r="L69" s="560"/>
    </row>
    <row r="70" spans="1:12">
      <c r="A70" s="561"/>
      <c r="B70" s="562"/>
      <c r="C70" s="562"/>
      <c r="D70" s="562"/>
      <c r="E70" s="562"/>
      <c r="F70" s="562"/>
      <c r="G70" s="562"/>
      <c r="H70" s="562"/>
      <c r="I70" s="562"/>
      <c r="J70" s="562"/>
      <c r="K70" s="562"/>
      <c r="L70" s="563"/>
    </row>
    <row r="71" spans="1:12">
      <c r="A71" s="564"/>
      <c r="B71" s="565"/>
      <c r="C71" s="565"/>
      <c r="D71" s="565"/>
      <c r="E71" s="565"/>
      <c r="F71" s="565"/>
      <c r="G71" s="565"/>
      <c r="H71" s="565"/>
      <c r="I71" s="565"/>
      <c r="J71" s="565"/>
      <c r="K71" s="565"/>
      <c r="L71" s="566"/>
    </row>
    <row r="72" spans="1:12">
      <c r="A72" s="80"/>
      <c r="B72" s="81"/>
      <c r="C72" s="81"/>
      <c r="D72" s="81"/>
      <c r="E72" s="81"/>
      <c r="F72" s="81"/>
      <c r="G72" s="81"/>
      <c r="H72" s="81"/>
      <c r="I72" s="81"/>
      <c r="J72" s="81"/>
      <c r="K72" s="81"/>
      <c r="L72" s="82"/>
    </row>
    <row r="73" spans="1:12">
      <c r="A73" s="80" t="s">
        <v>53</v>
      </c>
      <c r="B73" s="137"/>
      <c r="C73" s="81"/>
      <c r="D73" s="81"/>
      <c r="E73" s="81"/>
      <c r="F73" s="81"/>
      <c r="G73" s="81"/>
      <c r="H73" s="81"/>
      <c r="I73" s="81"/>
      <c r="J73" s="81"/>
      <c r="K73" s="81"/>
      <c r="L73" s="82"/>
    </row>
    <row r="74" spans="1:12">
      <c r="A74" s="16" t="s">
        <v>54</v>
      </c>
      <c r="B74" s="5"/>
      <c r="C74" s="5"/>
      <c r="D74" s="5"/>
      <c r="E74" s="79"/>
      <c r="F74" s="5"/>
      <c r="G74" s="5"/>
      <c r="H74" s="5"/>
      <c r="I74" s="5"/>
      <c r="J74" s="5"/>
      <c r="K74" s="5"/>
      <c r="L74" s="17"/>
    </row>
    <row r="75" spans="1:12">
      <c r="A75" s="16"/>
      <c r="B75" s="5"/>
      <c r="C75" s="5"/>
      <c r="D75" s="5"/>
      <c r="E75" s="79"/>
      <c r="F75" s="139"/>
      <c r="G75" s="139"/>
      <c r="H75" s="139"/>
      <c r="I75" s="139"/>
      <c r="J75" s="5"/>
      <c r="K75" s="5"/>
      <c r="L75" s="17"/>
    </row>
    <row r="76" spans="1:12">
      <c r="A76" s="149"/>
      <c r="B76" s="139"/>
      <c r="C76" s="139"/>
      <c r="D76" s="139"/>
      <c r="E76" s="139"/>
      <c r="F76" s="139"/>
      <c r="G76" s="139"/>
      <c r="H76" s="139"/>
      <c r="I76" s="139"/>
      <c r="J76" s="139"/>
      <c r="K76" s="139"/>
      <c r="L76" s="140"/>
    </row>
    <row r="77" spans="1:12">
      <c r="A77" s="16" t="s">
        <v>55</v>
      </c>
      <c r="B77" s="83"/>
      <c r="C77" s="83"/>
      <c r="D77" s="84"/>
      <c r="E77" s="141"/>
      <c r="F77" s="141"/>
      <c r="G77" s="141"/>
      <c r="H77" s="141"/>
      <c r="I77" s="142"/>
      <c r="J77" s="142"/>
      <c r="K77" s="142"/>
      <c r="L77" s="143"/>
    </row>
    <row r="78" spans="1:12" ht="15.75" thickBot="1">
      <c r="A78" s="144"/>
      <c r="B78" s="145"/>
      <c r="C78" s="145"/>
      <c r="D78" s="11"/>
      <c r="E78" s="146"/>
      <c r="F78" s="146"/>
      <c r="G78" s="146"/>
      <c r="H78" s="146"/>
      <c r="I78" s="147"/>
      <c r="J78" s="147"/>
      <c r="K78" s="147"/>
      <c r="L78" s="148"/>
    </row>
  </sheetData>
  <mergeCells count="47">
    <mergeCell ref="B19:J19"/>
    <mergeCell ref="A2:A5"/>
    <mergeCell ref="D2:I2"/>
    <mergeCell ref="J2:L2"/>
    <mergeCell ref="D3:I3"/>
    <mergeCell ref="D4:I4"/>
    <mergeCell ref="D5:I5"/>
    <mergeCell ref="K5:L5"/>
    <mergeCell ref="C10:L10"/>
    <mergeCell ref="C11:L11"/>
    <mergeCell ref="C12:L12"/>
    <mergeCell ref="C13:L13"/>
    <mergeCell ref="C14:L14"/>
    <mergeCell ref="A28:K28"/>
    <mergeCell ref="B20:J20"/>
    <mergeCell ref="A24:E24"/>
    <mergeCell ref="F24:G24"/>
    <mergeCell ref="H24:I24"/>
    <mergeCell ref="A25:E25"/>
    <mergeCell ref="F25:G25"/>
    <mergeCell ref="H25:I25"/>
    <mergeCell ref="A26:E26"/>
    <mergeCell ref="H26:I26"/>
    <mergeCell ref="A27:E27"/>
    <mergeCell ref="F27:G27"/>
    <mergeCell ref="H27:I27"/>
    <mergeCell ref="A46:G46"/>
    <mergeCell ref="A32:H32"/>
    <mergeCell ref="A33:H33"/>
    <mergeCell ref="A34:H34"/>
    <mergeCell ref="A35:H35"/>
    <mergeCell ref="A36:H36"/>
    <mergeCell ref="A37:H37"/>
    <mergeCell ref="A38:H38"/>
    <mergeCell ref="A39:H39"/>
    <mergeCell ref="A40:K40"/>
    <mergeCell ref="A44:G44"/>
    <mergeCell ref="A45:G45"/>
    <mergeCell ref="G65:I65"/>
    <mergeCell ref="A66:L66"/>
    <mergeCell ref="A69:L71"/>
    <mergeCell ref="A47:K47"/>
    <mergeCell ref="A51:G51"/>
    <mergeCell ref="A52:G52"/>
    <mergeCell ref="A53:G53"/>
    <mergeCell ref="A54:K54"/>
    <mergeCell ref="A56:K56"/>
  </mergeCells>
  <pageMargins left="0.7" right="0.7" top="0.75" bottom="0.75" header="0.3" footer="0.3"/>
  <pageSetup orientation="portrait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BB78"/>
  <sheetViews>
    <sheetView workbookViewId="0">
      <selection activeCell="A20" sqref="A20"/>
    </sheetView>
  </sheetViews>
  <sheetFormatPr baseColWidth="10" defaultRowHeight="15"/>
  <cols>
    <col min="1" max="1" width="11.42578125" style="85"/>
    <col min="2" max="2" width="12.140625" style="85" bestFit="1" customWidth="1"/>
    <col min="3" max="7" width="11.42578125" style="85"/>
    <col min="8" max="8" width="12.42578125" style="85" customWidth="1"/>
    <col min="9" max="9" width="12.5703125" style="85" customWidth="1"/>
    <col min="10" max="10" width="13.28515625" style="85" customWidth="1"/>
    <col min="11" max="11" width="15.85546875" style="85" customWidth="1"/>
    <col min="12" max="12" width="13" style="85" customWidth="1"/>
    <col min="13" max="254" width="11.42578125" style="203"/>
    <col min="255" max="255" width="1.85546875" style="203" customWidth="1"/>
    <col min="256" max="256" width="11.42578125" style="203"/>
    <col min="257" max="257" width="12.140625" style="203" bestFit="1" customWidth="1"/>
    <col min="258" max="262" width="11.42578125" style="203"/>
    <col min="263" max="263" width="12.42578125" style="203" customWidth="1"/>
    <col min="264" max="264" width="12.5703125" style="203" customWidth="1"/>
    <col min="265" max="265" width="13.28515625" style="203" customWidth="1"/>
    <col min="266" max="266" width="15.85546875" style="203" customWidth="1"/>
    <col min="267" max="267" width="13" style="203" customWidth="1"/>
    <col min="268" max="268" width="0.140625" style="203" customWidth="1"/>
    <col min="269" max="510" width="11.42578125" style="203"/>
    <col min="511" max="511" width="1.85546875" style="203" customWidth="1"/>
    <col min="512" max="512" width="11.42578125" style="203"/>
    <col min="513" max="513" width="12.140625" style="203" bestFit="1" customWidth="1"/>
    <col min="514" max="518" width="11.42578125" style="203"/>
    <col min="519" max="519" width="12.42578125" style="203" customWidth="1"/>
    <col min="520" max="520" width="12.5703125" style="203" customWidth="1"/>
    <col min="521" max="521" width="13.28515625" style="203" customWidth="1"/>
    <col min="522" max="522" width="15.85546875" style="203" customWidth="1"/>
    <col min="523" max="523" width="13" style="203" customWidth="1"/>
    <col min="524" max="524" width="0.140625" style="203" customWidth="1"/>
    <col min="525" max="766" width="11.42578125" style="203"/>
    <col min="767" max="767" width="1.85546875" style="203" customWidth="1"/>
    <col min="768" max="768" width="11.42578125" style="203"/>
    <col min="769" max="769" width="12.140625" style="203" bestFit="1" customWidth="1"/>
    <col min="770" max="774" width="11.42578125" style="203"/>
    <col min="775" max="775" width="12.42578125" style="203" customWidth="1"/>
    <col min="776" max="776" width="12.5703125" style="203" customWidth="1"/>
    <col min="777" max="777" width="13.28515625" style="203" customWidth="1"/>
    <col min="778" max="778" width="15.85546875" style="203" customWidth="1"/>
    <col min="779" max="779" width="13" style="203" customWidth="1"/>
    <col min="780" max="780" width="0.140625" style="203" customWidth="1"/>
    <col min="781" max="1022" width="11.42578125" style="203"/>
    <col min="1023" max="1023" width="1.85546875" style="203" customWidth="1"/>
    <col min="1024" max="1024" width="11.42578125" style="203"/>
    <col min="1025" max="1025" width="12.140625" style="203" bestFit="1" customWidth="1"/>
    <col min="1026" max="1030" width="11.42578125" style="203"/>
    <col min="1031" max="1031" width="12.42578125" style="203" customWidth="1"/>
    <col min="1032" max="1032" width="12.5703125" style="203" customWidth="1"/>
    <col min="1033" max="1033" width="13.28515625" style="203" customWidth="1"/>
    <col min="1034" max="1034" width="15.85546875" style="203" customWidth="1"/>
    <col min="1035" max="1035" width="13" style="203" customWidth="1"/>
    <col min="1036" max="1036" width="0.140625" style="203" customWidth="1"/>
    <col min="1037" max="1278" width="11.42578125" style="203"/>
    <col min="1279" max="1279" width="1.85546875" style="203" customWidth="1"/>
    <col min="1280" max="1280" width="11.42578125" style="203"/>
    <col min="1281" max="1281" width="12.140625" style="203" bestFit="1" customWidth="1"/>
    <col min="1282" max="1286" width="11.42578125" style="203"/>
    <col min="1287" max="1287" width="12.42578125" style="203" customWidth="1"/>
    <col min="1288" max="1288" width="12.5703125" style="203" customWidth="1"/>
    <col min="1289" max="1289" width="13.28515625" style="203" customWidth="1"/>
    <col min="1290" max="1290" width="15.85546875" style="203" customWidth="1"/>
    <col min="1291" max="1291" width="13" style="203" customWidth="1"/>
    <col min="1292" max="1292" width="0.140625" style="203" customWidth="1"/>
    <col min="1293" max="1534" width="11.42578125" style="203"/>
    <col min="1535" max="1535" width="1.85546875" style="203" customWidth="1"/>
    <col min="1536" max="1536" width="11.42578125" style="203"/>
    <col min="1537" max="1537" width="12.140625" style="203" bestFit="1" customWidth="1"/>
    <col min="1538" max="1542" width="11.42578125" style="203"/>
    <col min="1543" max="1543" width="12.42578125" style="203" customWidth="1"/>
    <col min="1544" max="1544" width="12.5703125" style="203" customWidth="1"/>
    <col min="1545" max="1545" width="13.28515625" style="203" customWidth="1"/>
    <col min="1546" max="1546" width="15.85546875" style="203" customWidth="1"/>
    <col min="1547" max="1547" width="13" style="203" customWidth="1"/>
    <col min="1548" max="1548" width="0.140625" style="203" customWidth="1"/>
    <col min="1549" max="1790" width="11.42578125" style="203"/>
    <col min="1791" max="1791" width="1.85546875" style="203" customWidth="1"/>
    <col min="1792" max="1792" width="11.42578125" style="203"/>
    <col min="1793" max="1793" width="12.140625" style="203" bestFit="1" customWidth="1"/>
    <col min="1794" max="1798" width="11.42578125" style="203"/>
    <col min="1799" max="1799" width="12.42578125" style="203" customWidth="1"/>
    <col min="1800" max="1800" width="12.5703125" style="203" customWidth="1"/>
    <col min="1801" max="1801" width="13.28515625" style="203" customWidth="1"/>
    <col min="1802" max="1802" width="15.85546875" style="203" customWidth="1"/>
    <col min="1803" max="1803" width="13" style="203" customWidth="1"/>
    <col min="1804" max="1804" width="0.140625" style="203" customWidth="1"/>
    <col min="1805" max="2046" width="11.42578125" style="203"/>
    <col min="2047" max="2047" width="1.85546875" style="203" customWidth="1"/>
    <col min="2048" max="2048" width="11.42578125" style="203"/>
    <col min="2049" max="2049" width="12.140625" style="203" bestFit="1" customWidth="1"/>
    <col min="2050" max="2054" width="11.42578125" style="203"/>
    <col min="2055" max="2055" width="12.42578125" style="203" customWidth="1"/>
    <col min="2056" max="2056" width="12.5703125" style="203" customWidth="1"/>
    <col min="2057" max="2057" width="13.28515625" style="203" customWidth="1"/>
    <col min="2058" max="2058" width="15.85546875" style="203" customWidth="1"/>
    <col min="2059" max="2059" width="13" style="203" customWidth="1"/>
    <col min="2060" max="2060" width="0.140625" style="203" customWidth="1"/>
    <col min="2061" max="2302" width="11.42578125" style="203"/>
    <col min="2303" max="2303" width="1.85546875" style="203" customWidth="1"/>
    <col min="2304" max="2304" width="11.42578125" style="203"/>
    <col min="2305" max="2305" width="12.140625" style="203" bestFit="1" customWidth="1"/>
    <col min="2306" max="2310" width="11.42578125" style="203"/>
    <col min="2311" max="2311" width="12.42578125" style="203" customWidth="1"/>
    <col min="2312" max="2312" width="12.5703125" style="203" customWidth="1"/>
    <col min="2313" max="2313" width="13.28515625" style="203" customWidth="1"/>
    <col min="2314" max="2314" width="15.85546875" style="203" customWidth="1"/>
    <col min="2315" max="2315" width="13" style="203" customWidth="1"/>
    <col min="2316" max="2316" width="0.140625" style="203" customWidth="1"/>
    <col min="2317" max="2558" width="11.42578125" style="203"/>
    <col min="2559" max="2559" width="1.85546875" style="203" customWidth="1"/>
    <col min="2560" max="2560" width="11.42578125" style="203"/>
    <col min="2561" max="2561" width="12.140625" style="203" bestFit="1" customWidth="1"/>
    <col min="2562" max="2566" width="11.42578125" style="203"/>
    <col min="2567" max="2567" width="12.42578125" style="203" customWidth="1"/>
    <col min="2568" max="2568" width="12.5703125" style="203" customWidth="1"/>
    <col min="2569" max="2569" width="13.28515625" style="203" customWidth="1"/>
    <col min="2570" max="2570" width="15.85546875" style="203" customWidth="1"/>
    <col min="2571" max="2571" width="13" style="203" customWidth="1"/>
    <col min="2572" max="2572" width="0.140625" style="203" customWidth="1"/>
    <col min="2573" max="2814" width="11.42578125" style="203"/>
    <col min="2815" max="2815" width="1.85546875" style="203" customWidth="1"/>
    <col min="2816" max="2816" width="11.42578125" style="203"/>
    <col min="2817" max="2817" width="12.140625" style="203" bestFit="1" customWidth="1"/>
    <col min="2818" max="2822" width="11.42578125" style="203"/>
    <col min="2823" max="2823" width="12.42578125" style="203" customWidth="1"/>
    <col min="2824" max="2824" width="12.5703125" style="203" customWidth="1"/>
    <col min="2825" max="2825" width="13.28515625" style="203" customWidth="1"/>
    <col min="2826" max="2826" width="15.85546875" style="203" customWidth="1"/>
    <col min="2827" max="2827" width="13" style="203" customWidth="1"/>
    <col min="2828" max="2828" width="0.140625" style="203" customWidth="1"/>
    <col min="2829" max="3070" width="11.42578125" style="203"/>
    <col min="3071" max="3071" width="1.85546875" style="203" customWidth="1"/>
    <col min="3072" max="3072" width="11.42578125" style="203"/>
    <col min="3073" max="3073" width="12.140625" style="203" bestFit="1" customWidth="1"/>
    <col min="3074" max="3078" width="11.42578125" style="203"/>
    <col min="3079" max="3079" width="12.42578125" style="203" customWidth="1"/>
    <col min="3080" max="3080" width="12.5703125" style="203" customWidth="1"/>
    <col min="3081" max="3081" width="13.28515625" style="203" customWidth="1"/>
    <col min="3082" max="3082" width="15.85546875" style="203" customWidth="1"/>
    <col min="3083" max="3083" width="13" style="203" customWidth="1"/>
    <col min="3084" max="3084" width="0.140625" style="203" customWidth="1"/>
    <col min="3085" max="3326" width="11.42578125" style="203"/>
    <col min="3327" max="3327" width="1.85546875" style="203" customWidth="1"/>
    <col min="3328" max="3328" width="11.42578125" style="203"/>
    <col min="3329" max="3329" width="12.140625" style="203" bestFit="1" customWidth="1"/>
    <col min="3330" max="3334" width="11.42578125" style="203"/>
    <col min="3335" max="3335" width="12.42578125" style="203" customWidth="1"/>
    <col min="3336" max="3336" width="12.5703125" style="203" customWidth="1"/>
    <col min="3337" max="3337" width="13.28515625" style="203" customWidth="1"/>
    <col min="3338" max="3338" width="15.85546875" style="203" customWidth="1"/>
    <col min="3339" max="3339" width="13" style="203" customWidth="1"/>
    <col min="3340" max="3340" width="0.140625" style="203" customWidth="1"/>
    <col min="3341" max="3582" width="11.42578125" style="203"/>
    <col min="3583" max="3583" width="1.85546875" style="203" customWidth="1"/>
    <col min="3584" max="3584" width="11.42578125" style="203"/>
    <col min="3585" max="3585" width="12.140625" style="203" bestFit="1" customWidth="1"/>
    <col min="3586" max="3590" width="11.42578125" style="203"/>
    <col min="3591" max="3591" width="12.42578125" style="203" customWidth="1"/>
    <col min="3592" max="3592" width="12.5703125" style="203" customWidth="1"/>
    <col min="3593" max="3593" width="13.28515625" style="203" customWidth="1"/>
    <col min="3594" max="3594" width="15.85546875" style="203" customWidth="1"/>
    <col min="3595" max="3595" width="13" style="203" customWidth="1"/>
    <col min="3596" max="3596" width="0.140625" style="203" customWidth="1"/>
    <col min="3597" max="3838" width="11.42578125" style="203"/>
    <col min="3839" max="3839" width="1.85546875" style="203" customWidth="1"/>
    <col min="3840" max="3840" width="11.42578125" style="203"/>
    <col min="3841" max="3841" width="12.140625" style="203" bestFit="1" customWidth="1"/>
    <col min="3842" max="3846" width="11.42578125" style="203"/>
    <col min="3847" max="3847" width="12.42578125" style="203" customWidth="1"/>
    <col min="3848" max="3848" width="12.5703125" style="203" customWidth="1"/>
    <col min="3849" max="3849" width="13.28515625" style="203" customWidth="1"/>
    <col min="3850" max="3850" width="15.85546875" style="203" customWidth="1"/>
    <col min="3851" max="3851" width="13" style="203" customWidth="1"/>
    <col min="3852" max="3852" width="0.140625" style="203" customWidth="1"/>
    <col min="3853" max="4094" width="11.42578125" style="203"/>
    <col min="4095" max="4095" width="1.85546875" style="203" customWidth="1"/>
    <col min="4096" max="4096" width="11.42578125" style="203"/>
    <col min="4097" max="4097" width="12.140625" style="203" bestFit="1" customWidth="1"/>
    <col min="4098" max="4102" width="11.42578125" style="203"/>
    <col min="4103" max="4103" width="12.42578125" style="203" customWidth="1"/>
    <col min="4104" max="4104" width="12.5703125" style="203" customWidth="1"/>
    <col min="4105" max="4105" width="13.28515625" style="203" customWidth="1"/>
    <col min="4106" max="4106" width="15.85546875" style="203" customWidth="1"/>
    <col min="4107" max="4107" width="13" style="203" customWidth="1"/>
    <col min="4108" max="4108" width="0.140625" style="203" customWidth="1"/>
    <col min="4109" max="4350" width="11.42578125" style="203"/>
    <col min="4351" max="4351" width="1.85546875" style="203" customWidth="1"/>
    <col min="4352" max="4352" width="11.42578125" style="203"/>
    <col min="4353" max="4353" width="12.140625" style="203" bestFit="1" customWidth="1"/>
    <col min="4354" max="4358" width="11.42578125" style="203"/>
    <col min="4359" max="4359" width="12.42578125" style="203" customWidth="1"/>
    <col min="4360" max="4360" width="12.5703125" style="203" customWidth="1"/>
    <col min="4361" max="4361" width="13.28515625" style="203" customWidth="1"/>
    <col min="4362" max="4362" width="15.85546875" style="203" customWidth="1"/>
    <col min="4363" max="4363" width="13" style="203" customWidth="1"/>
    <col min="4364" max="4364" width="0.140625" style="203" customWidth="1"/>
    <col min="4365" max="4606" width="11.42578125" style="203"/>
    <col min="4607" max="4607" width="1.85546875" style="203" customWidth="1"/>
    <col min="4608" max="4608" width="11.42578125" style="203"/>
    <col min="4609" max="4609" width="12.140625" style="203" bestFit="1" customWidth="1"/>
    <col min="4610" max="4614" width="11.42578125" style="203"/>
    <col min="4615" max="4615" width="12.42578125" style="203" customWidth="1"/>
    <col min="4616" max="4616" width="12.5703125" style="203" customWidth="1"/>
    <col min="4617" max="4617" width="13.28515625" style="203" customWidth="1"/>
    <col min="4618" max="4618" width="15.85546875" style="203" customWidth="1"/>
    <col min="4619" max="4619" width="13" style="203" customWidth="1"/>
    <col min="4620" max="4620" width="0.140625" style="203" customWidth="1"/>
    <col min="4621" max="4862" width="11.42578125" style="203"/>
    <col min="4863" max="4863" width="1.85546875" style="203" customWidth="1"/>
    <col min="4864" max="4864" width="11.42578125" style="203"/>
    <col min="4865" max="4865" width="12.140625" style="203" bestFit="1" customWidth="1"/>
    <col min="4866" max="4870" width="11.42578125" style="203"/>
    <col min="4871" max="4871" width="12.42578125" style="203" customWidth="1"/>
    <col min="4872" max="4872" width="12.5703125" style="203" customWidth="1"/>
    <col min="4873" max="4873" width="13.28515625" style="203" customWidth="1"/>
    <col min="4874" max="4874" width="15.85546875" style="203" customWidth="1"/>
    <col min="4875" max="4875" width="13" style="203" customWidth="1"/>
    <col min="4876" max="4876" width="0.140625" style="203" customWidth="1"/>
    <col min="4877" max="5118" width="11.42578125" style="203"/>
    <col min="5119" max="5119" width="1.85546875" style="203" customWidth="1"/>
    <col min="5120" max="5120" width="11.42578125" style="203"/>
    <col min="5121" max="5121" width="12.140625" style="203" bestFit="1" customWidth="1"/>
    <col min="5122" max="5126" width="11.42578125" style="203"/>
    <col min="5127" max="5127" width="12.42578125" style="203" customWidth="1"/>
    <col min="5128" max="5128" width="12.5703125" style="203" customWidth="1"/>
    <col min="5129" max="5129" width="13.28515625" style="203" customWidth="1"/>
    <col min="5130" max="5130" width="15.85546875" style="203" customWidth="1"/>
    <col min="5131" max="5131" width="13" style="203" customWidth="1"/>
    <col min="5132" max="5132" width="0.140625" style="203" customWidth="1"/>
    <col min="5133" max="5374" width="11.42578125" style="203"/>
    <col min="5375" max="5375" width="1.85546875" style="203" customWidth="1"/>
    <col min="5376" max="5376" width="11.42578125" style="203"/>
    <col min="5377" max="5377" width="12.140625" style="203" bestFit="1" customWidth="1"/>
    <col min="5378" max="5382" width="11.42578125" style="203"/>
    <col min="5383" max="5383" width="12.42578125" style="203" customWidth="1"/>
    <col min="5384" max="5384" width="12.5703125" style="203" customWidth="1"/>
    <col min="5385" max="5385" width="13.28515625" style="203" customWidth="1"/>
    <col min="5386" max="5386" width="15.85546875" style="203" customWidth="1"/>
    <col min="5387" max="5387" width="13" style="203" customWidth="1"/>
    <col min="5388" max="5388" width="0.140625" style="203" customWidth="1"/>
    <col min="5389" max="5630" width="11.42578125" style="203"/>
    <col min="5631" max="5631" width="1.85546875" style="203" customWidth="1"/>
    <col min="5632" max="5632" width="11.42578125" style="203"/>
    <col min="5633" max="5633" width="12.140625" style="203" bestFit="1" customWidth="1"/>
    <col min="5634" max="5638" width="11.42578125" style="203"/>
    <col min="5639" max="5639" width="12.42578125" style="203" customWidth="1"/>
    <col min="5640" max="5640" width="12.5703125" style="203" customWidth="1"/>
    <col min="5641" max="5641" width="13.28515625" style="203" customWidth="1"/>
    <col min="5642" max="5642" width="15.85546875" style="203" customWidth="1"/>
    <col min="5643" max="5643" width="13" style="203" customWidth="1"/>
    <col min="5644" max="5644" width="0.140625" style="203" customWidth="1"/>
    <col min="5645" max="5886" width="11.42578125" style="203"/>
    <col min="5887" max="5887" width="1.85546875" style="203" customWidth="1"/>
    <col min="5888" max="5888" width="11.42578125" style="203"/>
    <col min="5889" max="5889" width="12.140625" style="203" bestFit="1" customWidth="1"/>
    <col min="5890" max="5894" width="11.42578125" style="203"/>
    <col min="5895" max="5895" width="12.42578125" style="203" customWidth="1"/>
    <col min="5896" max="5896" width="12.5703125" style="203" customWidth="1"/>
    <col min="5897" max="5897" width="13.28515625" style="203" customWidth="1"/>
    <col min="5898" max="5898" width="15.85546875" style="203" customWidth="1"/>
    <col min="5899" max="5899" width="13" style="203" customWidth="1"/>
    <col min="5900" max="5900" width="0.140625" style="203" customWidth="1"/>
    <col min="5901" max="6142" width="11.42578125" style="203"/>
    <col min="6143" max="6143" width="1.85546875" style="203" customWidth="1"/>
    <col min="6144" max="6144" width="11.42578125" style="203"/>
    <col min="6145" max="6145" width="12.140625" style="203" bestFit="1" customWidth="1"/>
    <col min="6146" max="6150" width="11.42578125" style="203"/>
    <col min="6151" max="6151" width="12.42578125" style="203" customWidth="1"/>
    <col min="6152" max="6152" width="12.5703125" style="203" customWidth="1"/>
    <col min="6153" max="6153" width="13.28515625" style="203" customWidth="1"/>
    <col min="6154" max="6154" width="15.85546875" style="203" customWidth="1"/>
    <col min="6155" max="6155" width="13" style="203" customWidth="1"/>
    <col min="6156" max="6156" width="0.140625" style="203" customWidth="1"/>
    <col min="6157" max="6398" width="11.42578125" style="203"/>
    <col min="6399" max="6399" width="1.85546875" style="203" customWidth="1"/>
    <col min="6400" max="6400" width="11.42578125" style="203"/>
    <col min="6401" max="6401" width="12.140625" style="203" bestFit="1" customWidth="1"/>
    <col min="6402" max="6406" width="11.42578125" style="203"/>
    <col min="6407" max="6407" width="12.42578125" style="203" customWidth="1"/>
    <col min="6408" max="6408" width="12.5703125" style="203" customWidth="1"/>
    <col min="6409" max="6409" width="13.28515625" style="203" customWidth="1"/>
    <col min="6410" max="6410" width="15.85546875" style="203" customWidth="1"/>
    <col min="6411" max="6411" width="13" style="203" customWidth="1"/>
    <col min="6412" max="6412" width="0.140625" style="203" customWidth="1"/>
    <col min="6413" max="6654" width="11.42578125" style="203"/>
    <col min="6655" max="6655" width="1.85546875" style="203" customWidth="1"/>
    <col min="6656" max="6656" width="11.42578125" style="203"/>
    <col min="6657" max="6657" width="12.140625" style="203" bestFit="1" customWidth="1"/>
    <col min="6658" max="6662" width="11.42578125" style="203"/>
    <col min="6663" max="6663" width="12.42578125" style="203" customWidth="1"/>
    <col min="6664" max="6664" width="12.5703125" style="203" customWidth="1"/>
    <col min="6665" max="6665" width="13.28515625" style="203" customWidth="1"/>
    <col min="6666" max="6666" width="15.85546875" style="203" customWidth="1"/>
    <col min="6667" max="6667" width="13" style="203" customWidth="1"/>
    <col min="6668" max="6668" width="0.140625" style="203" customWidth="1"/>
    <col min="6669" max="6910" width="11.42578125" style="203"/>
    <col min="6911" max="6911" width="1.85546875" style="203" customWidth="1"/>
    <col min="6912" max="6912" width="11.42578125" style="203"/>
    <col min="6913" max="6913" width="12.140625" style="203" bestFit="1" customWidth="1"/>
    <col min="6914" max="6918" width="11.42578125" style="203"/>
    <col min="6919" max="6919" width="12.42578125" style="203" customWidth="1"/>
    <col min="6920" max="6920" width="12.5703125" style="203" customWidth="1"/>
    <col min="6921" max="6921" width="13.28515625" style="203" customWidth="1"/>
    <col min="6922" max="6922" width="15.85546875" style="203" customWidth="1"/>
    <col min="6923" max="6923" width="13" style="203" customWidth="1"/>
    <col min="6924" max="6924" width="0.140625" style="203" customWidth="1"/>
    <col min="6925" max="7166" width="11.42578125" style="203"/>
    <col min="7167" max="7167" width="1.85546875" style="203" customWidth="1"/>
    <col min="7168" max="7168" width="11.42578125" style="203"/>
    <col min="7169" max="7169" width="12.140625" style="203" bestFit="1" customWidth="1"/>
    <col min="7170" max="7174" width="11.42578125" style="203"/>
    <col min="7175" max="7175" width="12.42578125" style="203" customWidth="1"/>
    <col min="7176" max="7176" width="12.5703125" style="203" customWidth="1"/>
    <col min="7177" max="7177" width="13.28515625" style="203" customWidth="1"/>
    <col min="7178" max="7178" width="15.85546875" style="203" customWidth="1"/>
    <col min="7179" max="7179" width="13" style="203" customWidth="1"/>
    <col min="7180" max="7180" width="0.140625" style="203" customWidth="1"/>
    <col min="7181" max="7422" width="11.42578125" style="203"/>
    <col min="7423" max="7423" width="1.85546875" style="203" customWidth="1"/>
    <col min="7424" max="7424" width="11.42578125" style="203"/>
    <col min="7425" max="7425" width="12.140625" style="203" bestFit="1" customWidth="1"/>
    <col min="7426" max="7430" width="11.42578125" style="203"/>
    <col min="7431" max="7431" width="12.42578125" style="203" customWidth="1"/>
    <col min="7432" max="7432" width="12.5703125" style="203" customWidth="1"/>
    <col min="7433" max="7433" width="13.28515625" style="203" customWidth="1"/>
    <col min="7434" max="7434" width="15.85546875" style="203" customWidth="1"/>
    <col min="7435" max="7435" width="13" style="203" customWidth="1"/>
    <col min="7436" max="7436" width="0.140625" style="203" customWidth="1"/>
    <col min="7437" max="7678" width="11.42578125" style="203"/>
    <col min="7679" max="7679" width="1.85546875" style="203" customWidth="1"/>
    <col min="7680" max="7680" width="11.42578125" style="203"/>
    <col min="7681" max="7681" width="12.140625" style="203" bestFit="1" customWidth="1"/>
    <col min="7682" max="7686" width="11.42578125" style="203"/>
    <col min="7687" max="7687" width="12.42578125" style="203" customWidth="1"/>
    <col min="7688" max="7688" width="12.5703125" style="203" customWidth="1"/>
    <col min="7689" max="7689" width="13.28515625" style="203" customWidth="1"/>
    <col min="7690" max="7690" width="15.85546875" style="203" customWidth="1"/>
    <col min="7691" max="7691" width="13" style="203" customWidth="1"/>
    <col min="7692" max="7692" width="0.140625" style="203" customWidth="1"/>
    <col min="7693" max="7934" width="11.42578125" style="203"/>
    <col min="7935" max="7935" width="1.85546875" style="203" customWidth="1"/>
    <col min="7936" max="7936" width="11.42578125" style="203"/>
    <col min="7937" max="7937" width="12.140625" style="203" bestFit="1" customWidth="1"/>
    <col min="7938" max="7942" width="11.42578125" style="203"/>
    <col min="7943" max="7943" width="12.42578125" style="203" customWidth="1"/>
    <col min="7944" max="7944" width="12.5703125" style="203" customWidth="1"/>
    <col min="7945" max="7945" width="13.28515625" style="203" customWidth="1"/>
    <col min="7946" max="7946" width="15.85546875" style="203" customWidth="1"/>
    <col min="7947" max="7947" width="13" style="203" customWidth="1"/>
    <col min="7948" max="7948" width="0.140625" style="203" customWidth="1"/>
    <col min="7949" max="8190" width="11.42578125" style="203"/>
    <col min="8191" max="8191" width="1.85546875" style="203" customWidth="1"/>
    <col min="8192" max="8192" width="11.42578125" style="203"/>
    <col min="8193" max="8193" width="12.140625" style="203" bestFit="1" customWidth="1"/>
    <col min="8194" max="8198" width="11.42578125" style="203"/>
    <col min="8199" max="8199" width="12.42578125" style="203" customWidth="1"/>
    <col min="8200" max="8200" width="12.5703125" style="203" customWidth="1"/>
    <col min="8201" max="8201" width="13.28515625" style="203" customWidth="1"/>
    <col min="8202" max="8202" width="15.85546875" style="203" customWidth="1"/>
    <col min="8203" max="8203" width="13" style="203" customWidth="1"/>
    <col min="8204" max="8204" width="0.140625" style="203" customWidth="1"/>
    <col min="8205" max="8446" width="11.42578125" style="203"/>
    <col min="8447" max="8447" width="1.85546875" style="203" customWidth="1"/>
    <col min="8448" max="8448" width="11.42578125" style="203"/>
    <col min="8449" max="8449" width="12.140625" style="203" bestFit="1" customWidth="1"/>
    <col min="8450" max="8454" width="11.42578125" style="203"/>
    <col min="8455" max="8455" width="12.42578125" style="203" customWidth="1"/>
    <col min="8456" max="8456" width="12.5703125" style="203" customWidth="1"/>
    <col min="8457" max="8457" width="13.28515625" style="203" customWidth="1"/>
    <col min="8458" max="8458" width="15.85546875" style="203" customWidth="1"/>
    <col min="8459" max="8459" width="13" style="203" customWidth="1"/>
    <col min="8460" max="8460" width="0.140625" style="203" customWidth="1"/>
    <col min="8461" max="8702" width="11.42578125" style="203"/>
    <col min="8703" max="8703" width="1.85546875" style="203" customWidth="1"/>
    <col min="8704" max="8704" width="11.42578125" style="203"/>
    <col min="8705" max="8705" width="12.140625" style="203" bestFit="1" customWidth="1"/>
    <col min="8706" max="8710" width="11.42578125" style="203"/>
    <col min="8711" max="8711" width="12.42578125" style="203" customWidth="1"/>
    <col min="8712" max="8712" width="12.5703125" style="203" customWidth="1"/>
    <col min="8713" max="8713" width="13.28515625" style="203" customWidth="1"/>
    <col min="8714" max="8714" width="15.85546875" style="203" customWidth="1"/>
    <col min="8715" max="8715" width="13" style="203" customWidth="1"/>
    <col min="8716" max="8716" width="0.140625" style="203" customWidth="1"/>
    <col min="8717" max="8958" width="11.42578125" style="203"/>
    <col min="8959" max="8959" width="1.85546875" style="203" customWidth="1"/>
    <col min="8960" max="8960" width="11.42578125" style="203"/>
    <col min="8961" max="8961" width="12.140625" style="203" bestFit="1" customWidth="1"/>
    <col min="8962" max="8966" width="11.42578125" style="203"/>
    <col min="8967" max="8967" width="12.42578125" style="203" customWidth="1"/>
    <col min="8968" max="8968" width="12.5703125" style="203" customWidth="1"/>
    <col min="8969" max="8969" width="13.28515625" style="203" customWidth="1"/>
    <col min="8970" max="8970" width="15.85546875" style="203" customWidth="1"/>
    <col min="8971" max="8971" width="13" style="203" customWidth="1"/>
    <col min="8972" max="8972" width="0.140625" style="203" customWidth="1"/>
    <col min="8973" max="9214" width="11.42578125" style="203"/>
    <col min="9215" max="9215" width="1.85546875" style="203" customWidth="1"/>
    <col min="9216" max="9216" width="11.42578125" style="203"/>
    <col min="9217" max="9217" width="12.140625" style="203" bestFit="1" customWidth="1"/>
    <col min="9218" max="9222" width="11.42578125" style="203"/>
    <col min="9223" max="9223" width="12.42578125" style="203" customWidth="1"/>
    <col min="9224" max="9224" width="12.5703125" style="203" customWidth="1"/>
    <col min="9225" max="9225" width="13.28515625" style="203" customWidth="1"/>
    <col min="9226" max="9226" width="15.85546875" style="203" customWidth="1"/>
    <col min="9227" max="9227" width="13" style="203" customWidth="1"/>
    <col min="9228" max="9228" width="0.140625" style="203" customWidth="1"/>
    <col min="9229" max="9470" width="11.42578125" style="203"/>
    <col min="9471" max="9471" width="1.85546875" style="203" customWidth="1"/>
    <col min="9472" max="9472" width="11.42578125" style="203"/>
    <col min="9473" max="9473" width="12.140625" style="203" bestFit="1" customWidth="1"/>
    <col min="9474" max="9478" width="11.42578125" style="203"/>
    <col min="9479" max="9479" width="12.42578125" style="203" customWidth="1"/>
    <col min="9480" max="9480" width="12.5703125" style="203" customWidth="1"/>
    <col min="9481" max="9481" width="13.28515625" style="203" customWidth="1"/>
    <col min="9482" max="9482" width="15.85546875" style="203" customWidth="1"/>
    <col min="9483" max="9483" width="13" style="203" customWidth="1"/>
    <col min="9484" max="9484" width="0.140625" style="203" customWidth="1"/>
    <col min="9485" max="9726" width="11.42578125" style="203"/>
    <col min="9727" max="9727" width="1.85546875" style="203" customWidth="1"/>
    <col min="9728" max="9728" width="11.42578125" style="203"/>
    <col min="9729" max="9729" width="12.140625" style="203" bestFit="1" customWidth="1"/>
    <col min="9730" max="9734" width="11.42578125" style="203"/>
    <col min="9735" max="9735" width="12.42578125" style="203" customWidth="1"/>
    <col min="9736" max="9736" width="12.5703125" style="203" customWidth="1"/>
    <col min="9737" max="9737" width="13.28515625" style="203" customWidth="1"/>
    <col min="9738" max="9738" width="15.85546875" style="203" customWidth="1"/>
    <col min="9739" max="9739" width="13" style="203" customWidth="1"/>
    <col min="9740" max="9740" width="0.140625" style="203" customWidth="1"/>
    <col min="9741" max="9982" width="11.42578125" style="203"/>
    <col min="9983" max="9983" width="1.85546875" style="203" customWidth="1"/>
    <col min="9984" max="9984" width="11.42578125" style="203"/>
    <col min="9985" max="9985" width="12.140625" style="203" bestFit="1" customWidth="1"/>
    <col min="9986" max="9990" width="11.42578125" style="203"/>
    <col min="9991" max="9991" width="12.42578125" style="203" customWidth="1"/>
    <col min="9992" max="9992" width="12.5703125" style="203" customWidth="1"/>
    <col min="9993" max="9993" width="13.28515625" style="203" customWidth="1"/>
    <col min="9994" max="9994" width="15.85546875" style="203" customWidth="1"/>
    <col min="9995" max="9995" width="13" style="203" customWidth="1"/>
    <col min="9996" max="9996" width="0.140625" style="203" customWidth="1"/>
    <col min="9997" max="10238" width="11.42578125" style="203"/>
    <col min="10239" max="10239" width="1.85546875" style="203" customWidth="1"/>
    <col min="10240" max="10240" width="11.42578125" style="203"/>
    <col min="10241" max="10241" width="12.140625" style="203" bestFit="1" customWidth="1"/>
    <col min="10242" max="10246" width="11.42578125" style="203"/>
    <col min="10247" max="10247" width="12.42578125" style="203" customWidth="1"/>
    <col min="10248" max="10248" width="12.5703125" style="203" customWidth="1"/>
    <col min="10249" max="10249" width="13.28515625" style="203" customWidth="1"/>
    <col min="10250" max="10250" width="15.85546875" style="203" customWidth="1"/>
    <col min="10251" max="10251" width="13" style="203" customWidth="1"/>
    <col min="10252" max="10252" width="0.140625" style="203" customWidth="1"/>
    <col min="10253" max="10494" width="11.42578125" style="203"/>
    <col min="10495" max="10495" width="1.85546875" style="203" customWidth="1"/>
    <col min="10496" max="10496" width="11.42578125" style="203"/>
    <col min="10497" max="10497" width="12.140625" style="203" bestFit="1" customWidth="1"/>
    <col min="10498" max="10502" width="11.42578125" style="203"/>
    <col min="10503" max="10503" width="12.42578125" style="203" customWidth="1"/>
    <col min="10504" max="10504" width="12.5703125" style="203" customWidth="1"/>
    <col min="10505" max="10505" width="13.28515625" style="203" customWidth="1"/>
    <col min="10506" max="10506" width="15.85546875" style="203" customWidth="1"/>
    <col min="10507" max="10507" width="13" style="203" customWidth="1"/>
    <col min="10508" max="10508" width="0.140625" style="203" customWidth="1"/>
    <col min="10509" max="10750" width="11.42578125" style="203"/>
    <col min="10751" max="10751" width="1.85546875" style="203" customWidth="1"/>
    <col min="10752" max="10752" width="11.42578125" style="203"/>
    <col min="10753" max="10753" width="12.140625" style="203" bestFit="1" customWidth="1"/>
    <col min="10754" max="10758" width="11.42578125" style="203"/>
    <col min="10759" max="10759" width="12.42578125" style="203" customWidth="1"/>
    <col min="10760" max="10760" width="12.5703125" style="203" customWidth="1"/>
    <col min="10761" max="10761" width="13.28515625" style="203" customWidth="1"/>
    <col min="10762" max="10762" width="15.85546875" style="203" customWidth="1"/>
    <col min="10763" max="10763" width="13" style="203" customWidth="1"/>
    <col min="10764" max="10764" width="0.140625" style="203" customWidth="1"/>
    <col min="10765" max="11006" width="11.42578125" style="203"/>
    <col min="11007" max="11007" width="1.85546875" style="203" customWidth="1"/>
    <col min="11008" max="11008" width="11.42578125" style="203"/>
    <col min="11009" max="11009" width="12.140625" style="203" bestFit="1" customWidth="1"/>
    <col min="11010" max="11014" width="11.42578125" style="203"/>
    <col min="11015" max="11015" width="12.42578125" style="203" customWidth="1"/>
    <col min="11016" max="11016" width="12.5703125" style="203" customWidth="1"/>
    <col min="11017" max="11017" width="13.28515625" style="203" customWidth="1"/>
    <col min="11018" max="11018" width="15.85546875" style="203" customWidth="1"/>
    <col min="11019" max="11019" width="13" style="203" customWidth="1"/>
    <col min="11020" max="11020" width="0.140625" style="203" customWidth="1"/>
    <col min="11021" max="11262" width="11.42578125" style="203"/>
    <col min="11263" max="11263" width="1.85546875" style="203" customWidth="1"/>
    <col min="11264" max="11264" width="11.42578125" style="203"/>
    <col min="11265" max="11265" width="12.140625" style="203" bestFit="1" customWidth="1"/>
    <col min="11266" max="11270" width="11.42578125" style="203"/>
    <col min="11271" max="11271" width="12.42578125" style="203" customWidth="1"/>
    <col min="11272" max="11272" width="12.5703125" style="203" customWidth="1"/>
    <col min="11273" max="11273" width="13.28515625" style="203" customWidth="1"/>
    <col min="11274" max="11274" width="15.85546875" style="203" customWidth="1"/>
    <col min="11275" max="11275" width="13" style="203" customWidth="1"/>
    <col min="11276" max="11276" width="0.140625" style="203" customWidth="1"/>
    <col min="11277" max="11518" width="11.42578125" style="203"/>
    <col min="11519" max="11519" width="1.85546875" style="203" customWidth="1"/>
    <col min="11520" max="11520" width="11.42578125" style="203"/>
    <col min="11521" max="11521" width="12.140625" style="203" bestFit="1" customWidth="1"/>
    <col min="11522" max="11526" width="11.42578125" style="203"/>
    <col min="11527" max="11527" width="12.42578125" style="203" customWidth="1"/>
    <col min="11528" max="11528" width="12.5703125" style="203" customWidth="1"/>
    <col min="11529" max="11529" width="13.28515625" style="203" customWidth="1"/>
    <col min="11530" max="11530" width="15.85546875" style="203" customWidth="1"/>
    <col min="11531" max="11531" width="13" style="203" customWidth="1"/>
    <col min="11532" max="11532" width="0.140625" style="203" customWidth="1"/>
    <col min="11533" max="11774" width="11.42578125" style="203"/>
    <col min="11775" max="11775" width="1.85546875" style="203" customWidth="1"/>
    <col min="11776" max="11776" width="11.42578125" style="203"/>
    <col min="11777" max="11777" width="12.140625" style="203" bestFit="1" customWidth="1"/>
    <col min="11778" max="11782" width="11.42578125" style="203"/>
    <col min="11783" max="11783" width="12.42578125" style="203" customWidth="1"/>
    <col min="11784" max="11784" width="12.5703125" style="203" customWidth="1"/>
    <col min="11785" max="11785" width="13.28515625" style="203" customWidth="1"/>
    <col min="11786" max="11786" width="15.85546875" style="203" customWidth="1"/>
    <col min="11787" max="11787" width="13" style="203" customWidth="1"/>
    <col min="11788" max="11788" width="0.140625" style="203" customWidth="1"/>
    <col min="11789" max="12030" width="11.42578125" style="203"/>
    <col min="12031" max="12031" width="1.85546875" style="203" customWidth="1"/>
    <col min="12032" max="12032" width="11.42578125" style="203"/>
    <col min="12033" max="12033" width="12.140625" style="203" bestFit="1" customWidth="1"/>
    <col min="12034" max="12038" width="11.42578125" style="203"/>
    <col min="12039" max="12039" width="12.42578125" style="203" customWidth="1"/>
    <col min="12040" max="12040" width="12.5703125" style="203" customWidth="1"/>
    <col min="12041" max="12041" width="13.28515625" style="203" customWidth="1"/>
    <col min="12042" max="12042" width="15.85546875" style="203" customWidth="1"/>
    <col min="12043" max="12043" width="13" style="203" customWidth="1"/>
    <col min="12044" max="12044" width="0.140625" style="203" customWidth="1"/>
    <col min="12045" max="12286" width="11.42578125" style="203"/>
    <col min="12287" max="12287" width="1.85546875" style="203" customWidth="1"/>
    <col min="12288" max="12288" width="11.42578125" style="203"/>
    <col min="12289" max="12289" width="12.140625" style="203" bestFit="1" customWidth="1"/>
    <col min="12290" max="12294" width="11.42578125" style="203"/>
    <col min="12295" max="12295" width="12.42578125" style="203" customWidth="1"/>
    <col min="12296" max="12296" width="12.5703125" style="203" customWidth="1"/>
    <col min="12297" max="12297" width="13.28515625" style="203" customWidth="1"/>
    <col min="12298" max="12298" width="15.85546875" style="203" customWidth="1"/>
    <col min="12299" max="12299" width="13" style="203" customWidth="1"/>
    <col min="12300" max="12300" width="0.140625" style="203" customWidth="1"/>
    <col min="12301" max="12542" width="11.42578125" style="203"/>
    <col min="12543" max="12543" width="1.85546875" style="203" customWidth="1"/>
    <col min="12544" max="12544" width="11.42578125" style="203"/>
    <col min="12545" max="12545" width="12.140625" style="203" bestFit="1" customWidth="1"/>
    <col min="12546" max="12550" width="11.42578125" style="203"/>
    <col min="12551" max="12551" width="12.42578125" style="203" customWidth="1"/>
    <col min="12552" max="12552" width="12.5703125" style="203" customWidth="1"/>
    <col min="12553" max="12553" width="13.28515625" style="203" customWidth="1"/>
    <col min="12554" max="12554" width="15.85546875" style="203" customWidth="1"/>
    <col min="12555" max="12555" width="13" style="203" customWidth="1"/>
    <col min="12556" max="12556" width="0.140625" style="203" customWidth="1"/>
    <col min="12557" max="12798" width="11.42578125" style="203"/>
    <col min="12799" max="12799" width="1.85546875" style="203" customWidth="1"/>
    <col min="12800" max="12800" width="11.42578125" style="203"/>
    <col min="12801" max="12801" width="12.140625" style="203" bestFit="1" customWidth="1"/>
    <col min="12802" max="12806" width="11.42578125" style="203"/>
    <col min="12807" max="12807" width="12.42578125" style="203" customWidth="1"/>
    <col min="12808" max="12808" width="12.5703125" style="203" customWidth="1"/>
    <col min="12809" max="12809" width="13.28515625" style="203" customWidth="1"/>
    <col min="12810" max="12810" width="15.85546875" style="203" customWidth="1"/>
    <col min="12811" max="12811" width="13" style="203" customWidth="1"/>
    <col min="12812" max="12812" width="0.140625" style="203" customWidth="1"/>
    <col min="12813" max="13054" width="11.42578125" style="203"/>
    <col min="13055" max="13055" width="1.85546875" style="203" customWidth="1"/>
    <col min="13056" max="13056" width="11.42578125" style="203"/>
    <col min="13057" max="13057" width="12.140625" style="203" bestFit="1" customWidth="1"/>
    <col min="13058" max="13062" width="11.42578125" style="203"/>
    <col min="13063" max="13063" width="12.42578125" style="203" customWidth="1"/>
    <col min="13064" max="13064" width="12.5703125" style="203" customWidth="1"/>
    <col min="13065" max="13065" width="13.28515625" style="203" customWidth="1"/>
    <col min="13066" max="13066" width="15.85546875" style="203" customWidth="1"/>
    <col min="13067" max="13067" width="13" style="203" customWidth="1"/>
    <col min="13068" max="13068" width="0.140625" style="203" customWidth="1"/>
    <col min="13069" max="13310" width="11.42578125" style="203"/>
    <col min="13311" max="13311" width="1.85546875" style="203" customWidth="1"/>
    <col min="13312" max="13312" width="11.42578125" style="203"/>
    <col min="13313" max="13313" width="12.140625" style="203" bestFit="1" customWidth="1"/>
    <col min="13314" max="13318" width="11.42578125" style="203"/>
    <col min="13319" max="13319" width="12.42578125" style="203" customWidth="1"/>
    <col min="13320" max="13320" width="12.5703125" style="203" customWidth="1"/>
    <col min="13321" max="13321" width="13.28515625" style="203" customWidth="1"/>
    <col min="13322" max="13322" width="15.85546875" style="203" customWidth="1"/>
    <col min="13323" max="13323" width="13" style="203" customWidth="1"/>
    <col min="13324" max="13324" width="0.140625" style="203" customWidth="1"/>
    <col min="13325" max="13566" width="11.42578125" style="203"/>
    <col min="13567" max="13567" width="1.85546875" style="203" customWidth="1"/>
    <col min="13568" max="13568" width="11.42578125" style="203"/>
    <col min="13569" max="13569" width="12.140625" style="203" bestFit="1" customWidth="1"/>
    <col min="13570" max="13574" width="11.42578125" style="203"/>
    <col min="13575" max="13575" width="12.42578125" style="203" customWidth="1"/>
    <col min="13576" max="13576" width="12.5703125" style="203" customWidth="1"/>
    <col min="13577" max="13577" width="13.28515625" style="203" customWidth="1"/>
    <col min="13578" max="13578" width="15.85546875" style="203" customWidth="1"/>
    <col min="13579" max="13579" width="13" style="203" customWidth="1"/>
    <col min="13580" max="13580" width="0.140625" style="203" customWidth="1"/>
    <col min="13581" max="13822" width="11.42578125" style="203"/>
    <col min="13823" max="13823" width="1.85546875" style="203" customWidth="1"/>
    <col min="13824" max="13824" width="11.42578125" style="203"/>
    <col min="13825" max="13825" width="12.140625" style="203" bestFit="1" customWidth="1"/>
    <col min="13826" max="13830" width="11.42578125" style="203"/>
    <col min="13831" max="13831" width="12.42578125" style="203" customWidth="1"/>
    <col min="13832" max="13832" width="12.5703125" style="203" customWidth="1"/>
    <col min="13833" max="13833" width="13.28515625" style="203" customWidth="1"/>
    <col min="13834" max="13834" width="15.85546875" style="203" customWidth="1"/>
    <col min="13835" max="13835" width="13" style="203" customWidth="1"/>
    <col min="13836" max="13836" width="0.140625" style="203" customWidth="1"/>
    <col min="13837" max="14078" width="11.42578125" style="203"/>
    <col min="14079" max="14079" width="1.85546875" style="203" customWidth="1"/>
    <col min="14080" max="14080" width="11.42578125" style="203"/>
    <col min="14081" max="14081" width="12.140625" style="203" bestFit="1" customWidth="1"/>
    <col min="14082" max="14086" width="11.42578125" style="203"/>
    <col min="14087" max="14087" width="12.42578125" style="203" customWidth="1"/>
    <col min="14088" max="14088" width="12.5703125" style="203" customWidth="1"/>
    <col min="14089" max="14089" width="13.28515625" style="203" customWidth="1"/>
    <col min="14090" max="14090" width="15.85546875" style="203" customWidth="1"/>
    <col min="14091" max="14091" width="13" style="203" customWidth="1"/>
    <col min="14092" max="14092" width="0.140625" style="203" customWidth="1"/>
    <col min="14093" max="14334" width="11.42578125" style="203"/>
    <col min="14335" max="14335" width="1.85546875" style="203" customWidth="1"/>
    <col min="14336" max="14336" width="11.42578125" style="203"/>
    <col min="14337" max="14337" width="12.140625" style="203" bestFit="1" customWidth="1"/>
    <col min="14338" max="14342" width="11.42578125" style="203"/>
    <col min="14343" max="14343" width="12.42578125" style="203" customWidth="1"/>
    <col min="14344" max="14344" width="12.5703125" style="203" customWidth="1"/>
    <col min="14345" max="14345" width="13.28515625" style="203" customWidth="1"/>
    <col min="14346" max="14346" width="15.85546875" style="203" customWidth="1"/>
    <col min="14347" max="14347" width="13" style="203" customWidth="1"/>
    <col min="14348" max="14348" width="0.140625" style="203" customWidth="1"/>
    <col min="14349" max="14590" width="11.42578125" style="203"/>
    <col min="14591" max="14591" width="1.85546875" style="203" customWidth="1"/>
    <col min="14592" max="14592" width="11.42578125" style="203"/>
    <col min="14593" max="14593" width="12.140625" style="203" bestFit="1" customWidth="1"/>
    <col min="14594" max="14598" width="11.42578125" style="203"/>
    <col min="14599" max="14599" width="12.42578125" style="203" customWidth="1"/>
    <col min="14600" max="14600" width="12.5703125" style="203" customWidth="1"/>
    <col min="14601" max="14601" width="13.28515625" style="203" customWidth="1"/>
    <col min="14602" max="14602" width="15.85546875" style="203" customWidth="1"/>
    <col min="14603" max="14603" width="13" style="203" customWidth="1"/>
    <col min="14604" max="14604" width="0.140625" style="203" customWidth="1"/>
    <col min="14605" max="14846" width="11.42578125" style="203"/>
    <col min="14847" max="14847" width="1.85546875" style="203" customWidth="1"/>
    <col min="14848" max="14848" width="11.42578125" style="203"/>
    <col min="14849" max="14849" width="12.140625" style="203" bestFit="1" customWidth="1"/>
    <col min="14850" max="14854" width="11.42578125" style="203"/>
    <col min="14855" max="14855" width="12.42578125" style="203" customWidth="1"/>
    <col min="14856" max="14856" width="12.5703125" style="203" customWidth="1"/>
    <col min="14857" max="14857" width="13.28515625" style="203" customWidth="1"/>
    <col min="14858" max="14858" width="15.85546875" style="203" customWidth="1"/>
    <col min="14859" max="14859" width="13" style="203" customWidth="1"/>
    <col min="14860" max="14860" width="0.140625" style="203" customWidth="1"/>
    <col min="14861" max="15102" width="11.42578125" style="203"/>
    <col min="15103" max="15103" width="1.85546875" style="203" customWidth="1"/>
    <col min="15104" max="15104" width="11.42578125" style="203"/>
    <col min="15105" max="15105" width="12.140625" style="203" bestFit="1" customWidth="1"/>
    <col min="15106" max="15110" width="11.42578125" style="203"/>
    <col min="15111" max="15111" width="12.42578125" style="203" customWidth="1"/>
    <col min="15112" max="15112" width="12.5703125" style="203" customWidth="1"/>
    <col min="15113" max="15113" width="13.28515625" style="203" customWidth="1"/>
    <col min="15114" max="15114" width="15.85546875" style="203" customWidth="1"/>
    <col min="15115" max="15115" width="13" style="203" customWidth="1"/>
    <col min="15116" max="15116" width="0.140625" style="203" customWidth="1"/>
    <col min="15117" max="15358" width="11.42578125" style="203"/>
    <col min="15359" max="15359" width="1.85546875" style="203" customWidth="1"/>
    <col min="15360" max="15360" width="11.42578125" style="203"/>
    <col min="15361" max="15361" width="12.140625" style="203" bestFit="1" customWidth="1"/>
    <col min="15362" max="15366" width="11.42578125" style="203"/>
    <col min="15367" max="15367" width="12.42578125" style="203" customWidth="1"/>
    <col min="15368" max="15368" width="12.5703125" style="203" customWidth="1"/>
    <col min="15369" max="15369" width="13.28515625" style="203" customWidth="1"/>
    <col min="15370" max="15370" width="15.85546875" style="203" customWidth="1"/>
    <col min="15371" max="15371" width="13" style="203" customWidth="1"/>
    <col min="15372" max="15372" width="0.140625" style="203" customWidth="1"/>
    <col min="15373" max="15614" width="11.42578125" style="203"/>
    <col min="15615" max="15615" width="1.85546875" style="203" customWidth="1"/>
    <col min="15616" max="15616" width="11.42578125" style="203"/>
    <col min="15617" max="15617" width="12.140625" style="203" bestFit="1" customWidth="1"/>
    <col min="15618" max="15622" width="11.42578125" style="203"/>
    <col min="15623" max="15623" width="12.42578125" style="203" customWidth="1"/>
    <col min="15624" max="15624" width="12.5703125" style="203" customWidth="1"/>
    <col min="15625" max="15625" width="13.28515625" style="203" customWidth="1"/>
    <col min="15626" max="15626" width="15.85546875" style="203" customWidth="1"/>
    <col min="15627" max="15627" width="13" style="203" customWidth="1"/>
    <col min="15628" max="15628" width="0.140625" style="203" customWidth="1"/>
    <col min="15629" max="15870" width="11.42578125" style="203"/>
    <col min="15871" max="15871" width="1.85546875" style="203" customWidth="1"/>
    <col min="15872" max="15872" width="11.42578125" style="203"/>
    <col min="15873" max="15873" width="12.140625" style="203" bestFit="1" customWidth="1"/>
    <col min="15874" max="15878" width="11.42578125" style="203"/>
    <col min="15879" max="15879" width="12.42578125" style="203" customWidth="1"/>
    <col min="15880" max="15880" width="12.5703125" style="203" customWidth="1"/>
    <col min="15881" max="15881" width="13.28515625" style="203" customWidth="1"/>
    <col min="15882" max="15882" width="15.85546875" style="203" customWidth="1"/>
    <col min="15883" max="15883" width="13" style="203" customWidth="1"/>
    <col min="15884" max="15884" width="0.140625" style="203" customWidth="1"/>
    <col min="15885" max="16126" width="11.42578125" style="203"/>
    <col min="16127" max="16127" width="1.85546875" style="203" customWidth="1"/>
    <col min="16128" max="16128" width="11.42578125" style="203"/>
    <col min="16129" max="16129" width="12.140625" style="203" bestFit="1" customWidth="1"/>
    <col min="16130" max="16134" width="11.42578125" style="203"/>
    <col min="16135" max="16135" width="12.42578125" style="203" customWidth="1"/>
    <col min="16136" max="16136" width="12.5703125" style="203" customWidth="1"/>
    <col min="16137" max="16137" width="13.28515625" style="203" customWidth="1"/>
    <col min="16138" max="16138" width="15.85546875" style="203" customWidth="1"/>
    <col min="16139" max="16139" width="13" style="203" customWidth="1"/>
    <col min="16140" max="16140" width="0.140625" style="203" customWidth="1"/>
    <col min="16141" max="16384" width="11.42578125" style="203"/>
  </cols>
  <sheetData>
    <row r="1" spans="1:54" ht="4.5" customHeight="1">
      <c r="A1" s="1"/>
      <c r="B1" s="2"/>
      <c r="C1" s="3"/>
      <c r="D1" s="2"/>
      <c r="E1" s="2"/>
      <c r="F1" s="2"/>
      <c r="G1" s="2"/>
      <c r="H1" s="2"/>
      <c r="I1" s="3"/>
      <c r="J1" s="2"/>
      <c r="K1" s="2"/>
      <c r="L1" s="3"/>
    </row>
    <row r="2" spans="1:54" ht="13.5" customHeight="1" thickBot="1">
      <c r="A2" s="600"/>
      <c r="B2" s="5"/>
      <c r="C2" s="6"/>
      <c r="D2" s="602"/>
      <c r="E2" s="602"/>
      <c r="F2" s="602"/>
      <c r="G2" s="602"/>
      <c r="H2" s="602"/>
      <c r="I2" s="603"/>
      <c r="J2" s="604" t="s">
        <v>6</v>
      </c>
      <c r="K2" s="604"/>
      <c r="L2" s="605"/>
    </row>
    <row r="3" spans="1:54">
      <c r="A3" s="600"/>
      <c r="B3" s="5"/>
      <c r="C3" s="6"/>
      <c r="D3" s="602" t="s">
        <v>7</v>
      </c>
      <c r="E3" s="602"/>
      <c r="F3" s="602"/>
      <c r="G3" s="602"/>
      <c r="H3" s="602"/>
      <c r="I3" s="603"/>
      <c r="J3" s="8" t="s">
        <v>8</v>
      </c>
      <c r="K3" s="2"/>
      <c r="L3" s="9"/>
    </row>
    <row r="4" spans="1:54" ht="15.75" thickBot="1">
      <c r="A4" s="600"/>
      <c r="B4" s="5"/>
      <c r="C4" s="10"/>
      <c r="D4" s="606" t="s">
        <v>9</v>
      </c>
      <c r="E4" s="606"/>
      <c r="F4" s="606"/>
      <c r="G4" s="606"/>
      <c r="H4" s="606"/>
      <c r="I4" s="607"/>
      <c r="J4" s="11"/>
      <c r="K4" s="11"/>
      <c r="L4" s="12"/>
    </row>
    <row r="5" spans="1:54" ht="15.75" thickBot="1">
      <c r="A5" s="601"/>
      <c r="B5" s="11"/>
      <c r="C5" s="13"/>
      <c r="D5" s="608" t="s">
        <v>56</v>
      </c>
      <c r="E5" s="608"/>
      <c r="F5" s="608"/>
      <c r="G5" s="608"/>
      <c r="H5" s="608"/>
      <c r="I5" s="609"/>
      <c r="J5" s="14" t="s">
        <v>10</v>
      </c>
      <c r="K5" s="610"/>
      <c r="L5" s="611"/>
    </row>
    <row r="6" spans="1:54">
      <c r="A6" s="16"/>
      <c r="B6" s="5"/>
      <c r="C6" s="5"/>
      <c r="D6" s="5"/>
      <c r="E6" s="5"/>
      <c r="F6" s="5"/>
      <c r="G6" s="5"/>
      <c r="H6" s="5"/>
      <c r="I6" s="5"/>
      <c r="J6" s="5"/>
      <c r="K6" s="5"/>
      <c r="L6" s="17"/>
    </row>
    <row r="7" spans="1:54">
      <c r="A7" s="128" t="s">
        <v>11</v>
      </c>
      <c r="B7" s="19"/>
      <c r="C7" s="20"/>
      <c r="D7" s="20"/>
      <c r="E7" s="20"/>
      <c r="F7" s="20"/>
      <c r="G7" s="20"/>
      <c r="H7" s="20"/>
      <c r="I7" s="20"/>
      <c r="J7" s="20"/>
      <c r="K7" s="20"/>
      <c r="L7" s="21"/>
    </row>
    <row r="8" spans="1:54" ht="5.25" customHeight="1">
      <c r="A8" s="16"/>
      <c r="B8" s="23"/>
      <c r="C8" s="23"/>
      <c r="D8" s="23"/>
      <c r="E8" s="23"/>
      <c r="F8" s="23"/>
      <c r="G8" s="23"/>
      <c r="H8" s="23"/>
      <c r="I8" s="23"/>
      <c r="J8" s="23"/>
      <c r="K8" s="23"/>
      <c r="L8" s="17"/>
    </row>
    <row r="9" spans="1:54">
      <c r="A9" s="129" t="s">
        <v>12</v>
      </c>
      <c r="B9" s="5"/>
      <c r="C9" s="24"/>
      <c r="D9" s="25" t="s">
        <v>13</v>
      </c>
      <c r="E9" s="23"/>
      <c r="F9" s="23"/>
      <c r="G9" s="23"/>
      <c r="H9" s="23"/>
      <c r="I9" s="23"/>
      <c r="J9" s="23"/>
      <c r="K9" s="23"/>
      <c r="L9" s="17"/>
    </row>
    <row r="10" spans="1:54">
      <c r="A10" s="129" t="s">
        <v>14</v>
      </c>
      <c r="B10" s="5"/>
      <c r="C10" s="612"/>
      <c r="D10" s="612"/>
      <c r="E10" s="612"/>
      <c r="F10" s="612"/>
      <c r="G10" s="612"/>
      <c r="H10" s="612"/>
      <c r="I10" s="612"/>
      <c r="J10" s="612"/>
      <c r="K10" s="612"/>
      <c r="L10" s="613"/>
    </row>
    <row r="11" spans="1:54">
      <c r="A11" s="130"/>
      <c r="B11" s="5"/>
      <c r="C11" s="612"/>
      <c r="D11" s="612"/>
      <c r="E11" s="612"/>
      <c r="F11" s="612"/>
      <c r="G11" s="612"/>
      <c r="H11" s="612"/>
      <c r="I11" s="612"/>
      <c r="J11" s="612"/>
      <c r="K11" s="612"/>
      <c r="L11" s="613"/>
    </row>
    <row r="12" spans="1:54">
      <c r="A12" s="129" t="s">
        <v>15</v>
      </c>
      <c r="B12" s="5"/>
      <c r="C12" s="614"/>
      <c r="D12" s="614"/>
      <c r="E12" s="614"/>
      <c r="F12" s="614"/>
      <c r="G12" s="614"/>
      <c r="H12" s="614"/>
      <c r="I12" s="614"/>
      <c r="J12" s="614"/>
      <c r="K12" s="614"/>
      <c r="L12" s="615"/>
    </row>
    <row r="13" spans="1:54">
      <c r="A13" s="129" t="s">
        <v>16</v>
      </c>
      <c r="B13" s="5"/>
      <c r="C13" s="614"/>
      <c r="D13" s="614"/>
      <c r="E13" s="614"/>
      <c r="F13" s="614"/>
      <c r="G13" s="614"/>
      <c r="H13" s="614"/>
      <c r="I13" s="614"/>
      <c r="J13" s="614"/>
      <c r="K13" s="614"/>
      <c r="L13" s="615"/>
    </row>
    <row r="14" spans="1:54">
      <c r="A14" s="129" t="s">
        <v>17</v>
      </c>
      <c r="B14" s="5"/>
      <c r="C14" s="614"/>
      <c r="D14" s="614"/>
      <c r="E14" s="614"/>
      <c r="F14" s="614"/>
      <c r="G14" s="614"/>
      <c r="H14" s="614"/>
      <c r="I14" s="614"/>
      <c r="J14" s="614"/>
      <c r="K14" s="614"/>
      <c r="L14" s="615"/>
    </row>
    <row r="15" spans="1:54" ht="4.5" customHeight="1" thickBot="1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8"/>
    </row>
    <row r="16" spans="1:54" s="32" customFormat="1" ht="2.25" customHeight="1" thickBot="1">
      <c r="A16" s="131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  <c r="M16" s="204"/>
      <c r="N16" s="204"/>
      <c r="O16" s="204"/>
      <c r="P16" s="204"/>
      <c r="Q16" s="204"/>
      <c r="R16" s="204"/>
      <c r="S16" s="204"/>
      <c r="T16" s="204"/>
      <c r="U16" s="204"/>
      <c r="V16" s="204"/>
      <c r="W16" s="204"/>
      <c r="X16" s="204"/>
      <c r="Y16" s="204"/>
      <c r="Z16" s="204"/>
      <c r="AA16" s="204"/>
      <c r="AB16" s="204"/>
      <c r="AC16" s="204"/>
      <c r="AD16" s="204"/>
      <c r="AE16" s="204"/>
      <c r="AF16" s="204"/>
      <c r="AG16" s="204"/>
      <c r="AH16" s="204"/>
      <c r="AI16" s="204"/>
      <c r="AJ16" s="204"/>
      <c r="AK16" s="204"/>
      <c r="AL16" s="204"/>
      <c r="AM16" s="204"/>
      <c r="AN16" s="204"/>
      <c r="AO16" s="204"/>
      <c r="AP16" s="204"/>
      <c r="AQ16" s="204"/>
      <c r="AR16" s="204"/>
      <c r="AS16" s="204"/>
      <c r="AT16" s="204"/>
      <c r="AU16" s="204"/>
      <c r="AV16" s="204"/>
      <c r="AW16" s="204"/>
      <c r="AX16" s="204"/>
      <c r="AY16" s="204"/>
      <c r="AZ16" s="204"/>
      <c r="BA16" s="204"/>
      <c r="BB16" s="204"/>
    </row>
    <row r="17" spans="1:13">
      <c r="A17" s="132" t="s">
        <v>18</v>
      </c>
      <c r="B17" s="33"/>
      <c r="C17" s="34"/>
      <c r="D17" s="34"/>
      <c r="E17" s="34"/>
      <c r="F17" s="34"/>
      <c r="G17" s="34"/>
      <c r="H17" s="34"/>
      <c r="I17" s="34"/>
      <c r="J17" s="34"/>
      <c r="K17" s="34"/>
      <c r="L17" s="35"/>
    </row>
    <row r="18" spans="1:13" ht="15.75" thickBot="1">
      <c r="A18" s="16"/>
      <c r="B18" s="5"/>
      <c r="C18" s="5"/>
      <c r="D18" s="5"/>
      <c r="E18" s="5"/>
      <c r="F18" s="5"/>
      <c r="G18" s="5"/>
      <c r="H18" s="5"/>
      <c r="I18" s="5"/>
      <c r="J18" s="5"/>
      <c r="K18" s="5"/>
      <c r="L18" s="17"/>
    </row>
    <row r="19" spans="1:13">
      <c r="A19" s="37" t="s">
        <v>19</v>
      </c>
      <c r="B19" s="570" t="s">
        <v>20</v>
      </c>
      <c r="C19" s="571"/>
      <c r="D19" s="571"/>
      <c r="E19" s="571"/>
      <c r="F19" s="571"/>
      <c r="G19" s="571"/>
      <c r="H19" s="571"/>
      <c r="I19" s="571"/>
      <c r="J19" s="599"/>
      <c r="K19" s="201" t="s">
        <v>21</v>
      </c>
      <c r="L19" s="37" t="s">
        <v>22</v>
      </c>
      <c r="M19" s="204"/>
    </row>
    <row r="20" spans="1:13" ht="15.75" thickBot="1">
      <c r="A20" s="39"/>
      <c r="B20" s="584" t="s">
        <v>252</v>
      </c>
      <c r="C20" s="585"/>
      <c r="D20" s="585"/>
      <c r="E20" s="585"/>
      <c r="F20" s="585"/>
      <c r="G20" s="585"/>
      <c r="H20" s="585"/>
      <c r="I20" s="585"/>
      <c r="J20" s="586"/>
      <c r="K20" s="40" t="s">
        <v>216</v>
      </c>
      <c r="L20" s="41"/>
      <c r="M20" s="204"/>
    </row>
    <row r="21" spans="1:13">
      <c r="A21" s="16"/>
      <c r="B21" s="5"/>
      <c r="C21" s="5"/>
      <c r="D21" s="5"/>
      <c r="E21" s="5"/>
      <c r="F21" s="5"/>
      <c r="G21" s="5"/>
      <c r="H21" s="5"/>
      <c r="I21" s="5"/>
      <c r="J21" s="5"/>
      <c r="K21" s="5"/>
      <c r="L21" s="17"/>
    </row>
    <row r="22" spans="1:13">
      <c r="A22" s="133" t="s">
        <v>24</v>
      </c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3"/>
    </row>
    <row r="23" spans="1:13" s="49" customFormat="1" ht="15.75" thickBot="1">
      <c r="A23" s="134"/>
      <c r="B23" s="45"/>
      <c r="C23" s="45"/>
      <c r="D23" s="45"/>
      <c r="E23" s="45"/>
      <c r="F23" s="45"/>
      <c r="G23" s="45"/>
      <c r="H23" s="46"/>
      <c r="I23" s="46"/>
      <c r="J23" s="45"/>
      <c r="K23" s="45"/>
      <c r="L23" s="47"/>
    </row>
    <row r="24" spans="1:13">
      <c r="A24" s="570" t="s">
        <v>20</v>
      </c>
      <c r="B24" s="587"/>
      <c r="C24" s="587"/>
      <c r="D24" s="587"/>
      <c r="E24" s="588"/>
      <c r="F24" s="589" t="s">
        <v>25</v>
      </c>
      <c r="G24" s="587"/>
      <c r="H24" s="590" t="s">
        <v>26</v>
      </c>
      <c r="I24" s="591"/>
      <c r="J24" s="50" t="s">
        <v>27</v>
      </c>
      <c r="K24" s="201" t="s">
        <v>28</v>
      </c>
      <c r="L24" s="51" t="s">
        <v>29</v>
      </c>
    </row>
    <row r="25" spans="1:13">
      <c r="A25" s="580" t="s">
        <v>30</v>
      </c>
      <c r="B25" s="581"/>
      <c r="C25" s="581"/>
      <c r="D25" s="581"/>
      <c r="E25" s="582"/>
      <c r="F25" s="592"/>
      <c r="G25" s="582"/>
      <c r="H25" s="592"/>
      <c r="I25" s="582"/>
      <c r="J25" s="52"/>
      <c r="K25" s="53"/>
      <c r="L25" s="54">
        <f>+L54*0.05</f>
        <v>114.2856</v>
      </c>
    </row>
    <row r="26" spans="1:13">
      <c r="A26" s="593"/>
      <c r="B26" s="594"/>
      <c r="C26" s="594"/>
      <c r="D26" s="594"/>
      <c r="E26" s="595"/>
      <c r="F26" s="55"/>
      <c r="G26" s="56"/>
      <c r="H26" s="596"/>
      <c r="I26" s="597"/>
      <c r="J26" s="52"/>
      <c r="K26" s="53"/>
      <c r="L26" s="54"/>
    </row>
    <row r="27" spans="1:13" ht="15.75" thickBot="1">
      <c r="A27" s="574"/>
      <c r="B27" s="575"/>
      <c r="C27" s="575"/>
      <c r="D27" s="575"/>
      <c r="E27" s="583"/>
      <c r="F27" s="598"/>
      <c r="G27" s="583"/>
      <c r="H27" s="598"/>
      <c r="I27" s="583"/>
      <c r="J27" s="57"/>
      <c r="K27" s="58"/>
      <c r="L27" s="59"/>
    </row>
    <row r="28" spans="1:13" ht="15.75" thickBot="1">
      <c r="A28" s="567" t="s">
        <v>31</v>
      </c>
      <c r="B28" s="568"/>
      <c r="C28" s="568"/>
      <c r="D28" s="568"/>
      <c r="E28" s="568"/>
      <c r="F28" s="568"/>
      <c r="G28" s="568"/>
      <c r="H28" s="568"/>
      <c r="I28" s="568"/>
      <c r="J28" s="568"/>
      <c r="K28" s="569"/>
      <c r="L28" s="60">
        <f>SUM(L25:L27)</f>
        <v>114.2856</v>
      </c>
    </row>
    <row r="29" spans="1:13">
      <c r="A29" s="135"/>
      <c r="B29" s="5"/>
      <c r="C29" s="5"/>
      <c r="D29" s="5"/>
      <c r="E29" s="5"/>
      <c r="F29" s="5"/>
      <c r="G29" s="5"/>
      <c r="H29" s="5"/>
      <c r="I29" s="5"/>
      <c r="J29" s="5"/>
      <c r="K29" s="5"/>
      <c r="L29" s="17"/>
    </row>
    <row r="30" spans="1:13">
      <c r="A30" s="136" t="s">
        <v>32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21"/>
    </row>
    <row r="31" spans="1:13" ht="15.75" thickBot="1">
      <c r="A31" s="26"/>
      <c r="B31" s="11"/>
      <c r="C31" s="11"/>
      <c r="D31" s="11"/>
      <c r="E31" s="11"/>
      <c r="F31" s="11"/>
      <c r="G31" s="11"/>
      <c r="H31" s="11"/>
      <c r="I31" s="5"/>
      <c r="J31" s="5"/>
      <c r="K31" s="5"/>
      <c r="L31" s="17"/>
    </row>
    <row r="32" spans="1:13">
      <c r="A32" s="570" t="s">
        <v>20</v>
      </c>
      <c r="B32" s="571"/>
      <c r="C32" s="571"/>
      <c r="D32" s="571"/>
      <c r="E32" s="571"/>
      <c r="F32" s="571"/>
      <c r="G32" s="571"/>
      <c r="H32" s="579"/>
      <c r="I32" s="202" t="s">
        <v>21</v>
      </c>
      <c r="J32" s="50" t="s">
        <v>22</v>
      </c>
      <c r="K32" s="201" t="s">
        <v>33</v>
      </c>
      <c r="L32" s="51" t="s">
        <v>29</v>
      </c>
    </row>
    <row r="33" spans="1:12">
      <c r="A33" s="580" t="s">
        <v>213</v>
      </c>
      <c r="B33" s="581"/>
      <c r="C33" s="581"/>
      <c r="D33" s="581"/>
      <c r="E33" s="581"/>
      <c r="F33" s="581"/>
      <c r="G33" s="581"/>
      <c r="H33" s="582"/>
      <c r="I33" s="62" t="s">
        <v>139</v>
      </c>
      <c r="J33" s="63">
        <v>1</v>
      </c>
      <c r="K33" s="64">
        <f>+insumos!C45</f>
        <v>1500</v>
      </c>
      <c r="L33" s="54">
        <f>+K33*J33</f>
        <v>1500</v>
      </c>
    </row>
    <row r="34" spans="1:12">
      <c r="A34" s="580"/>
      <c r="B34" s="581"/>
      <c r="C34" s="581"/>
      <c r="D34" s="581"/>
      <c r="E34" s="581"/>
      <c r="F34" s="581"/>
      <c r="G34" s="581"/>
      <c r="H34" s="582"/>
      <c r="I34" s="65"/>
      <c r="J34" s="66"/>
      <c r="K34" s="67"/>
      <c r="L34" s="68"/>
    </row>
    <row r="35" spans="1:12">
      <c r="A35" s="580"/>
      <c r="B35" s="581"/>
      <c r="C35" s="581"/>
      <c r="D35" s="581"/>
      <c r="E35" s="581"/>
      <c r="F35" s="581"/>
      <c r="G35" s="581"/>
      <c r="H35" s="582"/>
      <c r="I35" s="65"/>
      <c r="J35" s="66"/>
      <c r="K35" s="67"/>
      <c r="L35" s="68"/>
    </row>
    <row r="36" spans="1:12">
      <c r="A36" s="580"/>
      <c r="B36" s="581"/>
      <c r="C36" s="581"/>
      <c r="D36" s="581"/>
      <c r="E36" s="581"/>
      <c r="F36" s="581"/>
      <c r="G36" s="581"/>
      <c r="H36" s="582"/>
      <c r="I36" s="65"/>
      <c r="J36" s="66"/>
      <c r="K36" s="67"/>
      <c r="L36" s="68"/>
    </row>
    <row r="37" spans="1:12">
      <c r="A37" s="580"/>
      <c r="B37" s="581"/>
      <c r="C37" s="581"/>
      <c r="D37" s="581"/>
      <c r="E37" s="581"/>
      <c r="F37" s="581"/>
      <c r="G37" s="581"/>
      <c r="H37" s="582"/>
      <c r="I37" s="65"/>
      <c r="J37" s="66"/>
      <c r="K37" s="67"/>
      <c r="L37" s="68"/>
    </row>
    <row r="38" spans="1:12">
      <c r="A38" s="580"/>
      <c r="B38" s="581"/>
      <c r="C38" s="581"/>
      <c r="D38" s="581"/>
      <c r="E38" s="581"/>
      <c r="F38" s="581"/>
      <c r="G38" s="581"/>
      <c r="H38" s="582"/>
      <c r="I38" s="65"/>
      <c r="J38" s="66"/>
      <c r="K38" s="67"/>
      <c r="L38" s="68"/>
    </row>
    <row r="39" spans="1:12" ht="15.75" thickBot="1">
      <c r="A39" s="574"/>
      <c r="B39" s="575"/>
      <c r="C39" s="575"/>
      <c r="D39" s="575"/>
      <c r="E39" s="575"/>
      <c r="F39" s="575"/>
      <c r="G39" s="575"/>
      <c r="H39" s="583"/>
      <c r="I39" s="69"/>
      <c r="J39" s="70"/>
      <c r="K39" s="67"/>
      <c r="L39" s="71"/>
    </row>
    <row r="40" spans="1:12" ht="15.75" thickBot="1">
      <c r="A40" s="567" t="s">
        <v>31</v>
      </c>
      <c r="B40" s="568"/>
      <c r="C40" s="568"/>
      <c r="D40" s="568"/>
      <c r="E40" s="568"/>
      <c r="F40" s="568"/>
      <c r="G40" s="568"/>
      <c r="H40" s="568"/>
      <c r="I40" s="568"/>
      <c r="J40" s="568"/>
      <c r="K40" s="569"/>
      <c r="L40" s="60">
        <f>SUM(L33:L39)</f>
        <v>1500</v>
      </c>
    </row>
    <row r="41" spans="1:12">
      <c r="A41" s="16"/>
      <c r="B41" s="5"/>
      <c r="C41" s="5"/>
      <c r="D41" s="5"/>
      <c r="E41" s="5"/>
      <c r="F41" s="5"/>
      <c r="G41" s="5"/>
      <c r="H41" s="5"/>
      <c r="I41" s="5"/>
      <c r="J41" s="5"/>
      <c r="K41" s="5"/>
      <c r="L41" s="17"/>
    </row>
    <row r="42" spans="1:12">
      <c r="A42" s="136" t="s">
        <v>34</v>
      </c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21"/>
    </row>
    <row r="43" spans="1:12" ht="15.75" thickBot="1">
      <c r="A43" s="16"/>
      <c r="B43" s="5"/>
      <c r="C43" s="5"/>
      <c r="D43" s="5"/>
      <c r="E43" s="5"/>
      <c r="F43" s="5"/>
      <c r="G43" s="5"/>
      <c r="H43" s="5"/>
      <c r="I43" s="5"/>
      <c r="J43" s="5"/>
      <c r="K43" s="5"/>
      <c r="L43" s="17"/>
    </row>
    <row r="44" spans="1:12">
      <c r="A44" s="570" t="s">
        <v>35</v>
      </c>
      <c r="B44" s="571"/>
      <c r="C44" s="571"/>
      <c r="D44" s="571"/>
      <c r="E44" s="571"/>
      <c r="F44" s="571"/>
      <c r="G44" s="571"/>
      <c r="H44" s="50" t="s">
        <v>36</v>
      </c>
      <c r="I44" s="201" t="s">
        <v>37</v>
      </c>
      <c r="J44" s="50" t="s">
        <v>38</v>
      </c>
      <c r="K44" s="201" t="s">
        <v>39</v>
      </c>
      <c r="L44" s="51" t="s">
        <v>29</v>
      </c>
    </row>
    <row r="45" spans="1:12">
      <c r="A45" s="580"/>
      <c r="B45" s="581"/>
      <c r="C45" s="581"/>
      <c r="D45" s="581"/>
      <c r="E45" s="581"/>
      <c r="F45" s="581"/>
      <c r="G45" s="581"/>
      <c r="H45" s="63"/>
      <c r="I45" s="72"/>
      <c r="J45" s="73"/>
      <c r="K45" s="64"/>
      <c r="L45" s="54"/>
    </row>
    <row r="46" spans="1:12" ht="15.75" thickBot="1">
      <c r="A46" s="574"/>
      <c r="B46" s="575"/>
      <c r="C46" s="575"/>
      <c r="D46" s="575"/>
      <c r="E46" s="575"/>
      <c r="F46" s="575"/>
      <c r="G46" s="575"/>
      <c r="H46" s="74"/>
      <c r="I46" s="11"/>
      <c r="J46" s="75"/>
      <c r="K46" s="64"/>
      <c r="L46" s="54"/>
    </row>
    <row r="47" spans="1:12" ht="15.75" thickBot="1">
      <c r="A47" s="567" t="s">
        <v>31</v>
      </c>
      <c r="B47" s="568"/>
      <c r="C47" s="568"/>
      <c r="D47" s="568"/>
      <c r="E47" s="568"/>
      <c r="F47" s="568"/>
      <c r="G47" s="568"/>
      <c r="H47" s="568"/>
      <c r="I47" s="568"/>
      <c r="J47" s="568"/>
      <c r="K47" s="569"/>
      <c r="L47" s="60">
        <f>SUM(L45:L46)</f>
        <v>0</v>
      </c>
    </row>
    <row r="48" spans="1:12">
      <c r="A48" s="16"/>
      <c r="B48" s="5"/>
      <c r="C48" s="5"/>
      <c r="D48" s="5"/>
      <c r="E48" s="5"/>
      <c r="F48" s="5"/>
      <c r="G48" s="5"/>
      <c r="H48" s="5"/>
      <c r="I48" s="5"/>
      <c r="J48" s="5"/>
      <c r="K48" s="5"/>
      <c r="L48" s="17"/>
    </row>
    <row r="49" spans="1:12">
      <c r="A49" s="136" t="s">
        <v>41</v>
      </c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21"/>
    </row>
    <row r="50" spans="1:12" ht="15.75" thickBot="1">
      <c r="A50" s="16"/>
      <c r="B50" s="5"/>
      <c r="C50" s="5"/>
      <c r="D50" s="5"/>
      <c r="E50" s="5"/>
      <c r="F50" s="5"/>
      <c r="G50" s="5"/>
      <c r="H50" s="5"/>
      <c r="I50" s="5"/>
      <c r="J50" s="5"/>
      <c r="K50" s="5"/>
      <c r="L50" s="17"/>
    </row>
    <row r="51" spans="1:12">
      <c r="A51" s="570" t="s">
        <v>42</v>
      </c>
      <c r="B51" s="571"/>
      <c r="C51" s="571"/>
      <c r="D51" s="571"/>
      <c r="E51" s="571"/>
      <c r="F51" s="571"/>
      <c r="G51" s="571"/>
      <c r="H51" s="50" t="s">
        <v>43</v>
      </c>
      <c r="I51" s="76" t="s">
        <v>44</v>
      </c>
      <c r="J51" s="77" t="s">
        <v>45</v>
      </c>
      <c r="K51" s="76" t="s">
        <v>28</v>
      </c>
      <c r="L51" s="78" t="s">
        <v>29</v>
      </c>
    </row>
    <row r="52" spans="1:12">
      <c r="A52" s="572" t="s">
        <v>46</v>
      </c>
      <c r="B52" s="573"/>
      <c r="C52" s="573"/>
      <c r="D52" s="573"/>
      <c r="E52" s="573"/>
      <c r="F52" s="573"/>
      <c r="G52" s="573"/>
      <c r="H52" s="52">
        <f>insumos!C49*4+insumos!C50</f>
        <v>247104</v>
      </c>
      <c r="I52" s="64">
        <f>+H52*0.85</f>
        <v>210038.39999999999</v>
      </c>
      <c r="J52" s="52">
        <f>+H52+I52</f>
        <v>457142.4</v>
      </c>
      <c r="K52" s="72">
        <v>200</v>
      </c>
      <c r="L52" s="54">
        <f>+J52/K52</f>
        <v>2285.712</v>
      </c>
    </row>
    <row r="53" spans="1:12" ht="15.75" thickBot="1">
      <c r="A53" s="574"/>
      <c r="B53" s="575"/>
      <c r="C53" s="575"/>
      <c r="D53" s="575"/>
      <c r="E53" s="575"/>
      <c r="F53" s="575"/>
      <c r="G53" s="575"/>
      <c r="H53" s="52"/>
      <c r="I53" s="64"/>
      <c r="J53" s="52"/>
      <c r="K53" s="72"/>
      <c r="L53" s="54"/>
    </row>
    <row r="54" spans="1:12" ht="15.75" thickBot="1">
      <c r="A54" s="567" t="s">
        <v>31</v>
      </c>
      <c r="B54" s="568"/>
      <c r="C54" s="568"/>
      <c r="D54" s="568"/>
      <c r="E54" s="568"/>
      <c r="F54" s="568"/>
      <c r="G54" s="568"/>
      <c r="H54" s="568"/>
      <c r="I54" s="568"/>
      <c r="J54" s="568"/>
      <c r="K54" s="569"/>
      <c r="L54" s="60">
        <f>SUM(L52:L53)</f>
        <v>2285.712</v>
      </c>
    </row>
    <row r="55" spans="1:12" ht="15.75" thickBot="1">
      <c r="A55" s="16"/>
      <c r="B55" s="5"/>
      <c r="C55" s="5"/>
      <c r="D55" s="5"/>
      <c r="E55" s="5"/>
      <c r="F55" s="5"/>
      <c r="G55" s="5"/>
      <c r="H55" s="5"/>
      <c r="I55" s="5"/>
      <c r="J55" s="5"/>
      <c r="K55" s="5"/>
      <c r="L55" s="17"/>
    </row>
    <row r="56" spans="1:12" ht="15.75" thickBot="1">
      <c r="A56" s="576" t="s">
        <v>47</v>
      </c>
      <c r="B56" s="577"/>
      <c r="C56" s="577"/>
      <c r="D56" s="577"/>
      <c r="E56" s="577"/>
      <c r="F56" s="577"/>
      <c r="G56" s="577"/>
      <c r="H56" s="577"/>
      <c r="I56" s="577"/>
      <c r="J56" s="577"/>
      <c r="K56" s="578"/>
      <c r="L56" s="60">
        <f>ROUND(L28+L40+L47+L54,0)</f>
        <v>3900</v>
      </c>
    </row>
    <row r="57" spans="1:12">
      <c r="A57" s="16"/>
      <c r="B57" s="5"/>
      <c r="C57" s="5"/>
      <c r="D57" s="5"/>
      <c r="E57" s="5"/>
      <c r="F57" s="5"/>
      <c r="G57" s="5"/>
      <c r="H57" s="5"/>
      <c r="I57" s="5"/>
      <c r="J57" s="5"/>
      <c r="K57" s="5"/>
      <c r="L57" s="17"/>
    </row>
    <row r="58" spans="1:12">
      <c r="A58" s="16"/>
      <c r="B58" s="5"/>
      <c r="C58" s="5"/>
      <c r="D58" s="5"/>
      <c r="E58" s="5"/>
      <c r="F58" s="5"/>
      <c r="G58" s="5"/>
      <c r="H58" s="5"/>
      <c r="I58" s="5"/>
      <c r="J58" s="5"/>
      <c r="K58" s="5"/>
      <c r="L58" s="17"/>
    </row>
    <row r="59" spans="1:12">
      <c r="A59" s="16"/>
      <c r="B59" s="5"/>
      <c r="C59" s="5"/>
      <c r="D59" s="5"/>
      <c r="E59" s="5"/>
      <c r="F59" s="5"/>
      <c r="G59" s="5"/>
      <c r="H59" s="5"/>
      <c r="I59" s="5"/>
      <c r="J59" s="5"/>
      <c r="K59" s="5"/>
      <c r="L59" s="17"/>
    </row>
    <row r="60" spans="1:12">
      <c r="A60" s="16"/>
      <c r="B60" s="5"/>
      <c r="C60" s="5"/>
      <c r="D60" s="5"/>
      <c r="E60" s="5"/>
      <c r="F60" s="5"/>
      <c r="G60" s="5"/>
      <c r="H60" s="5"/>
      <c r="I60" s="5"/>
      <c r="J60" s="5"/>
      <c r="K60" s="5"/>
      <c r="L60" s="17"/>
    </row>
    <row r="61" spans="1:12">
      <c r="A61" s="16"/>
      <c r="B61" s="5"/>
      <c r="C61" s="5"/>
      <c r="D61" s="5"/>
      <c r="E61" s="5"/>
      <c r="F61" s="5"/>
      <c r="G61" s="5"/>
      <c r="H61" s="5"/>
      <c r="I61" s="5"/>
      <c r="J61" s="5"/>
      <c r="K61" s="5"/>
      <c r="L61" s="17"/>
    </row>
    <row r="62" spans="1:12">
      <c r="A62" s="16"/>
      <c r="B62" s="5"/>
      <c r="C62" s="5"/>
      <c r="D62" s="5"/>
      <c r="E62" s="5"/>
      <c r="F62" s="5"/>
      <c r="G62" s="5"/>
      <c r="H62" s="5"/>
      <c r="I62" s="5"/>
      <c r="J62" s="5"/>
      <c r="K62" s="5"/>
      <c r="L62" s="17"/>
    </row>
    <row r="63" spans="1:12">
      <c r="A63" s="16"/>
      <c r="B63" s="5"/>
      <c r="C63" s="5"/>
      <c r="D63" s="5"/>
      <c r="E63" s="5"/>
      <c r="F63" s="5"/>
      <c r="G63" s="5"/>
      <c r="H63" s="5"/>
      <c r="I63" s="5"/>
      <c r="J63" s="5"/>
      <c r="K63" s="5"/>
      <c r="L63" s="17"/>
    </row>
    <row r="64" spans="1:12">
      <c r="A64" s="16"/>
      <c r="B64" s="5"/>
      <c r="C64" s="5"/>
      <c r="D64" s="5"/>
      <c r="E64" s="5"/>
      <c r="F64" s="79" t="s">
        <v>48</v>
      </c>
      <c r="G64" s="5"/>
      <c r="H64" s="5"/>
      <c r="I64" s="5"/>
      <c r="J64" s="5"/>
      <c r="K64" s="5"/>
      <c r="L64" s="17"/>
    </row>
    <row r="65" spans="1:12">
      <c r="A65" s="16"/>
      <c r="B65" s="5"/>
      <c r="C65" s="5"/>
      <c r="D65" s="5"/>
      <c r="E65" s="5"/>
      <c r="F65" s="79" t="s">
        <v>49</v>
      </c>
      <c r="G65" s="554"/>
      <c r="H65" s="554"/>
      <c r="I65" s="554"/>
      <c r="J65" s="5"/>
      <c r="K65" s="5"/>
      <c r="L65" s="17"/>
    </row>
    <row r="66" spans="1:12">
      <c r="A66" s="555" t="s">
        <v>50</v>
      </c>
      <c r="B66" s="556"/>
      <c r="C66" s="556"/>
      <c r="D66" s="556"/>
      <c r="E66" s="556"/>
      <c r="F66" s="556"/>
      <c r="G66" s="556"/>
      <c r="H66" s="556"/>
      <c r="I66" s="556"/>
      <c r="J66" s="556"/>
      <c r="K66" s="556"/>
      <c r="L66" s="557"/>
    </row>
    <row r="67" spans="1:12">
      <c r="A67" s="16"/>
      <c r="B67" s="5"/>
      <c r="C67" s="5"/>
      <c r="D67" s="5"/>
      <c r="E67" s="5"/>
      <c r="F67" s="5" t="s">
        <v>51</v>
      </c>
      <c r="G67" s="5"/>
      <c r="H67" s="5"/>
      <c r="I67" s="5"/>
      <c r="J67" s="5"/>
      <c r="K67" s="5"/>
      <c r="L67" s="17"/>
    </row>
    <row r="68" spans="1:12">
      <c r="A68" s="136" t="s">
        <v>52</v>
      </c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21"/>
    </row>
    <row r="69" spans="1:12">
      <c r="A69" s="558"/>
      <c r="B69" s="559"/>
      <c r="C69" s="559"/>
      <c r="D69" s="559"/>
      <c r="E69" s="559"/>
      <c r="F69" s="559"/>
      <c r="G69" s="559"/>
      <c r="H69" s="559"/>
      <c r="I69" s="559"/>
      <c r="J69" s="559"/>
      <c r="K69" s="559"/>
      <c r="L69" s="560"/>
    </row>
    <row r="70" spans="1:12">
      <c r="A70" s="561"/>
      <c r="B70" s="562"/>
      <c r="C70" s="562"/>
      <c r="D70" s="562"/>
      <c r="E70" s="562"/>
      <c r="F70" s="562"/>
      <c r="G70" s="562"/>
      <c r="H70" s="562"/>
      <c r="I70" s="562"/>
      <c r="J70" s="562"/>
      <c r="K70" s="562"/>
      <c r="L70" s="563"/>
    </row>
    <row r="71" spans="1:12">
      <c r="A71" s="564"/>
      <c r="B71" s="565"/>
      <c r="C71" s="565"/>
      <c r="D71" s="565"/>
      <c r="E71" s="565"/>
      <c r="F71" s="565"/>
      <c r="G71" s="565"/>
      <c r="H71" s="565"/>
      <c r="I71" s="565"/>
      <c r="J71" s="565"/>
      <c r="K71" s="565"/>
      <c r="L71" s="566"/>
    </row>
    <row r="72" spans="1:12">
      <c r="A72" s="80"/>
      <c r="B72" s="81"/>
      <c r="C72" s="81"/>
      <c r="D72" s="81"/>
      <c r="E72" s="81"/>
      <c r="F72" s="81"/>
      <c r="G72" s="81"/>
      <c r="H72" s="81"/>
      <c r="I72" s="81"/>
      <c r="J72" s="81"/>
      <c r="K72" s="81"/>
      <c r="L72" s="82"/>
    </row>
    <row r="73" spans="1:12">
      <c r="A73" s="80" t="s">
        <v>53</v>
      </c>
      <c r="B73" s="137"/>
      <c r="C73" s="81"/>
      <c r="D73" s="81"/>
      <c r="E73" s="81"/>
      <c r="F73" s="81"/>
      <c r="G73" s="81"/>
      <c r="H73" s="81"/>
      <c r="I73" s="81"/>
      <c r="J73" s="81"/>
      <c r="K73" s="81"/>
      <c r="L73" s="82"/>
    </row>
    <row r="74" spans="1:12">
      <c r="A74" s="16" t="s">
        <v>54</v>
      </c>
      <c r="B74" s="5"/>
      <c r="C74" s="5"/>
      <c r="D74" s="5"/>
      <c r="E74" s="79"/>
      <c r="F74" s="5"/>
      <c r="G74" s="5"/>
      <c r="H74" s="5"/>
      <c r="I74" s="5"/>
      <c r="J74" s="5"/>
      <c r="K74" s="5"/>
      <c r="L74" s="17"/>
    </row>
    <row r="75" spans="1:12">
      <c r="A75" s="16"/>
      <c r="B75" s="5"/>
      <c r="C75" s="5"/>
      <c r="D75" s="5"/>
      <c r="E75" s="79"/>
      <c r="F75" s="139"/>
      <c r="G75" s="139"/>
      <c r="H75" s="139"/>
      <c r="I75" s="139"/>
      <c r="J75" s="5"/>
      <c r="K75" s="5"/>
      <c r="L75" s="17"/>
    </row>
    <row r="76" spans="1:12">
      <c r="A76" s="149"/>
      <c r="B76" s="139"/>
      <c r="C76" s="139"/>
      <c r="D76" s="139"/>
      <c r="E76" s="139"/>
      <c r="F76" s="139"/>
      <c r="G76" s="139"/>
      <c r="H76" s="139"/>
      <c r="I76" s="139"/>
      <c r="J76" s="139"/>
      <c r="K76" s="139"/>
      <c r="L76" s="140"/>
    </row>
    <row r="77" spans="1:12">
      <c r="A77" s="16" t="s">
        <v>55</v>
      </c>
      <c r="B77" s="83"/>
      <c r="C77" s="83"/>
      <c r="D77" s="84"/>
      <c r="E77" s="141"/>
      <c r="F77" s="141"/>
      <c r="G77" s="141"/>
      <c r="H77" s="141"/>
      <c r="I77" s="142"/>
      <c r="J77" s="142"/>
      <c r="K77" s="142"/>
      <c r="L77" s="143"/>
    </row>
    <row r="78" spans="1:12" ht="15.75" thickBot="1">
      <c r="A78" s="144"/>
      <c r="B78" s="145"/>
      <c r="C78" s="145"/>
      <c r="D78" s="11"/>
      <c r="E78" s="146"/>
      <c r="F78" s="146"/>
      <c r="G78" s="146"/>
      <c r="H78" s="146"/>
      <c r="I78" s="147"/>
      <c r="J78" s="147"/>
      <c r="K78" s="147"/>
      <c r="L78" s="148"/>
    </row>
  </sheetData>
  <mergeCells count="47">
    <mergeCell ref="B19:J19"/>
    <mergeCell ref="A2:A5"/>
    <mergeCell ref="D2:I2"/>
    <mergeCell ref="J2:L2"/>
    <mergeCell ref="D3:I3"/>
    <mergeCell ref="D4:I4"/>
    <mergeCell ref="D5:I5"/>
    <mergeCell ref="K5:L5"/>
    <mergeCell ref="C10:L10"/>
    <mergeCell ref="C11:L11"/>
    <mergeCell ref="C12:L12"/>
    <mergeCell ref="C13:L13"/>
    <mergeCell ref="C14:L14"/>
    <mergeCell ref="A28:K28"/>
    <mergeCell ref="B20:J20"/>
    <mergeCell ref="A24:E24"/>
    <mergeCell ref="F24:G24"/>
    <mergeCell ref="H24:I24"/>
    <mergeCell ref="A25:E25"/>
    <mergeCell ref="F25:G25"/>
    <mergeCell ref="H25:I25"/>
    <mergeCell ref="A26:E26"/>
    <mergeCell ref="H26:I26"/>
    <mergeCell ref="A27:E27"/>
    <mergeCell ref="F27:G27"/>
    <mergeCell ref="H27:I27"/>
    <mergeCell ref="A46:G46"/>
    <mergeCell ref="A32:H32"/>
    <mergeCell ref="A33:H33"/>
    <mergeCell ref="A34:H34"/>
    <mergeCell ref="A35:H35"/>
    <mergeCell ref="A36:H36"/>
    <mergeCell ref="A37:H37"/>
    <mergeCell ref="A38:H38"/>
    <mergeCell ref="A39:H39"/>
    <mergeCell ref="A40:K40"/>
    <mergeCell ref="A44:G44"/>
    <mergeCell ref="A45:G45"/>
    <mergeCell ref="G65:I65"/>
    <mergeCell ref="A66:L66"/>
    <mergeCell ref="A69:L71"/>
    <mergeCell ref="A47:K47"/>
    <mergeCell ref="A51:G51"/>
    <mergeCell ref="A52:G52"/>
    <mergeCell ref="A53:G53"/>
    <mergeCell ref="A54:K54"/>
    <mergeCell ref="A56:K56"/>
  </mergeCells>
  <pageMargins left="0.7" right="0.7" top="0.75" bottom="0.75" header="0.3" footer="0.3"/>
  <pageSetup orientation="portrait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M77"/>
  <sheetViews>
    <sheetView topLeftCell="A40" zoomScale="80" zoomScaleNormal="80" workbookViewId="0">
      <selection activeCell="F54" sqref="F54"/>
    </sheetView>
  </sheetViews>
  <sheetFormatPr baseColWidth="10" defaultRowHeight="15"/>
  <cols>
    <col min="1" max="8" width="11.42578125" style="85"/>
    <col min="9" max="11" width="11.42578125" style="85" customWidth="1"/>
    <col min="12" max="12" width="14.140625" style="85" customWidth="1"/>
    <col min="13" max="254" width="11.42578125" style="203"/>
    <col min="255" max="255" width="11.42578125" style="203" customWidth="1"/>
    <col min="256" max="263" width="11.42578125" style="203"/>
    <col min="264" max="268" width="11.42578125" style="203" customWidth="1"/>
    <col min="269" max="510" width="11.42578125" style="203"/>
    <col min="511" max="511" width="11.42578125" style="203" customWidth="1"/>
    <col min="512" max="519" width="11.42578125" style="203"/>
    <col min="520" max="524" width="11.42578125" style="203" customWidth="1"/>
    <col min="525" max="766" width="11.42578125" style="203"/>
    <col min="767" max="767" width="11.42578125" style="203" customWidth="1"/>
    <col min="768" max="775" width="11.42578125" style="203"/>
    <col min="776" max="780" width="11.42578125" style="203" customWidth="1"/>
    <col min="781" max="1022" width="11.42578125" style="203"/>
    <col min="1023" max="1023" width="11.42578125" style="203" customWidth="1"/>
    <col min="1024" max="1031" width="11.42578125" style="203"/>
    <col min="1032" max="1036" width="11.42578125" style="203" customWidth="1"/>
    <col min="1037" max="1278" width="11.42578125" style="203"/>
    <col min="1279" max="1279" width="11.42578125" style="203" customWidth="1"/>
    <col min="1280" max="1287" width="11.42578125" style="203"/>
    <col min="1288" max="1292" width="11.42578125" style="203" customWidth="1"/>
    <col min="1293" max="1534" width="11.42578125" style="203"/>
    <col min="1535" max="1535" width="11.42578125" style="203" customWidth="1"/>
    <col min="1536" max="1543" width="11.42578125" style="203"/>
    <col min="1544" max="1548" width="11.42578125" style="203" customWidth="1"/>
    <col min="1549" max="1790" width="11.42578125" style="203"/>
    <col min="1791" max="1791" width="11.42578125" style="203" customWidth="1"/>
    <col min="1792" max="1799" width="11.42578125" style="203"/>
    <col min="1800" max="1804" width="11.42578125" style="203" customWidth="1"/>
    <col min="1805" max="2046" width="11.42578125" style="203"/>
    <col min="2047" max="2047" width="11.42578125" style="203" customWidth="1"/>
    <col min="2048" max="2055" width="11.42578125" style="203"/>
    <col min="2056" max="2060" width="11.42578125" style="203" customWidth="1"/>
    <col min="2061" max="2302" width="11.42578125" style="203"/>
    <col min="2303" max="2303" width="11.42578125" style="203" customWidth="1"/>
    <col min="2304" max="2311" width="11.42578125" style="203"/>
    <col min="2312" max="2316" width="11.42578125" style="203" customWidth="1"/>
    <col min="2317" max="2558" width="11.42578125" style="203"/>
    <col min="2559" max="2559" width="11.42578125" style="203" customWidth="1"/>
    <col min="2560" max="2567" width="11.42578125" style="203"/>
    <col min="2568" max="2572" width="11.42578125" style="203" customWidth="1"/>
    <col min="2573" max="2814" width="11.42578125" style="203"/>
    <col min="2815" max="2815" width="11.42578125" style="203" customWidth="1"/>
    <col min="2816" max="2823" width="11.42578125" style="203"/>
    <col min="2824" max="2828" width="11.42578125" style="203" customWidth="1"/>
    <col min="2829" max="3070" width="11.42578125" style="203"/>
    <col min="3071" max="3071" width="11.42578125" style="203" customWidth="1"/>
    <col min="3072" max="3079" width="11.42578125" style="203"/>
    <col min="3080" max="3084" width="11.42578125" style="203" customWidth="1"/>
    <col min="3085" max="3326" width="11.42578125" style="203"/>
    <col min="3327" max="3327" width="11.42578125" style="203" customWidth="1"/>
    <col min="3328" max="3335" width="11.42578125" style="203"/>
    <col min="3336" max="3340" width="11.42578125" style="203" customWidth="1"/>
    <col min="3341" max="3582" width="11.42578125" style="203"/>
    <col min="3583" max="3583" width="11.42578125" style="203" customWidth="1"/>
    <col min="3584" max="3591" width="11.42578125" style="203"/>
    <col min="3592" max="3596" width="11.42578125" style="203" customWidth="1"/>
    <col min="3597" max="3838" width="11.42578125" style="203"/>
    <col min="3839" max="3839" width="11.42578125" style="203" customWidth="1"/>
    <col min="3840" max="3847" width="11.42578125" style="203"/>
    <col min="3848" max="3852" width="11.42578125" style="203" customWidth="1"/>
    <col min="3853" max="4094" width="11.42578125" style="203"/>
    <col min="4095" max="4095" width="11.42578125" style="203" customWidth="1"/>
    <col min="4096" max="4103" width="11.42578125" style="203"/>
    <col min="4104" max="4108" width="11.42578125" style="203" customWidth="1"/>
    <col min="4109" max="4350" width="11.42578125" style="203"/>
    <col min="4351" max="4351" width="11.42578125" style="203" customWidth="1"/>
    <col min="4352" max="4359" width="11.42578125" style="203"/>
    <col min="4360" max="4364" width="11.42578125" style="203" customWidth="1"/>
    <col min="4365" max="4606" width="11.42578125" style="203"/>
    <col min="4607" max="4607" width="11.42578125" style="203" customWidth="1"/>
    <col min="4608" max="4615" width="11.42578125" style="203"/>
    <col min="4616" max="4620" width="11.42578125" style="203" customWidth="1"/>
    <col min="4621" max="4862" width="11.42578125" style="203"/>
    <col min="4863" max="4863" width="11.42578125" style="203" customWidth="1"/>
    <col min="4864" max="4871" width="11.42578125" style="203"/>
    <col min="4872" max="4876" width="11.42578125" style="203" customWidth="1"/>
    <col min="4877" max="5118" width="11.42578125" style="203"/>
    <col min="5119" max="5119" width="11.42578125" style="203" customWidth="1"/>
    <col min="5120" max="5127" width="11.42578125" style="203"/>
    <col min="5128" max="5132" width="11.42578125" style="203" customWidth="1"/>
    <col min="5133" max="5374" width="11.42578125" style="203"/>
    <col min="5375" max="5375" width="11.42578125" style="203" customWidth="1"/>
    <col min="5376" max="5383" width="11.42578125" style="203"/>
    <col min="5384" max="5388" width="11.42578125" style="203" customWidth="1"/>
    <col min="5389" max="5630" width="11.42578125" style="203"/>
    <col min="5631" max="5631" width="11.42578125" style="203" customWidth="1"/>
    <col min="5632" max="5639" width="11.42578125" style="203"/>
    <col min="5640" max="5644" width="11.42578125" style="203" customWidth="1"/>
    <col min="5645" max="5886" width="11.42578125" style="203"/>
    <col min="5887" max="5887" width="11.42578125" style="203" customWidth="1"/>
    <col min="5888" max="5895" width="11.42578125" style="203"/>
    <col min="5896" max="5900" width="11.42578125" style="203" customWidth="1"/>
    <col min="5901" max="6142" width="11.42578125" style="203"/>
    <col min="6143" max="6143" width="11.42578125" style="203" customWidth="1"/>
    <col min="6144" max="6151" width="11.42578125" style="203"/>
    <col min="6152" max="6156" width="11.42578125" style="203" customWidth="1"/>
    <col min="6157" max="6398" width="11.42578125" style="203"/>
    <col min="6399" max="6399" width="11.42578125" style="203" customWidth="1"/>
    <col min="6400" max="6407" width="11.42578125" style="203"/>
    <col min="6408" max="6412" width="11.42578125" style="203" customWidth="1"/>
    <col min="6413" max="6654" width="11.42578125" style="203"/>
    <col min="6655" max="6655" width="11.42578125" style="203" customWidth="1"/>
    <col min="6656" max="6663" width="11.42578125" style="203"/>
    <col min="6664" max="6668" width="11.42578125" style="203" customWidth="1"/>
    <col min="6669" max="6910" width="11.42578125" style="203"/>
    <col min="6911" max="6911" width="11.42578125" style="203" customWidth="1"/>
    <col min="6912" max="6919" width="11.42578125" style="203"/>
    <col min="6920" max="6924" width="11.42578125" style="203" customWidth="1"/>
    <col min="6925" max="7166" width="11.42578125" style="203"/>
    <col min="7167" max="7167" width="11.42578125" style="203" customWidth="1"/>
    <col min="7168" max="7175" width="11.42578125" style="203"/>
    <col min="7176" max="7180" width="11.42578125" style="203" customWidth="1"/>
    <col min="7181" max="7422" width="11.42578125" style="203"/>
    <col min="7423" max="7423" width="11.42578125" style="203" customWidth="1"/>
    <col min="7424" max="7431" width="11.42578125" style="203"/>
    <col min="7432" max="7436" width="11.42578125" style="203" customWidth="1"/>
    <col min="7437" max="7678" width="11.42578125" style="203"/>
    <col min="7679" max="7679" width="11.42578125" style="203" customWidth="1"/>
    <col min="7680" max="7687" width="11.42578125" style="203"/>
    <col min="7688" max="7692" width="11.42578125" style="203" customWidth="1"/>
    <col min="7693" max="7934" width="11.42578125" style="203"/>
    <col min="7935" max="7935" width="11.42578125" style="203" customWidth="1"/>
    <col min="7936" max="7943" width="11.42578125" style="203"/>
    <col min="7944" max="7948" width="11.42578125" style="203" customWidth="1"/>
    <col min="7949" max="8190" width="11.42578125" style="203"/>
    <col min="8191" max="8191" width="11.42578125" style="203" customWidth="1"/>
    <col min="8192" max="8199" width="11.42578125" style="203"/>
    <col min="8200" max="8204" width="11.42578125" style="203" customWidth="1"/>
    <col min="8205" max="8446" width="11.42578125" style="203"/>
    <col min="8447" max="8447" width="11.42578125" style="203" customWidth="1"/>
    <col min="8448" max="8455" width="11.42578125" style="203"/>
    <col min="8456" max="8460" width="11.42578125" style="203" customWidth="1"/>
    <col min="8461" max="8702" width="11.42578125" style="203"/>
    <col min="8703" max="8703" width="11.42578125" style="203" customWidth="1"/>
    <col min="8704" max="8711" width="11.42578125" style="203"/>
    <col min="8712" max="8716" width="11.42578125" style="203" customWidth="1"/>
    <col min="8717" max="8958" width="11.42578125" style="203"/>
    <col min="8959" max="8959" width="11.42578125" style="203" customWidth="1"/>
    <col min="8960" max="8967" width="11.42578125" style="203"/>
    <col min="8968" max="8972" width="11.42578125" style="203" customWidth="1"/>
    <col min="8973" max="9214" width="11.42578125" style="203"/>
    <col min="9215" max="9215" width="11.42578125" style="203" customWidth="1"/>
    <col min="9216" max="9223" width="11.42578125" style="203"/>
    <col min="9224" max="9228" width="11.42578125" style="203" customWidth="1"/>
    <col min="9229" max="9470" width="11.42578125" style="203"/>
    <col min="9471" max="9471" width="11.42578125" style="203" customWidth="1"/>
    <col min="9472" max="9479" width="11.42578125" style="203"/>
    <col min="9480" max="9484" width="11.42578125" style="203" customWidth="1"/>
    <col min="9485" max="9726" width="11.42578125" style="203"/>
    <col min="9727" max="9727" width="11.42578125" style="203" customWidth="1"/>
    <col min="9728" max="9735" width="11.42578125" style="203"/>
    <col min="9736" max="9740" width="11.42578125" style="203" customWidth="1"/>
    <col min="9741" max="9982" width="11.42578125" style="203"/>
    <col min="9983" max="9983" width="11.42578125" style="203" customWidth="1"/>
    <col min="9984" max="9991" width="11.42578125" style="203"/>
    <col min="9992" max="9996" width="11.42578125" style="203" customWidth="1"/>
    <col min="9997" max="10238" width="11.42578125" style="203"/>
    <col min="10239" max="10239" width="11.42578125" style="203" customWidth="1"/>
    <col min="10240" max="10247" width="11.42578125" style="203"/>
    <col min="10248" max="10252" width="11.42578125" style="203" customWidth="1"/>
    <col min="10253" max="10494" width="11.42578125" style="203"/>
    <col min="10495" max="10495" width="11.42578125" style="203" customWidth="1"/>
    <col min="10496" max="10503" width="11.42578125" style="203"/>
    <col min="10504" max="10508" width="11.42578125" style="203" customWidth="1"/>
    <col min="10509" max="10750" width="11.42578125" style="203"/>
    <col min="10751" max="10751" width="11.42578125" style="203" customWidth="1"/>
    <col min="10752" max="10759" width="11.42578125" style="203"/>
    <col min="10760" max="10764" width="11.42578125" style="203" customWidth="1"/>
    <col min="10765" max="11006" width="11.42578125" style="203"/>
    <col min="11007" max="11007" width="11.42578125" style="203" customWidth="1"/>
    <col min="11008" max="11015" width="11.42578125" style="203"/>
    <col min="11016" max="11020" width="11.42578125" style="203" customWidth="1"/>
    <col min="11021" max="11262" width="11.42578125" style="203"/>
    <col min="11263" max="11263" width="11.42578125" style="203" customWidth="1"/>
    <col min="11264" max="11271" width="11.42578125" style="203"/>
    <col min="11272" max="11276" width="11.42578125" style="203" customWidth="1"/>
    <col min="11277" max="11518" width="11.42578125" style="203"/>
    <col min="11519" max="11519" width="11.42578125" style="203" customWidth="1"/>
    <col min="11520" max="11527" width="11.42578125" style="203"/>
    <col min="11528" max="11532" width="11.42578125" style="203" customWidth="1"/>
    <col min="11533" max="11774" width="11.42578125" style="203"/>
    <col min="11775" max="11775" width="11.42578125" style="203" customWidth="1"/>
    <col min="11776" max="11783" width="11.42578125" style="203"/>
    <col min="11784" max="11788" width="11.42578125" style="203" customWidth="1"/>
    <col min="11789" max="12030" width="11.42578125" style="203"/>
    <col min="12031" max="12031" width="11.42578125" style="203" customWidth="1"/>
    <col min="12032" max="12039" width="11.42578125" style="203"/>
    <col min="12040" max="12044" width="11.42578125" style="203" customWidth="1"/>
    <col min="12045" max="12286" width="11.42578125" style="203"/>
    <col min="12287" max="12287" width="11.42578125" style="203" customWidth="1"/>
    <col min="12288" max="12295" width="11.42578125" style="203"/>
    <col min="12296" max="12300" width="11.42578125" style="203" customWidth="1"/>
    <col min="12301" max="12542" width="11.42578125" style="203"/>
    <col min="12543" max="12543" width="11.42578125" style="203" customWidth="1"/>
    <col min="12544" max="12551" width="11.42578125" style="203"/>
    <col min="12552" max="12556" width="11.42578125" style="203" customWidth="1"/>
    <col min="12557" max="12798" width="11.42578125" style="203"/>
    <col min="12799" max="12799" width="11.42578125" style="203" customWidth="1"/>
    <col min="12800" max="12807" width="11.42578125" style="203"/>
    <col min="12808" max="12812" width="11.42578125" style="203" customWidth="1"/>
    <col min="12813" max="13054" width="11.42578125" style="203"/>
    <col min="13055" max="13055" width="11.42578125" style="203" customWidth="1"/>
    <col min="13056" max="13063" width="11.42578125" style="203"/>
    <col min="13064" max="13068" width="11.42578125" style="203" customWidth="1"/>
    <col min="13069" max="13310" width="11.42578125" style="203"/>
    <col min="13311" max="13311" width="11.42578125" style="203" customWidth="1"/>
    <col min="13312" max="13319" width="11.42578125" style="203"/>
    <col min="13320" max="13324" width="11.42578125" style="203" customWidth="1"/>
    <col min="13325" max="13566" width="11.42578125" style="203"/>
    <col min="13567" max="13567" width="11.42578125" style="203" customWidth="1"/>
    <col min="13568" max="13575" width="11.42578125" style="203"/>
    <col min="13576" max="13580" width="11.42578125" style="203" customWidth="1"/>
    <col min="13581" max="13822" width="11.42578125" style="203"/>
    <col min="13823" max="13823" width="11.42578125" style="203" customWidth="1"/>
    <col min="13824" max="13831" width="11.42578125" style="203"/>
    <col min="13832" max="13836" width="11.42578125" style="203" customWidth="1"/>
    <col min="13837" max="14078" width="11.42578125" style="203"/>
    <col min="14079" max="14079" width="11.42578125" style="203" customWidth="1"/>
    <col min="14080" max="14087" width="11.42578125" style="203"/>
    <col min="14088" max="14092" width="11.42578125" style="203" customWidth="1"/>
    <col min="14093" max="14334" width="11.42578125" style="203"/>
    <col min="14335" max="14335" width="11.42578125" style="203" customWidth="1"/>
    <col min="14336" max="14343" width="11.42578125" style="203"/>
    <col min="14344" max="14348" width="11.42578125" style="203" customWidth="1"/>
    <col min="14349" max="14590" width="11.42578125" style="203"/>
    <col min="14591" max="14591" width="11.42578125" style="203" customWidth="1"/>
    <col min="14592" max="14599" width="11.42578125" style="203"/>
    <col min="14600" max="14604" width="11.42578125" style="203" customWidth="1"/>
    <col min="14605" max="14846" width="11.42578125" style="203"/>
    <col min="14847" max="14847" width="11.42578125" style="203" customWidth="1"/>
    <col min="14848" max="14855" width="11.42578125" style="203"/>
    <col min="14856" max="14860" width="11.42578125" style="203" customWidth="1"/>
    <col min="14861" max="15102" width="11.42578125" style="203"/>
    <col min="15103" max="15103" width="11.42578125" style="203" customWidth="1"/>
    <col min="15104" max="15111" width="11.42578125" style="203"/>
    <col min="15112" max="15116" width="11.42578125" style="203" customWidth="1"/>
    <col min="15117" max="15358" width="11.42578125" style="203"/>
    <col min="15359" max="15359" width="11.42578125" style="203" customWidth="1"/>
    <col min="15360" max="15367" width="11.42578125" style="203"/>
    <col min="15368" max="15372" width="11.42578125" style="203" customWidth="1"/>
    <col min="15373" max="15614" width="11.42578125" style="203"/>
    <col min="15615" max="15615" width="11.42578125" style="203" customWidth="1"/>
    <col min="15616" max="15623" width="11.42578125" style="203"/>
    <col min="15624" max="15628" width="11.42578125" style="203" customWidth="1"/>
    <col min="15629" max="15870" width="11.42578125" style="203"/>
    <col min="15871" max="15871" width="11.42578125" style="203" customWidth="1"/>
    <col min="15872" max="15879" width="11.42578125" style="203"/>
    <col min="15880" max="15884" width="11.42578125" style="203" customWidth="1"/>
    <col min="15885" max="16126" width="11.42578125" style="203"/>
    <col min="16127" max="16127" width="11.42578125" style="203" customWidth="1"/>
    <col min="16128" max="16135" width="11.42578125" style="203"/>
    <col min="16136" max="16140" width="11.42578125" style="203" customWidth="1"/>
    <col min="16141" max="16384" width="11.42578125" style="203"/>
  </cols>
  <sheetData>
    <row r="1" spans="1:12">
      <c r="A1" s="1"/>
      <c r="B1" s="2"/>
      <c r="C1" s="3"/>
      <c r="D1" s="2"/>
      <c r="E1" s="2"/>
      <c r="F1" s="2"/>
      <c r="G1" s="2"/>
      <c r="H1" s="2"/>
      <c r="I1" s="3"/>
      <c r="J1" s="2"/>
      <c r="K1" s="2"/>
      <c r="L1" s="3"/>
    </row>
    <row r="2" spans="1:12" ht="15.75" thickBot="1">
      <c r="A2" s="600"/>
      <c r="B2" s="5"/>
      <c r="C2" s="6"/>
      <c r="D2" s="602"/>
      <c r="E2" s="602"/>
      <c r="F2" s="602"/>
      <c r="G2" s="602"/>
      <c r="H2" s="602"/>
      <c r="I2" s="603"/>
      <c r="J2" s="604" t="s">
        <v>6</v>
      </c>
      <c r="K2" s="604"/>
      <c r="L2" s="605"/>
    </row>
    <row r="3" spans="1:12">
      <c r="A3" s="600"/>
      <c r="B3" s="5"/>
      <c r="C3" s="6"/>
      <c r="D3" s="602" t="s">
        <v>7</v>
      </c>
      <c r="E3" s="602"/>
      <c r="F3" s="602"/>
      <c r="G3" s="602"/>
      <c r="H3" s="602"/>
      <c r="I3" s="603"/>
      <c r="J3" s="8" t="s">
        <v>8</v>
      </c>
      <c r="K3" s="2"/>
      <c r="L3" s="9"/>
    </row>
    <row r="4" spans="1:12" ht="15.75" thickBot="1">
      <c r="A4" s="600"/>
      <c r="B4" s="5"/>
      <c r="C4" s="10"/>
      <c r="D4" s="606" t="s">
        <v>9</v>
      </c>
      <c r="E4" s="606"/>
      <c r="F4" s="606"/>
      <c r="G4" s="606"/>
      <c r="H4" s="606"/>
      <c r="I4" s="607"/>
      <c r="J4" s="11"/>
      <c r="K4" s="11"/>
      <c r="L4" s="12"/>
    </row>
    <row r="5" spans="1:12" ht="15.75" thickBot="1">
      <c r="A5" s="601"/>
      <c r="B5" s="11"/>
      <c r="C5" s="13"/>
      <c r="D5" s="608" t="s">
        <v>56</v>
      </c>
      <c r="E5" s="608"/>
      <c r="F5" s="608"/>
      <c r="G5" s="608"/>
      <c r="H5" s="608"/>
      <c r="I5" s="609"/>
      <c r="J5" s="14" t="s">
        <v>10</v>
      </c>
      <c r="K5" s="610"/>
      <c r="L5" s="611"/>
    </row>
    <row r="6" spans="1:12">
      <c r="A6" s="16"/>
      <c r="B6" s="5"/>
      <c r="C6" s="5"/>
      <c r="D6" s="5"/>
      <c r="E6" s="5"/>
      <c r="F6" s="5"/>
      <c r="G6" s="5"/>
      <c r="H6" s="5"/>
      <c r="I6" s="5"/>
      <c r="J6" s="5"/>
      <c r="K6" s="5"/>
      <c r="L6" s="17"/>
    </row>
    <row r="7" spans="1:12">
      <c r="A7" s="128" t="s">
        <v>11</v>
      </c>
      <c r="B7" s="19"/>
      <c r="C7" s="20"/>
      <c r="D7" s="20"/>
      <c r="E7" s="20"/>
      <c r="F7" s="20"/>
      <c r="G7" s="20"/>
      <c r="H7" s="20"/>
      <c r="I7" s="20"/>
      <c r="J7" s="20"/>
      <c r="K7" s="20"/>
      <c r="L7" s="21"/>
    </row>
    <row r="8" spans="1:12">
      <c r="A8" s="16"/>
      <c r="B8" s="23"/>
      <c r="C8" s="23"/>
      <c r="D8" s="23"/>
      <c r="E8" s="23"/>
      <c r="F8" s="23"/>
      <c r="G8" s="23"/>
      <c r="H8" s="23"/>
      <c r="I8" s="23"/>
      <c r="J8" s="23"/>
      <c r="K8" s="23"/>
      <c r="L8" s="17"/>
    </row>
    <row r="9" spans="1:12">
      <c r="A9" s="129" t="s">
        <v>12</v>
      </c>
      <c r="B9" s="5"/>
      <c r="C9" s="24"/>
      <c r="D9" s="25" t="s">
        <v>13</v>
      </c>
      <c r="E9" s="23"/>
      <c r="F9" s="23"/>
      <c r="G9" s="23"/>
      <c r="H9" s="23"/>
      <c r="I9" s="23"/>
      <c r="J9" s="23"/>
      <c r="K9" s="23"/>
      <c r="L9" s="17"/>
    </row>
    <row r="10" spans="1:12">
      <c r="A10" s="129" t="s">
        <v>14</v>
      </c>
      <c r="B10" s="5"/>
      <c r="C10" s="612"/>
      <c r="D10" s="612"/>
      <c r="E10" s="612"/>
      <c r="F10" s="612"/>
      <c r="G10" s="612"/>
      <c r="H10" s="612"/>
      <c r="I10" s="612"/>
      <c r="J10" s="612"/>
      <c r="K10" s="612"/>
      <c r="L10" s="613"/>
    </row>
    <row r="11" spans="1:12">
      <c r="A11" s="130"/>
      <c r="B11" s="5"/>
      <c r="C11" s="612"/>
      <c r="D11" s="612"/>
      <c r="E11" s="612"/>
      <c r="F11" s="612"/>
      <c r="G11" s="612"/>
      <c r="H11" s="612"/>
      <c r="I11" s="612"/>
      <c r="J11" s="612"/>
      <c r="K11" s="612"/>
      <c r="L11" s="613"/>
    </row>
    <row r="12" spans="1:12">
      <c r="A12" s="129" t="s">
        <v>15</v>
      </c>
      <c r="B12" s="5"/>
      <c r="C12" s="614"/>
      <c r="D12" s="614"/>
      <c r="E12" s="614"/>
      <c r="F12" s="614"/>
      <c r="G12" s="614"/>
      <c r="H12" s="614"/>
      <c r="I12" s="614"/>
      <c r="J12" s="614"/>
      <c r="K12" s="614"/>
      <c r="L12" s="615"/>
    </row>
    <row r="13" spans="1:12">
      <c r="A13" s="129" t="s">
        <v>16</v>
      </c>
      <c r="B13" s="5"/>
      <c r="C13" s="614"/>
      <c r="D13" s="614"/>
      <c r="E13" s="614"/>
      <c r="F13" s="614"/>
      <c r="G13" s="614"/>
      <c r="H13" s="614"/>
      <c r="I13" s="614"/>
      <c r="J13" s="614"/>
      <c r="K13" s="614"/>
      <c r="L13" s="615"/>
    </row>
    <row r="14" spans="1:12">
      <c r="A14" s="129" t="s">
        <v>17</v>
      </c>
      <c r="B14" s="5"/>
      <c r="C14" s="614"/>
      <c r="D14" s="614"/>
      <c r="E14" s="614"/>
      <c r="F14" s="614"/>
      <c r="G14" s="614"/>
      <c r="H14" s="614"/>
      <c r="I14" s="614"/>
      <c r="J14" s="614"/>
      <c r="K14" s="614"/>
      <c r="L14" s="615"/>
    </row>
    <row r="15" spans="1:12" ht="15.75" thickBot="1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8"/>
    </row>
    <row r="16" spans="1:12">
      <c r="A16" s="132" t="s">
        <v>18</v>
      </c>
      <c r="B16" s="33"/>
      <c r="C16" s="34"/>
      <c r="D16" s="34"/>
      <c r="E16" s="34"/>
      <c r="F16" s="34"/>
      <c r="G16" s="34"/>
      <c r="H16" s="34"/>
      <c r="I16" s="34"/>
      <c r="J16" s="34"/>
      <c r="K16" s="34"/>
      <c r="L16" s="35"/>
    </row>
    <row r="17" spans="1:13" ht="4.5" customHeight="1" thickBot="1">
      <c r="A17" s="16"/>
      <c r="B17" s="5"/>
      <c r="C17" s="5"/>
      <c r="D17" s="5"/>
      <c r="E17" s="5"/>
      <c r="F17" s="5"/>
      <c r="G17" s="5"/>
      <c r="H17" s="5"/>
      <c r="I17" s="5"/>
      <c r="J17" s="5"/>
      <c r="K17" s="5"/>
      <c r="L17" s="17"/>
    </row>
    <row r="18" spans="1:13">
      <c r="A18" s="37" t="s">
        <v>19</v>
      </c>
      <c r="B18" s="570" t="s">
        <v>20</v>
      </c>
      <c r="C18" s="571"/>
      <c r="D18" s="571"/>
      <c r="E18" s="571"/>
      <c r="F18" s="571"/>
      <c r="G18" s="571"/>
      <c r="H18" s="571"/>
      <c r="I18" s="571"/>
      <c r="J18" s="599"/>
      <c r="K18" s="258" t="s">
        <v>21</v>
      </c>
      <c r="L18" s="37" t="s">
        <v>22</v>
      </c>
      <c r="M18" s="204"/>
    </row>
    <row r="19" spans="1:13" ht="26.25" customHeight="1" thickBot="1">
      <c r="A19" s="41"/>
      <c r="B19" s="620" t="s">
        <v>300</v>
      </c>
      <c r="C19" s="585"/>
      <c r="D19" s="585"/>
      <c r="E19" s="585"/>
      <c r="F19" s="585"/>
      <c r="G19" s="585"/>
      <c r="H19" s="585"/>
      <c r="I19" s="585"/>
      <c r="J19" s="586"/>
      <c r="K19" s="40" t="s">
        <v>1</v>
      </c>
      <c r="L19" s="41"/>
      <c r="M19" s="204"/>
    </row>
    <row r="20" spans="1:13">
      <c r="A20" s="16"/>
      <c r="B20" s="5"/>
      <c r="C20" s="5"/>
      <c r="D20" s="5"/>
      <c r="E20" s="5"/>
      <c r="F20" s="5"/>
      <c r="G20" s="5"/>
      <c r="H20" s="5"/>
      <c r="I20" s="5"/>
      <c r="J20" s="5"/>
      <c r="K20" s="5"/>
      <c r="L20" s="17"/>
    </row>
    <row r="21" spans="1:13">
      <c r="A21" s="133" t="s">
        <v>24</v>
      </c>
      <c r="B21" s="42"/>
      <c r="C21" s="42"/>
      <c r="D21" s="42"/>
      <c r="E21" s="42"/>
      <c r="F21" s="42"/>
      <c r="G21" s="42"/>
      <c r="H21" s="42"/>
      <c r="I21" s="42"/>
      <c r="J21" s="42"/>
      <c r="K21" s="42"/>
      <c r="L21" s="43"/>
    </row>
    <row r="22" spans="1:13" s="49" customFormat="1" ht="3.75" customHeight="1" thickBot="1">
      <c r="A22" s="134"/>
      <c r="B22" s="45"/>
      <c r="C22" s="45"/>
      <c r="D22" s="45"/>
      <c r="E22" s="45"/>
      <c r="F22" s="45"/>
      <c r="G22" s="45"/>
      <c r="H22" s="46"/>
      <c r="I22" s="46"/>
      <c r="J22" s="45"/>
      <c r="K22" s="45"/>
      <c r="L22" s="47"/>
    </row>
    <row r="23" spans="1:13">
      <c r="A23" s="570" t="s">
        <v>20</v>
      </c>
      <c r="B23" s="587"/>
      <c r="C23" s="587"/>
      <c r="D23" s="587"/>
      <c r="E23" s="588"/>
      <c r="F23" s="589" t="s">
        <v>25</v>
      </c>
      <c r="G23" s="587"/>
      <c r="H23" s="590" t="s">
        <v>26</v>
      </c>
      <c r="I23" s="591"/>
      <c r="J23" s="50" t="s">
        <v>27</v>
      </c>
      <c r="K23" s="258" t="s">
        <v>28</v>
      </c>
      <c r="L23" s="51" t="s">
        <v>29</v>
      </c>
    </row>
    <row r="24" spans="1:13">
      <c r="A24" s="580" t="s">
        <v>193</v>
      </c>
      <c r="B24" s="581"/>
      <c r="C24" s="581"/>
      <c r="D24" s="581"/>
      <c r="E24" s="582"/>
      <c r="F24" s="592" t="s">
        <v>160</v>
      </c>
      <c r="G24" s="582"/>
      <c r="H24" s="592"/>
      <c r="I24" s="582"/>
      <c r="J24" s="52"/>
      <c r="K24" s="53"/>
      <c r="L24" s="54">
        <f>+L53*0.05</f>
        <v>1140.9478571428572</v>
      </c>
    </row>
    <row r="25" spans="1:13">
      <c r="A25" s="593"/>
      <c r="B25" s="594"/>
      <c r="C25" s="594"/>
      <c r="D25" s="594"/>
      <c r="E25" s="595"/>
      <c r="F25" s="55"/>
      <c r="G25" s="56"/>
      <c r="H25" s="55"/>
      <c r="I25" s="56"/>
      <c r="J25" s="52"/>
      <c r="K25" s="53"/>
      <c r="L25" s="54"/>
    </row>
    <row r="26" spans="1:13" ht="15.75" thickBot="1">
      <c r="A26" s="574"/>
      <c r="B26" s="575"/>
      <c r="C26" s="575"/>
      <c r="D26" s="575"/>
      <c r="E26" s="583"/>
      <c r="F26" s="598"/>
      <c r="G26" s="583"/>
      <c r="H26" s="598"/>
      <c r="I26" s="583"/>
      <c r="J26" s="57"/>
      <c r="K26" s="58"/>
      <c r="L26" s="59"/>
    </row>
    <row r="27" spans="1:13" ht="15.75" thickBot="1">
      <c r="A27" s="567" t="s">
        <v>31</v>
      </c>
      <c r="B27" s="568"/>
      <c r="C27" s="568"/>
      <c r="D27" s="568"/>
      <c r="E27" s="568"/>
      <c r="F27" s="568"/>
      <c r="G27" s="568"/>
      <c r="H27" s="568"/>
      <c r="I27" s="568"/>
      <c r="J27" s="568"/>
      <c r="K27" s="569"/>
      <c r="L27" s="60">
        <f>SUM(L24:L26)</f>
        <v>1140.9478571428572</v>
      </c>
    </row>
    <row r="28" spans="1:13">
      <c r="A28" s="135"/>
      <c r="B28" s="5"/>
      <c r="C28" s="5"/>
      <c r="D28" s="5"/>
      <c r="E28" s="5"/>
      <c r="F28" s="5"/>
      <c r="G28" s="5"/>
      <c r="H28" s="5"/>
      <c r="I28" s="5"/>
      <c r="J28" s="5"/>
      <c r="K28" s="5"/>
      <c r="L28" s="17"/>
    </row>
    <row r="29" spans="1:13">
      <c r="A29" s="136" t="s">
        <v>32</v>
      </c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21"/>
    </row>
    <row r="30" spans="1:13" ht="3.75" customHeight="1" thickBot="1">
      <c r="A30" s="26"/>
      <c r="B30" s="11"/>
      <c r="C30" s="11"/>
      <c r="D30" s="11"/>
      <c r="E30" s="11"/>
      <c r="F30" s="11"/>
      <c r="G30" s="11"/>
      <c r="H30" s="11"/>
      <c r="I30" s="5"/>
      <c r="J30" s="5"/>
      <c r="K30" s="5"/>
      <c r="L30" s="17"/>
    </row>
    <row r="31" spans="1:13">
      <c r="A31" s="570" t="s">
        <v>20</v>
      </c>
      <c r="B31" s="571"/>
      <c r="C31" s="571"/>
      <c r="D31" s="571"/>
      <c r="E31" s="571"/>
      <c r="F31" s="571"/>
      <c r="G31" s="571"/>
      <c r="H31" s="579"/>
      <c r="I31" s="259" t="s">
        <v>21</v>
      </c>
      <c r="J31" s="50" t="s">
        <v>22</v>
      </c>
      <c r="K31" s="258" t="s">
        <v>33</v>
      </c>
      <c r="L31" s="51" t="s">
        <v>29</v>
      </c>
    </row>
    <row r="32" spans="1:13">
      <c r="A32" s="580" t="s">
        <v>296</v>
      </c>
      <c r="B32" s="581"/>
      <c r="C32" s="581"/>
      <c r="D32" s="581"/>
      <c r="E32" s="581"/>
      <c r="F32" s="581"/>
      <c r="G32" s="581"/>
      <c r="H32" s="582"/>
      <c r="I32" s="62" t="s">
        <v>200</v>
      </c>
      <c r="J32" s="63">
        <v>1.1000000000000001</v>
      </c>
      <c r="K32" s="64">
        <f>+insumos!C44</f>
        <v>5200</v>
      </c>
      <c r="L32" s="54">
        <f>+K32*J32</f>
        <v>5720.0000000000009</v>
      </c>
    </row>
    <row r="33" spans="1:12">
      <c r="A33" s="580" t="s">
        <v>297</v>
      </c>
      <c r="B33" s="581"/>
      <c r="C33" s="581"/>
      <c r="D33" s="581"/>
      <c r="E33" s="581"/>
      <c r="F33" s="581"/>
      <c r="G33" s="581"/>
      <c r="H33" s="582"/>
      <c r="I33" s="65" t="s">
        <v>200</v>
      </c>
      <c r="J33" s="66">
        <v>1.2</v>
      </c>
      <c r="K33" s="67">
        <f>+insumos!C43</f>
        <v>1800</v>
      </c>
      <c r="L33" s="54">
        <f>+K33*J33</f>
        <v>2160</v>
      </c>
    </row>
    <row r="34" spans="1:12">
      <c r="A34" s="580" t="s">
        <v>178</v>
      </c>
      <c r="B34" s="581"/>
      <c r="C34" s="581"/>
      <c r="D34" s="581"/>
      <c r="E34" s="581"/>
      <c r="F34" s="581"/>
      <c r="G34" s="581"/>
      <c r="H34" s="582"/>
      <c r="I34" s="65" t="s">
        <v>200</v>
      </c>
      <c r="J34" s="66">
        <v>1.2</v>
      </c>
      <c r="K34" s="67">
        <f>+insumos!C32</f>
        <v>9500</v>
      </c>
      <c r="L34" s="54">
        <f>+K34*J34</f>
        <v>11400</v>
      </c>
    </row>
    <row r="35" spans="1:12">
      <c r="A35" s="580"/>
      <c r="B35" s="581"/>
      <c r="C35" s="581"/>
      <c r="D35" s="581"/>
      <c r="E35" s="581"/>
      <c r="F35" s="581"/>
      <c r="G35" s="581"/>
      <c r="H35" s="582"/>
      <c r="I35" s="65"/>
      <c r="J35" s="66"/>
      <c r="K35" s="67"/>
      <c r="L35" s="68"/>
    </row>
    <row r="36" spans="1:12">
      <c r="A36" s="580"/>
      <c r="B36" s="581"/>
      <c r="C36" s="581"/>
      <c r="D36" s="581"/>
      <c r="E36" s="581"/>
      <c r="F36" s="581"/>
      <c r="G36" s="581"/>
      <c r="H36" s="582"/>
      <c r="I36" s="65"/>
      <c r="J36" s="66"/>
      <c r="K36" s="67"/>
      <c r="L36" s="68"/>
    </row>
    <row r="37" spans="1:12">
      <c r="A37" s="580"/>
      <c r="B37" s="581"/>
      <c r="C37" s="581"/>
      <c r="D37" s="581"/>
      <c r="E37" s="581"/>
      <c r="F37" s="581"/>
      <c r="G37" s="581"/>
      <c r="H37" s="582"/>
      <c r="I37" s="65"/>
      <c r="J37" s="66"/>
      <c r="K37" s="67"/>
      <c r="L37" s="68"/>
    </row>
    <row r="38" spans="1:12" ht="15.75" thickBot="1">
      <c r="A38" s="574"/>
      <c r="B38" s="575"/>
      <c r="C38" s="575"/>
      <c r="D38" s="575"/>
      <c r="E38" s="575"/>
      <c r="F38" s="575"/>
      <c r="G38" s="575"/>
      <c r="H38" s="583"/>
      <c r="I38" s="69"/>
      <c r="J38" s="70"/>
      <c r="K38" s="67"/>
      <c r="L38" s="71"/>
    </row>
    <row r="39" spans="1:12" ht="15.75" thickBot="1">
      <c r="A39" s="567" t="s">
        <v>31</v>
      </c>
      <c r="B39" s="568"/>
      <c r="C39" s="568"/>
      <c r="D39" s="568"/>
      <c r="E39" s="568"/>
      <c r="F39" s="568"/>
      <c r="G39" s="568"/>
      <c r="H39" s="568"/>
      <c r="I39" s="568"/>
      <c r="J39" s="568"/>
      <c r="K39" s="569"/>
      <c r="L39" s="60">
        <f>SUM(L32:L38)</f>
        <v>19280</v>
      </c>
    </row>
    <row r="40" spans="1:12">
      <c r="A40" s="16"/>
      <c r="B40" s="5"/>
      <c r="C40" s="5"/>
      <c r="D40" s="5"/>
      <c r="E40" s="5"/>
      <c r="F40" s="5"/>
      <c r="G40" s="5"/>
      <c r="H40" s="5"/>
      <c r="I40" s="5"/>
      <c r="J40" s="5"/>
      <c r="K40" s="5"/>
      <c r="L40" s="17"/>
    </row>
    <row r="41" spans="1:12">
      <c r="A41" s="136" t="s">
        <v>34</v>
      </c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21"/>
    </row>
    <row r="42" spans="1:12" ht="15.75" thickBot="1">
      <c r="A42" s="16"/>
      <c r="B42" s="5"/>
      <c r="C42" s="5"/>
      <c r="D42" s="5"/>
      <c r="E42" s="5"/>
      <c r="F42" s="5"/>
      <c r="G42" s="5"/>
      <c r="H42" s="5"/>
      <c r="I42" s="5"/>
      <c r="J42" s="5"/>
      <c r="K42" s="5"/>
      <c r="L42" s="17"/>
    </row>
    <row r="43" spans="1:12">
      <c r="A43" s="570" t="s">
        <v>35</v>
      </c>
      <c r="B43" s="571"/>
      <c r="C43" s="571"/>
      <c r="D43" s="571"/>
      <c r="E43" s="571"/>
      <c r="F43" s="571"/>
      <c r="G43" s="571"/>
      <c r="H43" s="50" t="s">
        <v>36</v>
      </c>
      <c r="I43" s="258" t="s">
        <v>37</v>
      </c>
      <c r="J43" s="50" t="s">
        <v>38</v>
      </c>
      <c r="K43" s="258" t="s">
        <v>39</v>
      </c>
      <c r="L43" s="51" t="s">
        <v>29</v>
      </c>
    </row>
    <row r="44" spans="1:12">
      <c r="A44" s="580"/>
      <c r="B44" s="581"/>
      <c r="C44" s="581"/>
      <c r="D44" s="581"/>
      <c r="E44" s="581"/>
      <c r="F44" s="581"/>
      <c r="G44" s="581"/>
      <c r="H44" s="63"/>
      <c r="I44" s="72"/>
      <c r="J44" s="73"/>
      <c r="K44" s="72"/>
      <c r="L44" s="99">
        <f>+J44*K44</f>
        <v>0</v>
      </c>
    </row>
    <row r="45" spans="1:12" ht="15.75" thickBot="1">
      <c r="A45" s="574"/>
      <c r="B45" s="575"/>
      <c r="C45" s="575"/>
      <c r="D45" s="575"/>
      <c r="E45" s="575"/>
      <c r="F45" s="575"/>
      <c r="G45" s="575"/>
      <c r="H45" s="74"/>
      <c r="I45" s="11"/>
      <c r="J45" s="75"/>
      <c r="K45" s="11"/>
      <c r="L45" s="88">
        <f>+J45*K45</f>
        <v>0</v>
      </c>
    </row>
    <row r="46" spans="1:12" ht="15.75" thickBot="1">
      <c r="A46" s="567" t="s">
        <v>31</v>
      </c>
      <c r="B46" s="568"/>
      <c r="C46" s="568"/>
      <c r="D46" s="568"/>
      <c r="E46" s="568"/>
      <c r="F46" s="568"/>
      <c r="G46" s="568"/>
      <c r="H46" s="568"/>
      <c r="I46" s="568"/>
      <c r="J46" s="568"/>
      <c r="K46" s="569"/>
      <c r="L46" s="100">
        <f>SUM(L44:L45)</f>
        <v>0</v>
      </c>
    </row>
    <row r="47" spans="1:12">
      <c r="A47" s="16"/>
      <c r="B47" s="5"/>
      <c r="C47" s="5"/>
      <c r="D47" s="5"/>
      <c r="E47" s="5"/>
      <c r="F47" s="5"/>
      <c r="G47" s="5"/>
      <c r="H47" s="5"/>
      <c r="I47" s="5"/>
      <c r="J47" s="5"/>
      <c r="K47" s="5"/>
      <c r="L47" s="17"/>
    </row>
    <row r="48" spans="1:12">
      <c r="A48" s="136" t="s">
        <v>41</v>
      </c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21"/>
    </row>
    <row r="49" spans="1:12" ht="15.75" thickBot="1">
      <c r="A49" s="16"/>
      <c r="B49" s="5"/>
      <c r="C49" s="5"/>
      <c r="D49" s="5"/>
      <c r="E49" s="5"/>
      <c r="F49" s="5"/>
      <c r="G49" s="5"/>
      <c r="H49" s="5"/>
      <c r="I49" s="5"/>
      <c r="J49" s="5"/>
      <c r="K49" s="5"/>
      <c r="L49" s="17"/>
    </row>
    <row r="50" spans="1:12" ht="23.25">
      <c r="A50" s="570" t="s">
        <v>42</v>
      </c>
      <c r="B50" s="571"/>
      <c r="C50" s="571"/>
      <c r="D50" s="571"/>
      <c r="E50" s="571"/>
      <c r="F50" s="571"/>
      <c r="G50" s="571"/>
      <c r="H50" s="50" t="s">
        <v>43</v>
      </c>
      <c r="I50" s="76" t="s">
        <v>44</v>
      </c>
      <c r="J50" s="77" t="s">
        <v>45</v>
      </c>
      <c r="K50" s="76" t="s">
        <v>28</v>
      </c>
      <c r="L50" s="78" t="s">
        <v>29</v>
      </c>
    </row>
    <row r="51" spans="1:12">
      <c r="A51" s="580" t="s">
        <v>203</v>
      </c>
      <c r="B51" s="581"/>
      <c r="C51" s="581"/>
      <c r="D51" s="581"/>
      <c r="E51" s="581"/>
      <c r="F51" s="581"/>
      <c r="G51" s="581"/>
      <c r="H51" s="52">
        <f>+insumos!C49*4</f>
        <v>172684</v>
      </c>
      <c r="I51" s="64">
        <v>0.85</v>
      </c>
      <c r="J51" s="52">
        <f>+H51*1.85</f>
        <v>319465.40000000002</v>
      </c>
      <c r="K51" s="72">
        <v>14</v>
      </c>
      <c r="L51" s="54">
        <f>+J51/K51</f>
        <v>22818.957142857143</v>
      </c>
    </row>
    <row r="52" spans="1:12" ht="15.75" thickBot="1">
      <c r="A52" s="574"/>
      <c r="B52" s="575"/>
      <c r="C52" s="575"/>
      <c r="D52" s="575"/>
      <c r="E52" s="575"/>
      <c r="F52" s="575"/>
      <c r="G52" s="575"/>
      <c r="H52" s="87"/>
      <c r="I52" s="11"/>
      <c r="J52" s="87"/>
      <c r="K52" s="11"/>
      <c r="L52" s="88"/>
    </row>
    <row r="53" spans="1:12" ht="15.75" thickBot="1">
      <c r="A53" s="567" t="s">
        <v>31</v>
      </c>
      <c r="B53" s="568"/>
      <c r="C53" s="568"/>
      <c r="D53" s="568"/>
      <c r="E53" s="568"/>
      <c r="F53" s="568"/>
      <c r="G53" s="568"/>
      <c r="H53" s="568"/>
      <c r="I53" s="568"/>
      <c r="J53" s="568"/>
      <c r="K53" s="569"/>
      <c r="L53" s="60">
        <f>SUM(L51:L52)</f>
        <v>22818.957142857143</v>
      </c>
    </row>
    <row r="54" spans="1:12" ht="15.75" thickBot="1">
      <c r="A54" s="16"/>
      <c r="B54" s="5"/>
      <c r="C54" s="5"/>
      <c r="D54" s="5"/>
      <c r="E54" s="5"/>
      <c r="F54" s="5"/>
      <c r="G54" s="5"/>
      <c r="H54" s="5"/>
      <c r="I54" s="5"/>
      <c r="J54" s="5"/>
      <c r="K54" s="5"/>
      <c r="L54" s="17"/>
    </row>
    <row r="55" spans="1:12" ht="15.75" thickBot="1">
      <c r="A55" s="576" t="s">
        <v>47</v>
      </c>
      <c r="B55" s="577"/>
      <c r="C55" s="577"/>
      <c r="D55" s="577"/>
      <c r="E55" s="577"/>
      <c r="F55" s="577"/>
      <c r="G55" s="577"/>
      <c r="H55" s="577"/>
      <c r="I55" s="577"/>
      <c r="J55" s="577"/>
      <c r="K55" s="578"/>
      <c r="L55" s="60">
        <f>ROUND(L27+L39+L46+L53,0)</f>
        <v>43240</v>
      </c>
    </row>
    <row r="56" spans="1:12">
      <c r="A56" s="16"/>
      <c r="B56" s="5"/>
      <c r="C56" s="5"/>
      <c r="D56" s="5"/>
      <c r="E56" s="5"/>
      <c r="F56" s="5"/>
      <c r="G56" s="5"/>
      <c r="H56" s="5"/>
      <c r="I56" s="5"/>
      <c r="J56" s="5"/>
      <c r="K56" s="5"/>
      <c r="L56" s="17"/>
    </row>
    <row r="57" spans="1:12">
      <c r="A57" s="16"/>
      <c r="B57" s="5"/>
      <c r="C57" s="5"/>
      <c r="D57" s="5"/>
      <c r="E57" s="5"/>
      <c r="F57" s="5"/>
      <c r="G57" s="5"/>
      <c r="H57" s="5"/>
      <c r="I57" s="5"/>
      <c r="J57" s="5"/>
      <c r="K57" s="5"/>
      <c r="L57" s="17"/>
    </row>
    <row r="58" spans="1:12">
      <c r="A58" s="16"/>
      <c r="B58" s="5"/>
      <c r="C58" s="5"/>
      <c r="D58" s="5"/>
      <c r="E58" s="5"/>
      <c r="F58" s="5"/>
      <c r="G58" s="5"/>
      <c r="H58" s="5"/>
      <c r="I58" s="5"/>
      <c r="J58" s="5"/>
      <c r="K58" s="5"/>
      <c r="L58" s="17"/>
    </row>
    <row r="59" spans="1:12">
      <c r="A59" s="16"/>
      <c r="B59" s="5"/>
      <c r="C59" s="5"/>
      <c r="D59" s="5"/>
      <c r="E59" s="5"/>
      <c r="F59" s="5"/>
      <c r="G59" s="5"/>
      <c r="H59" s="5"/>
      <c r="I59" s="5"/>
      <c r="J59" s="5"/>
      <c r="K59" s="5"/>
      <c r="L59" s="17"/>
    </row>
    <row r="60" spans="1:12">
      <c r="A60" s="16"/>
      <c r="B60" s="5"/>
      <c r="C60" s="5"/>
      <c r="D60" s="5"/>
      <c r="E60" s="5"/>
      <c r="F60" s="5"/>
      <c r="G60" s="5"/>
      <c r="H60" s="5"/>
      <c r="I60" s="5"/>
      <c r="J60" s="5"/>
      <c r="K60" s="5"/>
      <c r="L60" s="17"/>
    </row>
    <row r="61" spans="1:12">
      <c r="A61" s="16"/>
      <c r="B61" s="5"/>
      <c r="C61" s="5"/>
      <c r="D61" s="5"/>
      <c r="E61" s="5"/>
      <c r="F61" s="5"/>
      <c r="G61" s="5"/>
      <c r="H61" s="5"/>
      <c r="I61" s="5"/>
      <c r="J61" s="5"/>
      <c r="K61" s="5"/>
      <c r="L61" s="17"/>
    </row>
    <row r="62" spans="1:12">
      <c r="A62" s="16"/>
      <c r="B62" s="5"/>
      <c r="C62" s="5"/>
      <c r="D62" s="5"/>
      <c r="E62" s="5"/>
      <c r="F62" s="5"/>
      <c r="G62" s="5"/>
      <c r="H62" s="5"/>
      <c r="I62" s="5"/>
      <c r="J62" s="5"/>
      <c r="K62" s="5"/>
      <c r="L62" s="17"/>
    </row>
    <row r="63" spans="1:12">
      <c r="A63" s="16"/>
      <c r="B63" s="5"/>
      <c r="C63" s="5"/>
      <c r="D63" s="5"/>
      <c r="E63" s="5"/>
      <c r="F63" s="79" t="s">
        <v>48</v>
      </c>
      <c r="G63" s="5"/>
      <c r="H63" s="5"/>
      <c r="I63" s="5"/>
      <c r="J63" s="5"/>
      <c r="K63" s="5"/>
      <c r="L63" s="17"/>
    </row>
    <row r="64" spans="1:12">
      <c r="A64" s="16"/>
      <c r="B64" s="5"/>
      <c r="C64" s="5"/>
      <c r="D64" s="5"/>
      <c r="E64" s="5"/>
      <c r="F64" s="79" t="s">
        <v>49</v>
      </c>
      <c r="G64" s="554"/>
      <c r="H64" s="554"/>
      <c r="I64" s="554"/>
      <c r="J64" s="5"/>
      <c r="K64" s="5"/>
      <c r="L64" s="17"/>
    </row>
    <row r="65" spans="1:12">
      <c r="A65" s="555" t="s">
        <v>50</v>
      </c>
      <c r="B65" s="556"/>
      <c r="C65" s="556"/>
      <c r="D65" s="556"/>
      <c r="E65" s="556"/>
      <c r="F65" s="556"/>
      <c r="G65" s="556"/>
      <c r="H65" s="556"/>
      <c r="I65" s="556"/>
      <c r="J65" s="556"/>
      <c r="K65" s="556"/>
      <c r="L65" s="557"/>
    </row>
    <row r="66" spans="1:12">
      <c r="A66" s="16"/>
      <c r="B66" s="5"/>
      <c r="C66" s="5"/>
      <c r="D66" s="5"/>
      <c r="E66" s="5"/>
      <c r="F66" s="5" t="s">
        <v>51</v>
      </c>
      <c r="G66" s="5"/>
      <c r="H66" s="5"/>
      <c r="I66" s="5"/>
      <c r="J66" s="5"/>
      <c r="K66" s="5"/>
      <c r="L66" s="17"/>
    </row>
    <row r="67" spans="1:12">
      <c r="A67" s="136" t="s">
        <v>89</v>
      </c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21"/>
    </row>
    <row r="68" spans="1:12">
      <c r="A68" s="558"/>
      <c r="B68" s="559"/>
      <c r="C68" s="559"/>
      <c r="D68" s="559"/>
      <c r="E68" s="559"/>
      <c r="F68" s="559"/>
      <c r="G68" s="559"/>
      <c r="H68" s="559"/>
      <c r="I68" s="559"/>
      <c r="J68" s="559"/>
      <c r="K68" s="559"/>
      <c r="L68" s="560"/>
    </row>
    <row r="69" spans="1:12">
      <c r="A69" s="561"/>
      <c r="B69" s="562"/>
      <c r="C69" s="562"/>
      <c r="D69" s="562"/>
      <c r="E69" s="562"/>
      <c r="F69" s="562"/>
      <c r="G69" s="562"/>
      <c r="H69" s="562"/>
      <c r="I69" s="562"/>
      <c r="J69" s="562"/>
      <c r="K69" s="562"/>
      <c r="L69" s="563"/>
    </row>
    <row r="70" spans="1:12">
      <c r="A70" s="564"/>
      <c r="B70" s="565"/>
      <c r="C70" s="565"/>
      <c r="D70" s="565"/>
      <c r="E70" s="565"/>
      <c r="F70" s="565"/>
      <c r="G70" s="565"/>
      <c r="H70" s="565"/>
      <c r="I70" s="565"/>
      <c r="J70" s="565"/>
      <c r="K70" s="565"/>
      <c r="L70" s="566"/>
    </row>
    <row r="71" spans="1:12">
      <c r="A71" s="80"/>
      <c r="B71" s="81"/>
      <c r="C71" s="81"/>
      <c r="D71" s="81"/>
      <c r="E71" s="81"/>
      <c r="F71" s="81"/>
      <c r="G71" s="81"/>
      <c r="H71" s="81"/>
      <c r="I71" s="81"/>
      <c r="J71" s="81"/>
      <c r="K71" s="81"/>
      <c r="L71" s="82"/>
    </row>
    <row r="72" spans="1:12">
      <c r="A72" s="80" t="s">
        <v>53</v>
      </c>
      <c r="B72" s="137"/>
      <c r="C72" s="81"/>
      <c r="D72" s="81"/>
      <c r="E72" s="81"/>
      <c r="F72" s="81"/>
      <c r="G72" s="81"/>
      <c r="H72" s="81"/>
      <c r="I72" s="81"/>
      <c r="J72" s="81"/>
      <c r="K72" s="81"/>
      <c r="L72" s="82"/>
    </row>
    <row r="73" spans="1:12">
      <c r="A73" s="16" t="s">
        <v>54</v>
      </c>
      <c r="B73" s="5"/>
      <c r="C73" s="5"/>
      <c r="D73" s="5"/>
      <c r="E73" s="79"/>
      <c r="F73" s="5"/>
      <c r="G73" s="5"/>
      <c r="H73" s="5"/>
      <c r="I73" s="5"/>
      <c r="J73" s="5"/>
      <c r="K73" s="5"/>
      <c r="L73" s="17"/>
    </row>
    <row r="74" spans="1:12">
      <c r="A74" s="16"/>
      <c r="B74" s="5"/>
      <c r="C74" s="5"/>
      <c r="D74" s="5"/>
      <c r="E74" s="79"/>
      <c r="F74" s="139"/>
      <c r="G74" s="139"/>
      <c r="H74" s="139"/>
      <c r="I74" s="139"/>
      <c r="J74" s="5"/>
      <c r="K74" s="5"/>
      <c r="L74" s="17"/>
    </row>
    <row r="75" spans="1:12">
      <c r="A75" s="149"/>
      <c r="B75" s="139"/>
      <c r="C75" s="139"/>
      <c r="D75" s="139"/>
      <c r="E75" s="139"/>
      <c r="F75" s="139"/>
      <c r="G75" s="139"/>
      <c r="H75" s="139"/>
      <c r="I75" s="139"/>
      <c r="J75" s="139"/>
      <c r="K75" s="139"/>
      <c r="L75" s="140"/>
    </row>
    <row r="76" spans="1:12">
      <c r="A76" s="16" t="s">
        <v>55</v>
      </c>
      <c r="B76" s="83"/>
      <c r="C76" s="83"/>
      <c r="D76" s="84"/>
      <c r="E76" s="141"/>
      <c r="F76" s="141"/>
      <c r="G76" s="141"/>
      <c r="H76" s="141"/>
      <c r="I76" s="142"/>
      <c r="J76" s="142"/>
      <c r="K76" s="142"/>
      <c r="L76" s="143"/>
    </row>
    <row r="77" spans="1:12" ht="15.75" thickBot="1">
      <c r="A77" s="144"/>
      <c r="B77" s="145"/>
      <c r="C77" s="145"/>
      <c r="D77" s="11"/>
      <c r="E77" s="146"/>
      <c r="F77" s="146"/>
      <c r="G77" s="146"/>
      <c r="H77" s="146"/>
      <c r="I77" s="147"/>
      <c r="J77" s="147"/>
      <c r="K77" s="147"/>
      <c r="L77" s="148"/>
    </row>
  </sheetData>
  <mergeCells count="46">
    <mergeCell ref="B18:J18"/>
    <mergeCell ref="A2:A5"/>
    <mergeCell ref="D2:I2"/>
    <mergeCell ref="J2:L2"/>
    <mergeCell ref="D3:I3"/>
    <mergeCell ref="D4:I4"/>
    <mergeCell ref="D5:I5"/>
    <mergeCell ref="K5:L5"/>
    <mergeCell ref="C10:L10"/>
    <mergeCell ref="C11:L11"/>
    <mergeCell ref="C12:L12"/>
    <mergeCell ref="C13:L13"/>
    <mergeCell ref="C14:L14"/>
    <mergeCell ref="A31:H31"/>
    <mergeCell ref="B19:J19"/>
    <mergeCell ref="A23:E23"/>
    <mergeCell ref="F23:G23"/>
    <mergeCell ref="H23:I23"/>
    <mergeCell ref="A24:E24"/>
    <mergeCell ref="F24:G24"/>
    <mergeCell ref="H24:I24"/>
    <mergeCell ref="A25:E25"/>
    <mergeCell ref="A26:E26"/>
    <mergeCell ref="F26:G26"/>
    <mergeCell ref="H26:I26"/>
    <mergeCell ref="A27:K27"/>
    <mergeCell ref="A46:K46"/>
    <mergeCell ref="A32:H32"/>
    <mergeCell ref="A33:H33"/>
    <mergeCell ref="A34:H34"/>
    <mergeCell ref="A35:H35"/>
    <mergeCell ref="A36:H36"/>
    <mergeCell ref="A37:H37"/>
    <mergeCell ref="A38:H38"/>
    <mergeCell ref="A39:K39"/>
    <mergeCell ref="A43:G43"/>
    <mergeCell ref="A44:G44"/>
    <mergeCell ref="A45:G45"/>
    <mergeCell ref="A65:L65"/>
    <mergeCell ref="A68:L70"/>
    <mergeCell ref="A50:G50"/>
    <mergeCell ref="A51:G51"/>
    <mergeCell ref="A52:G52"/>
    <mergeCell ref="A53:K53"/>
    <mergeCell ref="A55:K55"/>
    <mergeCell ref="G64:I64"/>
  </mergeCells>
  <pageMargins left="0.7" right="0.7" top="0.75" bottom="0.75" header="0.3" footer="0.3"/>
  <drawing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  <pageSetUpPr fitToPage="1"/>
  </sheetPr>
  <dimension ref="A1:BA78"/>
  <sheetViews>
    <sheetView zoomScale="80" zoomScaleNormal="80" workbookViewId="0">
      <selection activeCell="L56" sqref="L56"/>
    </sheetView>
  </sheetViews>
  <sheetFormatPr baseColWidth="10" defaultRowHeight="15"/>
  <cols>
    <col min="1" max="7" width="11.42578125" style="85"/>
    <col min="8" max="8" width="13.85546875" style="85" customWidth="1"/>
    <col min="9" max="9" width="12.5703125" style="85" customWidth="1"/>
    <col min="10" max="10" width="13.28515625" style="85" customWidth="1"/>
    <col min="11" max="11" width="15.85546875" style="85" customWidth="1"/>
    <col min="12" max="12" width="13" style="85" customWidth="1"/>
    <col min="255" max="255" width="1.85546875" customWidth="1"/>
    <col min="264" max="264" width="12.5703125" customWidth="1"/>
    <col min="265" max="265" width="13.28515625" customWidth="1"/>
    <col min="266" max="266" width="15.85546875" customWidth="1"/>
    <col min="267" max="267" width="13" customWidth="1"/>
    <col min="511" max="511" width="1.85546875" customWidth="1"/>
    <col min="520" max="520" width="12.5703125" customWidth="1"/>
    <col min="521" max="521" width="13.28515625" customWidth="1"/>
    <col min="522" max="522" width="15.85546875" customWidth="1"/>
    <col min="523" max="523" width="13" customWidth="1"/>
    <col min="767" max="767" width="1.85546875" customWidth="1"/>
    <col min="776" max="776" width="12.5703125" customWidth="1"/>
    <col min="777" max="777" width="13.28515625" customWidth="1"/>
    <col min="778" max="778" width="15.85546875" customWidth="1"/>
    <col min="779" max="779" width="13" customWidth="1"/>
    <col min="1023" max="1023" width="1.85546875" customWidth="1"/>
    <col min="1032" max="1032" width="12.5703125" customWidth="1"/>
    <col min="1033" max="1033" width="13.28515625" customWidth="1"/>
    <col min="1034" max="1034" width="15.85546875" customWidth="1"/>
    <col min="1035" max="1035" width="13" customWidth="1"/>
    <col min="1279" max="1279" width="1.85546875" customWidth="1"/>
    <col min="1288" max="1288" width="12.5703125" customWidth="1"/>
    <col min="1289" max="1289" width="13.28515625" customWidth="1"/>
    <col min="1290" max="1290" width="15.85546875" customWidth="1"/>
    <col min="1291" max="1291" width="13" customWidth="1"/>
    <col min="1535" max="1535" width="1.85546875" customWidth="1"/>
    <col min="1544" max="1544" width="12.5703125" customWidth="1"/>
    <col min="1545" max="1545" width="13.28515625" customWidth="1"/>
    <col min="1546" max="1546" width="15.85546875" customWidth="1"/>
    <col min="1547" max="1547" width="13" customWidth="1"/>
    <col min="1791" max="1791" width="1.85546875" customWidth="1"/>
    <col min="1800" max="1800" width="12.5703125" customWidth="1"/>
    <col min="1801" max="1801" width="13.28515625" customWidth="1"/>
    <col min="1802" max="1802" width="15.85546875" customWidth="1"/>
    <col min="1803" max="1803" width="13" customWidth="1"/>
    <col min="2047" max="2047" width="1.85546875" customWidth="1"/>
    <col min="2056" max="2056" width="12.5703125" customWidth="1"/>
    <col min="2057" max="2057" width="13.28515625" customWidth="1"/>
    <col min="2058" max="2058" width="15.85546875" customWidth="1"/>
    <col min="2059" max="2059" width="13" customWidth="1"/>
    <col min="2303" max="2303" width="1.85546875" customWidth="1"/>
    <col min="2312" max="2312" width="12.5703125" customWidth="1"/>
    <col min="2313" max="2313" width="13.28515625" customWidth="1"/>
    <col min="2314" max="2314" width="15.85546875" customWidth="1"/>
    <col min="2315" max="2315" width="13" customWidth="1"/>
    <col min="2559" max="2559" width="1.85546875" customWidth="1"/>
    <col min="2568" max="2568" width="12.5703125" customWidth="1"/>
    <col min="2569" max="2569" width="13.28515625" customWidth="1"/>
    <col min="2570" max="2570" width="15.85546875" customWidth="1"/>
    <col min="2571" max="2571" width="13" customWidth="1"/>
    <col min="2815" max="2815" width="1.85546875" customWidth="1"/>
    <col min="2824" max="2824" width="12.5703125" customWidth="1"/>
    <col min="2825" max="2825" width="13.28515625" customWidth="1"/>
    <col min="2826" max="2826" width="15.85546875" customWidth="1"/>
    <col min="2827" max="2827" width="13" customWidth="1"/>
    <col min="3071" max="3071" width="1.85546875" customWidth="1"/>
    <col min="3080" max="3080" width="12.5703125" customWidth="1"/>
    <col min="3081" max="3081" width="13.28515625" customWidth="1"/>
    <col min="3082" max="3082" width="15.85546875" customWidth="1"/>
    <col min="3083" max="3083" width="13" customWidth="1"/>
    <col min="3327" max="3327" width="1.85546875" customWidth="1"/>
    <col min="3336" max="3336" width="12.5703125" customWidth="1"/>
    <col min="3337" max="3337" width="13.28515625" customWidth="1"/>
    <col min="3338" max="3338" width="15.85546875" customWidth="1"/>
    <col min="3339" max="3339" width="13" customWidth="1"/>
    <col min="3583" max="3583" width="1.85546875" customWidth="1"/>
    <col min="3592" max="3592" width="12.5703125" customWidth="1"/>
    <col min="3593" max="3593" width="13.28515625" customWidth="1"/>
    <col min="3594" max="3594" width="15.85546875" customWidth="1"/>
    <col min="3595" max="3595" width="13" customWidth="1"/>
    <col min="3839" max="3839" width="1.85546875" customWidth="1"/>
    <col min="3848" max="3848" width="12.5703125" customWidth="1"/>
    <col min="3849" max="3849" width="13.28515625" customWidth="1"/>
    <col min="3850" max="3850" width="15.85546875" customWidth="1"/>
    <col min="3851" max="3851" width="13" customWidth="1"/>
    <col min="4095" max="4095" width="1.85546875" customWidth="1"/>
    <col min="4104" max="4104" width="12.5703125" customWidth="1"/>
    <col min="4105" max="4105" width="13.28515625" customWidth="1"/>
    <col min="4106" max="4106" width="15.85546875" customWidth="1"/>
    <col min="4107" max="4107" width="13" customWidth="1"/>
    <col min="4351" max="4351" width="1.85546875" customWidth="1"/>
    <col min="4360" max="4360" width="12.5703125" customWidth="1"/>
    <col min="4361" max="4361" width="13.28515625" customWidth="1"/>
    <col min="4362" max="4362" width="15.85546875" customWidth="1"/>
    <col min="4363" max="4363" width="13" customWidth="1"/>
    <col min="4607" max="4607" width="1.85546875" customWidth="1"/>
    <col min="4616" max="4616" width="12.5703125" customWidth="1"/>
    <col min="4617" max="4617" width="13.28515625" customWidth="1"/>
    <col min="4618" max="4618" width="15.85546875" customWidth="1"/>
    <col min="4619" max="4619" width="13" customWidth="1"/>
    <col min="4863" max="4863" width="1.85546875" customWidth="1"/>
    <col min="4872" max="4872" width="12.5703125" customWidth="1"/>
    <col min="4873" max="4873" width="13.28515625" customWidth="1"/>
    <col min="4874" max="4874" width="15.85546875" customWidth="1"/>
    <col min="4875" max="4875" width="13" customWidth="1"/>
    <col min="5119" max="5119" width="1.85546875" customWidth="1"/>
    <col min="5128" max="5128" width="12.5703125" customWidth="1"/>
    <col min="5129" max="5129" width="13.28515625" customWidth="1"/>
    <col min="5130" max="5130" width="15.85546875" customWidth="1"/>
    <col min="5131" max="5131" width="13" customWidth="1"/>
    <col min="5375" max="5375" width="1.85546875" customWidth="1"/>
    <col min="5384" max="5384" width="12.5703125" customWidth="1"/>
    <col min="5385" max="5385" width="13.28515625" customWidth="1"/>
    <col min="5386" max="5386" width="15.85546875" customWidth="1"/>
    <col min="5387" max="5387" width="13" customWidth="1"/>
    <col min="5631" max="5631" width="1.85546875" customWidth="1"/>
    <col min="5640" max="5640" width="12.5703125" customWidth="1"/>
    <col min="5641" max="5641" width="13.28515625" customWidth="1"/>
    <col min="5642" max="5642" width="15.85546875" customWidth="1"/>
    <col min="5643" max="5643" width="13" customWidth="1"/>
    <col min="5887" max="5887" width="1.85546875" customWidth="1"/>
    <col min="5896" max="5896" width="12.5703125" customWidth="1"/>
    <col min="5897" max="5897" width="13.28515625" customWidth="1"/>
    <col min="5898" max="5898" width="15.85546875" customWidth="1"/>
    <col min="5899" max="5899" width="13" customWidth="1"/>
    <col min="6143" max="6143" width="1.85546875" customWidth="1"/>
    <col min="6152" max="6152" width="12.5703125" customWidth="1"/>
    <col min="6153" max="6153" width="13.28515625" customWidth="1"/>
    <col min="6154" max="6154" width="15.85546875" customWidth="1"/>
    <col min="6155" max="6155" width="13" customWidth="1"/>
    <col min="6399" max="6399" width="1.85546875" customWidth="1"/>
    <col min="6408" max="6408" width="12.5703125" customWidth="1"/>
    <col min="6409" max="6409" width="13.28515625" customWidth="1"/>
    <col min="6410" max="6410" width="15.85546875" customWidth="1"/>
    <col min="6411" max="6411" width="13" customWidth="1"/>
    <col min="6655" max="6655" width="1.85546875" customWidth="1"/>
    <col min="6664" max="6664" width="12.5703125" customWidth="1"/>
    <col min="6665" max="6665" width="13.28515625" customWidth="1"/>
    <col min="6666" max="6666" width="15.85546875" customWidth="1"/>
    <col min="6667" max="6667" width="13" customWidth="1"/>
    <col min="6911" max="6911" width="1.85546875" customWidth="1"/>
    <col min="6920" max="6920" width="12.5703125" customWidth="1"/>
    <col min="6921" max="6921" width="13.28515625" customWidth="1"/>
    <col min="6922" max="6922" width="15.85546875" customWidth="1"/>
    <col min="6923" max="6923" width="13" customWidth="1"/>
    <col min="7167" max="7167" width="1.85546875" customWidth="1"/>
    <col min="7176" max="7176" width="12.5703125" customWidth="1"/>
    <col min="7177" max="7177" width="13.28515625" customWidth="1"/>
    <col min="7178" max="7178" width="15.85546875" customWidth="1"/>
    <col min="7179" max="7179" width="13" customWidth="1"/>
    <col min="7423" max="7423" width="1.85546875" customWidth="1"/>
    <col min="7432" max="7432" width="12.5703125" customWidth="1"/>
    <col min="7433" max="7433" width="13.28515625" customWidth="1"/>
    <col min="7434" max="7434" width="15.85546875" customWidth="1"/>
    <col min="7435" max="7435" width="13" customWidth="1"/>
    <col min="7679" max="7679" width="1.85546875" customWidth="1"/>
    <col min="7688" max="7688" width="12.5703125" customWidth="1"/>
    <col min="7689" max="7689" width="13.28515625" customWidth="1"/>
    <col min="7690" max="7690" width="15.85546875" customWidth="1"/>
    <col min="7691" max="7691" width="13" customWidth="1"/>
    <col min="7935" max="7935" width="1.85546875" customWidth="1"/>
    <col min="7944" max="7944" width="12.5703125" customWidth="1"/>
    <col min="7945" max="7945" width="13.28515625" customWidth="1"/>
    <col min="7946" max="7946" width="15.85546875" customWidth="1"/>
    <col min="7947" max="7947" width="13" customWidth="1"/>
    <col min="8191" max="8191" width="1.85546875" customWidth="1"/>
    <col min="8200" max="8200" width="12.5703125" customWidth="1"/>
    <col min="8201" max="8201" width="13.28515625" customWidth="1"/>
    <col min="8202" max="8202" width="15.85546875" customWidth="1"/>
    <col min="8203" max="8203" width="13" customWidth="1"/>
    <col min="8447" max="8447" width="1.85546875" customWidth="1"/>
    <col min="8456" max="8456" width="12.5703125" customWidth="1"/>
    <col min="8457" max="8457" width="13.28515625" customWidth="1"/>
    <col min="8458" max="8458" width="15.85546875" customWidth="1"/>
    <col min="8459" max="8459" width="13" customWidth="1"/>
    <col min="8703" max="8703" width="1.85546875" customWidth="1"/>
    <col min="8712" max="8712" width="12.5703125" customWidth="1"/>
    <col min="8713" max="8713" width="13.28515625" customWidth="1"/>
    <col min="8714" max="8714" width="15.85546875" customWidth="1"/>
    <col min="8715" max="8715" width="13" customWidth="1"/>
    <col min="8959" max="8959" width="1.85546875" customWidth="1"/>
    <col min="8968" max="8968" width="12.5703125" customWidth="1"/>
    <col min="8969" max="8969" width="13.28515625" customWidth="1"/>
    <col min="8970" max="8970" width="15.85546875" customWidth="1"/>
    <col min="8971" max="8971" width="13" customWidth="1"/>
    <col min="9215" max="9215" width="1.85546875" customWidth="1"/>
    <col min="9224" max="9224" width="12.5703125" customWidth="1"/>
    <col min="9225" max="9225" width="13.28515625" customWidth="1"/>
    <col min="9226" max="9226" width="15.85546875" customWidth="1"/>
    <col min="9227" max="9227" width="13" customWidth="1"/>
    <col min="9471" max="9471" width="1.85546875" customWidth="1"/>
    <col min="9480" max="9480" width="12.5703125" customWidth="1"/>
    <col min="9481" max="9481" width="13.28515625" customWidth="1"/>
    <col min="9482" max="9482" width="15.85546875" customWidth="1"/>
    <col min="9483" max="9483" width="13" customWidth="1"/>
    <col min="9727" max="9727" width="1.85546875" customWidth="1"/>
    <col min="9736" max="9736" width="12.5703125" customWidth="1"/>
    <col min="9737" max="9737" width="13.28515625" customWidth="1"/>
    <col min="9738" max="9738" width="15.85546875" customWidth="1"/>
    <col min="9739" max="9739" width="13" customWidth="1"/>
    <col min="9983" max="9983" width="1.85546875" customWidth="1"/>
    <col min="9992" max="9992" width="12.5703125" customWidth="1"/>
    <col min="9993" max="9993" width="13.28515625" customWidth="1"/>
    <col min="9994" max="9994" width="15.85546875" customWidth="1"/>
    <col min="9995" max="9995" width="13" customWidth="1"/>
    <col min="10239" max="10239" width="1.85546875" customWidth="1"/>
    <col min="10248" max="10248" width="12.5703125" customWidth="1"/>
    <col min="10249" max="10249" width="13.28515625" customWidth="1"/>
    <col min="10250" max="10250" width="15.85546875" customWidth="1"/>
    <col min="10251" max="10251" width="13" customWidth="1"/>
    <col min="10495" max="10495" width="1.85546875" customWidth="1"/>
    <col min="10504" max="10504" width="12.5703125" customWidth="1"/>
    <col min="10505" max="10505" width="13.28515625" customWidth="1"/>
    <col min="10506" max="10506" width="15.85546875" customWidth="1"/>
    <col min="10507" max="10507" width="13" customWidth="1"/>
    <col min="10751" max="10751" width="1.85546875" customWidth="1"/>
    <col min="10760" max="10760" width="12.5703125" customWidth="1"/>
    <col min="10761" max="10761" width="13.28515625" customWidth="1"/>
    <col min="10762" max="10762" width="15.85546875" customWidth="1"/>
    <col min="10763" max="10763" width="13" customWidth="1"/>
    <col min="11007" max="11007" width="1.85546875" customWidth="1"/>
    <col min="11016" max="11016" width="12.5703125" customWidth="1"/>
    <col min="11017" max="11017" width="13.28515625" customWidth="1"/>
    <col min="11018" max="11018" width="15.85546875" customWidth="1"/>
    <col min="11019" max="11019" width="13" customWidth="1"/>
    <col min="11263" max="11263" width="1.85546875" customWidth="1"/>
    <col min="11272" max="11272" width="12.5703125" customWidth="1"/>
    <col min="11273" max="11273" width="13.28515625" customWidth="1"/>
    <col min="11274" max="11274" width="15.85546875" customWidth="1"/>
    <col min="11275" max="11275" width="13" customWidth="1"/>
    <col min="11519" max="11519" width="1.85546875" customWidth="1"/>
    <col min="11528" max="11528" width="12.5703125" customWidth="1"/>
    <col min="11529" max="11529" width="13.28515625" customWidth="1"/>
    <col min="11530" max="11530" width="15.85546875" customWidth="1"/>
    <col min="11531" max="11531" width="13" customWidth="1"/>
    <col min="11775" max="11775" width="1.85546875" customWidth="1"/>
    <col min="11784" max="11784" width="12.5703125" customWidth="1"/>
    <col min="11785" max="11785" width="13.28515625" customWidth="1"/>
    <col min="11786" max="11786" width="15.85546875" customWidth="1"/>
    <col min="11787" max="11787" width="13" customWidth="1"/>
    <col min="12031" max="12031" width="1.85546875" customWidth="1"/>
    <col min="12040" max="12040" width="12.5703125" customWidth="1"/>
    <col min="12041" max="12041" width="13.28515625" customWidth="1"/>
    <col min="12042" max="12042" width="15.85546875" customWidth="1"/>
    <col min="12043" max="12043" width="13" customWidth="1"/>
    <col min="12287" max="12287" width="1.85546875" customWidth="1"/>
    <col min="12296" max="12296" width="12.5703125" customWidth="1"/>
    <col min="12297" max="12297" width="13.28515625" customWidth="1"/>
    <col min="12298" max="12298" width="15.85546875" customWidth="1"/>
    <col min="12299" max="12299" width="13" customWidth="1"/>
    <col min="12543" max="12543" width="1.85546875" customWidth="1"/>
    <col min="12552" max="12552" width="12.5703125" customWidth="1"/>
    <col min="12553" max="12553" width="13.28515625" customWidth="1"/>
    <col min="12554" max="12554" width="15.85546875" customWidth="1"/>
    <col min="12555" max="12555" width="13" customWidth="1"/>
    <col min="12799" max="12799" width="1.85546875" customWidth="1"/>
    <col min="12808" max="12808" width="12.5703125" customWidth="1"/>
    <col min="12809" max="12809" width="13.28515625" customWidth="1"/>
    <col min="12810" max="12810" width="15.85546875" customWidth="1"/>
    <col min="12811" max="12811" width="13" customWidth="1"/>
    <col min="13055" max="13055" width="1.85546875" customWidth="1"/>
    <col min="13064" max="13064" width="12.5703125" customWidth="1"/>
    <col min="13065" max="13065" width="13.28515625" customWidth="1"/>
    <col min="13066" max="13066" width="15.85546875" customWidth="1"/>
    <col min="13067" max="13067" width="13" customWidth="1"/>
    <col min="13311" max="13311" width="1.85546875" customWidth="1"/>
    <col min="13320" max="13320" width="12.5703125" customWidth="1"/>
    <col min="13321" max="13321" width="13.28515625" customWidth="1"/>
    <col min="13322" max="13322" width="15.85546875" customWidth="1"/>
    <col min="13323" max="13323" width="13" customWidth="1"/>
    <col min="13567" max="13567" width="1.85546875" customWidth="1"/>
    <col min="13576" max="13576" width="12.5703125" customWidth="1"/>
    <col min="13577" max="13577" width="13.28515625" customWidth="1"/>
    <col min="13578" max="13578" width="15.85546875" customWidth="1"/>
    <col min="13579" max="13579" width="13" customWidth="1"/>
    <col min="13823" max="13823" width="1.85546875" customWidth="1"/>
    <col min="13832" max="13832" width="12.5703125" customWidth="1"/>
    <col min="13833" max="13833" width="13.28515625" customWidth="1"/>
    <col min="13834" max="13834" width="15.85546875" customWidth="1"/>
    <col min="13835" max="13835" width="13" customWidth="1"/>
    <col min="14079" max="14079" width="1.85546875" customWidth="1"/>
    <col min="14088" max="14088" width="12.5703125" customWidth="1"/>
    <col min="14089" max="14089" width="13.28515625" customWidth="1"/>
    <col min="14090" max="14090" width="15.85546875" customWidth="1"/>
    <col min="14091" max="14091" width="13" customWidth="1"/>
    <col min="14335" max="14335" width="1.85546875" customWidth="1"/>
    <col min="14344" max="14344" width="12.5703125" customWidth="1"/>
    <col min="14345" max="14345" width="13.28515625" customWidth="1"/>
    <col min="14346" max="14346" width="15.85546875" customWidth="1"/>
    <col min="14347" max="14347" width="13" customWidth="1"/>
    <col min="14591" max="14591" width="1.85546875" customWidth="1"/>
    <col min="14600" max="14600" width="12.5703125" customWidth="1"/>
    <col min="14601" max="14601" width="13.28515625" customWidth="1"/>
    <col min="14602" max="14602" width="15.85546875" customWidth="1"/>
    <col min="14603" max="14603" width="13" customWidth="1"/>
    <col min="14847" max="14847" width="1.85546875" customWidth="1"/>
    <col min="14856" max="14856" width="12.5703125" customWidth="1"/>
    <col min="14857" max="14857" width="13.28515625" customWidth="1"/>
    <col min="14858" max="14858" width="15.85546875" customWidth="1"/>
    <col min="14859" max="14859" width="13" customWidth="1"/>
    <col min="15103" max="15103" width="1.85546875" customWidth="1"/>
    <col min="15112" max="15112" width="12.5703125" customWidth="1"/>
    <col min="15113" max="15113" width="13.28515625" customWidth="1"/>
    <col min="15114" max="15114" width="15.85546875" customWidth="1"/>
    <col min="15115" max="15115" width="13" customWidth="1"/>
    <col min="15359" max="15359" width="1.85546875" customWidth="1"/>
    <col min="15368" max="15368" width="12.5703125" customWidth="1"/>
    <col min="15369" max="15369" width="13.28515625" customWidth="1"/>
    <col min="15370" max="15370" width="15.85546875" customWidth="1"/>
    <col min="15371" max="15371" width="13" customWidth="1"/>
    <col min="15615" max="15615" width="1.85546875" customWidth="1"/>
    <col min="15624" max="15624" width="12.5703125" customWidth="1"/>
    <col min="15625" max="15625" width="13.28515625" customWidth="1"/>
    <col min="15626" max="15626" width="15.85546875" customWidth="1"/>
    <col min="15627" max="15627" width="13" customWidth="1"/>
    <col min="15871" max="15871" width="1.85546875" customWidth="1"/>
    <col min="15880" max="15880" width="12.5703125" customWidth="1"/>
    <col min="15881" max="15881" width="13.28515625" customWidth="1"/>
    <col min="15882" max="15882" width="15.85546875" customWidth="1"/>
    <col min="15883" max="15883" width="13" customWidth="1"/>
    <col min="16127" max="16127" width="1.85546875" customWidth="1"/>
    <col min="16136" max="16136" width="12.5703125" customWidth="1"/>
    <col min="16137" max="16137" width="13.28515625" customWidth="1"/>
    <col min="16138" max="16138" width="15.85546875" customWidth="1"/>
    <col min="16139" max="16139" width="13" customWidth="1"/>
  </cols>
  <sheetData>
    <row r="1" spans="1:53">
      <c r="A1" s="1"/>
      <c r="B1" s="2"/>
      <c r="C1" s="3"/>
      <c r="D1" s="2"/>
      <c r="E1" s="2"/>
      <c r="F1" s="2"/>
      <c r="G1" s="2"/>
      <c r="H1" s="2"/>
      <c r="I1" s="3"/>
      <c r="J1" s="2"/>
      <c r="K1" s="2"/>
      <c r="L1" s="3"/>
    </row>
    <row r="2" spans="1:53" ht="15.75" thickBot="1">
      <c r="A2" s="600"/>
      <c r="B2" s="5"/>
      <c r="C2" s="6"/>
      <c r="D2" s="602" t="s">
        <v>90</v>
      </c>
      <c r="E2" s="602"/>
      <c r="F2" s="602"/>
      <c r="G2" s="602"/>
      <c r="H2" s="602"/>
      <c r="I2" s="603"/>
      <c r="J2" s="604" t="s">
        <v>6</v>
      </c>
      <c r="K2" s="604"/>
      <c r="L2" s="605"/>
    </row>
    <row r="3" spans="1:53">
      <c r="A3" s="600"/>
      <c r="B3" s="5"/>
      <c r="C3" s="6"/>
      <c r="D3" s="602" t="s">
        <v>7</v>
      </c>
      <c r="E3" s="602"/>
      <c r="F3" s="602"/>
      <c r="G3" s="602"/>
      <c r="H3" s="602"/>
      <c r="I3" s="603"/>
      <c r="J3" s="8" t="s">
        <v>8</v>
      </c>
      <c r="K3" s="2"/>
      <c r="L3" s="9"/>
    </row>
    <row r="4" spans="1:53" ht="15.75" thickBot="1">
      <c r="A4" s="600"/>
      <c r="B4" s="5"/>
      <c r="C4" s="10"/>
      <c r="D4" s="606" t="s">
        <v>9</v>
      </c>
      <c r="E4" s="606"/>
      <c r="F4" s="606"/>
      <c r="G4" s="606"/>
      <c r="H4" s="606"/>
      <c r="I4" s="607"/>
      <c r="J4" s="11"/>
      <c r="K4" s="11"/>
      <c r="L4" s="12"/>
    </row>
    <row r="5" spans="1:53" ht="15.75" thickBot="1">
      <c r="A5" s="601"/>
      <c r="B5" s="11"/>
      <c r="C5" s="13"/>
      <c r="D5" s="608" t="s">
        <v>56</v>
      </c>
      <c r="E5" s="608"/>
      <c r="F5" s="608"/>
      <c r="G5" s="608"/>
      <c r="H5" s="608"/>
      <c r="I5" s="609"/>
      <c r="J5" s="14" t="s">
        <v>10</v>
      </c>
      <c r="K5" s="610"/>
      <c r="L5" s="611"/>
    </row>
    <row r="6" spans="1:53">
      <c r="A6" s="16"/>
      <c r="B6" s="5"/>
      <c r="C6" s="5"/>
      <c r="D6" s="5"/>
      <c r="E6" s="5"/>
      <c r="F6" s="5"/>
      <c r="G6" s="5"/>
      <c r="H6" s="5"/>
      <c r="I6" s="5"/>
      <c r="J6" s="5"/>
      <c r="K6" s="5"/>
      <c r="L6" s="17"/>
    </row>
    <row r="7" spans="1:53">
      <c r="A7" s="128" t="s">
        <v>11</v>
      </c>
      <c r="B7" s="19"/>
      <c r="C7" s="20"/>
      <c r="D7" s="20"/>
      <c r="E7" s="20"/>
      <c r="F7" s="20"/>
      <c r="G7" s="20"/>
      <c r="H7" s="20"/>
      <c r="I7" s="20"/>
      <c r="J7" s="20"/>
      <c r="K7" s="20"/>
      <c r="L7" s="21"/>
    </row>
    <row r="8" spans="1:53">
      <c r="A8" s="16"/>
      <c r="B8" s="23"/>
      <c r="C8" s="23"/>
      <c r="D8" s="23"/>
      <c r="E8" s="23"/>
      <c r="F8" s="23"/>
      <c r="G8" s="23"/>
      <c r="H8" s="23"/>
      <c r="I8" s="23"/>
      <c r="J8" s="23"/>
      <c r="K8" s="23"/>
      <c r="L8" s="17"/>
    </row>
    <row r="9" spans="1:53">
      <c r="A9" s="129" t="s">
        <v>12</v>
      </c>
      <c r="B9" s="5"/>
      <c r="C9" s="24"/>
      <c r="D9" s="25" t="s">
        <v>13</v>
      </c>
      <c r="E9" s="23"/>
      <c r="F9" s="23"/>
      <c r="G9" s="23"/>
      <c r="H9" s="23"/>
      <c r="I9" s="23"/>
      <c r="J9" s="23"/>
      <c r="K9" s="23"/>
      <c r="L9" s="17"/>
    </row>
    <row r="10" spans="1:53">
      <c r="A10" s="129" t="s">
        <v>14</v>
      </c>
      <c r="B10" s="5"/>
      <c r="C10" s="612"/>
      <c r="D10" s="612"/>
      <c r="E10" s="612"/>
      <c r="F10" s="612"/>
      <c r="G10" s="612"/>
      <c r="H10" s="612"/>
      <c r="I10" s="612"/>
      <c r="J10" s="612"/>
      <c r="K10" s="612"/>
      <c r="L10" s="613"/>
    </row>
    <row r="11" spans="1:53">
      <c r="A11" s="130"/>
      <c r="B11" s="5"/>
      <c r="C11" s="612"/>
      <c r="D11" s="612"/>
      <c r="E11" s="612"/>
      <c r="F11" s="612"/>
      <c r="G11" s="612"/>
      <c r="H11" s="612"/>
      <c r="I11" s="612"/>
      <c r="J11" s="612"/>
      <c r="K11" s="612"/>
      <c r="L11" s="613"/>
    </row>
    <row r="12" spans="1:53">
      <c r="A12" s="129" t="s">
        <v>15</v>
      </c>
      <c r="B12" s="5"/>
      <c r="C12" s="614"/>
      <c r="D12" s="614"/>
      <c r="E12" s="614"/>
      <c r="F12" s="614"/>
      <c r="G12" s="614"/>
      <c r="H12" s="614"/>
      <c r="I12" s="614"/>
      <c r="J12" s="614"/>
      <c r="K12" s="614"/>
      <c r="L12" s="615"/>
    </row>
    <row r="13" spans="1:53">
      <c r="A13" s="129" t="s">
        <v>16</v>
      </c>
      <c r="B13" s="5"/>
      <c r="C13" s="614"/>
      <c r="D13" s="614"/>
      <c r="E13" s="614"/>
      <c r="F13" s="614"/>
      <c r="G13" s="614"/>
      <c r="H13" s="614"/>
      <c r="I13" s="614"/>
      <c r="J13" s="614"/>
      <c r="K13" s="614"/>
      <c r="L13" s="615"/>
    </row>
    <row r="14" spans="1:53">
      <c r="A14" s="129" t="s">
        <v>17</v>
      </c>
      <c r="B14" s="5"/>
      <c r="C14" s="614"/>
      <c r="D14" s="614"/>
      <c r="E14" s="614"/>
      <c r="F14" s="614"/>
      <c r="G14" s="614"/>
      <c r="H14" s="614"/>
      <c r="I14" s="614"/>
      <c r="J14" s="614"/>
      <c r="K14" s="614"/>
      <c r="L14" s="615"/>
    </row>
    <row r="15" spans="1:53" ht="15.75" thickBot="1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8"/>
    </row>
    <row r="16" spans="1:53" s="32" customFormat="1" ht="15.75" thickBot="1">
      <c r="A16" s="131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</row>
    <row r="17" spans="1:13">
      <c r="A17" s="132" t="s">
        <v>18</v>
      </c>
      <c r="B17" s="33"/>
      <c r="C17" s="34"/>
      <c r="D17" s="34"/>
      <c r="E17" s="34"/>
      <c r="F17" s="34"/>
      <c r="G17" s="34"/>
      <c r="H17" s="34"/>
      <c r="I17" s="34"/>
      <c r="J17" s="34"/>
      <c r="K17" s="34"/>
      <c r="L17" s="35"/>
    </row>
    <row r="18" spans="1:13" ht="15.75" thickBot="1">
      <c r="A18" s="16"/>
      <c r="B18" s="5"/>
      <c r="C18" s="5"/>
      <c r="D18" s="5"/>
      <c r="E18" s="5"/>
      <c r="F18" s="5"/>
      <c r="G18" s="5"/>
      <c r="H18" s="5"/>
      <c r="I18" s="5"/>
      <c r="J18" s="5"/>
      <c r="K18" s="5"/>
      <c r="L18" s="17"/>
    </row>
    <row r="19" spans="1:13">
      <c r="A19" s="37" t="s">
        <v>19</v>
      </c>
      <c r="B19" s="570" t="s">
        <v>20</v>
      </c>
      <c r="C19" s="571"/>
      <c r="D19" s="571"/>
      <c r="E19" s="571"/>
      <c r="F19" s="571"/>
      <c r="G19" s="571"/>
      <c r="H19" s="571"/>
      <c r="I19" s="571"/>
      <c r="J19" s="599"/>
      <c r="K19" s="38" t="s">
        <v>21</v>
      </c>
      <c r="L19" s="37" t="s">
        <v>22</v>
      </c>
      <c r="M19" s="18"/>
    </row>
    <row r="20" spans="1:13" ht="15.75" thickBot="1">
      <c r="A20" s="39" t="s">
        <v>293</v>
      </c>
      <c r="B20" s="616" t="s">
        <v>249</v>
      </c>
      <c r="C20" s="617"/>
      <c r="D20" s="617"/>
      <c r="E20" s="617"/>
      <c r="F20" s="617"/>
      <c r="G20" s="617"/>
      <c r="H20" s="617"/>
      <c r="I20" s="617"/>
      <c r="J20" s="618"/>
      <c r="K20" s="40" t="s">
        <v>5</v>
      </c>
      <c r="L20" s="41"/>
      <c r="M20" s="18"/>
    </row>
    <row r="21" spans="1:13">
      <c r="A21" s="16"/>
      <c r="B21" s="5"/>
      <c r="C21" s="5"/>
      <c r="D21" s="5"/>
      <c r="E21" s="5"/>
      <c r="F21" s="5"/>
      <c r="G21" s="5"/>
      <c r="H21" s="5"/>
      <c r="I21" s="5"/>
      <c r="J21" s="5"/>
      <c r="K21" s="5"/>
      <c r="L21" s="17"/>
    </row>
    <row r="22" spans="1:13">
      <c r="A22" s="133" t="s">
        <v>24</v>
      </c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3"/>
    </row>
    <row r="23" spans="1:13" s="49" customFormat="1" ht="15.75" thickBot="1">
      <c r="A23" s="134"/>
      <c r="B23" s="45"/>
      <c r="C23" s="45"/>
      <c r="D23" s="45"/>
      <c r="E23" s="45"/>
      <c r="F23" s="45"/>
      <c r="G23" s="45"/>
      <c r="H23" s="46"/>
      <c r="I23" s="46"/>
      <c r="J23" s="45"/>
      <c r="K23" s="45"/>
      <c r="L23" s="47"/>
    </row>
    <row r="24" spans="1:13">
      <c r="A24" s="570" t="s">
        <v>20</v>
      </c>
      <c r="B24" s="587"/>
      <c r="C24" s="587"/>
      <c r="D24" s="587"/>
      <c r="E24" s="588"/>
      <c r="F24" s="589" t="s">
        <v>25</v>
      </c>
      <c r="G24" s="587"/>
      <c r="H24" s="590" t="s">
        <v>26</v>
      </c>
      <c r="I24" s="591"/>
      <c r="J24" s="50" t="s">
        <v>27</v>
      </c>
      <c r="K24" s="38" t="s">
        <v>28</v>
      </c>
      <c r="L24" s="51" t="s">
        <v>29</v>
      </c>
    </row>
    <row r="25" spans="1:13">
      <c r="A25" s="580" t="s">
        <v>58</v>
      </c>
      <c r="B25" s="581"/>
      <c r="C25" s="581"/>
      <c r="D25" s="581"/>
      <c r="E25" s="582"/>
      <c r="F25" s="592"/>
      <c r="G25" s="582"/>
      <c r="H25" s="592"/>
      <c r="I25" s="582"/>
      <c r="J25" s="52"/>
      <c r="K25" s="53"/>
      <c r="L25" s="54">
        <f>+L54*0.05</f>
        <v>2488.3623214285712</v>
      </c>
    </row>
    <row r="26" spans="1:13">
      <c r="A26" s="593"/>
      <c r="B26" s="594"/>
      <c r="C26" s="594"/>
      <c r="D26" s="594"/>
      <c r="E26" s="595"/>
      <c r="F26" s="55"/>
      <c r="G26" s="56"/>
      <c r="H26" s="55"/>
      <c r="I26" s="56"/>
      <c r="J26" s="52"/>
      <c r="K26" s="53"/>
      <c r="L26" s="54"/>
    </row>
    <row r="27" spans="1:13" ht="15.75" thickBot="1">
      <c r="A27" s="574"/>
      <c r="B27" s="575"/>
      <c r="C27" s="575"/>
      <c r="D27" s="575"/>
      <c r="E27" s="583"/>
      <c r="F27" s="598"/>
      <c r="G27" s="583"/>
      <c r="H27" s="598"/>
      <c r="I27" s="583"/>
      <c r="J27" s="57"/>
      <c r="K27" s="58"/>
      <c r="L27" s="59"/>
    </row>
    <row r="28" spans="1:13" ht="15.75" thickBot="1">
      <c r="A28" s="567" t="s">
        <v>31</v>
      </c>
      <c r="B28" s="568"/>
      <c r="C28" s="568"/>
      <c r="D28" s="568"/>
      <c r="E28" s="568"/>
      <c r="F28" s="568"/>
      <c r="G28" s="568"/>
      <c r="H28" s="568"/>
      <c r="I28" s="568"/>
      <c r="J28" s="568"/>
      <c r="K28" s="569"/>
      <c r="L28" s="60">
        <f>SUM(L25:L27)</f>
        <v>2488.3623214285712</v>
      </c>
    </row>
    <row r="29" spans="1:13">
      <c r="A29" s="135"/>
      <c r="B29" s="5"/>
      <c r="C29" s="5"/>
      <c r="D29" s="5"/>
      <c r="E29" s="5"/>
      <c r="F29" s="5"/>
      <c r="G29" s="5"/>
      <c r="H29" s="5"/>
      <c r="I29" s="5"/>
      <c r="J29" s="5"/>
      <c r="K29" s="5"/>
      <c r="L29" s="17"/>
    </row>
    <row r="30" spans="1:13">
      <c r="A30" s="136" t="s">
        <v>32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21"/>
    </row>
    <row r="31" spans="1:13" ht="15.75" thickBot="1">
      <c r="A31" s="26"/>
      <c r="B31" s="11"/>
      <c r="C31" s="11"/>
      <c r="D31" s="11"/>
      <c r="E31" s="11"/>
      <c r="F31" s="11"/>
      <c r="G31" s="11"/>
      <c r="H31" s="11"/>
      <c r="I31" s="5"/>
      <c r="J31" s="5"/>
      <c r="K31" s="5"/>
      <c r="L31" s="17"/>
    </row>
    <row r="32" spans="1:13">
      <c r="A32" s="570" t="s">
        <v>20</v>
      </c>
      <c r="B32" s="571"/>
      <c r="C32" s="571"/>
      <c r="D32" s="571"/>
      <c r="E32" s="571"/>
      <c r="F32" s="571"/>
      <c r="G32" s="571"/>
      <c r="H32" s="579"/>
      <c r="I32" s="61" t="s">
        <v>21</v>
      </c>
      <c r="J32" s="50" t="s">
        <v>22</v>
      </c>
      <c r="K32" s="38" t="s">
        <v>33</v>
      </c>
      <c r="L32" s="51" t="s">
        <v>29</v>
      </c>
    </row>
    <row r="33" spans="1:12">
      <c r="A33" s="580" t="s">
        <v>118</v>
      </c>
      <c r="B33" s="581"/>
      <c r="C33" s="581"/>
      <c r="D33" s="581"/>
      <c r="E33" s="581"/>
      <c r="F33" s="581"/>
      <c r="G33" s="581"/>
      <c r="H33" s="582"/>
      <c r="I33" s="125" t="s">
        <v>1</v>
      </c>
      <c r="J33" s="175">
        <v>11</v>
      </c>
      <c r="K33" s="127">
        <f>+insumos!C18</f>
        <v>2800</v>
      </c>
      <c r="L33" s="54">
        <f>+J33*K33</f>
        <v>30800</v>
      </c>
    </row>
    <row r="34" spans="1:12">
      <c r="A34" s="580" t="s">
        <v>119</v>
      </c>
      <c r="B34" s="581"/>
      <c r="C34" s="581"/>
      <c r="D34" s="581"/>
      <c r="E34" s="581"/>
      <c r="F34" s="581"/>
      <c r="G34" s="581"/>
      <c r="H34" s="582"/>
      <c r="I34" s="65" t="s">
        <v>92</v>
      </c>
      <c r="J34" s="176">
        <v>2</v>
      </c>
      <c r="K34" s="67">
        <f>+insumos!C19</f>
        <v>8000</v>
      </c>
      <c r="L34" s="54">
        <f>+J34*K34</f>
        <v>16000</v>
      </c>
    </row>
    <row r="35" spans="1:12">
      <c r="A35" s="580" t="s">
        <v>120</v>
      </c>
      <c r="B35" s="581"/>
      <c r="C35" s="581"/>
      <c r="D35" s="581"/>
      <c r="E35" s="581"/>
      <c r="F35" s="581"/>
      <c r="G35" s="581"/>
      <c r="H35" s="582"/>
      <c r="I35" s="65" t="s">
        <v>60</v>
      </c>
      <c r="J35" s="176">
        <v>0.15</v>
      </c>
      <c r="K35" s="67">
        <f>+insumos!C20</f>
        <v>75000</v>
      </c>
      <c r="L35" s="54">
        <f>+J35*K35</f>
        <v>11250</v>
      </c>
    </row>
    <row r="36" spans="1:12">
      <c r="A36" s="580"/>
      <c r="B36" s="581"/>
      <c r="C36" s="581"/>
      <c r="D36" s="581"/>
      <c r="E36" s="581"/>
      <c r="F36" s="581"/>
      <c r="G36" s="581"/>
      <c r="H36" s="582"/>
      <c r="I36" s="65"/>
      <c r="J36" s="176"/>
      <c r="K36" s="67"/>
      <c r="L36" s="54"/>
    </row>
    <row r="37" spans="1:12">
      <c r="A37" s="580"/>
      <c r="B37" s="581"/>
      <c r="C37" s="581"/>
      <c r="D37" s="581"/>
      <c r="E37" s="581"/>
      <c r="F37" s="581"/>
      <c r="G37" s="581"/>
      <c r="H37" s="582"/>
      <c r="I37" s="65"/>
      <c r="J37" s="176"/>
      <c r="K37" s="67"/>
      <c r="L37" s="68"/>
    </row>
    <row r="38" spans="1:12">
      <c r="A38" s="580"/>
      <c r="B38" s="581"/>
      <c r="C38" s="581"/>
      <c r="D38" s="581"/>
      <c r="E38" s="581"/>
      <c r="F38" s="581"/>
      <c r="G38" s="581"/>
      <c r="H38" s="582"/>
      <c r="I38" s="65"/>
      <c r="J38" s="176"/>
      <c r="K38" s="67"/>
      <c r="L38" s="68"/>
    </row>
    <row r="39" spans="1:12" ht="15.75" thickBot="1">
      <c r="A39" s="574"/>
      <c r="B39" s="575"/>
      <c r="C39" s="575"/>
      <c r="D39" s="575"/>
      <c r="E39" s="575"/>
      <c r="F39" s="575"/>
      <c r="G39" s="575"/>
      <c r="H39" s="583"/>
      <c r="I39" s="69"/>
      <c r="J39" s="70"/>
      <c r="K39" s="67"/>
      <c r="L39" s="71"/>
    </row>
    <row r="40" spans="1:12" ht="15.75" thickBot="1">
      <c r="A40" s="567" t="s">
        <v>31</v>
      </c>
      <c r="B40" s="568"/>
      <c r="C40" s="568"/>
      <c r="D40" s="568"/>
      <c r="E40" s="568"/>
      <c r="F40" s="568"/>
      <c r="G40" s="568"/>
      <c r="H40" s="568"/>
      <c r="I40" s="568"/>
      <c r="J40" s="568"/>
      <c r="K40" s="569"/>
      <c r="L40" s="60">
        <f>SUM(L33:L39)</f>
        <v>58050</v>
      </c>
    </row>
    <row r="41" spans="1:12">
      <c r="A41" s="16"/>
      <c r="B41" s="5"/>
      <c r="C41" s="5"/>
      <c r="D41" s="5"/>
      <c r="E41" s="5"/>
      <c r="F41" s="5"/>
      <c r="G41" s="5"/>
      <c r="H41" s="5"/>
      <c r="I41" s="5"/>
      <c r="J41" s="5"/>
      <c r="K41" s="5"/>
      <c r="L41" s="17"/>
    </row>
    <row r="42" spans="1:12">
      <c r="A42" s="136" t="s">
        <v>34</v>
      </c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21"/>
    </row>
    <row r="43" spans="1:12" ht="15.75" thickBot="1">
      <c r="A43" s="16"/>
      <c r="B43" s="5"/>
      <c r="C43" s="5"/>
      <c r="D43" s="5"/>
      <c r="E43" s="5"/>
      <c r="F43" s="5"/>
      <c r="G43" s="5"/>
      <c r="H43" s="5"/>
      <c r="I43" s="5"/>
      <c r="J43" s="5"/>
      <c r="K43" s="5"/>
      <c r="L43" s="17"/>
    </row>
    <row r="44" spans="1:12">
      <c r="A44" s="570" t="s">
        <v>35</v>
      </c>
      <c r="B44" s="571"/>
      <c r="C44" s="571"/>
      <c r="D44" s="571"/>
      <c r="E44" s="571"/>
      <c r="F44" s="571"/>
      <c r="G44" s="571"/>
      <c r="H44" s="50" t="s">
        <v>36</v>
      </c>
      <c r="I44" s="38" t="s">
        <v>37</v>
      </c>
      <c r="J44" s="50" t="s">
        <v>101</v>
      </c>
      <c r="K44" s="38" t="s">
        <v>39</v>
      </c>
      <c r="L44" s="51" t="s">
        <v>29</v>
      </c>
    </row>
    <row r="45" spans="1:12">
      <c r="A45" s="580"/>
      <c r="B45" s="581"/>
      <c r="C45" s="581"/>
      <c r="D45" s="581"/>
      <c r="E45" s="581"/>
      <c r="F45" s="581"/>
      <c r="G45" s="581"/>
      <c r="H45" s="63"/>
      <c r="I45" s="72"/>
      <c r="J45" s="73"/>
      <c r="K45" s="64"/>
      <c r="L45" s="54"/>
    </row>
    <row r="46" spans="1:12" ht="15.75" thickBot="1">
      <c r="A46" s="574"/>
      <c r="B46" s="575"/>
      <c r="C46" s="575"/>
      <c r="D46" s="575"/>
      <c r="E46" s="575"/>
      <c r="F46" s="575"/>
      <c r="G46" s="575"/>
      <c r="H46" s="74"/>
      <c r="I46" s="11"/>
      <c r="J46" s="75"/>
      <c r="K46" s="64"/>
      <c r="L46" s="54"/>
    </row>
    <row r="47" spans="1:12" ht="15.75" thickBot="1">
      <c r="A47" s="567" t="s">
        <v>31</v>
      </c>
      <c r="B47" s="568"/>
      <c r="C47" s="568"/>
      <c r="D47" s="568"/>
      <c r="E47" s="568"/>
      <c r="F47" s="568"/>
      <c r="G47" s="568"/>
      <c r="H47" s="568"/>
      <c r="I47" s="568"/>
      <c r="J47" s="568"/>
      <c r="K47" s="569"/>
      <c r="L47" s="60">
        <f>SUM(L45:L46)</f>
        <v>0</v>
      </c>
    </row>
    <row r="48" spans="1:12">
      <c r="A48" s="16"/>
      <c r="B48" s="5"/>
      <c r="C48" s="5"/>
      <c r="D48" s="5"/>
      <c r="E48" s="5"/>
      <c r="F48" s="5"/>
      <c r="G48" s="5"/>
      <c r="H48" s="5"/>
      <c r="I48" s="5"/>
      <c r="J48" s="5"/>
      <c r="K48" s="5"/>
      <c r="L48" s="17"/>
    </row>
    <row r="49" spans="1:12">
      <c r="A49" s="136" t="s">
        <v>41</v>
      </c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21"/>
    </row>
    <row r="50" spans="1:12" ht="15.75" thickBot="1">
      <c r="A50" s="16"/>
      <c r="B50" s="5"/>
      <c r="C50" s="5"/>
      <c r="D50" s="5"/>
      <c r="E50" s="5"/>
      <c r="F50" s="5"/>
      <c r="G50" s="5"/>
      <c r="H50" s="5"/>
      <c r="I50" s="5"/>
      <c r="J50" s="5"/>
      <c r="K50" s="5"/>
      <c r="L50" s="17"/>
    </row>
    <row r="51" spans="1:12">
      <c r="A51" s="570" t="s">
        <v>42</v>
      </c>
      <c r="B51" s="571"/>
      <c r="C51" s="571"/>
      <c r="D51" s="571"/>
      <c r="E51" s="571"/>
      <c r="F51" s="571"/>
      <c r="G51" s="571"/>
      <c r="H51" s="50" t="s">
        <v>43</v>
      </c>
      <c r="I51" s="76" t="s">
        <v>44</v>
      </c>
      <c r="J51" s="77" t="s">
        <v>45</v>
      </c>
      <c r="K51" s="76" t="s">
        <v>28</v>
      </c>
      <c r="L51" s="78" t="s">
        <v>29</v>
      </c>
    </row>
    <row r="52" spans="1:12">
      <c r="A52" s="580" t="s">
        <v>46</v>
      </c>
      <c r="B52" s="581"/>
      <c r="C52" s="581"/>
      <c r="D52" s="581"/>
      <c r="E52" s="581"/>
      <c r="F52" s="581"/>
      <c r="G52" s="581"/>
      <c r="H52" s="52">
        <f>+insumos!C50+7*insumos!C49</f>
        <v>376617</v>
      </c>
      <c r="I52" s="64">
        <f>+H52*0.85</f>
        <v>320124.45</v>
      </c>
      <c r="J52" s="52">
        <f>+H52+I52</f>
        <v>696741.45</v>
      </c>
      <c r="K52" s="72">
        <v>14</v>
      </c>
      <c r="L52" s="54">
        <f>+J52/K52</f>
        <v>49767.246428571423</v>
      </c>
    </row>
    <row r="53" spans="1:12" ht="15.75" thickBot="1">
      <c r="A53" s="574"/>
      <c r="B53" s="575"/>
      <c r="C53" s="575"/>
      <c r="D53" s="575"/>
      <c r="E53" s="575"/>
      <c r="F53" s="575"/>
      <c r="G53" s="575"/>
      <c r="H53" s="52"/>
      <c r="I53" s="64"/>
      <c r="J53" s="52"/>
      <c r="K53" s="72"/>
      <c r="L53" s="54"/>
    </row>
    <row r="54" spans="1:12" ht="15.75" thickBot="1">
      <c r="A54" s="567" t="s">
        <v>31</v>
      </c>
      <c r="B54" s="568"/>
      <c r="C54" s="568"/>
      <c r="D54" s="568"/>
      <c r="E54" s="568"/>
      <c r="F54" s="568"/>
      <c r="G54" s="568"/>
      <c r="H54" s="568"/>
      <c r="I54" s="568"/>
      <c r="J54" s="568"/>
      <c r="K54" s="569"/>
      <c r="L54" s="60">
        <f>SUM(L52:L53)</f>
        <v>49767.246428571423</v>
      </c>
    </row>
    <row r="55" spans="1:12" ht="15.75" thickBot="1">
      <c r="A55" s="16"/>
      <c r="B55" s="5"/>
      <c r="C55" s="5"/>
      <c r="D55" s="5"/>
      <c r="E55" s="5"/>
      <c r="F55" s="5"/>
      <c r="G55" s="5"/>
      <c r="H55" s="5"/>
      <c r="I55" s="5"/>
      <c r="J55" s="5"/>
      <c r="K55" s="5"/>
      <c r="L55" s="17"/>
    </row>
    <row r="56" spans="1:12" ht="15.75" thickBot="1">
      <c r="A56" s="576" t="s">
        <v>47</v>
      </c>
      <c r="B56" s="577"/>
      <c r="C56" s="577"/>
      <c r="D56" s="577"/>
      <c r="E56" s="577"/>
      <c r="F56" s="577"/>
      <c r="G56" s="577"/>
      <c r="H56" s="577"/>
      <c r="I56" s="577"/>
      <c r="J56" s="577"/>
      <c r="K56" s="578"/>
      <c r="L56" s="60">
        <f>ROUND(+L54+L47+L40+L28,0)</f>
        <v>110306</v>
      </c>
    </row>
    <row r="57" spans="1:12">
      <c r="A57" s="16"/>
      <c r="B57" s="5"/>
      <c r="C57" s="5"/>
      <c r="D57" s="5"/>
      <c r="E57" s="5"/>
      <c r="F57" s="5"/>
      <c r="G57" s="5"/>
      <c r="H57" s="5"/>
      <c r="I57" s="5"/>
      <c r="J57" s="5"/>
      <c r="K57" s="5"/>
      <c r="L57" s="17"/>
    </row>
    <row r="58" spans="1:12">
      <c r="A58" s="16"/>
      <c r="B58" s="5"/>
      <c r="C58" s="5"/>
      <c r="D58" s="5"/>
      <c r="E58" s="5"/>
      <c r="F58" s="5"/>
      <c r="G58" s="5"/>
      <c r="H58" s="5"/>
      <c r="I58" s="5"/>
      <c r="J58" s="5"/>
      <c r="K58" s="5"/>
      <c r="L58" s="17"/>
    </row>
    <row r="59" spans="1:12">
      <c r="A59" s="16"/>
      <c r="B59" s="5"/>
      <c r="C59" s="5"/>
      <c r="D59" s="5"/>
      <c r="E59" s="5"/>
      <c r="F59" s="5"/>
      <c r="G59" s="5"/>
      <c r="H59" s="5"/>
      <c r="I59" s="5"/>
      <c r="J59" s="5"/>
      <c r="K59" s="5"/>
      <c r="L59" s="17"/>
    </row>
    <row r="60" spans="1:12">
      <c r="A60" s="16"/>
      <c r="B60" s="5"/>
      <c r="C60" s="5"/>
      <c r="D60" s="5"/>
      <c r="E60" s="5"/>
      <c r="F60" s="5"/>
      <c r="G60" s="5"/>
      <c r="H60" s="5"/>
      <c r="I60" s="5"/>
      <c r="J60" s="5"/>
      <c r="K60" s="5"/>
      <c r="L60" s="17"/>
    </row>
    <row r="61" spans="1:12">
      <c r="A61" s="16"/>
      <c r="B61" s="5"/>
      <c r="C61" s="5"/>
      <c r="D61" s="5"/>
      <c r="E61" s="5"/>
      <c r="F61" s="5"/>
      <c r="G61" s="5"/>
      <c r="H61" s="5"/>
      <c r="I61" s="5"/>
      <c r="J61" s="5"/>
      <c r="K61" s="5"/>
      <c r="L61" s="17"/>
    </row>
    <row r="62" spans="1:12">
      <c r="A62" s="16"/>
      <c r="B62" s="5"/>
      <c r="C62" s="5"/>
      <c r="D62" s="5"/>
      <c r="E62" s="5"/>
      <c r="F62" s="5"/>
      <c r="G62" s="5"/>
      <c r="H62" s="5"/>
      <c r="I62" s="5"/>
      <c r="J62" s="5"/>
      <c r="K62" s="5"/>
      <c r="L62" s="17"/>
    </row>
    <row r="63" spans="1:12">
      <c r="A63" s="16"/>
      <c r="B63" s="5"/>
      <c r="C63" s="5"/>
      <c r="D63" s="5"/>
      <c r="E63" s="5"/>
      <c r="F63" s="5"/>
      <c r="G63" s="5"/>
      <c r="H63" s="5"/>
      <c r="I63" s="5"/>
      <c r="J63" s="5"/>
      <c r="K63" s="5"/>
      <c r="L63" s="17"/>
    </row>
    <row r="64" spans="1:12">
      <c r="A64" s="16"/>
      <c r="B64" s="5"/>
      <c r="C64" s="5"/>
      <c r="D64" s="5"/>
      <c r="E64" s="5"/>
      <c r="F64" s="79" t="s">
        <v>48</v>
      </c>
      <c r="G64" s="5"/>
      <c r="H64" s="5"/>
      <c r="I64" s="5"/>
      <c r="J64" s="5"/>
      <c r="K64" s="5"/>
      <c r="L64" s="17"/>
    </row>
    <row r="65" spans="1:12">
      <c r="A65" s="16"/>
      <c r="B65" s="5"/>
      <c r="C65" s="5"/>
      <c r="D65" s="5"/>
      <c r="E65" s="5"/>
      <c r="F65" s="79" t="s">
        <v>49</v>
      </c>
      <c r="G65" s="554"/>
      <c r="H65" s="554"/>
      <c r="I65" s="554"/>
      <c r="J65" s="5"/>
      <c r="K65" s="5"/>
      <c r="L65" s="17"/>
    </row>
    <row r="66" spans="1:12">
      <c r="A66" s="555" t="s">
        <v>103</v>
      </c>
      <c r="B66" s="556"/>
      <c r="C66" s="556"/>
      <c r="D66" s="556"/>
      <c r="E66" s="556"/>
      <c r="F66" s="556"/>
      <c r="G66" s="556"/>
      <c r="H66" s="556"/>
      <c r="I66" s="556"/>
      <c r="J66" s="556"/>
      <c r="K66" s="556"/>
      <c r="L66" s="557"/>
    </row>
    <row r="67" spans="1:12">
      <c r="A67" s="16"/>
      <c r="B67" s="5"/>
      <c r="C67" s="5"/>
      <c r="D67" s="5"/>
      <c r="E67" s="5"/>
      <c r="F67" s="5" t="s">
        <v>51</v>
      </c>
      <c r="G67" s="5"/>
      <c r="H67" s="5"/>
      <c r="I67" s="5"/>
      <c r="J67" s="5"/>
      <c r="K67" s="5"/>
      <c r="L67" s="17"/>
    </row>
    <row r="68" spans="1:12">
      <c r="A68" s="136" t="s">
        <v>68</v>
      </c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21"/>
    </row>
    <row r="69" spans="1:12">
      <c r="A69" s="558"/>
      <c r="B69" s="559"/>
      <c r="C69" s="559"/>
      <c r="D69" s="559"/>
      <c r="E69" s="559"/>
      <c r="F69" s="559"/>
      <c r="G69" s="559"/>
      <c r="H69" s="559"/>
      <c r="I69" s="559"/>
      <c r="J69" s="559"/>
      <c r="K69" s="559"/>
      <c r="L69" s="560"/>
    </row>
    <row r="70" spans="1:12">
      <c r="A70" s="561"/>
      <c r="B70" s="562"/>
      <c r="C70" s="562"/>
      <c r="D70" s="562"/>
      <c r="E70" s="562"/>
      <c r="F70" s="562"/>
      <c r="G70" s="562"/>
      <c r="H70" s="562"/>
      <c r="I70" s="562"/>
      <c r="J70" s="562"/>
      <c r="K70" s="562"/>
      <c r="L70" s="563"/>
    </row>
    <row r="71" spans="1:12">
      <c r="A71" s="564"/>
      <c r="B71" s="565"/>
      <c r="C71" s="565"/>
      <c r="D71" s="565"/>
      <c r="E71" s="565"/>
      <c r="F71" s="565"/>
      <c r="G71" s="565"/>
      <c r="H71" s="565"/>
      <c r="I71" s="565"/>
      <c r="J71" s="565"/>
      <c r="K71" s="565"/>
      <c r="L71" s="566"/>
    </row>
    <row r="72" spans="1:12">
      <c r="A72" s="80"/>
      <c r="B72" s="81"/>
      <c r="C72" s="81"/>
      <c r="D72" s="81"/>
      <c r="E72" s="81"/>
      <c r="F72" s="81"/>
      <c r="G72" s="81"/>
      <c r="H72" s="81"/>
      <c r="I72" s="81"/>
      <c r="J72" s="81"/>
      <c r="K72" s="81"/>
      <c r="L72" s="82"/>
    </row>
    <row r="73" spans="1:12">
      <c r="A73" s="80" t="s">
        <v>53</v>
      </c>
      <c r="B73" s="137"/>
      <c r="C73" s="81"/>
      <c r="D73" s="81"/>
      <c r="E73" s="81"/>
      <c r="F73" s="81"/>
      <c r="G73" s="81"/>
      <c r="H73" s="81"/>
      <c r="I73" s="81"/>
      <c r="J73" s="81"/>
      <c r="K73" s="81"/>
      <c r="L73" s="82"/>
    </row>
    <row r="74" spans="1:12">
      <c r="A74" s="16" t="s">
        <v>54</v>
      </c>
      <c r="B74" s="5"/>
      <c r="C74" s="5"/>
      <c r="D74" s="5"/>
      <c r="E74" s="79"/>
      <c r="F74" s="5"/>
      <c r="G74" s="5"/>
      <c r="H74" s="5"/>
      <c r="I74" s="5"/>
      <c r="J74" s="5"/>
      <c r="K74" s="5"/>
      <c r="L74" s="17"/>
    </row>
    <row r="75" spans="1:12">
      <c r="A75" s="16"/>
      <c r="B75" s="5"/>
      <c r="C75" s="5"/>
      <c r="D75" s="5"/>
      <c r="E75" s="79"/>
      <c r="F75" s="139"/>
      <c r="G75" s="139"/>
      <c r="H75" s="139"/>
      <c r="I75" s="139"/>
      <c r="J75" s="5"/>
      <c r="K75" s="5"/>
      <c r="L75" s="17"/>
    </row>
    <row r="76" spans="1:12">
      <c r="A76" s="149"/>
      <c r="B76" s="139"/>
      <c r="C76" s="139"/>
      <c r="D76" s="139"/>
      <c r="E76" s="139"/>
      <c r="F76" s="139"/>
      <c r="G76" s="139"/>
      <c r="H76" s="139"/>
      <c r="I76" s="139"/>
      <c r="J76" s="139"/>
      <c r="K76" s="139"/>
      <c r="L76" s="140"/>
    </row>
    <row r="77" spans="1:12">
      <c r="A77" s="16" t="s">
        <v>55</v>
      </c>
      <c r="B77" s="83"/>
      <c r="C77" s="83"/>
      <c r="D77" s="84"/>
      <c r="E77" s="141"/>
      <c r="F77" s="141"/>
      <c r="G77" s="141"/>
      <c r="H77" s="141"/>
      <c r="I77" s="142"/>
      <c r="J77" s="142"/>
      <c r="K77" s="142"/>
      <c r="L77" s="143"/>
    </row>
    <row r="78" spans="1:12" ht="15.75" thickBot="1">
      <c r="A78" s="144"/>
      <c r="B78" s="145"/>
      <c r="C78" s="145"/>
      <c r="D78" s="11"/>
      <c r="E78" s="146"/>
      <c r="F78" s="146"/>
      <c r="G78" s="146"/>
      <c r="H78" s="146"/>
      <c r="I78" s="147"/>
      <c r="J78" s="147"/>
      <c r="K78" s="147"/>
      <c r="L78" s="148"/>
    </row>
  </sheetData>
  <mergeCells count="46">
    <mergeCell ref="A66:L66"/>
    <mergeCell ref="A69:L71"/>
    <mergeCell ref="A51:G51"/>
    <mergeCell ref="A52:G52"/>
    <mergeCell ref="A53:G53"/>
    <mergeCell ref="A54:K54"/>
    <mergeCell ref="A56:K56"/>
    <mergeCell ref="G65:I65"/>
    <mergeCell ref="A47:K47"/>
    <mergeCell ref="A33:H33"/>
    <mergeCell ref="A34:H34"/>
    <mergeCell ref="A35:H35"/>
    <mergeCell ref="A36:H36"/>
    <mergeCell ref="A37:H37"/>
    <mergeCell ref="A38:H38"/>
    <mergeCell ref="A39:H39"/>
    <mergeCell ref="A40:K40"/>
    <mergeCell ref="A44:G44"/>
    <mergeCell ref="A45:G45"/>
    <mergeCell ref="A46:G46"/>
    <mergeCell ref="A32:H32"/>
    <mergeCell ref="B20:J20"/>
    <mergeCell ref="A24:E24"/>
    <mergeCell ref="F24:G24"/>
    <mergeCell ref="H24:I24"/>
    <mergeCell ref="A25:E25"/>
    <mergeCell ref="F25:G25"/>
    <mergeCell ref="H25:I25"/>
    <mergeCell ref="A26:E26"/>
    <mergeCell ref="A27:E27"/>
    <mergeCell ref="F27:G27"/>
    <mergeCell ref="H27:I27"/>
    <mergeCell ref="A28:K28"/>
    <mergeCell ref="B19:J19"/>
    <mergeCell ref="A2:A5"/>
    <mergeCell ref="D2:I2"/>
    <mergeCell ref="J2:L2"/>
    <mergeCell ref="D3:I3"/>
    <mergeCell ref="D4:I4"/>
    <mergeCell ref="D5:I5"/>
    <mergeCell ref="K5:L5"/>
    <mergeCell ref="C10:L10"/>
    <mergeCell ref="C11:L11"/>
    <mergeCell ref="C12:L12"/>
    <mergeCell ref="C13:L13"/>
    <mergeCell ref="C14:L14"/>
  </mergeCells>
  <pageMargins left="0.70866141732283472" right="0.70866141732283472" top="0.74803149606299213" bottom="0.74803149606299213" header="0.31496062992125984" footer="0.31496062992125984"/>
  <pageSetup paperSize="9" scale="58" orientation="portrait" horizontalDpi="4294967295" verticalDpi="4294967295"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  <pageSetUpPr fitToPage="1"/>
  </sheetPr>
  <dimension ref="A1:AL79"/>
  <sheetViews>
    <sheetView topLeftCell="A46" zoomScale="80" zoomScaleNormal="80" workbookViewId="0">
      <selection activeCell="L57" sqref="L57"/>
    </sheetView>
  </sheetViews>
  <sheetFormatPr baseColWidth="10" defaultRowHeight="15"/>
  <cols>
    <col min="1" max="7" width="11.42578125" style="85"/>
    <col min="8" max="8" width="14" style="85" customWidth="1"/>
    <col min="9" max="9" width="12.5703125" style="85" customWidth="1"/>
    <col min="10" max="10" width="13.28515625" style="85" customWidth="1"/>
    <col min="11" max="11" width="15.85546875" style="85" customWidth="1"/>
    <col min="12" max="12" width="13" style="85" customWidth="1"/>
    <col min="14" max="14" width="12.7109375" bestFit="1" customWidth="1"/>
    <col min="255" max="255" width="1.85546875" customWidth="1"/>
    <col min="263" max="263" width="14" customWidth="1"/>
    <col min="264" max="264" width="12.5703125" customWidth="1"/>
    <col min="265" max="265" width="13.28515625" customWidth="1"/>
    <col min="266" max="266" width="15.85546875" customWidth="1"/>
    <col min="267" max="267" width="13" customWidth="1"/>
    <col min="268" max="268" width="0.140625" customWidth="1"/>
    <col min="270" max="270" width="12.7109375" bestFit="1" customWidth="1"/>
    <col min="511" max="511" width="1.85546875" customWidth="1"/>
    <col min="519" max="519" width="14" customWidth="1"/>
    <col min="520" max="520" width="12.5703125" customWidth="1"/>
    <col min="521" max="521" width="13.28515625" customWidth="1"/>
    <col min="522" max="522" width="15.85546875" customWidth="1"/>
    <col min="523" max="523" width="13" customWidth="1"/>
    <col min="524" max="524" width="0.140625" customWidth="1"/>
    <col min="526" max="526" width="12.7109375" bestFit="1" customWidth="1"/>
    <col min="767" max="767" width="1.85546875" customWidth="1"/>
    <col min="775" max="775" width="14" customWidth="1"/>
    <col min="776" max="776" width="12.5703125" customWidth="1"/>
    <col min="777" max="777" width="13.28515625" customWidth="1"/>
    <col min="778" max="778" width="15.85546875" customWidth="1"/>
    <col min="779" max="779" width="13" customWidth="1"/>
    <col min="780" max="780" width="0.140625" customWidth="1"/>
    <col min="782" max="782" width="12.7109375" bestFit="1" customWidth="1"/>
    <col min="1023" max="1023" width="1.85546875" customWidth="1"/>
    <col min="1031" max="1031" width="14" customWidth="1"/>
    <col min="1032" max="1032" width="12.5703125" customWidth="1"/>
    <col min="1033" max="1033" width="13.28515625" customWidth="1"/>
    <col min="1034" max="1034" width="15.85546875" customWidth="1"/>
    <col min="1035" max="1035" width="13" customWidth="1"/>
    <col min="1036" max="1036" width="0.140625" customWidth="1"/>
    <col min="1038" max="1038" width="12.7109375" bestFit="1" customWidth="1"/>
    <col min="1279" max="1279" width="1.85546875" customWidth="1"/>
    <col min="1287" max="1287" width="14" customWidth="1"/>
    <col min="1288" max="1288" width="12.5703125" customWidth="1"/>
    <col min="1289" max="1289" width="13.28515625" customWidth="1"/>
    <col min="1290" max="1290" width="15.85546875" customWidth="1"/>
    <col min="1291" max="1291" width="13" customWidth="1"/>
    <col min="1292" max="1292" width="0.140625" customWidth="1"/>
    <col min="1294" max="1294" width="12.7109375" bestFit="1" customWidth="1"/>
    <col min="1535" max="1535" width="1.85546875" customWidth="1"/>
    <col min="1543" max="1543" width="14" customWidth="1"/>
    <col min="1544" max="1544" width="12.5703125" customWidth="1"/>
    <col min="1545" max="1545" width="13.28515625" customWidth="1"/>
    <col min="1546" max="1546" width="15.85546875" customWidth="1"/>
    <col min="1547" max="1547" width="13" customWidth="1"/>
    <col min="1548" max="1548" width="0.140625" customWidth="1"/>
    <col min="1550" max="1550" width="12.7109375" bestFit="1" customWidth="1"/>
    <col min="1791" max="1791" width="1.85546875" customWidth="1"/>
    <col min="1799" max="1799" width="14" customWidth="1"/>
    <col min="1800" max="1800" width="12.5703125" customWidth="1"/>
    <col min="1801" max="1801" width="13.28515625" customWidth="1"/>
    <col min="1802" max="1802" width="15.85546875" customWidth="1"/>
    <col min="1803" max="1803" width="13" customWidth="1"/>
    <col min="1804" max="1804" width="0.140625" customWidth="1"/>
    <col min="1806" max="1806" width="12.7109375" bestFit="1" customWidth="1"/>
    <col min="2047" max="2047" width="1.85546875" customWidth="1"/>
    <col min="2055" max="2055" width="14" customWidth="1"/>
    <col min="2056" max="2056" width="12.5703125" customWidth="1"/>
    <col min="2057" max="2057" width="13.28515625" customWidth="1"/>
    <col min="2058" max="2058" width="15.85546875" customWidth="1"/>
    <col min="2059" max="2059" width="13" customWidth="1"/>
    <col min="2060" max="2060" width="0.140625" customWidth="1"/>
    <col min="2062" max="2062" width="12.7109375" bestFit="1" customWidth="1"/>
    <col min="2303" max="2303" width="1.85546875" customWidth="1"/>
    <col min="2311" max="2311" width="14" customWidth="1"/>
    <col min="2312" max="2312" width="12.5703125" customWidth="1"/>
    <col min="2313" max="2313" width="13.28515625" customWidth="1"/>
    <col min="2314" max="2314" width="15.85546875" customWidth="1"/>
    <col min="2315" max="2315" width="13" customWidth="1"/>
    <col min="2316" max="2316" width="0.140625" customWidth="1"/>
    <col min="2318" max="2318" width="12.7109375" bestFit="1" customWidth="1"/>
    <col min="2559" max="2559" width="1.85546875" customWidth="1"/>
    <col min="2567" max="2567" width="14" customWidth="1"/>
    <col min="2568" max="2568" width="12.5703125" customWidth="1"/>
    <col min="2569" max="2569" width="13.28515625" customWidth="1"/>
    <col min="2570" max="2570" width="15.85546875" customWidth="1"/>
    <col min="2571" max="2571" width="13" customWidth="1"/>
    <col min="2572" max="2572" width="0.140625" customWidth="1"/>
    <col min="2574" max="2574" width="12.7109375" bestFit="1" customWidth="1"/>
    <col min="2815" max="2815" width="1.85546875" customWidth="1"/>
    <col min="2823" max="2823" width="14" customWidth="1"/>
    <col min="2824" max="2824" width="12.5703125" customWidth="1"/>
    <col min="2825" max="2825" width="13.28515625" customWidth="1"/>
    <col min="2826" max="2826" width="15.85546875" customWidth="1"/>
    <col min="2827" max="2827" width="13" customWidth="1"/>
    <col min="2828" max="2828" width="0.140625" customWidth="1"/>
    <col min="2830" max="2830" width="12.7109375" bestFit="1" customWidth="1"/>
    <col min="3071" max="3071" width="1.85546875" customWidth="1"/>
    <col min="3079" max="3079" width="14" customWidth="1"/>
    <col min="3080" max="3080" width="12.5703125" customWidth="1"/>
    <col min="3081" max="3081" width="13.28515625" customWidth="1"/>
    <col min="3082" max="3082" width="15.85546875" customWidth="1"/>
    <col min="3083" max="3083" width="13" customWidth="1"/>
    <col min="3084" max="3084" width="0.140625" customWidth="1"/>
    <col min="3086" max="3086" width="12.7109375" bestFit="1" customWidth="1"/>
    <col min="3327" max="3327" width="1.85546875" customWidth="1"/>
    <col min="3335" max="3335" width="14" customWidth="1"/>
    <col min="3336" max="3336" width="12.5703125" customWidth="1"/>
    <col min="3337" max="3337" width="13.28515625" customWidth="1"/>
    <col min="3338" max="3338" width="15.85546875" customWidth="1"/>
    <col min="3339" max="3339" width="13" customWidth="1"/>
    <col min="3340" max="3340" width="0.140625" customWidth="1"/>
    <col min="3342" max="3342" width="12.7109375" bestFit="1" customWidth="1"/>
    <col min="3583" max="3583" width="1.85546875" customWidth="1"/>
    <col min="3591" max="3591" width="14" customWidth="1"/>
    <col min="3592" max="3592" width="12.5703125" customWidth="1"/>
    <col min="3593" max="3593" width="13.28515625" customWidth="1"/>
    <col min="3594" max="3594" width="15.85546875" customWidth="1"/>
    <col min="3595" max="3595" width="13" customWidth="1"/>
    <col min="3596" max="3596" width="0.140625" customWidth="1"/>
    <col min="3598" max="3598" width="12.7109375" bestFit="1" customWidth="1"/>
    <col min="3839" max="3839" width="1.85546875" customWidth="1"/>
    <col min="3847" max="3847" width="14" customWidth="1"/>
    <col min="3848" max="3848" width="12.5703125" customWidth="1"/>
    <col min="3849" max="3849" width="13.28515625" customWidth="1"/>
    <col min="3850" max="3850" width="15.85546875" customWidth="1"/>
    <col min="3851" max="3851" width="13" customWidth="1"/>
    <col min="3852" max="3852" width="0.140625" customWidth="1"/>
    <col min="3854" max="3854" width="12.7109375" bestFit="1" customWidth="1"/>
    <col min="4095" max="4095" width="1.85546875" customWidth="1"/>
    <col min="4103" max="4103" width="14" customWidth="1"/>
    <col min="4104" max="4104" width="12.5703125" customWidth="1"/>
    <col min="4105" max="4105" width="13.28515625" customWidth="1"/>
    <col min="4106" max="4106" width="15.85546875" customWidth="1"/>
    <col min="4107" max="4107" width="13" customWidth="1"/>
    <col min="4108" max="4108" width="0.140625" customWidth="1"/>
    <col min="4110" max="4110" width="12.7109375" bestFit="1" customWidth="1"/>
    <col min="4351" max="4351" width="1.85546875" customWidth="1"/>
    <col min="4359" max="4359" width="14" customWidth="1"/>
    <col min="4360" max="4360" width="12.5703125" customWidth="1"/>
    <col min="4361" max="4361" width="13.28515625" customWidth="1"/>
    <col min="4362" max="4362" width="15.85546875" customWidth="1"/>
    <col min="4363" max="4363" width="13" customWidth="1"/>
    <col min="4364" max="4364" width="0.140625" customWidth="1"/>
    <col min="4366" max="4366" width="12.7109375" bestFit="1" customWidth="1"/>
    <col min="4607" max="4607" width="1.85546875" customWidth="1"/>
    <col min="4615" max="4615" width="14" customWidth="1"/>
    <col min="4616" max="4616" width="12.5703125" customWidth="1"/>
    <col min="4617" max="4617" width="13.28515625" customWidth="1"/>
    <col min="4618" max="4618" width="15.85546875" customWidth="1"/>
    <col min="4619" max="4619" width="13" customWidth="1"/>
    <col min="4620" max="4620" width="0.140625" customWidth="1"/>
    <col min="4622" max="4622" width="12.7109375" bestFit="1" customWidth="1"/>
    <col min="4863" max="4863" width="1.85546875" customWidth="1"/>
    <col min="4871" max="4871" width="14" customWidth="1"/>
    <col min="4872" max="4872" width="12.5703125" customWidth="1"/>
    <col min="4873" max="4873" width="13.28515625" customWidth="1"/>
    <col min="4874" max="4874" width="15.85546875" customWidth="1"/>
    <col min="4875" max="4875" width="13" customWidth="1"/>
    <col min="4876" max="4876" width="0.140625" customWidth="1"/>
    <col min="4878" max="4878" width="12.7109375" bestFit="1" customWidth="1"/>
    <col min="5119" max="5119" width="1.85546875" customWidth="1"/>
    <col min="5127" max="5127" width="14" customWidth="1"/>
    <col min="5128" max="5128" width="12.5703125" customWidth="1"/>
    <col min="5129" max="5129" width="13.28515625" customWidth="1"/>
    <col min="5130" max="5130" width="15.85546875" customWidth="1"/>
    <col min="5131" max="5131" width="13" customWidth="1"/>
    <col min="5132" max="5132" width="0.140625" customWidth="1"/>
    <col min="5134" max="5134" width="12.7109375" bestFit="1" customWidth="1"/>
    <col min="5375" max="5375" width="1.85546875" customWidth="1"/>
    <col min="5383" max="5383" width="14" customWidth="1"/>
    <col min="5384" max="5384" width="12.5703125" customWidth="1"/>
    <col min="5385" max="5385" width="13.28515625" customWidth="1"/>
    <col min="5386" max="5386" width="15.85546875" customWidth="1"/>
    <col min="5387" max="5387" width="13" customWidth="1"/>
    <col min="5388" max="5388" width="0.140625" customWidth="1"/>
    <col min="5390" max="5390" width="12.7109375" bestFit="1" customWidth="1"/>
    <col min="5631" max="5631" width="1.85546875" customWidth="1"/>
    <col min="5639" max="5639" width="14" customWidth="1"/>
    <col min="5640" max="5640" width="12.5703125" customWidth="1"/>
    <col min="5641" max="5641" width="13.28515625" customWidth="1"/>
    <col min="5642" max="5642" width="15.85546875" customWidth="1"/>
    <col min="5643" max="5643" width="13" customWidth="1"/>
    <col min="5644" max="5644" width="0.140625" customWidth="1"/>
    <col min="5646" max="5646" width="12.7109375" bestFit="1" customWidth="1"/>
    <col min="5887" max="5887" width="1.85546875" customWidth="1"/>
    <col min="5895" max="5895" width="14" customWidth="1"/>
    <col min="5896" max="5896" width="12.5703125" customWidth="1"/>
    <col min="5897" max="5897" width="13.28515625" customWidth="1"/>
    <col min="5898" max="5898" width="15.85546875" customWidth="1"/>
    <col min="5899" max="5899" width="13" customWidth="1"/>
    <col min="5900" max="5900" width="0.140625" customWidth="1"/>
    <col min="5902" max="5902" width="12.7109375" bestFit="1" customWidth="1"/>
    <col min="6143" max="6143" width="1.85546875" customWidth="1"/>
    <col min="6151" max="6151" width="14" customWidth="1"/>
    <col min="6152" max="6152" width="12.5703125" customWidth="1"/>
    <col min="6153" max="6153" width="13.28515625" customWidth="1"/>
    <col min="6154" max="6154" width="15.85546875" customWidth="1"/>
    <col min="6155" max="6155" width="13" customWidth="1"/>
    <col min="6156" max="6156" width="0.140625" customWidth="1"/>
    <col min="6158" max="6158" width="12.7109375" bestFit="1" customWidth="1"/>
    <col min="6399" max="6399" width="1.85546875" customWidth="1"/>
    <col min="6407" max="6407" width="14" customWidth="1"/>
    <col min="6408" max="6408" width="12.5703125" customWidth="1"/>
    <col min="6409" max="6409" width="13.28515625" customWidth="1"/>
    <col min="6410" max="6410" width="15.85546875" customWidth="1"/>
    <col min="6411" max="6411" width="13" customWidth="1"/>
    <col min="6412" max="6412" width="0.140625" customWidth="1"/>
    <col min="6414" max="6414" width="12.7109375" bestFit="1" customWidth="1"/>
    <col min="6655" max="6655" width="1.85546875" customWidth="1"/>
    <col min="6663" max="6663" width="14" customWidth="1"/>
    <col min="6664" max="6664" width="12.5703125" customWidth="1"/>
    <col min="6665" max="6665" width="13.28515625" customWidth="1"/>
    <col min="6666" max="6666" width="15.85546875" customWidth="1"/>
    <col min="6667" max="6667" width="13" customWidth="1"/>
    <col min="6668" max="6668" width="0.140625" customWidth="1"/>
    <col min="6670" max="6670" width="12.7109375" bestFit="1" customWidth="1"/>
    <col min="6911" max="6911" width="1.85546875" customWidth="1"/>
    <col min="6919" max="6919" width="14" customWidth="1"/>
    <col min="6920" max="6920" width="12.5703125" customWidth="1"/>
    <col min="6921" max="6921" width="13.28515625" customWidth="1"/>
    <col min="6922" max="6922" width="15.85546875" customWidth="1"/>
    <col min="6923" max="6923" width="13" customWidth="1"/>
    <col min="6924" max="6924" width="0.140625" customWidth="1"/>
    <col min="6926" max="6926" width="12.7109375" bestFit="1" customWidth="1"/>
    <col min="7167" max="7167" width="1.85546875" customWidth="1"/>
    <col min="7175" max="7175" width="14" customWidth="1"/>
    <col min="7176" max="7176" width="12.5703125" customWidth="1"/>
    <col min="7177" max="7177" width="13.28515625" customWidth="1"/>
    <col min="7178" max="7178" width="15.85546875" customWidth="1"/>
    <col min="7179" max="7179" width="13" customWidth="1"/>
    <col min="7180" max="7180" width="0.140625" customWidth="1"/>
    <col min="7182" max="7182" width="12.7109375" bestFit="1" customWidth="1"/>
    <col min="7423" max="7423" width="1.85546875" customWidth="1"/>
    <col min="7431" max="7431" width="14" customWidth="1"/>
    <col min="7432" max="7432" width="12.5703125" customWidth="1"/>
    <col min="7433" max="7433" width="13.28515625" customWidth="1"/>
    <col min="7434" max="7434" width="15.85546875" customWidth="1"/>
    <col min="7435" max="7435" width="13" customWidth="1"/>
    <col min="7436" max="7436" width="0.140625" customWidth="1"/>
    <col min="7438" max="7438" width="12.7109375" bestFit="1" customWidth="1"/>
    <col min="7679" max="7679" width="1.85546875" customWidth="1"/>
    <col min="7687" max="7687" width="14" customWidth="1"/>
    <col min="7688" max="7688" width="12.5703125" customWidth="1"/>
    <col min="7689" max="7689" width="13.28515625" customWidth="1"/>
    <col min="7690" max="7690" width="15.85546875" customWidth="1"/>
    <col min="7691" max="7691" width="13" customWidth="1"/>
    <col min="7692" max="7692" width="0.140625" customWidth="1"/>
    <col min="7694" max="7694" width="12.7109375" bestFit="1" customWidth="1"/>
    <col min="7935" max="7935" width="1.85546875" customWidth="1"/>
    <col min="7943" max="7943" width="14" customWidth="1"/>
    <col min="7944" max="7944" width="12.5703125" customWidth="1"/>
    <col min="7945" max="7945" width="13.28515625" customWidth="1"/>
    <col min="7946" max="7946" width="15.85546875" customWidth="1"/>
    <col min="7947" max="7947" width="13" customWidth="1"/>
    <col min="7948" max="7948" width="0.140625" customWidth="1"/>
    <col min="7950" max="7950" width="12.7109375" bestFit="1" customWidth="1"/>
    <col min="8191" max="8191" width="1.85546875" customWidth="1"/>
    <col min="8199" max="8199" width="14" customWidth="1"/>
    <col min="8200" max="8200" width="12.5703125" customWidth="1"/>
    <col min="8201" max="8201" width="13.28515625" customWidth="1"/>
    <col min="8202" max="8202" width="15.85546875" customWidth="1"/>
    <col min="8203" max="8203" width="13" customWidth="1"/>
    <col min="8204" max="8204" width="0.140625" customWidth="1"/>
    <col min="8206" max="8206" width="12.7109375" bestFit="1" customWidth="1"/>
    <col min="8447" max="8447" width="1.85546875" customWidth="1"/>
    <col min="8455" max="8455" width="14" customWidth="1"/>
    <col min="8456" max="8456" width="12.5703125" customWidth="1"/>
    <col min="8457" max="8457" width="13.28515625" customWidth="1"/>
    <col min="8458" max="8458" width="15.85546875" customWidth="1"/>
    <col min="8459" max="8459" width="13" customWidth="1"/>
    <col min="8460" max="8460" width="0.140625" customWidth="1"/>
    <col min="8462" max="8462" width="12.7109375" bestFit="1" customWidth="1"/>
    <col min="8703" max="8703" width="1.85546875" customWidth="1"/>
    <col min="8711" max="8711" width="14" customWidth="1"/>
    <col min="8712" max="8712" width="12.5703125" customWidth="1"/>
    <col min="8713" max="8713" width="13.28515625" customWidth="1"/>
    <col min="8714" max="8714" width="15.85546875" customWidth="1"/>
    <col min="8715" max="8715" width="13" customWidth="1"/>
    <col min="8716" max="8716" width="0.140625" customWidth="1"/>
    <col min="8718" max="8718" width="12.7109375" bestFit="1" customWidth="1"/>
    <col min="8959" max="8959" width="1.85546875" customWidth="1"/>
    <col min="8967" max="8967" width="14" customWidth="1"/>
    <col min="8968" max="8968" width="12.5703125" customWidth="1"/>
    <col min="8969" max="8969" width="13.28515625" customWidth="1"/>
    <col min="8970" max="8970" width="15.85546875" customWidth="1"/>
    <col min="8971" max="8971" width="13" customWidth="1"/>
    <col min="8972" max="8972" width="0.140625" customWidth="1"/>
    <col min="8974" max="8974" width="12.7109375" bestFit="1" customWidth="1"/>
    <col min="9215" max="9215" width="1.85546875" customWidth="1"/>
    <col min="9223" max="9223" width="14" customWidth="1"/>
    <col min="9224" max="9224" width="12.5703125" customWidth="1"/>
    <col min="9225" max="9225" width="13.28515625" customWidth="1"/>
    <col min="9226" max="9226" width="15.85546875" customWidth="1"/>
    <col min="9227" max="9227" width="13" customWidth="1"/>
    <col min="9228" max="9228" width="0.140625" customWidth="1"/>
    <col min="9230" max="9230" width="12.7109375" bestFit="1" customWidth="1"/>
    <col min="9471" max="9471" width="1.85546875" customWidth="1"/>
    <col min="9479" max="9479" width="14" customWidth="1"/>
    <col min="9480" max="9480" width="12.5703125" customWidth="1"/>
    <col min="9481" max="9481" width="13.28515625" customWidth="1"/>
    <col min="9482" max="9482" width="15.85546875" customWidth="1"/>
    <col min="9483" max="9483" width="13" customWidth="1"/>
    <col min="9484" max="9484" width="0.140625" customWidth="1"/>
    <col min="9486" max="9486" width="12.7109375" bestFit="1" customWidth="1"/>
    <col min="9727" max="9727" width="1.85546875" customWidth="1"/>
    <col min="9735" max="9735" width="14" customWidth="1"/>
    <col min="9736" max="9736" width="12.5703125" customWidth="1"/>
    <col min="9737" max="9737" width="13.28515625" customWidth="1"/>
    <col min="9738" max="9738" width="15.85546875" customWidth="1"/>
    <col min="9739" max="9739" width="13" customWidth="1"/>
    <col min="9740" max="9740" width="0.140625" customWidth="1"/>
    <col min="9742" max="9742" width="12.7109375" bestFit="1" customWidth="1"/>
    <col min="9983" max="9983" width="1.85546875" customWidth="1"/>
    <col min="9991" max="9991" width="14" customWidth="1"/>
    <col min="9992" max="9992" width="12.5703125" customWidth="1"/>
    <col min="9993" max="9993" width="13.28515625" customWidth="1"/>
    <col min="9994" max="9994" width="15.85546875" customWidth="1"/>
    <col min="9995" max="9995" width="13" customWidth="1"/>
    <col min="9996" max="9996" width="0.140625" customWidth="1"/>
    <col min="9998" max="9998" width="12.7109375" bestFit="1" customWidth="1"/>
    <col min="10239" max="10239" width="1.85546875" customWidth="1"/>
    <col min="10247" max="10247" width="14" customWidth="1"/>
    <col min="10248" max="10248" width="12.5703125" customWidth="1"/>
    <col min="10249" max="10249" width="13.28515625" customWidth="1"/>
    <col min="10250" max="10250" width="15.85546875" customWidth="1"/>
    <col min="10251" max="10251" width="13" customWidth="1"/>
    <col min="10252" max="10252" width="0.140625" customWidth="1"/>
    <col min="10254" max="10254" width="12.7109375" bestFit="1" customWidth="1"/>
    <col min="10495" max="10495" width="1.85546875" customWidth="1"/>
    <col min="10503" max="10503" width="14" customWidth="1"/>
    <col min="10504" max="10504" width="12.5703125" customWidth="1"/>
    <col min="10505" max="10505" width="13.28515625" customWidth="1"/>
    <col min="10506" max="10506" width="15.85546875" customWidth="1"/>
    <col min="10507" max="10507" width="13" customWidth="1"/>
    <col min="10508" max="10508" width="0.140625" customWidth="1"/>
    <col min="10510" max="10510" width="12.7109375" bestFit="1" customWidth="1"/>
    <col min="10751" max="10751" width="1.85546875" customWidth="1"/>
    <col min="10759" max="10759" width="14" customWidth="1"/>
    <col min="10760" max="10760" width="12.5703125" customWidth="1"/>
    <col min="10761" max="10761" width="13.28515625" customWidth="1"/>
    <col min="10762" max="10762" width="15.85546875" customWidth="1"/>
    <col min="10763" max="10763" width="13" customWidth="1"/>
    <col min="10764" max="10764" width="0.140625" customWidth="1"/>
    <col min="10766" max="10766" width="12.7109375" bestFit="1" customWidth="1"/>
    <col min="11007" max="11007" width="1.85546875" customWidth="1"/>
    <col min="11015" max="11015" width="14" customWidth="1"/>
    <col min="11016" max="11016" width="12.5703125" customWidth="1"/>
    <col min="11017" max="11017" width="13.28515625" customWidth="1"/>
    <col min="11018" max="11018" width="15.85546875" customWidth="1"/>
    <col min="11019" max="11019" width="13" customWidth="1"/>
    <col min="11020" max="11020" width="0.140625" customWidth="1"/>
    <col min="11022" max="11022" width="12.7109375" bestFit="1" customWidth="1"/>
    <col min="11263" max="11263" width="1.85546875" customWidth="1"/>
    <col min="11271" max="11271" width="14" customWidth="1"/>
    <col min="11272" max="11272" width="12.5703125" customWidth="1"/>
    <col min="11273" max="11273" width="13.28515625" customWidth="1"/>
    <col min="11274" max="11274" width="15.85546875" customWidth="1"/>
    <col min="11275" max="11275" width="13" customWidth="1"/>
    <col min="11276" max="11276" width="0.140625" customWidth="1"/>
    <col min="11278" max="11278" width="12.7109375" bestFit="1" customWidth="1"/>
    <col min="11519" max="11519" width="1.85546875" customWidth="1"/>
    <col min="11527" max="11527" width="14" customWidth="1"/>
    <col min="11528" max="11528" width="12.5703125" customWidth="1"/>
    <col min="11529" max="11529" width="13.28515625" customWidth="1"/>
    <col min="11530" max="11530" width="15.85546875" customWidth="1"/>
    <col min="11531" max="11531" width="13" customWidth="1"/>
    <col min="11532" max="11532" width="0.140625" customWidth="1"/>
    <col min="11534" max="11534" width="12.7109375" bestFit="1" customWidth="1"/>
    <col min="11775" max="11775" width="1.85546875" customWidth="1"/>
    <col min="11783" max="11783" width="14" customWidth="1"/>
    <col min="11784" max="11784" width="12.5703125" customWidth="1"/>
    <col min="11785" max="11785" width="13.28515625" customWidth="1"/>
    <col min="11786" max="11786" width="15.85546875" customWidth="1"/>
    <col min="11787" max="11787" width="13" customWidth="1"/>
    <col min="11788" max="11788" width="0.140625" customWidth="1"/>
    <col min="11790" max="11790" width="12.7109375" bestFit="1" customWidth="1"/>
    <col min="12031" max="12031" width="1.85546875" customWidth="1"/>
    <col min="12039" max="12039" width="14" customWidth="1"/>
    <col min="12040" max="12040" width="12.5703125" customWidth="1"/>
    <col min="12041" max="12041" width="13.28515625" customWidth="1"/>
    <col min="12042" max="12042" width="15.85546875" customWidth="1"/>
    <col min="12043" max="12043" width="13" customWidth="1"/>
    <col min="12044" max="12044" width="0.140625" customWidth="1"/>
    <col min="12046" max="12046" width="12.7109375" bestFit="1" customWidth="1"/>
    <col min="12287" max="12287" width="1.85546875" customWidth="1"/>
    <col min="12295" max="12295" width="14" customWidth="1"/>
    <col min="12296" max="12296" width="12.5703125" customWidth="1"/>
    <col min="12297" max="12297" width="13.28515625" customWidth="1"/>
    <col min="12298" max="12298" width="15.85546875" customWidth="1"/>
    <col min="12299" max="12299" width="13" customWidth="1"/>
    <col min="12300" max="12300" width="0.140625" customWidth="1"/>
    <col min="12302" max="12302" width="12.7109375" bestFit="1" customWidth="1"/>
    <col min="12543" max="12543" width="1.85546875" customWidth="1"/>
    <col min="12551" max="12551" width="14" customWidth="1"/>
    <col min="12552" max="12552" width="12.5703125" customWidth="1"/>
    <col min="12553" max="12553" width="13.28515625" customWidth="1"/>
    <col min="12554" max="12554" width="15.85546875" customWidth="1"/>
    <col min="12555" max="12555" width="13" customWidth="1"/>
    <col min="12556" max="12556" width="0.140625" customWidth="1"/>
    <col min="12558" max="12558" width="12.7109375" bestFit="1" customWidth="1"/>
    <col min="12799" max="12799" width="1.85546875" customWidth="1"/>
    <col min="12807" max="12807" width="14" customWidth="1"/>
    <col min="12808" max="12808" width="12.5703125" customWidth="1"/>
    <col min="12809" max="12809" width="13.28515625" customWidth="1"/>
    <col min="12810" max="12810" width="15.85546875" customWidth="1"/>
    <col min="12811" max="12811" width="13" customWidth="1"/>
    <col min="12812" max="12812" width="0.140625" customWidth="1"/>
    <col min="12814" max="12814" width="12.7109375" bestFit="1" customWidth="1"/>
    <col min="13055" max="13055" width="1.85546875" customWidth="1"/>
    <col min="13063" max="13063" width="14" customWidth="1"/>
    <col min="13064" max="13064" width="12.5703125" customWidth="1"/>
    <col min="13065" max="13065" width="13.28515625" customWidth="1"/>
    <col min="13066" max="13066" width="15.85546875" customWidth="1"/>
    <col min="13067" max="13067" width="13" customWidth="1"/>
    <col min="13068" max="13068" width="0.140625" customWidth="1"/>
    <col min="13070" max="13070" width="12.7109375" bestFit="1" customWidth="1"/>
    <col min="13311" max="13311" width="1.85546875" customWidth="1"/>
    <col min="13319" max="13319" width="14" customWidth="1"/>
    <col min="13320" max="13320" width="12.5703125" customWidth="1"/>
    <col min="13321" max="13321" width="13.28515625" customWidth="1"/>
    <col min="13322" max="13322" width="15.85546875" customWidth="1"/>
    <col min="13323" max="13323" width="13" customWidth="1"/>
    <col min="13324" max="13324" width="0.140625" customWidth="1"/>
    <col min="13326" max="13326" width="12.7109375" bestFit="1" customWidth="1"/>
    <col min="13567" max="13567" width="1.85546875" customWidth="1"/>
    <col min="13575" max="13575" width="14" customWidth="1"/>
    <col min="13576" max="13576" width="12.5703125" customWidth="1"/>
    <col min="13577" max="13577" width="13.28515625" customWidth="1"/>
    <col min="13578" max="13578" width="15.85546875" customWidth="1"/>
    <col min="13579" max="13579" width="13" customWidth="1"/>
    <col min="13580" max="13580" width="0.140625" customWidth="1"/>
    <col min="13582" max="13582" width="12.7109375" bestFit="1" customWidth="1"/>
    <col min="13823" max="13823" width="1.85546875" customWidth="1"/>
    <col min="13831" max="13831" width="14" customWidth="1"/>
    <col min="13832" max="13832" width="12.5703125" customWidth="1"/>
    <col min="13833" max="13833" width="13.28515625" customWidth="1"/>
    <col min="13834" max="13834" width="15.85546875" customWidth="1"/>
    <col min="13835" max="13835" width="13" customWidth="1"/>
    <col min="13836" max="13836" width="0.140625" customWidth="1"/>
    <col min="13838" max="13838" width="12.7109375" bestFit="1" customWidth="1"/>
    <col min="14079" max="14079" width="1.85546875" customWidth="1"/>
    <col min="14087" max="14087" width="14" customWidth="1"/>
    <col min="14088" max="14088" width="12.5703125" customWidth="1"/>
    <col min="14089" max="14089" width="13.28515625" customWidth="1"/>
    <col min="14090" max="14090" width="15.85546875" customWidth="1"/>
    <col min="14091" max="14091" width="13" customWidth="1"/>
    <col min="14092" max="14092" width="0.140625" customWidth="1"/>
    <col min="14094" max="14094" width="12.7109375" bestFit="1" customWidth="1"/>
    <col min="14335" max="14335" width="1.85546875" customWidth="1"/>
    <col min="14343" max="14343" width="14" customWidth="1"/>
    <col min="14344" max="14344" width="12.5703125" customWidth="1"/>
    <col min="14345" max="14345" width="13.28515625" customWidth="1"/>
    <col min="14346" max="14346" width="15.85546875" customWidth="1"/>
    <col min="14347" max="14347" width="13" customWidth="1"/>
    <col min="14348" max="14348" width="0.140625" customWidth="1"/>
    <col min="14350" max="14350" width="12.7109375" bestFit="1" customWidth="1"/>
    <col min="14591" max="14591" width="1.85546875" customWidth="1"/>
    <col min="14599" max="14599" width="14" customWidth="1"/>
    <col min="14600" max="14600" width="12.5703125" customWidth="1"/>
    <col min="14601" max="14601" width="13.28515625" customWidth="1"/>
    <col min="14602" max="14602" width="15.85546875" customWidth="1"/>
    <col min="14603" max="14603" width="13" customWidth="1"/>
    <col min="14604" max="14604" width="0.140625" customWidth="1"/>
    <col min="14606" max="14606" width="12.7109375" bestFit="1" customWidth="1"/>
    <col min="14847" max="14847" width="1.85546875" customWidth="1"/>
    <col min="14855" max="14855" width="14" customWidth="1"/>
    <col min="14856" max="14856" width="12.5703125" customWidth="1"/>
    <col min="14857" max="14857" width="13.28515625" customWidth="1"/>
    <col min="14858" max="14858" width="15.85546875" customWidth="1"/>
    <col min="14859" max="14859" width="13" customWidth="1"/>
    <col min="14860" max="14860" width="0.140625" customWidth="1"/>
    <col min="14862" max="14862" width="12.7109375" bestFit="1" customWidth="1"/>
    <col min="15103" max="15103" width="1.85546875" customWidth="1"/>
    <col min="15111" max="15111" width="14" customWidth="1"/>
    <col min="15112" max="15112" width="12.5703125" customWidth="1"/>
    <col min="15113" max="15113" width="13.28515625" customWidth="1"/>
    <col min="15114" max="15114" width="15.85546875" customWidth="1"/>
    <col min="15115" max="15115" width="13" customWidth="1"/>
    <col min="15116" max="15116" width="0.140625" customWidth="1"/>
    <col min="15118" max="15118" width="12.7109375" bestFit="1" customWidth="1"/>
    <col min="15359" max="15359" width="1.85546875" customWidth="1"/>
    <col min="15367" max="15367" width="14" customWidth="1"/>
    <col min="15368" max="15368" width="12.5703125" customWidth="1"/>
    <col min="15369" max="15369" width="13.28515625" customWidth="1"/>
    <col min="15370" max="15370" width="15.85546875" customWidth="1"/>
    <col min="15371" max="15371" width="13" customWidth="1"/>
    <col min="15372" max="15372" width="0.140625" customWidth="1"/>
    <col min="15374" max="15374" width="12.7109375" bestFit="1" customWidth="1"/>
    <col min="15615" max="15615" width="1.85546875" customWidth="1"/>
    <col min="15623" max="15623" width="14" customWidth="1"/>
    <col min="15624" max="15624" width="12.5703125" customWidth="1"/>
    <col min="15625" max="15625" width="13.28515625" customWidth="1"/>
    <col min="15626" max="15626" width="15.85546875" customWidth="1"/>
    <col min="15627" max="15627" width="13" customWidth="1"/>
    <col min="15628" max="15628" width="0.140625" customWidth="1"/>
    <col min="15630" max="15630" width="12.7109375" bestFit="1" customWidth="1"/>
    <col min="15871" max="15871" width="1.85546875" customWidth="1"/>
    <col min="15879" max="15879" width="14" customWidth="1"/>
    <col min="15880" max="15880" width="12.5703125" customWidth="1"/>
    <col min="15881" max="15881" width="13.28515625" customWidth="1"/>
    <col min="15882" max="15882" width="15.85546875" customWidth="1"/>
    <col min="15883" max="15883" width="13" customWidth="1"/>
    <col min="15884" max="15884" width="0.140625" customWidth="1"/>
    <col min="15886" max="15886" width="12.7109375" bestFit="1" customWidth="1"/>
    <col min="16127" max="16127" width="1.85546875" customWidth="1"/>
    <col min="16135" max="16135" width="14" customWidth="1"/>
    <col min="16136" max="16136" width="12.5703125" customWidth="1"/>
    <col min="16137" max="16137" width="13.28515625" customWidth="1"/>
    <col min="16138" max="16138" width="15.85546875" customWidth="1"/>
    <col min="16139" max="16139" width="13" customWidth="1"/>
    <col min="16140" max="16140" width="0.140625" customWidth="1"/>
    <col min="16142" max="16142" width="12.7109375" bestFit="1" customWidth="1"/>
  </cols>
  <sheetData>
    <row r="1" spans="1:38">
      <c r="A1" s="1"/>
      <c r="B1" s="2"/>
      <c r="C1" s="3"/>
      <c r="D1" s="2"/>
      <c r="E1" s="2"/>
      <c r="F1" s="2"/>
      <c r="G1" s="2"/>
      <c r="H1" s="2"/>
      <c r="I1" s="3"/>
      <c r="J1" s="2"/>
      <c r="K1" s="2"/>
      <c r="L1" s="3"/>
    </row>
    <row r="2" spans="1:38" ht="15.75" thickBot="1">
      <c r="A2" s="600"/>
      <c r="B2" s="5"/>
      <c r="C2" s="6"/>
      <c r="D2" s="602"/>
      <c r="E2" s="602"/>
      <c r="F2" s="602"/>
      <c r="G2" s="602"/>
      <c r="H2" s="602"/>
      <c r="I2" s="603"/>
      <c r="J2" s="604" t="s">
        <v>6</v>
      </c>
      <c r="K2" s="604"/>
      <c r="L2" s="605"/>
    </row>
    <row r="3" spans="1:38">
      <c r="A3" s="600"/>
      <c r="B3" s="5"/>
      <c r="C3" s="6"/>
      <c r="D3" s="602" t="s">
        <v>7</v>
      </c>
      <c r="E3" s="602"/>
      <c r="F3" s="602"/>
      <c r="G3" s="602"/>
      <c r="H3" s="602"/>
      <c r="I3" s="603"/>
      <c r="J3" s="8" t="s">
        <v>8</v>
      </c>
      <c r="K3" s="2"/>
      <c r="L3" s="9"/>
    </row>
    <row r="4" spans="1:38" ht="15.75" thickBot="1">
      <c r="A4" s="600"/>
      <c r="B4" s="5"/>
      <c r="C4" s="10"/>
      <c r="D4" s="606" t="s">
        <v>9</v>
      </c>
      <c r="E4" s="606"/>
      <c r="F4" s="606"/>
      <c r="G4" s="606"/>
      <c r="H4" s="606"/>
      <c r="I4" s="607"/>
      <c r="J4" s="11"/>
      <c r="K4" s="11"/>
      <c r="L4" s="12"/>
    </row>
    <row r="5" spans="1:38" ht="15.75" thickBot="1">
      <c r="A5" s="601"/>
      <c r="B5" s="11"/>
      <c r="C5" s="13"/>
      <c r="D5" s="608" t="s">
        <v>56</v>
      </c>
      <c r="E5" s="608"/>
      <c r="F5" s="608"/>
      <c r="G5" s="608"/>
      <c r="H5" s="608"/>
      <c r="I5" s="609"/>
      <c r="J5" s="14" t="s">
        <v>10</v>
      </c>
      <c r="K5" s="610"/>
      <c r="L5" s="611"/>
    </row>
    <row r="6" spans="1:38">
      <c r="A6" s="16"/>
      <c r="B6" s="5"/>
      <c r="C6" s="5"/>
      <c r="D6" s="5"/>
      <c r="E6" s="5"/>
      <c r="F6" s="5"/>
      <c r="G6" s="5"/>
      <c r="H6" s="5"/>
      <c r="I6" s="5"/>
      <c r="J6" s="5"/>
      <c r="K6" s="5"/>
      <c r="L6" s="17"/>
    </row>
    <row r="7" spans="1:38">
      <c r="A7" s="128" t="s">
        <v>11</v>
      </c>
      <c r="B7" s="19"/>
      <c r="C7" s="20"/>
      <c r="D7" s="20"/>
      <c r="E7" s="20"/>
      <c r="F7" s="20"/>
      <c r="G7" s="20"/>
      <c r="H7" s="20"/>
      <c r="I7" s="20"/>
      <c r="J7" s="20"/>
      <c r="K7" s="20"/>
      <c r="L7" s="21"/>
    </row>
    <row r="8" spans="1:38">
      <c r="A8" s="16"/>
      <c r="B8" s="23"/>
      <c r="C8" s="23"/>
      <c r="D8" s="23"/>
      <c r="E8" s="23"/>
      <c r="F8" s="23"/>
      <c r="G8" s="23"/>
      <c r="H8" s="23"/>
      <c r="I8" s="23"/>
      <c r="J8" s="23"/>
      <c r="K8" s="23"/>
      <c r="L8" s="17"/>
    </row>
    <row r="9" spans="1:38">
      <c r="A9" s="129" t="s">
        <v>12</v>
      </c>
      <c r="B9" s="5"/>
      <c r="C9" s="24"/>
      <c r="D9" s="25" t="s">
        <v>13</v>
      </c>
      <c r="E9" s="23"/>
      <c r="F9" s="23"/>
      <c r="G9" s="23"/>
      <c r="H9" s="23"/>
      <c r="I9" s="23"/>
      <c r="J9" s="23"/>
      <c r="K9" s="23"/>
      <c r="L9" s="17"/>
    </row>
    <row r="10" spans="1:38">
      <c r="A10" s="129" t="s">
        <v>14</v>
      </c>
      <c r="B10" s="5"/>
      <c r="C10" s="612"/>
      <c r="D10" s="612"/>
      <c r="E10" s="612"/>
      <c r="F10" s="612"/>
      <c r="G10" s="612"/>
      <c r="H10" s="612"/>
      <c r="I10" s="612"/>
      <c r="J10" s="612"/>
      <c r="K10" s="612"/>
      <c r="L10" s="613"/>
    </row>
    <row r="11" spans="1:38">
      <c r="A11" s="130"/>
      <c r="B11" s="5"/>
      <c r="C11" s="612"/>
      <c r="D11" s="612"/>
      <c r="E11" s="612"/>
      <c r="F11" s="612"/>
      <c r="G11" s="612"/>
      <c r="H11" s="612"/>
      <c r="I11" s="612"/>
      <c r="J11" s="612"/>
      <c r="K11" s="612"/>
      <c r="L11" s="613"/>
    </row>
    <row r="12" spans="1:38">
      <c r="A12" s="129" t="s">
        <v>15</v>
      </c>
      <c r="B12" s="5"/>
      <c r="C12" s="614"/>
      <c r="D12" s="614"/>
      <c r="E12" s="614"/>
      <c r="F12" s="614"/>
      <c r="G12" s="614"/>
      <c r="H12" s="614"/>
      <c r="I12" s="614"/>
      <c r="J12" s="614"/>
      <c r="K12" s="614"/>
      <c r="L12" s="615"/>
    </row>
    <row r="13" spans="1:38">
      <c r="A13" s="129" t="s">
        <v>16</v>
      </c>
      <c r="B13" s="5"/>
      <c r="C13" s="614"/>
      <c r="D13" s="614"/>
      <c r="E13" s="614"/>
      <c r="F13" s="614"/>
      <c r="G13" s="614"/>
      <c r="H13" s="614"/>
      <c r="I13" s="614"/>
      <c r="J13" s="614"/>
      <c r="K13" s="614"/>
      <c r="L13" s="615"/>
    </row>
    <row r="14" spans="1:38">
      <c r="A14" s="129" t="s">
        <v>17</v>
      </c>
      <c r="B14" s="5"/>
      <c r="C14" s="614"/>
      <c r="D14" s="614"/>
      <c r="E14" s="614"/>
      <c r="F14" s="614"/>
      <c r="G14" s="614"/>
      <c r="H14" s="614"/>
      <c r="I14" s="614"/>
      <c r="J14" s="614"/>
      <c r="K14" s="614"/>
      <c r="L14" s="615"/>
    </row>
    <row r="15" spans="1:38" ht="15.75" thickBot="1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8"/>
    </row>
    <row r="16" spans="1:38" s="32" customFormat="1" ht="15.75" thickBot="1">
      <c r="A16" s="131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</row>
    <row r="17" spans="1:12">
      <c r="A17" s="132" t="s">
        <v>18</v>
      </c>
      <c r="B17" s="33"/>
      <c r="C17" s="34"/>
      <c r="D17" s="34"/>
      <c r="E17" s="34"/>
      <c r="F17" s="34"/>
      <c r="G17" s="34"/>
      <c r="H17" s="34"/>
      <c r="I17" s="34"/>
      <c r="J17" s="34"/>
      <c r="K17" s="34"/>
      <c r="L17" s="35"/>
    </row>
    <row r="18" spans="1:12" ht="15.75" thickBot="1">
      <c r="A18" s="16"/>
      <c r="B18" s="5"/>
      <c r="C18" s="5"/>
      <c r="D18" s="5"/>
      <c r="E18" s="5"/>
      <c r="F18" s="5"/>
      <c r="G18" s="5"/>
      <c r="H18" s="5"/>
      <c r="I18" s="5"/>
      <c r="J18" s="5"/>
      <c r="K18" s="5"/>
      <c r="L18" s="17"/>
    </row>
    <row r="19" spans="1:12">
      <c r="A19" s="37" t="s">
        <v>19</v>
      </c>
      <c r="B19" s="570" t="s">
        <v>20</v>
      </c>
      <c r="C19" s="571"/>
      <c r="D19" s="571"/>
      <c r="E19" s="571"/>
      <c r="F19" s="571"/>
      <c r="G19" s="571"/>
      <c r="H19" s="571"/>
      <c r="I19" s="571"/>
      <c r="J19" s="599"/>
      <c r="K19" s="38" t="s">
        <v>21</v>
      </c>
      <c r="L19" s="37" t="s">
        <v>22</v>
      </c>
    </row>
    <row r="20" spans="1:12" ht="15.75" thickBot="1">
      <c r="A20" s="39" t="s">
        <v>294</v>
      </c>
      <c r="B20" s="584" t="s">
        <v>123</v>
      </c>
      <c r="C20" s="585"/>
      <c r="D20" s="585"/>
      <c r="E20" s="585"/>
      <c r="F20" s="585"/>
      <c r="G20" s="585"/>
      <c r="H20" s="585"/>
      <c r="I20" s="585"/>
      <c r="J20" s="586"/>
      <c r="K20" s="40" t="s">
        <v>5</v>
      </c>
      <c r="L20" s="41"/>
    </row>
    <row r="21" spans="1:12">
      <c r="A21" s="16"/>
      <c r="B21" s="5"/>
      <c r="C21" s="5"/>
      <c r="D21" s="5"/>
      <c r="E21" s="5"/>
      <c r="F21" s="5"/>
      <c r="G21" s="5"/>
      <c r="H21" s="5"/>
      <c r="I21" s="5"/>
      <c r="J21" s="5"/>
      <c r="K21" s="5"/>
      <c r="L21" s="17"/>
    </row>
    <row r="22" spans="1:12">
      <c r="A22" s="133" t="s">
        <v>24</v>
      </c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3"/>
    </row>
    <row r="23" spans="1:12" s="49" customFormat="1" ht="15.75" thickBot="1">
      <c r="A23" s="134"/>
      <c r="B23" s="45"/>
      <c r="C23" s="45"/>
      <c r="D23" s="45"/>
      <c r="E23" s="45"/>
      <c r="F23" s="45"/>
      <c r="G23" s="45"/>
      <c r="H23" s="46"/>
      <c r="I23" s="46"/>
      <c r="J23" s="45"/>
      <c r="K23" s="45"/>
      <c r="L23" s="47"/>
    </row>
    <row r="24" spans="1:12">
      <c r="A24" s="570" t="s">
        <v>20</v>
      </c>
      <c r="B24" s="587"/>
      <c r="C24" s="587"/>
      <c r="D24" s="587"/>
      <c r="E24" s="588"/>
      <c r="F24" s="589" t="s">
        <v>25</v>
      </c>
      <c r="G24" s="587"/>
      <c r="H24" s="590" t="s">
        <v>26</v>
      </c>
      <c r="I24" s="591"/>
      <c r="J24" s="50" t="s">
        <v>27</v>
      </c>
      <c r="K24" s="38" t="s">
        <v>28</v>
      </c>
      <c r="L24" s="51" t="s">
        <v>29</v>
      </c>
    </row>
    <row r="25" spans="1:12">
      <c r="A25" s="580"/>
      <c r="B25" s="581"/>
      <c r="C25" s="581"/>
      <c r="D25" s="581"/>
      <c r="E25" s="582"/>
      <c r="F25" s="592"/>
      <c r="G25" s="582"/>
      <c r="H25" s="592"/>
      <c r="I25" s="582"/>
      <c r="J25" s="52"/>
      <c r="K25" s="53"/>
      <c r="L25" s="54"/>
    </row>
    <row r="26" spans="1:12">
      <c r="A26" s="593"/>
      <c r="B26" s="594"/>
      <c r="C26" s="594"/>
      <c r="D26" s="594"/>
      <c r="E26" s="595"/>
      <c r="F26" s="55"/>
      <c r="G26" s="56"/>
      <c r="H26" s="55"/>
      <c r="I26" s="56"/>
      <c r="J26" s="52"/>
      <c r="K26" s="53"/>
      <c r="L26" s="54"/>
    </row>
    <row r="27" spans="1:12" ht="15.75" thickBot="1">
      <c r="A27" s="574" t="s">
        <v>121</v>
      </c>
      <c r="B27" s="575"/>
      <c r="C27" s="575"/>
      <c r="D27" s="575"/>
      <c r="E27" s="583"/>
      <c r="F27" s="598"/>
      <c r="G27" s="583"/>
      <c r="H27" s="598"/>
      <c r="I27" s="583"/>
      <c r="J27" s="57"/>
      <c r="K27" s="58"/>
      <c r="L27" s="92">
        <f>+L55*0.05</f>
        <v>380.952</v>
      </c>
    </row>
    <row r="28" spans="1:12" ht="15.75" thickBot="1">
      <c r="A28" s="567" t="s">
        <v>31</v>
      </c>
      <c r="B28" s="568"/>
      <c r="C28" s="568"/>
      <c r="D28" s="568"/>
      <c r="E28" s="568"/>
      <c r="F28" s="568"/>
      <c r="G28" s="568"/>
      <c r="H28" s="568"/>
      <c r="I28" s="568"/>
      <c r="J28" s="568"/>
      <c r="K28" s="569"/>
      <c r="L28" s="60">
        <f>SUM(L25:L27)</f>
        <v>380.952</v>
      </c>
    </row>
    <row r="29" spans="1:12">
      <c r="A29" s="135"/>
      <c r="B29" s="5"/>
      <c r="C29" s="5"/>
      <c r="D29" s="5"/>
      <c r="E29" s="5"/>
      <c r="F29" s="5"/>
      <c r="G29" s="5"/>
      <c r="H29" s="5"/>
      <c r="I29" s="5"/>
      <c r="J29" s="5"/>
      <c r="K29" s="5"/>
      <c r="L29" s="17"/>
    </row>
    <row r="30" spans="1:12">
      <c r="A30" s="136" t="s">
        <v>32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21"/>
    </row>
    <row r="31" spans="1:12" ht="15.75" thickBot="1">
      <c r="A31" s="26"/>
      <c r="B31" s="11"/>
      <c r="C31" s="11"/>
      <c r="D31" s="11"/>
      <c r="E31" s="11"/>
      <c r="F31" s="11"/>
      <c r="G31" s="11"/>
      <c r="H31" s="11"/>
      <c r="I31" s="5"/>
      <c r="J31" s="5"/>
      <c r="K31" s="5"/>
      <c r="L31" s="17"/>
    </row>
    <row r="32" spans="1:12">
      <c r="A32" s="570" t="s">
        <v>20</v>
      </c>
      <c r="B32" s="571"/>
      <c r="C32" s="571"/>
      <c r="D32" s="571"/>
      <c r="E32" s="571"/>
      <c r="F32" s="571"/>
      <c r="G32" s="571"/>
      <c r="H32" s="579"/>
      <c r="I32" s="61" t="s">
        <v>21</v>
      </c>
      <c r="J32" s="50" t="s">
        <v>22</v>
      </c>
      <c r="K32" s="38" t="s">
        <v>33</v>
      </c>
      <c r="L32" s="51" t="s">
        <v>29</v>
      </c>
    </row>
    <row r="33" spans="1:12">
      <c r="A33" s="580" t="s">
        <v>124</v>
      </c>
      <c r="B33" s="581"/>
      <c r="C33" s="581"/>
      <c r="D33" s="581"/>
      <c r="E33" s="581"/>
      <c r="F33" s="581"/>
      <c r="G33" s="581"/>
      <c r="H33" s="582"/>
      <c r="I33" s="62" t="s">
        <v>5</v>
      </c>
      <c r="J33" s="63">
        <v>1.1000000000000001</v>
      </c>
      <c r="K33" s="64">
        <f>+insumos!C21</f>
        <v>1700</v>
      </c>
      <c r="L33" s="54">
        <f>+J33*K33</f>
        <v>1870.0000000000002</v>
      </c>
    </row>
    <row r="34" spans="1:12">
      <c r="A34" s="580" t="s">
        <v>125</v>
      </c>
      <c r="B34" s="581"/>
      <c r="C34" s="581"/>
      <c r="D34" s="581"/>
      <c r="E34" s="581"/>
      <c r="F34" s="581"/>
      <c r="G34" s="581"/>
      <c r="H34" s="582"/>
      <c r="I34" s="65" t="s">
        <v>21</v>
      </c>
      <c r="J34" s="66">
        <v>76</v>
      </c>
      <c r="K34" s="67">
        <v>20</v>
      </c>
      <c r="L34" s="54">
        <f>+J34*K34</f>
        <v>1520</v>
      </c>
    </row>
    <row r="35" spans="1:12">
      <c r="A35" s="580"/>
      <c r="B35" s="581"/>
      <c r="C35" s="581"/>
      <c r="D35" s="581"/>
      <c r="E35" s="581"/>
      <c r="F35" s="581"/>
      <c r="G35" s="581"/>
      <c r="H35" s="582"/>
      <c r="I35" s="65"/>
      <c r="J35" s="66"/>
      <c r="K35" s="67"/>
      <c r="L35" s="68"/>
    </row>
    <row r="36" spans="1:12">
      <c r="A36" s="580"/>
      <c r="B36" s="581"/>
      <c r="C36" s="581"/>
      <c r="D36" s="581"/>
      <c r="E36" s="581"/>
      <c r="F36" s="581"/>
      <c r="G36" s="581"/>
      <c r="H36" s="582"/>
      <c r="I36" s="65"/>
      <c r="J36" s="66"/>
      <c r="K36" s="67"/>
      <c r="L36" s="68"/>
    </row>
    <row r="37" spans="1:12">
      <c r="A37" s="580"/>
      <c r="B37" s="581"/>
      <c r="C37" s="581"/>
      <c r="D37" s="581"/>
      <c r="E37" s="581"/>
      <c r="F37" s="581"/>
      <c r="G37" s="581"/>
      <c r="H37" s="582"/>
      <c r="I37" s="65"/>
      <c r="J37" s="66"/>
      <c r="K37" s="67"/>
      <c r="L37" s="68"/>
    </row>
    <row r="38" spans="1:12">
      <c r="A38" s="580"/>
      <c r="B38" s="581"/>
      <c r="C38" s="581"/>
      <c r="D38" s="581"/>
      <c r="E38" s="581"/>
      <c r="F38" s="581"/>
      <c r="G38" s="581"/>
      <c r="H38" s="582"/>
      <c r="I38" s="65"/>
      <c r="J38" s="66"/>
      <c r="K38" s="67"/>
      <c r="L38" s="68"/>
    </row>
    <row r="39" spans="1:12" ht="15.75" thickBot="1">
      <c r="A39" s="574"/>
      <c r="B39" s="575"/>
      <c r="C39" s="575"/>
      <c r="D39" s="575"/>
      <c r="E39" s="575"/>
      <c r="F39" s="575"/>
      <c r="G39" s="575"/>
      <c r="H39" s="583"/>
      <c r="I39" s="69"/>
      <c r="J39" s="70"/>
      <c r="K39" s="67"/>
      <c r="L39" s="71"/>
    </row>
    <row r="40" spans="1:12" ht="15.75" thickBot="1">
      <c r="A40" s="567" t="s">
        <v>31</v>
      </c>
      <c r="B40" s="568"/>
      <c r="C40" s="568"/>
      <c r="D40" s="568"/>
      <c r="E40" s="568"/>
      <c r="F40" s="568"/>
      <c r="G40" s="568"/>
      <c r="H40" s="568"/>
      <c r="I40" s="568"/>
      <c r="J40" s="568"/>
      <c r="K40" s="569"/>
      <c r="L40" s="60">
        <f>SUM(L33:L39)</f>
        <v>3390</v>
      </c>
    </row>
    <row r="41" spans="1:12">
      <c r="A41" s="16"/>
      <c r="B41" s="5"/>
      <c r="C41" s="5"/>
      <c r="D41" s="5"/>
      <c r="E41" s="5"/>
      <c r="F41" s="5"/>
      <c r="G41" s="5"/>
      <c r="H41" s="5"/>
      <c r="I41" s="5"/>
      <c r="J41" s="5"/>
      <c r="K41" s="5"/>
      <c r="L41" s="17"/>
    </row>
    <row r="42" spans="1:12">
      <c r="A42" s="136" t="s">
        <v>34</v>
      </c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21"/>
    </row>
    <row r="43" spans="1:12" ht="15.75" thickBot="1">
      <c r="A43" s="16"/>
      <c r="B43" s="5"/>
      <c r="C43" s="5"/>
      <c r="D43" s="5"/>
      <c r="E43" s="5"/>
      <c r="F43" s="5"/>
      <c r="G43" s="5"/>
      <c r="H43" s="5"/>
      <c r="I43" s="5"/>
      <c r="J43" s="5"/>
      <c r="K43" s="5"/>
      <c r="L43" s="17"/>
    </row>
    <row r="44" spans="1:12">
      <c r="A44" s="570" t="s">
        <v>35</v>
      </c>
      <c r="B44" s="571"/>
      <c r="C44" s="571"/>
      <c r="D44" s="571"/>
      <c r="E44" s="571"/>
      <c r="F44" s="571"/>
      <c r="G44" s="571"/>
      <c r="H44" s="50" t="s">
        <v>36</v>
      </c>
      <c r="I44" s="38" t="s">
        <v>37</v>
      </c>
      <c r="J44" s="50" t="s">
        <v>38</v>
      </c>
      <c r="K44" s="38" t="s">
        <v>39</v>
      </c>
      <c r="L44" s="51" t="s">
        <v>29</v>
      </c>
    </row>
    <row r="45" spans="1:12">
      <c r="A45" s="580" t="s">
        <v>124</v>
      </c>
      <c r="B45" s="581"/>
      <c r="C45" s="581"/>
      <c r="D45" s="581"/>
      <c r="E45" s="581"/>
      <c r="F45" s="581"/>
      <c r="G45" s="581"/>
      <c r="H45" s="63">
        <v>0.03</v>
      </c>
      <c r="I45" s="72">
        <v>5</v>
      </c>
      <c r="J45" s="73">
        <f>+H45*I45</f>
        <v>0.15</v>
      </c>
      <c r="K45" s="64">
        <f>+TRANSPORTE!L55</f>
        <v>1600</v>
      </c>
      <c r="L45" s="54">
        <f>+J45*K45</f>
        <v>240</v>
      </c>
    </row>
    <row r="46" spans="1:12">
      <c r="A46" s="93"/>
      <c r="B46" s="94"/>
      <c r="C46" s="94"/>
      <c r="D46" s="94"/>
      <c r="E46" s="94"/>
      <c r="F46" s="94"/>
      <c r="G46" s="94"/>
      <c r="H46" s="63"/>
      <c r="I46" s="86"/>
      <c r="J46" s="73"/>
      <c r="K46" s="64"/>
      <c r="L46" s="54"/>
    </row>
    <row r="47" spans="1:12" ht="15.75" thickBot="1">
      <c r="A47" s="574"/>
      <c r="B47" s="575"/>
      <c r="C47" s="575"/>
      <c r="D47" s="575"/>
      <c r="E47" s="575"/>
      <c r="F47" s="575"/>
      <c r="G47" s="575"/>
      <c r="H47" s="74"/>
      <c r="I47" s="11"/>
      <c r="J47" s="75"/>
      <c r="K47" s="64"/>
      <c r="L47" s="54"/>
    </row>
    <row r="48" spans="1:12" ht="15.75" thickBot="1">
      <c r="A48" s="567" t="s">
        <v>31</v>
      </c>
      <c r="B48" s="568"/>
      <c r="C48" s="568"/>
      <c r="D48" s="568"/>
      <c r="E48" s="568"/>
      <c r="F48" s="568"/>
      <c r="G48" s="568"/>
      <c r="H48" s="568"/>
      <c r="I48" s="568"/>
      <c r="J48" s="568"/>
      <c r="K48" s="569"/>
      <c r="L48" s="60">
        <f>SUM(L45:L47)</f>
        <v>240</v>
      </c>
    </row>
    <row r="49" spans="1:12">
      <c r="A49" s="16"/>
      <c r="B49" s="5"/>
      <c r="C49" s="5"/>
      <c r="D49" s="5"/>
      <c r="E49" s="5"/>
      <c r="F49" s="5"/>
      <c r="G49" s="5"/>
      <c r="H49" s="5"/>
      <c r="I49" s="5"/>
      <c r="J49" s="5"/>
      <c r="K49" s="5"/>
      <c r="L49" s="17"/>
    </row>
    <row r="50" spans="1:12">
      <c r="A50" s="136" t="s">
        <v>41</v>
      </c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21"/>
    </row>
    <row r="51" spans="1:12" ht="15.75" thickBot="1">
      <c r="A51" s="16"/>
      <c r="B51" s="5"/>
      <c r="C51" s="5"/>
      <c r="D51" s="5"/>
      <c r="E51" s="5"/>
      <c r="F51" s="5"/>
      <c r="G51" s="5"/>
      <c r="H51" s="5"/>
      <c r="I51" s="5"/>
      <c r="J51" s="5"/>
      <c r="K51" s="5"/>
      <c r="L51" s="17"/>
    </row>
    <row r="52" spans="1:12">
      <c r="A52" s="570" t="s">
        <v>42</v>
      </c>
      <c r="B52" s="571"/>
      <c r="C52" s="571"/>
      <c r="D52" s="571"/>
      <c r="E52" s="571"/>
      <c r="F52" s="571"/>
      <c r="G52" s="571"/>
      <c r="H52" s="50" t="s">
        <v>43</v>
      </c>
      <c r="I52" s="76" t="s">
        <v>44</v>
      </c>
      <c r="J52" s="77" t="s">
        <v>45</v>
      </c>
      <c r="K52" s="76" t="s">
        <v>28</v>
      </c>
      <c r="L52" s="78" t="s">
        <v>29</v>
      </c>
    </row>
    <row r="53" spans="1:12">
      <c r="A53" s="572" t="s">
        <v>126</v>
      </c>
      <c r="B53" s="573"/>
      <c r="C53" s="573"/>
      <c r="D53" s="573"/>
      <c r="E53" s="573"/>
      <c r="F53" s="573"/>
      <c r="G53" s="573"/>
      <c r="H53" s="52">
        <f>insumos!C50+insumos!C49*4</f>
        <v>247104</v>
      </c>
      <c r="I53" s="64">
        <f>+H53*0.85</f>
        <v>210038.39999999999</v>
      </c>
      <c r="J53" s="52">
        <f>+H53+I53</f>
        <v>457142.4</v>
      </c>
      <c r="K53" s="72">
        <v>60</v>
      </c>
      <c r="L53" s="54">
        <f>+J53/K53</f>
        <v>7619.04</v>
      </c>
    </row>
    <row r="54" spans="1:12" ht="15.75" thickBot="1">
      <c r="A54" s="574"/>
      <c r="B54" s="575"/>
      <c r="C54" s="575"/>
      <c r="D54" s="575"/>
      <c r="E54" s="575"/>
      <c r="F54" s="575"/>
      <c r="G54" s="575"/>
      <c r="H54" s="87"/>
      <c r="I54" s="11"/>
      <c r="J54" s="87"/>
      <c r="K54" s="11"/>
      <c r="L54" s="88"/>
    </row>
    <row r="55" spans="1:12" ht="15.75" thickBot="1">
      <c r="A55" s="567" t="s">
        <v>31</v>
      </c>
      <c r="B55" s="568"/>
      <c r="C55" s="568"/>
      <c r="D55" s="568"/>
      <c r="E55" s="568"/>
      <c r="F55" s="568"/>
      <c r="G55" s="568"/>
      <c r="H55" s="568"/>
      <c r="I55" s="568"/>
      <c r="J55" s="568"/>
      <c r="K55" s="569"/>
      <c r="L55" s="60">
        <f>SUM(L53:L54)</f>
        <v>7619.04</v>
      </c>
    </row>
    <row r="56" spans="1:12" ht="15.75" thickBot="1">
      <c r="A56" s="16"/>
      <c r="B56" s="5"/>
      <c r="C56" s="5"/>
      <c r="D56" s="5"/>
      <c r="E56" s="5"/>
      <c r="F56" s="5"/>
      <c r="G56" s="5"/>
      <c r="H56" s="5"/>
      <c r="I56" s="5"/>
      <c r="J56" s="5"/>
      <c r="K56" s="5"/>
      <c r="L56" s="17"/>
    </row>
    <row r="57" spans="1:12" ht="15.75" thickBot="1">
      <c r="A57" s="576" t="s">
        <v>47</v>
      </c>
      <c r="B57" s="577"/>
      <c r="C57" s="577"/>
      <c r="D57" s="577"/>
      <c r="E57" s="577"/>
      <c r="F57" s="577"/>
      <c r="G57" s="577"/>
      <c r="H57" s="577"/>
      <c r="I57" s="577"/>
      <c r="J57" s="577"/>
      <c r="K57" s="578"/>
      <c r="L57" s="60">
        <f>ROUND(L28+L40+L48+L55,0)</f>
        <v>11630</v>
      </c>
    </row>
    <row r="58" spans="1:12">
      <c r="A58" s="16"/>
      <c r="B58" s="5"/>
      <c r="C58" s="5"/>
      <c r="D58" s="5"/>
      <c r="E58" s="5"/>
      <c r="F58" s="5"/>
      <c r="G58" s="5"/>
      <c r="H58" s="5"/>
      <c r="I58" s="5"/>
      <c r="J58" s="5"/>
      <c r="K58" s="5"/>
      <c r="L58" s="17"/>
    </row>
    <row r="59" spans="1:12">
      <c r="A59" s="16"/>
      <c r="B59" s="5"/>
      <c r="C59" s="5"/>
      <c r="D59" s="5"/>
      <c r="E59" s="5"/>
      <c r="F59" s="5"/>
      <c r="G59" s="5"/>
      <c r="H59" s="5"/>
      <c r="I59" s="5"/>
      <c r="J59" s="5"/>
      <c r="K59" s="5"/>
      <c r="L59" s="17"/>
    </row>
    <row r="60" spans="1:12">
      <c r="A60" s="16"/>
      <c r="B60" s="5"/>
      <c r="C60" s="5"/>
      <c r="D60" s="5"/>
      <c r="E60" s="5"/>
      <c r="F60" s="5"/>
      <c r="G60" s="5"/>
      <c r="H60" s="5"/>
      <c r="I60" s="5"/>
      <c r="J60" s="5"/>
      <c r="K60" s="5"/>
      <c r="L60" s="17"/>
    </row>
    <row r="61" spans="1:12">
      <c r="A61" s="16"/>
      <c r="B61" s="5"/>
      <c r="C61" s="5"/>
      <c r="D61" s="5"/>
      <c r="E61" s="5"/>
      <c r="F61" s="5"/>
      <c r="G61" s="5"/>
      <c r="H61" s="5"/>
      <c r="I61" s="5"/>
      <c r="J61" s="5"/>
      <c r="K61" s="5"/>
      <c r="L61" s="17"/>
    </row>
    <row r="62" spans="1:12">
      <c r="A62" s="16"/>
      <c r="B62" s="5"/>
      <c r="C62" s="5"/>
      <c r="D62" s="5"/>
      <c r="E62" s="5"/>
      <c r="F62" s="5"/>
      <c r="G62" s="5"/>
      <c r="H62" s="5"/>
      <c r="I62" s="5"/>
      <c r="J62" s="5"/>
      <c r="K62" s="5"/>
      <c r="L62" s="17"/>
    </row>
    <row r="63" spans="1:12">
      <c r="A63" s="16"/>
      <c r="B63" s="5"/>
      <c r="C63" s="5"/>
      <c r="D63" s="5"/>
      <c r="E63" s="5"/>
      <c r="F63" s="5"/>
      <c r="G63" s="5"/>
      <c r="H63" s="5"/>
      <c r="I63" s="5"/>
      <c r="J63" s="5"/>
      <c r="K63" s="5"/>
      <c r="L63" s="17"/>
    </row>
    <row r="64" spans="1:12">
      <c r="A64" s="16"/>
      <c r="B64" s="5"/>
      <c r="C64" s="5"/>
      <c r="D64" s="5"/>
      <c r="E64" s="5"/>
      <c r="F64" s="5"/>
      <c r="G64" s="5"/>
      <c r="H64" s="5"/>
      <c r="I64" s="5"/>
      <c r="J64" s="5"/>
      <c r="K64" s="5"/>
      <c r="L64" s="17"/>
    </row>
    <row r="65" spans="1:14">
      <c r="A65" s="16"/>
      <c r="B65" s="5"/>
      <c r="C65" s="5"/>
      <c r="D65" s="5"/>
      <c r="E65" s="5"/>
      <c r="F65" s="79" t="s">
        <v>48</v>
      </c>
      <c r="G65" s="5"/>
      <c r="H65" s="5"/>
      <c r="I65" s="5"/>
      <c r="J65" s="5"/>
      <c r="K65" s="5"/>
      <c r="L65" s="17"/>
    </row>
    <row r="66" spans="1:14">
      <c r="A66" s="16"/>
      <c r="B66" s="5"/>
      <c r="C66" s="5"/>
      <c r="D66" s="5"/>
      <c r="E66" s="5"/>
      <c r="F66" s="79" t="s">
        <v>49</v>
      </c>
      <c r="G66" s="554"/>
      <c r="H66" s="554"/>
      <c r="I66" s="554"/>
      <c r="J66" s="5"/>
      <c r="K66" s="5"/>
      <c r="L66" s="17"/>
    </row>
    <row r="67" spans="1:14">
      <c r="A67" s="555" t="s">
        <v>50</v>
      </c>
      <c r="B67" s="556"/>
      <c r="C67" s="556"/>
      <c r="D67" s="556"/>
      <c r="E67" s="556"/>
      <c r="F67" s="556"/>
      <c r="G67" s="556"/>
      <c r="H67" s="556"/>
      <c r="I67" s="556"/>
      <c r="J67" s="556"/>
      <c r="K67" s="556"/>
      <c r="L67" s="557"/>
    </row>
    <row r="68" spans="1:14">
      <c r="A68" s="16"/>
      <c r="B68" s="5"/>
      <c r="C68" s="5"/>
      <c r="D68" s="5"/>
      <c r="E68" s="5"/>
      <c r="F68" s="5" t="s">
        <v>51</v>
      </c>
      <c r="G68" s="5"/>
      <c r="H68" s="5"/>
      <c r="I68" s="5"/>
      <c r="J68" s="5"/>
      <c r="K68" s="5"/>
      <c r="L68" s="17"/>
    </row>
    <row r="69" spans="1:14">
      <c r="A69" s="136" t="s">
        <v>82</v>
      </c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21"/>
    </row>
    <row r="70" spans="1:14">
      <c r="A70" s="558"/>
      <c r="B70" s="559"/>
      <c r="C70" s="559"/>
      <c r="D70" s="559"/>
      <c r="E70" s="559"/>
      <c r="F70" s="559"/>
      <c r="G70" s="559"/>
      <c r="H70" s="559"/>
      <c r="I70" s="559"/>
      <c r="J70" s="559"/>
      <c r="K70" s="559"/>
      <c r="L70" s="560"/>
    </row>
    <row r="71" spans="1:14">
      <c r="A71" s="561"/>
      <c r="B71" s="562"/>
      <c r="C71" s="562"/>
      <c r="D71" s="562"/>
      <c r="E71" s="562"/>
      <c r="F71" s="562"/>
      <c r="G71" s="562"/>
      <c r="H71" s="562"/>
      <c r="I71" s="562"/>
      <c r="J71" s="562"/>
      <c r="K71" s="562"/>
      <c r="L71" s="563"/>
    </row>
    <row r="72" spans="1:14">
      <c r="A72" s="564"/>
      <c r="B72" s="565"/>
      <c r="C72" s="565"/>
      <c r="D72" s="565"/>
      <c r="E72" s="565"/>
      <c r="F72" s="565"/>
      <c r="G72" s="565"/>
      <c r="H72" s="565"/>
      <c r="I72" s="565"/>
      <c r="J72" s="565"/>
      <c r="K72" s="565"/>
      <c r="L72" s="566"/>
    </row>
    <row r="73" spans="1:14">
      <c r="A73" s="80"/>
      <c r="B73" s="81"/>
      <c r="C73" s="81"/>
      <c r="D73" s="81"/>
      <c r="E73" s="81"/>
      <c r="F73" s="81"/>
      <c r="G73" s="81"/>
      <c r="H73" s="81"/>
      <c r="I73" s="81"/>
      <c r="J73" s="81"/>
      <c r="K73" s="81"/>
      <c r="L73" s="82"/>
    </row>
    <row r="74" spans="1:14">
      <c r="A74" s="80" t="s">
        <v>53</v>
      </c>
      <c r="B74" s="137"/>
      <c r="C74" s="81"/>
      <c r="D74" s="81"/>
      <c r="E74" s="81"/>
      <c r="F74" s="81"/>
      <c r="G74" s="81"/>
      <c r="H74" s="81"/>
      <c r="I74" s="81"/>
      <c r="J74" s="81"/>
      <c r="K74" s="81"/>
      <c r="L74" s="82"/>
    </row>
    <row r="75" spans="1:14">
      <c r="A75" s="16" t="s">
        <v>54</v>
      </c>
      <c r="B75" s="5"/>
      <c r="C75" s="5"/>
      <c r="D75" s="5"/>
      <c r="E75" s="79"/>
      <c r="F75" s="5"/>
      <c r="G75" s="5"/>
      <c r="H75" s="5"/>
      <c r="I75" s="5"/>
      <c r="J75" s="5"/>
      <c r="K75" s="5"/>
      <c r="L75" s="17"/>
    </row>
    <row r="76" spans="1:14">
      <c r="A76" s="16"/>
      <c r="B76" s="5"/>
      <c r="C76" s="5"/>
      <c r="D76" s="5"/>
      <c r="E76" s="79"/>
      <c r="F76" s="139"/>
      <c r="G76" s="139"/>
      <c r="H76" s="139"/>
      <c r="I76" s="139"/>
      <c r="J76" s="5"/>
      <c r="K76" s="5"/>
      <c r="L76" s="17"/>
    </row>
    <row r="77" spans="1:14">
      <c r="A77" s="149"/>
      <c r="B77" s="139"/>
      <c r="C77" s="139"/>
      <c r="D77" s="139"/>
      <c r="E77" s="139"/>
      <c r="F77" s="139"/>
      <c r="G77" s="139"/>
      <c r="H77" s="139"/>
      <c r="I77" s="139"/>
      <c r="J77" s="139"/>
      <c r="K77" s="139"/>
      <c r="L77" s="140"/>
      <c r="N77" s="95"/>
    </row>
    <row r="78" spans="1:14">
      <c r="A78" s="16" t="s">
        <v>55</v>
      </c>
      <c r="B78" s="83"/>
      <c r="C78" s="83"/>
      <c r="D78" s="84"/>
      <c r="E78" s="141"/>
      <c r="F78" s="141"/>
      <c r="G78" s="141"/>
      <c r="H78" s="141"/>
      <c r="I78" s="142"/>
      <c r="J78" s="142"/>
      <c r="K78" s="142"/>
      <c r="L78" s="143"/>
    </row>
    <row r="79" spans="1:14" ht="15.75" thickBot="1">
      <c r="A79" s="144"/>
      <c r="B79" s="145"/>
      <c r="C79" s="145"/>
      <c r="D79" s="11"/>
      <c r="E79" s="146"/>
      <c r="F79" s="146"/>
      <c r="G79" s="146"/>
      <c r="H79" s="146"/>
      <c r="I79" s="147"/>
      <c r="J79" s="147"/>
      <c r="K79" s="147"/>
      <c r="L79" s="148"/>
    </row>
  </sheetData>
  <mergeCells count="46">
    <mergeCell ref="A67:L67"/>
    <mergeCell ref="A70:L72"/>
    <mergeCell ref="A52:G52"/>
    <mergeCell ref="A53:G53"/>
    <mergeCell ref="A54:G54"/>
    <mergeCell ref="A55:K55"/>
    <mergeCell ref="A57:K57"/>
    <mergeCell ref="G66:I66"/>
    <mergeCell ref="A48:K48"/>
    <mergeCell ref="A33:H33"/>
    <mergeCell ref="A34:H34"/>
    <mergeCell ref="A35:H35"/>
    <mergeCell ref="A36:H36"/>
    <mergeCell ref="A37:H37"/>
    <mergeCell ref="A38:H38"/>
    <mergeCell ref="A39:H39"/>
    <mergeCell ref="A40:K40"/>
    <mergeCell ref="A44:G44"/>
    <mergeCell ref="A45:G45"/>
    <mergeCell ref="A47:G47"/>
    <mergeCell ref="A32:H32"/>
    <mergeCell ref="B20:J20"/>
    <mergeCell ref="A24:E24"/>
    <mergeCell ref="F24:G24"/>
    <mergeCell ref="H24:I24"/>
    <mergeCell ref="A25:E25"/>
    <mergeCell ref="F25:G25"/>
    <mergeCell ref="H25:I25"/>
    <mergeCell ref="A26:E26"/>
    <mergeCell ref="A27:E27"/>
    <mergeCell ref="F27:G27"/>
    <mergeCell ref="H27:I27"/>
    <mergeCell ref="A28:K28"/>
    <mergeCell ref="B19:J19"/>
    <mergeCell ref="A2:A5"/>
    <mergeCell ref="D2:I2"/>
    <mergeCell ref="J2:L2"/>
    <mergeCell ref="D3:I3"/>
    <mergeCell ref="D4:I4"/>
    <mergeCell ref="D5:I5"/>
    <mergeCell ref="K5:L5"/>
    <mergeCell ref="C10:L10"/>
    <mergeCell ref="C11:L11"/>
    <mergeCell ref="C12:L12"/>
    <mergeCell ref="C13:L13"/>
    <mergeCell ref="C14:L14"/>
  </mergeCells>
  <pageMargins left="0.70866141732283472" right="0.70866141732283472" top="0.74803149606299213" bottom="0.74803149606299213" header="0.31496062992125984" footer="0.31496062992125984"/>
  <pageSetup paperSize="9" scale="58" orientation="portrait"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BB78"/>
  <sheetViews>
    <sheetView topLeftCell="A16" zoomScale="80" zoomScaleNormal="80" workbookViewId="0">
      <selection activeCell="K58" sqref="K58"/>
    </sheetView>
  </sheetViews>
  <sheetFormatPr baseColWidth="10" defaultRowHeight="15"/>
  <cols>
    <col min="1" max="1" width="11.42578125" style="85"/>
    <col min="2" max="2" width="12.140625" style="85" bestFit="1" customWidth="1"/>
    <col min="3" max="7" width="11.42578125" style="85"/>
    <col min="8" max="8" width="12.42578125" style="85" customWidth="1"/>
    <col min="9" max="9" width="12.5703125" style="85" customWidth="1"/>
    <col min="10" max="10" width="13.28515625" style="85" customWidth="1"/>
    <col min="11" max="11" width="15.85546875" style="85" customWidth="1"/>
    <col min="12" max="12" width="13" style="85" customWidth="1"/>
    <col min="255" max="255" width="1.85546875" customWidth="1"/>
    <col min="257" max="257" width="12.140625" bestFit="1" customWidth="1"/>
    <col min="263" max="263" width="12.42578125" customWidth="1"/>
    <col min="264" max="264" width="12.5703125" customWidth="1"/>
    <col min="265" max="265" width="13.28515625" customWidth="1"/>
    <col min="266" max="266" width="15.85546875" customWidth="1"/>
    <col min="267" max="267" width="13" customWidth="1"/>
    <col min="268" max="268" width="0.140625" customWidth="1"/>
    <col min="511" max="511" width="1.85546875" customWidth="1"/>
    <col min="513" max="513" width="12.140625" bestFit="1" customWidth="1"/>
    <col min="519" max="519" width="12.42578125" customWidth="1"/>
    <col min="520" max="520" width="12.5703125" customWidth="1"/>
    <col min="521" max="521" width="13.28515625" customWidth="1"/>
    <col min="522" max="522" width="15.85546875" customWidth="1"/>
    <col min="523" max="523" width="13" customWidth="1"/>
    <col min="524" max="524" width="0.140625" customWidth="1"/>
    <col min="767" max="767" width="1.85546875" customWidth="1"/>
    <col min="769" max="769" width="12.140625" bestFit="1" customWidth="1"/>
    <col min="775" max="775" width="12.42578125" customWidth="1"/>
    <col min="776" max="776" width="12.5703125" customWidth="1"/>
    <col min="777" max="777" width="13.28515625" customWidth="1"/>
    <col min="778" max="778" width="15.85546875" customWidth="1"/>
    <col min="779" max="779" width="13" customWidth="1"/>
    <col min="780" max="780" width="0.140625" customWidth="1"/>
    <col min="1023" max="1023" width="1.85546875" customWidth="1"/>
    <col min="1025" max="1025" width="12.140625" bestFit="1" customWidth="1"/>
    <col min="1031" max="1031" width="12.42578125" customWidth="1"/>
    <col min="1032" max="1032" width="12.5703125" customWidth="1"/>
    <col min="1033" max="1033" width="13.28515625" customWidth="1"/>
    <col min="1034" max="1034" width="15.85546875" customWidth="1"/>
    <col min="1035" max="1035" width="13" customWidth="1"/>
    <col min="1036" max="1036" width="0.140625" customWidth="1"/>
    <col min="1279" max="1279" width="1.85546875" customWidth="1"/>
    <col min="1281" max="1281" width="12.140625" bestFit="1" customWidth="1"/>
    <col min="1287" max="1287" width="12.42578125" customWidth="1"/>
    <col min="1288" max="1288" width="12.5703125" customWidth="1"/>
    <col min="1289" max="1289" width="13.28515625" customWidth="1"/>
    <col min="1290" max="1290" width="15.85546875" customWidth="1"/>
    <col min="1291" max="1291" width="13" customWidth="1"/>
    <col min="1292" max="1292" width="0.140625" customWidth="1"/>
    <col min="1535" max="1535" width="1.85546875" customWidth="1"/>
    <col min="1537" max="1537" width="12.140625" bestFit="1" customWidth="1"/>
    <col min="1543" max="1543" width="12.42578125" customWidth="1"/>
    <col min="1544" max="1544" width="12.5703125" customWidth="1"/>
    <col min="1545" max="1545" width="13.28515625" customWidth="1"/>
    <col min="1546" max="1546" width="15.85546875" customWidth="1"/>
    <col min="1547" max="1547" width="13" customWidth="1"/>
    <col min="1548" max="1548" width="0.140625" customWidth="1"/>
    <col min="1791" max="1791" width="1.85546875" customWidth="1"/>
    <col min="1793" max="1793" width="12.140625" bestFit="1" customWidth="1"/>
    <col min="1799" max="1799" width="12.42578125" customWidth="1"/>
    <col min="1800" max="1800" width="12.5703125" customWidth="1"/>
    <col min="1801" max="1801" width="13.28515625" customWidth="1"/>
    <col min="1802" max="1802" width="15.85546875" customWidth="1"/>
    <col min="1803" max="1803" width="13" customWidth="1"/>
    <col min="1804" max="1804" width="0.140625" customWidth="1"/>
    <col min="2047" max="2047" width="1.85546875" customWidth="1"/>
    <col min="2049" max="2049" width="12.140625" bestFit="1" customWidth="1"/>
    <col min="2055" max="2055" width="12.42578125" customWidth="1"/>
    <col min="2056" max="2056" width="12.5703125" customWidth="1"/>
    <col min="2057" max="2057" width="13.28515625" customWidth="1"/>
    <col min="2058" max="2058" width="15.85546875" customWidth="1"/>
    <col min="2059" max="2059" width="13" customWidth="1"/>
    <col min="2060" max="2060" width="0.140625" customWidth="1"/>
    <col min="2303" max="2303" width="1.85546875" customWidth="1"/>
    <col min="2305" max="2305" width="12.140625" bestFit="1" customWidth="1"/>
    <col min="2311" max="2311" width="12.42578125" customWidth="1"/>
    <col min="2312" max="2312" width="12.5703125" customWidth="1"/>
    <col min="2313" max="2313" width="13.28515625" customWidth="1"/>
    <col min="2314" max="2314" width="15.85546875" customWidth="1"/>
    <col min="2315" max="2315" width="13" customWidth="1"/>
    <col min="2316" max="2316" width="0.140625" customWidth="1"/>
    <col min="2559" max="2559" width="1.85546875" customWidth="1"/>
    <col min="2561" max="2561" width="12.140625" bestFit="1" customWidth="1"/>
    <col min="2567" max="2567" width="12.42578125" customWidth="1"/>
    <col min="2568" max="2568" width="12.5703125" customWidth="1"/>
    <col min="2569" max="2569" width="13.28515625" customWidth="1"/>
    <col min="2570" max="2570" width="15.85546875" customWidth="1"/>
    <col min="2571" max="2571" width="13" customWidth="1"/>
    <col min="2572" max="2572" width="0.140625" customWidth="1"/>
    <col min="2815" max="2815" width="1.85546875" customWidth="1"/>
    <col min="2817" max="2817" width="12.140625" bestFit="1" customWidth="1"/>
    <col min="2823" max="2823" width="12.42578125" customWidth="1"/>
    <col min="2824" max="2824" width="12.5703125" customWidth="1"/>
    <col min="2825" max="2825" width="13.28515625" customWidth="1"/>
    <col min="2826" max="2826" width="15.85546875" customWidth="1"/>
    <col min="2827" max="2827" width="13" customWidth="1"/>
    <col min="2828" max="2828" width="0.140625" customWidth="1"/>
    <col min="3071" max="3071" width="1.85546875" customWidth="1"/>
    <col min="3073" max="3073" width="12.140625" bestFit="1" customWidth="1"/>
    <col min="3079" max="3079" width="12.42578125" customWidth="1"/>
    <col min="3080" max="3080" width="12.5703125" customWidth="1"/>
    <col min="3081" max="3081" width="13.28515625" customWidth="1"/>
    <col min="3082" max="3082" width="15.85546875" customWidth="1"/>
    <col min="3083" max="3083" width="13" customWidth="1"/>
    <col min="3084" max="3084" width="0.140625" customWidth="1"/>
    <col min="3327" max="3327" width="1.85546875" customWidth="1"/>
    <col min="3329" max="3329" width="12.140625" bestFit="1" customWidth="1"/>
    <col min="3335" max="3335" width="12.42578125" customWidth="1"/>
    <col min="3336" max="3336" width="12.5703125" customWidth="1"/>
    <col min="3337" max="3337" width="13.28515625" customWidth="1"/>
    <col min="3338" max="3338" width="15.85546875" customWidth="1"/>
    <col min="3339" max="3339" width="13" customWidth="1"/>
    <col min="3340" max="3340" width="0.140625" customWidth="1"/>
    <col min="3583" max="3583" width="1.85546875" customWidth="1"/>
    <col min="3585" max="3585" width="12.140625" bestFit="1" customWidth="1"/>
    <col min="3591" max="3591" width="12.42578125" customWidth="1"/>
    <col min="3592" max="3592" width="12.5703125" customWidth="1"/>
    <col min="3593" max="3593" width="13.28515625" customWidth="1"/>
    <col min="3594" max="3594" width="15.85546875" customWidth="1"/>
    <col min="3595" max="3595" width="13" customWidth="1"/>
    <col min="3596" max="3596" width="0.140625" customWidth="1"/>
    <col min="3839" max="3839" width="1.85546875" customWidth="1"/>
    <col min="3841" max="3841" width="12.140625" bestFit="1" customWidth="1"/>
    <col min="3847" max="3847" width="12.42578125" customWidth="1"/>
    <col min="3848" max="3848" width="12.5703125" customWidth="1"/>
    <col min="3849" max="3849" width="13.28515625" customWidth="1"/>
    <col min="3850" max="3850" width="15.85546875" customWidth="1"/>
    <col min="3851" max="3851" width="13" customWidth="1"/>
    <col min="3852" max="3852" width="0.140625" customWidth="1"/>
    <col min="4095" max="4095" width="1.85546875" customWidth="1"/>
    <col min="4097" max="4097" width="12.140625" bestFit="1" customWidth="1"/>
    <col min="4103" max="4103" width="12.42578125" customWidth="1"/>
    <col min="4104" max="4104" width="12.5703125" customWidth="1"/>
    <col min="4105" max="4105" width="13.28515625" customWidth="1"/>
    <col min="4106" max="4106" width="15.85546875" customWidth="1"/>
    <col min="4107" max="4107" width="13" customWidth="1"/>
    <col min="4108" max="4108" width="0.140625" customWidth="1"/>
    <col min="4351" max="4351" width="1.85546875" customWidth="1"/>
    <col min="4353" max="4353" width="12.140625" bestFit="1" customWidth="1"/>
    <col min="4359" max="4359" width="12.42578125" customWidth="1"/>
    <col min="4360" max="4360" width="12.5703125" customWidth="1"/>
    <col min="4361" max="4361" width="13.28515625" customWidth="1"/>
    <col min="4362" max="4362" width="15.85546875" customWidth="1"/>
    <col min="4363" max="4363" width="13" customWidth="1"/>
    <col min="4364" max="4364" width="0.140625" customWidth="1"/>
    <col min="4607" max="4607" width="1.85546875" customWidth="1"/>
    <col min="4609" max="4609" width="12.140625" bestFit="1" customWidth="1"/>
    <col min="4615" max="4615" width="12.42578125" customWidth="1"/>
    <col min="4616" max="4616" width="12.5703125" customWidth="1"/>
    <col min="4617" max="4617" width="13.28515625" customWidth="1"/>
    <col min="4618" max="4618" width="15.85546875" customWidth="1"/>
    <col min="4619" max="4619" width="13" customWidth="1"/>
    <col min="4620" max="4620" width="0.140625" customWidth="1"/>
    <col min="4863" max="4863" width="1.85546875" customWidth="1"/>
    <col min="4865" max="4865" width="12.140625" bestFit="1" customWidth="1"/>
    <col min="4871" max="4871" width="12.42578125" customWidth="1"/>
    <col min="4872" max="4872" width="12.5703125" customWidth="1"/>
    <col min="4873" max="4873" width="13.28515625" customWidth="1"/>
    <col min="4874" max="4874" width="15.85546875" customWidth="1"/>
    <col min="4875" max="4875" width="13" customWidth="1"/>
    <col min="4876" max="4876" width="0.140625" customWidth="1"/>
    <col min="5119" max="5119" width="1.85546875" customWidth="1"/>
    <col min="5121" max="5121" width="12.140625" bestFit="1" customWidth="1"/>
    <col min="5127" max="5127" width="12.42578125" customWidth="1"/>
    <col min="5128" max="5128" width="12.5703125" customWidth="1"/>
    <col min="5129" max="5129" width="13.28515625" customWidth="1"/>
    <col min="5130" max="5130" width="15.85546875" customWidth="1"/>
    <col min="5131" max="5131" width="13" customWidth="1"/>
    <col min="5132" max="5132" width="0.140625" customWidth="1"/>
    <col min="5375" max="5375" width="1.85546875" customWidth="1"/>
    <col min="5377" max="5377" width="12.140625" bestFit="1" customWidth="1"/>
    <col min="5383" max="5383" width="12.42578125" customWidth="1"/>
    <col min="5384" max="5384" width="12.5703125" customWidth="1"/>
    <col min="5385" max="5385" width="13.28515625" customWidth="1"/>
    <col min="5386" max="5386" width="15.85546875" customWidth="1"/>
    <col min="5387" max="5387" width="13" customWidth="1"/>
    <col min="5388" max="5388" width="0.140625" customWidth="1"/>
    <col min="5631" max="5631" width="1.85546875" customWidth="1"/>
    <col min="5633" max="5633" width="12.140625" bestFit="1" customWidth="1"/>
    <col min="5639" max="5639" width="12.42578125" customWidth="1"/>
    <col min="5640" max="5640" width="12.5703125" customWidth="1"/>
    <col min="5641" max="5641" width="13.28515625" customWidth="1"/>
    <col min="5642" max="5642" width="15.85546875" customWidth="1"/>
    <col min="5643" max="5643" width="13" customWidth="1"/>
    <col min="5644" max="5644" width="0.140625" customWidth="1"/>
    <col min="5887" max="5887" width="1.85546875" customWidth="1"/>
    <col min="5889" max="5889" width="12.140625" bestFit="1" customWidth="1"/>
    <col min="5895" max="5895" width="12.42578125" customWidth="1"/>
    <col min="5896" max="5896" width="12.5703125" customWidth="1"/>
    <col min="5897" max="5897" width="13.28515625" customWidth="1"/>
    <col min="5898" max="5898" width="15.85546875" customWidth="1"/>
    <col min="5899" max="5899" width="13" customWidth="1"/>
    <col min="5900" max="5900" width="0.140625" customWidth="1"/>
    <col min="6143" max="6143" width="1.85546875" customWidth="1"/>
    <col min="6145" max="6145" width="12.140625" bestFit="1" customWidth="1"/>
    <col min="6151" max="6151" width="12.42578125" customWidth="1"/>
    <col min="6152" max="6152" width="12.5703125" customWidth="1"/>
    <col min="6153" max="6153" width="13.28515625" customWidth="1"/>
    <col min="6154" max="6154" width="15.85546875" customWidth="1"/>
    <col min="6155" max="6155" width="13" customWidth="1"/>
    <col min="6156" max="6156" width="0.140625" customWidth="1"/>
    <col min="6399" max="6399" width="1.85546875" customWidth="1"/>
    <col min="6401" max="6401" width="12.140625" bestFit="1" customWidth="1"/>
    <col min="6407" max="6407" width="12.42578125" customWidth="1"/>
    <col min="6408" max="6408" width="12.5703125" customWidth="1"/>
    <col min="6409" max="6409" width="13.28515625" customWidth="1"/>
    <col min="6410" max="6410" width="15.85546875" customWidth="1"/>
    <col min="6411" max="6411" width="13" customWidth="1"/>
    <col min="6412" max="6412" width="0.140625" customWidth="1"/>
    <col min="6655" max="6655" width="1.85546875" customWidth="1"/>
    <col min="6657" max="6657" width="12.140625" bestFit="1" customWidth="1"/>
    <col min="6663" max="6663" width="12.42578125" customWidth="1"/>
    <col min="6664" max="6664" width="12.5703125" customWidth="1"/>
    <col min="6665" max="6665" width="13.28515625" customWidth="1"/>
    <col min="6666" max="6666" width="15.85546875" customWidth="1"/>
    <col min="6667" max="6667" width="13" customWidth="1"/>
    <col min="6668" max="6668" width="0.140625" customWidth="1"/>
    <col min="6911" max="6911" width="1.85546875" customWidth="1"/>
    <col min="6913" max="6913" width="12.140625" bestFit="1" customWidth="1"/>
    <col min="6919" max="6919" width="12.42578125" customWidth="1"/>
    <col min="6920" max="6920" width="12.5703125" customWidth="1"/>
    <col min="6921" max="6921" width="13.28515625" customWidth="1"/>
    <col min="6922" max="6922" width="15.85546875" customWidth="1"/>
    <col min="6923" max="6923" width="13" customWidth="1"/>
    <col min="6924" max="6924" width="0.140625" customWidth="1"/>
    <col min="7167" max="7167" width="1.85546875" customWidth="1"/>
    <col min="7169" max="7169" width="12.140625" bestFit="1" customWidth="1"/>
    <col min="7175" max="7175" width="12.42578125" customWidth="1"/>
    <col min="7176" max="7176" width="12.5703125" customWidth="1"/>
    <col min="7177" max="7177" width="13.28515625" customWidth="1"/>
    <col min="7178" max="7178" width="15.85546875" customWidth="1"/>
    <col min="7179" max="7179" width="13" customWidth="1"/>
    <col min="7180" max="7180" width="0.140625" customWidth="1"/>
    <col min="7423" max="7423" width="1.85546875" customWidth="1"/>
    <col min="7425" max="7425" width="12.140625" bestFit="1" customWidth="1"/>
    <col min="7431" max="7431" width="12.42578125" customWidth="1"/>
    <col min="7432" max="7432" width="12.5703125" customWidth="1"/>
    <col min="7433" max="7433" width="13.28515625" customWidth="1"/>
    <col min="7434" max="7434" width="15.85546875" customWidth="1"/>
    <col min="7435" max="7435" width="13" customWidth="1"/>
    <col min="7436" max="7436" width="0.140625" customWidth="1"/>
    <col min="7679" max="7679" width="1.85546875" customWidth="1"/>
    <col min="7681" max="7681" width="12.140625" bestFit="1" customWidth="1"/>
    <col min="7687" max="7687" width="12.42578125" customWidth="1"/>
    <col min="7688" max="7688" width="12.5703125" customWidth="1"/>
    <col min="7689" max="7689" width="13.28515625" customWidth="1"/>
    <col min="7690" max="7690" width="15.85546875" customWidth="1"/>
    <col min="7691" max="7691" width="13" customWidth="1"/>
    <col min="7692" max="7692" width="0.140625" customWidth="1"/>
    <col min="7935" max="7935" width="1.85546875" customWidth="1"/>
    <col min="7937" max="7937" width="12.140625" bestFit="1" customWidth="1"/>
    <col min="7943" max="7943" width="12.42578125" customWidth="1"/>
    <col min="7944" max="7944" width="12.5703125" customWidth="1"/>
    <col min="7945" max="7945" width="13.28515625" customWidth="1"/>
    <col min="7946" max="7946" width="15.85546875" customWidth="1"/>
    <col min="7947" max="7947" width="13" customWidth="1"/>
    <col min="7948" max="7948" width="0.140625" customWidth="1"/>
    <col min="8191" max="8191" width="1.85546875" customWidth="1"/>
    <col min="8193" max="8193" width="12.140625" bestFit="1" customWidth="1"/>
    <col min="8199" max="8199" width="12.42578125" customWidth="1"/>
    <col min="8200" max="8200" width="12.5703125" customWidth="1"/>
    <col min="8201" max="8201" width="13.28515625" customWidth="1"/>
    <col min="8202" max="8202" width="15.85546875" customWidth="1"/>
    <col min="8203" max="8203" width="13" customWidth="1"/>
    <col min="8204" max="8204" width="0.140625" customWidth="1"/>
    <col min="8447" max="8447" width="1.85546875" customWidth="1"/>
    <col min="8449" max="8449" width="12.140625" bestFit="1" customWidth="1"/>
    <col min="8455" max="8455" width="12.42578125" customWidth="1"/>
    <col min="8456" max="8456" width="12.5703125" customWidth="1"/>
    <col min="8457" max="8457" width="13.28515625" customWidth="1"/>
    <col min="8458" max="8458" width="15.85546875" customWidth="1"/>
    <col min="8459" max="8459" width="13" customWidth="1"/>
    <col min="8460" max="8460" width="0.140625" customWidth="1"/>
    <col min="8703" max="8703" width="1.85546875" customWidth="1"/>
    <col min="8705" max="8705" width="12.140625" bestFit="1" customWidth="1"/>
    <col min="8711" max="8711" width="12.42578125" customWidth="1"/>
    <col min="8712" max="8712" width="12.5703125" customWidth="1"/>
    <col min="8713" max="8713" width="13.28515625" customWidth="1"/>
    <col min="8714" max="8714" width="15.85546875" customWidth="1"/>
    <col min="8715" max="8715" width="13" customWidth="1"/>
    <col min="8716" max="8716" width="0.140625" customWidth="1"/>
    <col min="8959" max="8959" width="1.85546875" customWidth="1"/>
    <col min="8961" max="8961" width="12.140625" bestFit="1" customWidth="1"/>
    <col min="8967" max="8967" width="12.42578125" customWidth="1"/>
    <col min="8968" max="8968" width="12.5703125" customWidth="1"/>
    <col min="8969" max="8969" width="13.28515625" customWidth="1"/>
    <col min="8970" max="8970" width="15.85546875" customWidth="1"/>
    <col min="8971" max="8971" width="13" customWidth="1"/>
    <col min="8972" max="8972" width="0.140625" customWidth="1"/>
    <col min="9215" max="9215" width="1.85546875" customWidth="1"/>
    <col min="9217" max="9217" width="12.140625" bestFit="1" customWidth="1"/>
    <col min="9223" max="9223" width="12.42578125" customWidth="1"/>
    <col min="9224" max="9224" width="12.5703125" customWidth="1"/>
    <col min="9225" max="9225" width="13.28515625" customWidth="1"/>
    <col min="9226" max="9226" width="15.85546875" customWidth="1"/>
    <col min="9227" max="9227" width="13" customWidth="1"/>
    <col min="9228" max="9228" width="0.140625" customWidth="1"/>
    <col min="9471" max="9471" width="1.85546875" customWidth="1"/>
    <col min="9473" max="9473" width="12.140625" bestFit="1" customWidth="1"/>
    <col min="9479" max="9479" width="12.42578125" customWidth="1"/>
    <col min="9480" max="9480" width="12.5703125" customWidth="1"/>
    <col min="9481" max="9481" width="13.28515625" customWidth="1"/>
    <col min="9482" max="9482" width="15.85546875" customWidth="1"/>
    <col min="9483" max="9483" width="13" customWidth="1"/>
    <col min="9484" max="9484" width="0.140625" customWidth="1"/>
    <col min="9727" max="9727" width="1.85546875" customWidth="1"/>
    <col min="9729" max="9729" width="12.140625" bestFit="1" customWidth="1"/>
    <col min="9735" max="9735" width="12.42578125" customWidth="1"/>
    <col min="9736" max="9736" width="12.5703125" customWidth="1"/>
    <col min="9737" max="9737" width="13.28515625" customWidth="1"/>
    <col min="9738" max="9738" width="15.85546875" customWidth="1"/>
    <col min="9739" max="9739" width="13" customWidth="1"/>
    <col min="9740" max="9740" width="0.140625" customWidth="1"/>
    <col min="9983" max="9983" width="1.85546875" customWidth="1"/>
    <col min="9985" max="9985" width="12.140625" bestFit="1" customWidth="1"/>
    <col min="9991" max="9991" width="12.42578125" customWidth="1"/>
    <col min="9992" max="9992" width="12.5703125" customWidth="1"/>
    <col min="9993" max="9993" width="13.28515625" customWidth="1"/>
    <col min="9994" max="9994" width="15.85546875" customWidth="1"/>
    <col min="9995" max="9995" width="13" customWidth="1"/>
    <col min="9996" max="9996" width="0.140625" customWidth="1"/>
    <col min="10239" max="10239" width="1.85546875" customWidth="1"/>
    <col min="10241" max="10241" width="12.140625" bestFit="1" customWidth="1"/>
    <col min="10247" max="10247" width="12.42578125" customWidth="1"/>
    <col min="10248" max="10248" width="12.5703125" customWidth="1"/>
    <col min="10249" max="10249" width="13.28515625" customWidth="1"/>
    <col min="10250" max="10250" width="15.85546875" customWidth="1"/>
    <col min="10251" max="10251" width="13" customWidth="1"/>
    <col min="10252" max="10252" width="0.140625" customWidth="1"/>
    <col min="10495" max="10495" width="1.85546875" customWidth="1"/>
    <col min="10497" max="10497" width="12.140625" bestFit="1" customWidth="1"/>
    <col min="10503" max="10503" width="12.42578125" customWidth="1"/>
    <col min="10504" max="10504" width="12.5703125" customWidth="1"/>
    <col min="10505" max="10505" width="13.28515625" customWidth="1"/>
    <col min="10506" max="10506" width="15.85546875" customWidth="1"/>
    <col min="10507" max="10507" width="13" customWidth="1"/>
    <col min="10508" max="10508" width="0.140625" customWidth="1"/>
    <col min="10751" max="10751" width="1.85546875" customWidth="1"/>
    <col min="10753" max="10753" width="12.140625" bestFit="1" customWidth="1"/>
    <col min="10759" max="10759" width="12.42578125" customWidth="1"/>
    <col min="10760" max="10760" width="12.5703125" customWidth="1"/>
    <col min="10761" max="10761" width="13.28515625" customWidth="1"/>
    <col min="10762" max="10762" width="15.85546875" customWidth="1"/>
    <col min="10763" max="10763" width="13" customWidth="1"/>
    <col min="10764" max="10764" width="0.140625" customWidth="1"/>
    <col min="11007" max="11007" width="1.85546875" customWidth="1"/>
    <col min="11009" max="11009" width="12.140625" bestFit="1" customWidth="1"/>
    <col min="11015" max="11015" width="12.42578125" customWidth="1"/>
    <col min="11016" max="11016" width="12.5703125" customWidth="1"/>
    <col min="11017" max="11017" width="13.28515625" customWidth="1"/>
    <col min="11018" max="11018" width="15.85546875" customWidth="1"/>
    <col min="11019" max="11019" width="13" customWidth="1"/>
    <col min="11020" max="11020" width="0.140625" customWidth="1"/>
    <col min="11263" max="11263" width="1.85546875" customWidth="1"/>
    <col min="11265" max="11265" width="12.140625" bestFit="1" customWidth="1"/>
    <col min="11271" max="11271" width="12.42578125" customWidth="1"/>
    <col min="11272" max="11272" width="12.5703125" customWidth="1"/>
    <col min="11273" max="11273" width="13.28515625" customWidth="1"/>
    <col min="11274" max="11274" width="15.85546875" customWidth="1"/>
    <col min="11275" max="11275" width="13" customWidth="1"/>
    <col min="11276" max="11276" width="0.140625" customWidth="1"/>
    <col min="11519" max="11519" width="1.85546875" customWidth="1"/>
    <col min="11521" max="11521" width="12.140625" bestFit="1" customWidth="1"/>
    <col min="11527" max="11527" width="12.42578125" customWidth="1"/>
    <col min="11528" max="11528" width="12.5703125" customWidth="1"/>
    <col min="11529" max="11529" width="13.28515625" customWidth="1"/>
    <col min="11530" max="11530" width="15.85546875" customWidth="1"/>
    <col min="11531" max="11531" width="13" customWidth="1"/>
    <col min="11532" max="11532" width="0.140625" customWidth="1"/>
    <col min="11775" max="11775" width="1.85546875" customWidth="1"/>
    <col min="11777" max="11777" width="12.140625" bestFit="1" customWidth="1"/>
    <col min="11783" max="11783" width="12.42578125" customWidth="1"/>
    <col min="11784" max="11784" width="12.5703125" customWidth="1"/>
    <col min="11785" max="11785" width="13.28515625" customWidth="1"/>
    <col min="11786" max="11786" width="15.85546875" customWidth="1"/>
    <col min="11787" max="11787" width="13" customWidth="1"/>
    <col min="11788" max="11788" width="0.140625" customWidth="1"/>
    <col min="12031" max="12031" width="1.85546875" customWidth="1"/>
    <col min="12033" max="12033" width="12.140625" bestFit="1" customWidth="1"/>
    <col min="12039" max="12039" width="12.42578125" customWidth="1"/>
    <col min="12040" max="12040" width="12.5703125" customWidth="1"/>
    <col min="12041" max="12041" width="13.28515625" customWidth="1"/>
    <col min="12042" max="12042" width="15.85546875" customWidth="1"/>
    <col min="12043" max="12043" width="13" customWidth="1"/>
    <col min="12044" max="12044" width="0.140625" customWidth="1"/>
    <col min="12287" max="12287" width="1.85546875" customWidth="1"/>
    <col min="12289" max="12289" width="12.140625" bestFit="1" customWidth="1"/>
    <col min="12295" max="12295" width="12.42578125" customWidth="1"/>
    <col min="12296" max="12296" width="12.5703125" customWidth="1"/>
    <col min="12297" max="12297" width="13.28515625" customWidth="1"/>
    <col min="12298" max="12298" width="15.85546875" customWidth="1"/>
    <col min="12299" max="12299" width="13" customWidth="1"/>
    <col min="12300" max="12300" width="0.140625" customWidth="1"/>
    <col min="12543" max="12543" width="1.85546875" customWidth="1"/>
    <col min="12545" max="12545" width="12.140625" bestFit="1" customWidth="1"/>
    <col min="12551" max="12551" width="12.42578125" customWidth="1"/>
    <col min="12552" max="12552" width="12.5703125" customWidth="1"/>
    <col min="12553" max="12553" width="13.28515625" customWidth="1"/>
    <col min="12554" max="12554" width="15.85546875" customWidth="1"/>
    <col min="12555" max="12555" width="13" customWidth="1"/>
    <col min="12556" max="12556" width="0.140625" customWidth="1"/>
    <col min="12799" max="12799" width="1.85546875" customWidth="1"/>
    <col min="12801" max="12801" width="12.140625" bestFit="1" customWidth="1"/>
    <col min="12807" max="12807" width="12.42578125" customWidth="1"/>
    <col min="12808" max="12808" width="12.5703125" customWidth="1"/>
    <col min="12809" max="12809" width="13.28515625" customWidth="1"/>
    <col min="12810" max="12810" width="15.85546875" customWidth="1"/>
    <col min="12811" max="12811" width="13" customWidth="1"/>
    <col min="12812" max="12812" width="0.140625" customWidth="1"/>
    <col min="13055" max="13055" width="1.85546875" customWidth="1"/>
    <col min="13057" max="13057" width="12.140625" bestFit="1" customWidth="1"/>
    <col min="13063" max="13063" width="12.42578125" customWidth="1"/>
    <col min="13064" max="13064" width="12.5703125" customWidth="1"/>
    <col min="13065" max="13065" width="13.28515625" customWidth="1"/>
    <col min="13066" max="13066" width="15.85546875" customWidth="1"/>
    <col min="13067" max="13067" width="13" customWidth="1"/>
    <col min="13068" max="13068" width="0.140625" customWidth="1"/>
    <col min="13311" max="13311" width="1.85546875" customWidth="1"/>
    <col min="13313" max="13313" width="12.140625" bestFit="1" customWidth="1"/>
    <col min="13319" max="13319" width="12.42578125" customWidth="1"/>
    <col min="13320" max="13320" width="12.5703125" customWidth="1"/>
    <col min="13321" max="13321" width="13.28515625" customWidth="1"/>
    <col min="13322" max="13322" width="15.85546875" customWidth="1"/>
    <col min="13323" max="13323" width="13" customWidth="1"/>
    <col min="13324" max="13324" width="0.140625" customWidth="1"/>
    <col min="13567" max="13567" width="1.85546875" customWidth="1"/>
    <col min="13569" max="13569" width="12.140625" bestFit="1" customWidth="1"/>
    <col min="13575" max="13575" width="12.42578125" customWidth="1"/>
    <col min="13576" max="13576" width="12.5703125" customWidth="1"/>
    <col min="13577" max="13577" width="13.28515625" customWidth="1"/>
    <col min="13578" max="13578" width="15.85546875" customWidth="1"/>
    <col min="13579" max="13579" width="13" customWidth="1"/>
    <col min="13580" max="13580" width="0.140625" customWidth="1"/>
    <col min="13823" max="13823" width="1.85546875" customWidth="1"/>
    <col min="13825" max="13825" width="12.140625" bestFit="1" customWidth="1"/>
    <col min="13831" max="13831" width="12.42578125" customWidth="1"/>
    <col min="13832" max="13832" width="12.5703125" customWidth="1"/>
    <col min="13833" max="13833" width="13.28515625" customWidth="1"/>
    <col min="13834" max="13834" width="15.85546875" customWidth="1"/>
    <col min="13835" max="13835" width="13" customWidth="1"/>
    <col min="13836" max="13836" width="0.140625" customWidth="1"/>
    <col min="14079" max="14079" width="1.85546875" customWidth="1"/>
    <col min="14081" max="14081" width="12.140625" bestFit="1" customWidth="1"/>
    <col min="14087" max="14087" width="12.42578125" customWidth="1"/>
    <col min="14088" max="14088" width="12.5703125" customWidth="1"/>
    <col min="14089" max="14089" width="13.28515625" customWidth="1"/>
    <col min="14090" max="14090" width="15.85546875" customWidth="1"/>
    <col min="14091" max="14091" width="13" customWidth="1"/>
    <col min="14092" max="14092" width="0.140625" customWidth="1"/>
    <col min="14335" max="14335" width="1.85546875" customWidth="1"/>
    <col min="14337" max="14337" width="12.140625" bestFit="1" customWidth="1"/>
    <col min="14343" max="14343" width="12.42578125" customWidth="1"/>
    <col min="14344" max="14344" width="12.5703125" customWidth="1"/>
    <col min="14345" max="14345" width="13.28515625" customWidth="1"/>
    <col min="14346" max="14346" width="15.85546875" customWidth="1"/>
    <col min="14347" max="14347" width="13" customWidth="1"/>
    <col min="14348" max="14348" width="0.140625" customWidth="1"/>
    <col min="14591" max="14591" width="1.85546875" customWidth="1"/>
    <col min="14593" max="14593" width="12.140625" bestFit="1" customWidth="1"/>
    <col min="14599" max="14599" width="12.42578125" customWidth="1"/>
    <col min="14600" max="14600" width="12.5703125" customWidth="1"/>
    <col min="14601" max="14601" width="13.28515625" customWidth="1"/>
    <col min="14602" max="14602" width="15.85546875" customWidth="1"/>
    <col min="14603" max="14603" width="13" customWidth="1"/>
    <col min="14604" max="14604" width="0.140625" customWidth="1"/>
    <col min="14847" max="14847" width="1.85546875" customWidth="1"/>
    <col min="14849" max="14849" width="12.140625" bestFit="1" customWidth="1"/>
    <col min="14855" max="14855" width="12.42578125" customWidth="1"/>
    <col min="14856" max="14856" width="12.5703125" customWidth="1"/>
    <col min="14857" max="14857" width="13.28515625" customWidth="1"/>
    <col min="14858" max="14858" width="15.85546875" customWidth="1"/>
    <col min="14859" max="14859" width="13" customWidth="1"/>
    <col min="14860" max="14860" width="0.140625" customWidth="1"/>
    <col min="15103" max="15103" width="1.85546875" customWidth="1"/>
    <col min="15105" max="15105" width="12.140625" bestFit="1" customWidth="1"/>
    <col min="15111" max="15111" width="12.42578125" customWidth="1"/>
    <col min="15112" max="15112" width="12.5703125" customWidth="1"/>
    <col min="15113" max="15113" width="13.28515625" customWidth="1"/>
    <col min="15114" max="15114" width="15.85546875" customWidth="1"/>
    <col min="15115" max="15115" width="13" customWidth="1"/>
    <col min="15116" max="15116" width="0.140625" customWidth="1"/>
    <col min="15359" max="15359" width="1.85546875" customWidth="1"/>
    <col min="15361" max="15361" width="12.140625" bestFit="1" customWidth="1"/>
    <col min="15367" max="15367" width="12.42578125" customWidth="1"/>
    <col min="15368" max="15368" width="12.5703125" customWidth="1"/>
    <col min="15369" max="15369" width="13.28515625" customWidth="1"/>
    <col min="15370" max="15370" width="15.85546875" customWidth="1"/>
    <col min="15371" max="15371" width="13" customWidth="1"/>
    <col min="15372" max="15372" width="0.140625" customWidth="1"/>
    <col min="15615" max="15615" width="1.85546875" customWidth="1"/>
    <col min="15617" max="15617" width="12.140625" bestFit="1" customWidth="1"/>
    <col min="15623" max="15623" width="12.42578125" customWidth="1"/>
    <col min="15624" max="15624" width="12.5703125" customWidth="1"/>
    <col min="15625" max="15625" width="13.28515625" customWidth="1"/>
    <col min="15626" max="15626" width="15.85546875" customWidth="1"/>
    <col min="15627" max="15627" width="13" customWidth="1"/>
    <col min="15628" max="15628" width="0.140625" customWidth="1"/>
    <col min="15871" max="15871" width="1.85546875" customWidth="1"/>
    <col min="15873" max="15873" width="12.140625" bestFit="1" customWidth="1"/>
    <col min="15879" max="15879" width="12.42578125" customWidth="1"/>
    <col min="15880" max="15880" width="12.5703125" customWidth="1"/>
    <col min="15881" max="15881" width="13.28515625" customWidth="1"/>
    <col min="15882" max="15882" width="15.85546875" customWidth="1"/>
    <col min="15883" max="15883" width="13" customWidth="1"/>
    <col min="15884" max="15884" width="0.140625" customWidth="1"/>
    <col min="16127" max="16127" width="1.85546875" customWidth="1"/>
    <col min="16129" max="16129" width="12.140625" bestFit="1" customWidth="1"/>
    <col min="16135" max="16135" width="12.42578125" customWidth="1"/>
    <col min="16136" max="16136" width="12.5703125" customWidth="1"/>
    <col min="16137" max="16137" width="13.28515625" customWidth="1"/>
    <col min="16138" max="16138" width="15.85546875" customWidth="1"/>
    <col min="16139" max="16139" width="13" customWidth="1"/>
    <col min="16140" max="16140" width="0.140625" customWidth="1"/>
  </cols>
  <sheetData>
    <row r="1" spans="1:54" ht="4.5" customHeight="1">
      <c r="A1" s="1"/>
      <c r="B1" s="2"/>
      <c r="C1" s="3"/>
      <c r="D1" s="2"/>
      <c r="E1" s="2"/>
      <c r="F1" s="2"/>
      <c r="G1" s="2"/>
      <c r="H1" s="2"/>
      <c r="I1" s="3"/>
      <c r="J1" s="2"/>
      <c r="K1" s="2"/>
      <c r="L1" s="3"/>
    </row>
    <row r="2" spans="1:54" ht="13.5" customHeight="1" thickBot="1">
      <c r="A2" s="600"/>
      <c r="B2" s="5"/>
      <c r="C2" s="6"/>
      <c r="D2" s="602"/>
      <c r="E2" s="602"/>
      <c r="F2" s="602"/>
      <c r="G2" s="602"/>
      <c r="H2" s="602"/>
      <c r="I2" s="603"/>
      <c r="J2" s="604" t="s">
        <v>6</v>
      </c>
      <c r="K2" s="604"/>
      <c r="L2" s="605"/>
    </row>
    <row r="3" spans="1:54">
      <c r="A3" s="600"/>
      <c r="B3" s="5"/>
      <c r="C3" s="6"/>
      <c r="D3" s="602" t="s">
        <v>7</v>
      </c>
      <c r="E3" s="602"/>
      <c r="F3" s="602"/>
      <c r="G3" s="602"/>
      <c r="H3" s="602"/>
      <c r="I3" s="603"/>
      <c r="J3" s="8" t="s">
        <v>8</v>
      </c>
      <c r="K3" s="2"/>
      <c r="L3" s="9"/>
    </row>
    <row r="4" spans="1:54" ht="15.75" thickBot="1">
      <c r="A4" s="600"/>
      <c r="B4" s="5"/>
      <c r="C4" s="10"/>
      <c r="D4" s="606" t="s">
        <v>9</v>
      </c>
      <c r="E4" s="606"/>
      <c r="F4" s="606"/>
      <c r="G4" s="606"/>
      <c r="H4" s="606"/>
      <c r="I4" s="607"/>
      <c r="J4" s="11"/>
      <c r="K4" s="11"/>
      <c r="L4" s="12"/>
    </row>
    <row r="5" spans="1:54" ht="15.75" thickBot="1">
      <c r="A5" s="601"/>
      <c r="B5" s="11"/>
      <c r="C5" s="13"/>
      <c r="D5" s="608" t="s">
        <v>56</v>
      </c>
      <c r="E5" s="608"/>
      <c r="F5" s="608"/>
      <c r="G5" s="608"/>
      <c r="H5" s="608"/>
      <c r="I5" s="609"/>
      <c r="J5" s="14" t="s">
        <v>10</v>
      </c>
      <c r="K5" s="610"/>
      <c r="L5" s="611"/>
    </row>
    <row r="6" spans="1:54">
      <c r="A6" s="16"/>
      <c r="B6" s="5"/>
      <c r="C6" s="5"/>
      <c r="D6" s="5"/>
      <c r="E6" s="5"/>
      <c r="F6" s="5"/>
      <c r="G6" s="5"/>
      <c r="H6" s="5"/>
      <c r="I6" s="5"/>
      <c r="J6" s="5"/>
      <c r="K6" s="5"/>
      <c r="L6" s="17"/>
    </row>
    <row r="7" spans="1:54">
      <c r="A7" s="128" t="s">
        <v>11</v>
      </c>
      <c r="B7" s="19"/>
      <c r="C7" s="20"/>
      <c r="D7" s="20"/>
      <c r="E7" s="20"/>
      <c r="F7" s="20"/>
      <c r="G7" s="20"/>
      <c r="H7" s="20"/>
      <c r="I7" s="20"/>
      <c r="J7" s="20"/>
      <c r="K7" s="20"/>
      <c r="L7" s="21"/>
    </row>
    <row r="8" spans="1:54" ht="5.25" customHeight="1">
      <c r="A8" s="16"/>
      <c r="B8" s="23"/>
      <c r="C8" s="23"/>
      <c r="D8" s="23"/>
      <c r="E8" s="23"/>
      <c r="F8" s="23"/>
      <c r="G8" s="23"/>
      <c r="H8" s="23"/>
      <c r="I8" s="23"/>
      <c r="J8" s="23"/>
      <c r="K8" s="23"/>
      <c r="L8" s="17"/>
    </row>
    <row r="9" spans="1:54">
      <c r="A9" s="129" t="s">
        <v>12</v>
      </c>
      <c r="B9" s="5"/>
      <c r="C9" s="24"/>
      <c r="D9" s="25" t="s">
        <v>13</v>
      </c>
      <c r="E9" s="23"/>
      <c r="F9" s="23"/>
      <c r="G9" s="23"/>
      <c r="H9" s="23"/>
      <c r="I9" s="23"/>
      <c r="J9" s="23"/>
      <c r="K9" s="23"/>
      <c r="L9" s="17"/>
    </row>
    <row r="10" spans="1:54">
      <c r="A10" s="129" t="s">
        <v>14</v>
      </c>
      <c r="B10" s="5"/>
      <c r="C10" s="612"/>
      <c r="D10" s="612"/>
      <c r="E10" s="612"/>
      <c r="F10" s="612"/>
      <c r="G10" s="612"/>
      <c r="H10" s="612"/>
      <c r="I10" s="612"/>
      <c r="J10" s="612"/>
      <c r="K10" s="612"/>
      <c r="L10" s="613"/>
    </row>
    <row r="11" spans="1:54">
      <c r="A11" s="130"/>
      <c r="B11" s="5"/>
      <c r="C11" s="612"/>
      <c r="D11" s="612"/>
      <c r="E11" s="612"/>
      <c r="F11" s="612"/>
      <c r="G11" s="612"/>
      <c r="H11" s="612"/>
      <c r="I11" s="612"/>
      <c r="J11" s="612"/>
      <c r="K11" s="612"/>
      <c r="L11" s="613"/>
    </row>
    <row r="12" spans="1:54">
      <c r="A12" s="129" t="s">
        <v>15</v>
      </c>
      <c r="B12" s="5"/>
      <c r="C12" s="614"/>
      <c r="D12" s="614"/>
      <c r="E12" s="614"/>
      <c r="F12" s="614"/>
      <c r="G12" s="614"/>
      <c r="H12" s="614"/>
      <c r="I12" s="614"/>
      <c r="J12" s="614"/>
      <c r="K12" s="614"/>
      <c r="L12" s="615"/>
    </row>
    <row r="13" spans="1:54">
      <c r="A13" s="129" t="s">
        <v>16</v>
      </c>
      <c r="B13" s="5"/>
      <c r="C13" s="614"/>
      <c r="D13" s="614"/>
      <c r="E13" s="614"/>
      <c r="F13" s="614"/>
      <c r="G13" s="614"/>
      <c r="H13" s="614"/>
      <c r="I13" s="614"/>
      <c r="J13" s="614"/>
      <c r="K13" s="614"/>
      <c r="L13" s="615"/>
    </row>
    <row r="14" spans="1:54">
      <c r="A14" s="129" t="s">
        <v>17</v>
      </c>
      <c r="B14" s="5"/>
      <c r="C14" s="614"/>
      <c r="D14" s="614"/>
      <c r="E14" s="614"/>
      <c r="F14" s="614"/>
      <c r="G14" s="614"/>
      <c r="H14" s="614"/>
      <c r="I14" s="614"/>
      <c r="J14" s="614"/>
      <c r="K14" s="614"/>
      <c r="L14" s="615"/>
    </row>
    <row r="15" spans="1:54" ht="4.5" customHeight="1" thickBot="1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8"/>
    </row>
    <row r="16" spans="1:54" s="32" customFormat="1" ht="2.25" customHeight="1" thickBot="1">
      <c r="A16" s="131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</row>
    <row r="17" spans="1:13">
      <c r="A17" s="132" t="s">
        <v>18</v>
      </c>
      <c r="B17" s="33"/>
      <c r="C17" s="34"/>
      <c r="D17" s="34"/>
      <c r="E17" s="34"/>
      <c r="F17" s="34"/>
      <c r="G17" s="34"/>
      <c r="H17" s="34"/>
      <c r="I17" s="34"/>
      <c r="J17" s="34"/>
      <c r="K17" s="34"/>
      <c r="L17" s="35"/>
    </row>
    <row r="18" spans="1:13" ht="15.75" thickBot="1">
      <c r="A18" s="16"/>
      <c r="B18" s="5"/>
      <c r="C18" s="5"/>
      <c r="D18" s="5"/>
      <c r="E18" s="5"/>
      <c r="F18" s="5"/>
      <c r="G18" s="5"/>
      <c r="H18" s="5"/>
      <c r="I18" s="5"/>
      <c r="J18" s="5"/>
      <c r="K18" s="5"/>
      <c r="L18" s="17"/>
    </row>
    <row r="19" spans="1:13">
      <c r="A19" s="37" t="s">
        <v>19</v>
      </c>
      <c r="B19" s="570" t="s">
        <v>20</v>
      </c>
      <c r="C19" s="571"/>
      <c r="D19" s="571"/>
      <c r="E19" s="571"/>
      <c r="F19" s="571"/>
      <c r="G19" s="571"/>
      <c r="H19" s="571"/>
      <c r="I19" s="571"/>
      <c r="J19" s="599"/>
      <c r="K19" s="170" t="s">
        <v>21</v>
      </c>
      <c r="L19" s="37" t="s">
        <v>22</v>
      </c>
      <c r="M19" s="18"/>
    </row>
    <row r="20" spans="1:13" ht="15.75" thickBot="1">
      <c r="A20" s="39" t="s">
        <v>295</v>
      </c>
      <c r="B20" s="584" t="s">
        <v>137</v>
      </c>
      <c r="C20" s="585"/>
      <c r="D20" s="585"/>
      <c r="E20" s="585"/>
      <c r="F20" s="585"/>
      <c r="G20" s="585"/>
      <c r="H20" s="585"/>
      <c r="I20" s="585"/>
      <c r="J20" s="586"/>
      <c r="K20" s="40" t="s">
        <v>1</v>
      </c>
      <c r="L20" s="41"/>
      <c r="M20" s="18"/>
    </row>
    <row r="21" spans="1:13">
      <c r="A21" s="16"/>
      <c r="B21" s="5"/>
      <c r="C21" s="5"/>
      <c r="D21" s="5"/>
      <c r="E21" s="5"/>
      <c r="F21" s="5"/>
      <c r="G21" s="5"/>
      <c r="H21" s="5"/>
      <c r="I21" s="5"/>
      <c r="J21" s="5"/>
      <c r="K21" s="5"/>
      <c r="L21" s="17"/>
    </row>
    <row r="22" spans="1:13">
      <c r="A22" s="133" t="s">
        <v>24</v>
      </c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3"/>
    </row>
    <row r="23" spans="1:13" s="49" customFormat="1" ht="15.75" thickBot="1">
      <c r="A23" s="134"/>
      <c r="B23" s="45"/>
      <c r="C23" s="45"/>
      <c r="D23" s="45"/>
      <c r="E23" s="45"/>
      <c r="F23" s="45"/>
      <c r="G23" s="45"/>
      <c r="H23" s="46"/>
      <c r="I23" s="46"/>
      <c r="J23" s="45"/>
      <c r="K23" s="45"/>
      <c r="L23" s="47"/>
    </row>
    <row r="24" spans="1:13">
      <c r="A24" s="570" t="s">
        <v>20</v>
      </c>
      <c r="B24" s="587"/>
      <c r="C24" s="587"/>
      <c r="D24" s="587"/>
      <c r="E24" s="588"/>
      <c r="F24" s="589" t="s">
        <v>25</v>
      </c>
      <c r="G24" s="587"/>
      <c r="H24" s="590" t="s">
        <v>26</v>
      </c>
      <c r="I24" s="591"/>
      <c r="J24" s="50" t="s">
        <v>27</v>
      </c>
      <c r="K24" s="170" t="s">
        <v>28</v>
      </c>
      <c r="L24" s="51" t="s">
        <v>29</v>
      </c>
    </row>
    <row r="25" spans="1:13">
      <c r="A25" s="580" t="s">
        <v>142</v>
      </c>
      <c r="B25" s="581"/>
      <c r="C25" s="581"/>
      <c r="D25" s="581"/>
      <c r="E25" s="582"/>
      <c r="F25" s="592"/>
      <c r="G25" s="582"/>
      <c r="H25" s="592"/>
      <c r="I25" s="582"/>
      <c r="J25" s="52"/>
      <c r="K25" s="53"/>
      <c r="L25" s="54">
        <f>+L52*0.35</f>
        <v>7196.876166666666</v>
      </c>
    </row>
    <row r="26" spans="1:13">
      <c r="A26" s="593"/>
      <c r="B26" s="594"/>
      <c r="C26" s="594"/>
      <c r="D26" s="594"/>
      <c r="E26" s="595"/>
      <c r="F26" s="55"/>
      <c r="G26" s="56"/>
      <c r="H26" s="596"/>
      <c r="I26" s="597"/>
      <c r="J26" s="52"/>
      <c r="K26" s="53"/>
      <c r="L26" s="54"/>
    </row>
    <row r="27" spans="1:13" ht="15.75" thickBot="1">
      <c r="A27" s="574"/>
      <c r="B27" s="575"/>
      <c r="C27" s="575"/>
      <c r="D27" s="575"/>
      <c r="E27" s="583"/>
      <c r="F27" s="598"/>
      <c r="G27" s="583"/>
      <c r="H27" s="598"/>
      <c r="I27" s="583"/>
      <c r="J27" s="57"/>
      <c r="K27" s="58"/>
      <c r="L27" s="59"/>
    </row>
    <row r="28" spans="1:13" ht="15.75" thickBot="1">
      <c r="A28" s="567" t="s">
        <v>31</v>
      </c>
      <c r="B28" s="568"/>
      <c r="C28" s="568"/>
      <c r="D28" s="568"/>
      <c r="E28" s="568"/>
      <c r="F28" s="568"/>
      <c r="G28" s="568"/>
      <c r="H28" s="568"/>
      <c r="I28" s="568"/>
      <c r="J28" s="568"/>
      <c r="K28" s="569"/>
      <c r="L28" s="60">
        <f>SUM(L25:L27)</f>
        <v>7196.876166666666</v>
      </c>
    </row>
    <row r="29" spans="1:13">
      <c r="A29" s="135"/>
      <c r="B29" s="5"/>
      <c r="C29" s="5"/>
      <c r="D29" s="5"/>
      <c r="E29" s="5"/>
      <c r="F29" s="5"/>
      <c r="G29" s="5"/>
      <c r="H29" s="5"/>
      <c r="I29" s="5"/>
      <c r="J29" s="5"/>
      <c r="K29" s="5"/>
      <c r="L29" s="17"/>
    </row>
    <row r="30" spans="1:13">
      <c r="A30" s="136" t="s">
        <v>32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21"/>
    </row>
    <row r="31" spans="1:13" ht="15.75" thickBot="1">
      <c r="A31" s="26"/>
      <c r="B31" s="11"/>
      <c r="C31" s="11"/>
      <c r="D31" s="11"/>
      <c r="E31" s="11"/>
      <c r="F31" s="11"/>
      <c r="G31" s="11"/>
      <c r="H31" s="11"/>
      <c r="I31" s="5"/>
      <c r="J31" s="5"/>
      <c r="K31" s="5"/>
      <c r="L31" s="17"/>
    </row>
    <row r="32" spans="1:13">
      <c r="A32" s="570" t="s">
        <v>20</v>
      </c>
      <c r="B32" s="571"/>
      <c r="C32" s="571"/>
      <c r="D32" s="571"/>
      <c r="E32" s="571"/>
      <c r="F32" s="571"/>
      <c r="G32" s="571"/>
      <c r="H32" s="579"/>
      <c r="I32" s="171" t="s">
        <v>21</v>
      </c>
      <c r="J32" s="50" t="s">
        <v>22</v>
      </c>
      <c r="K32" s="170" t="s">
        <v>33</v>
      </c>
      <c r="L32" s="51" t="s">
        <v>29</v>
      </c>
    </row>
    <row r="33" spans="1:12">
      <c r="A33" s="580" t="s">
        <v>143</v>
      </c>
      <c r="B33" s="581"/>
      <c r="C33" s="581"/>
      <c r="D33" s="581"/>
      <c r="E33" s="581"/>
      <c r="F33" s="581"/>
      <c r="G33" s="581"/>
      <c r="H33" s="582"/>
      <c r="I33" s="62" t="s">
        <v>138</v>
      </c>
      <c r="J33" s="63">
        <v>0.3</v>
      </c>
      <c r="K33" s="64">
        <f>+insumos!C24</f>
        <v>470000</v>
      </c>
      <c r="L33" s="54">
        <f>+K33*J33</f>
        <v>141000</v>
      </c>
    </row>
    <row r="34" spans="1:12">
      <c r="A34" s="580"/>
      <c r="B34" s="581"/>
      <c r="C34" s="581"/>
      <c r="D34" s="581"/>
      <c r="E34" s="581"/>
      <c r="F34" s="581"/>
      <c r="G34" s="581"/>
      <c r="H34" s="582"/>
      <c r="I34" s="65"/>
      <c r="J34" s="66"/>
      <c r="K34" s="67"/>
      <c r="L34" s="68"/>
    </row>
    <row r="35" spans="1:12">
      <c r="A35" s="580"/>
      <c r="B35" s="581"/>
      <c r="C35" s="581"/>
      <c r="D35" s="581"/>
      <c r="E35" s="581"/>
      <c r="F35" s="581"/>
      <c r="G35" s="581"/>
      <c r="H35" s="582"/>
      <c r="I35" s="65"/>
      <c r="J35" s="66"/>
      <c r="K35" s="67"/>
      <c r="L35" s="68"/>
    </row>
    <row r="36" spans="1:12">
      <c r="A36" s="580"/>
      <c r="B36" s="581"/>
      <c r="C36" s="581"/>
      <c r="D36" s="581"/>
      <c r="E36" s="581"/>
      <c r="F36" s="581"/>
      <c r="G36" s="581"/>
      <c r="H36" s="582"/>
      <c r="I36" s="65"/>
      <c r="J36" s="66"/>
      <c r="K36" s="67"/>
      <c r="L36" s="68"/>
    </row>
    <row r="37" spans="1:12">
      <c r="A37" s="580"/>
      <c r="B37" s="581"/>
      <c r="C37" s="581"/>
      <c r="D37" s="581"/>
      <c r="E37" s="581"/>
      <c r="F37" s="581"/>
      <c r="G37" s="581"/>
      <c r="H37" s="582"/>
      <c r="I37" s="65"/>
      <c r="J37" s="66"/>
      <c r="K37" s="67"/>
      <c r="L37" s="68"/>
    </row>
    <row r="38" spans="1:12">
      <c r="A38" s="580"/>
      <c r="B38" s="581"/>
      <c r="C38" s="581"/>
      <c r="D38" s="581"/>
      <c r="E38" s="581"/>
      <c r="F38" s="581"/>
      <c r="G38" s="581"/>
      <c r="H38" s="582"/>
      <c r="I38" s="65"/>
      <c r="J38" s="66"/>
      <c r="K38" s="67"/>
      <c r="L38" s="68"/>
    </row>
    <row r="39" spans="1:12" ht="15.75" thickBot="1">
      <c r="A39" s="574"/>
      <c r="B39" s="575"/>
      <c r="C39" s="575"/>
      <c r="D39" s="575"/>
      <c r="E39" s="575"/>
      <c r="F39" s="575"/>
      <c r="G39" s="575"/>
      <c r="H39" s="583"/>
      <c r="I39" s="69"/>
      <c r="J39" s="70"/>
      <c r="K39" s="67"/>
      <c r="L39" s="71"/>
    </row>
    <row r="40" spans="1:12" ht="15.75" thickBot="1">
      <c r="A40" s="567" t="s">
        <v>31</v>
      </c>
      <c r="B40" s="568"/>
      <c r="C40" s="568"/>
      <c r="D40" s="568"/>
      <c r="E40" s="568"/>
      <c r="F40" s="568"/>
      <c r="G40" s="568"/>
      <c r="H40" s="568"/>
      <c r="I40" s="568"/>
      <c r="J40" s="568"/>
      <c r="K40" s="569"/>
      <c r="L40" s="60">
        <f>SUM(L33:L39)</f>
        <v>141000</v>
      </c>
    </row>
    <row r="41" spans="1:12">
      <c r="A41" s="16"/>
      <c r="B41" s="5"/>
      <c r="C41" s="5"/>
      <c r="D41" s="5"/>
      <c r="E41" s="5"/>
      <c r="F41" s="5"/>
      <c r="G41" s="5"/>
      <c r="H41" s="5"/>
      <c r="I41" s="5"/>
      <c r="J41" s="5"/>
      <c r="K41" s="5"/>
      <c r="L41" s="17"/>
    </row>
    <row r="42" spans="1:12">
      <c r="A42" s="136" t="s">
        <v>34</v>
      </c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21"/>
    </row>
    <row r="43" spans="1:12" ht="15.75" thickBot="1">
      <c r="A43" s="16"/>
      <c r="B43" s="5"/>
      <c r="C43" s="5"/>
      <c r="D43" s="5"/>
      <c r="E43" s="5"/>
      <c r="F43" s="5"/>
      <c r="G43" s="5"/>
      <c r="H43" s="5"/>
      <c r="I43" s="5"/>
      <c r="J43" s="5"/>
      <c r="K43" s="5"/>
      <c r="L43" s="17"/>
    </row>
    <row r="44" spans="1:12">
      <c r="A44" s="570" t="s">
        <v>35</v>
      </c>
      <c r="B44" s="571"/>
      <c r="C44" s="571"/>
      <c r="D44" s="571"/>
      <c r="E44" s="571"/>
      <c r="F44" s="571"/>
      <c r="G44" s="571"/>
      <c r="H44" s="50" t="s">
        <v>36</v>
      </c>
      <c r="I44" s="170" t="s">
        <v>37</v>
      </c>
      <c r="J44" s="50" t="s">
        <v>38</v>
      </c>
      <c r="K44" s="170" t="s">
        <v>39</v>
      </c>
      <c r="L44" s="51" t="s">
        <v>29</v>
      </c>
    </row>
    <row r="45" spans="1:12">
      <c r="A45" s="580"/>
      <c r="B45" s="581"/>
      <c r="C45" s="581"/>
      <c r="D45" s="581"/>
      <c r="E45" s="581"/>
      <c r="F45" s="581"/>
      <c r="G45" s="581"/>
      <c r="H45" s="63"/>
      <c r="I45" s="72"/>
      <c r="J45" s="73"/>
      <c r="K45" s="64"/>
      <c r="L45" s="54"/>
    </row>
    <row r="46" spans="1:12" ht="15.75" thickBot="1">
      <c r="A46" s="574"/>
      <c r="B46" s="575"/>
      <c r="C46" s="575"/>
      <c r="D46" s="575"/>
      <c r="E46" s="575"/>
      <c r="F46" s="575"/>
      <c r="G46" s="575"/>
      <c r="H46" s="74"/>
      <c r="I46" s="11"/>
      <c r="J46" s="75"/>
      <c r="K46" s="64"/>
      <c r="L46" s="54"/>
    </row>
    <row r="47" spans="1:12" ht="15.75" thickBot="1">
      <c r="A47" s="567" t="s">
        <v>31</v>
      </c>
      <c r="B47" s="568"/>
      <c r="C47" s="568"/>
      <c r="D47" s="568"/>
      <c r="E47" s="568"/>
      <c r="F47" s="568"/>
      <c r="G47" s="568"/>
      <c r="H47" s="568"/>
      <c r="I47" s="568"/>
      <c r="J47" s="568"/>
      <c r="K47" s="569"/>
      <c r="L47" s="60">
        <f>SUM(L45:L46)</f>
        <v>0</v>
      </c>
    </row>
    <row r="48" spans="1:12">
      <c r="A48" s="16"/>
      <c r="B48" s="5"/>
      <c r="C48" s="5"/>
      <c r="D48" s="5"/>
      <c r="E48" s="5"/>
      <c r="F48" s="5"/>
      <c r="G48" s="5"/>
      <c r="H48" s="5"/>
      <c r="I48" s="5"/>
      <c r="J48" s="5"/>
      <c r="K48" s="5"/>
      <c r="L48" s="17"/>
    </row>
    <row r="49" spans="1:12">
      <c r="A49" s="136" t="s">
        <v>41</v>
      </c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21"/>
    </row>
    <row r="50" spans="1:12" ht="15.75" thickBot="1">
      <c r="A50" s="16"/>
      <c r="B50" s="5"/>
      <c r="C50" s="5"/>
      <c r="D50" s="5"/>
      <c r="E50" s="5"/>
      <c r="F50" s="5"/>
      <c r="G50" s="5"/>
      <c r="H50" s="5"/>
      <c r="I50" s="5"/>
      <c r="J50" s="5"/>
      <c r="K50" s="5"/>
      <c r="L50" s="17"/>
    </row>
    <row r="51" spans="1:12">
      <c r="A51" s="570" t="s">
        <v>42</v>
      </c>
      <c r="B51" s="571"/>
      <c r="C51" s="571"/>
      <c r="D51" s="571"/>
      <c r="E51" s="571"/>
      <c r="F51" s="571"/>
      <c r="G51" s="571"/>
      <c r="H51" s="50" t="s">
        <v>43</v>
      </c>
      <c r="I51" s="76" t="s">
        <v>44</v>
      </c>
      <c r="J51" s="77" t="s">
        <v>45</v>
      </c>
      <c r="K51" s="76" t="s">
        <v>28</v>
      </c>
      <c r="L51" s="78" t="s">
        <v>29</v>
      </c>
    </row>
    <row r="52" spans="1:12">
      <c r="A52" s="572" t="s">
        <v>46</v>
      </c>
      <c r="B52" s="573"/>
      <c r="C52" s="573"/>
      <c r="D52" s="573"/>
      <c r="E52" s="573"/>
      <c r="F52" s="573"/>
      <c r="G52" s="573"/>
      <c r="H52" s="52">
        <f>insumos!C49*6+insumos!C50</f>
        <v>333446</v>
      </c>
      <c r="I52" s="64">
        <f>+H52*0.85</f>
        <v>283429.09999999998</v>
      </c>
      <c r="J52" s="52">
        <f>+H52+I52</f>
        <v>616875.1</v>
      </c>
      <c r="K52" s="72">
        <v>30</v>
      </c>
      <c r="L52" s="54">
        <f>+J52/K52</f>
        <v>20562.503333333334</v>
      </c>
    </row>
    <row r="53" spans="1:12" ht="15.75" thickBot="1">
      <c r="A53" s="574"/>
      <c r="B53" s="575"/>
      <c r="C53" s="575"/>
      <c r="D53" s="575"/>
      <c r="E53" s="575"/>
      <c r="F53" s="575"/>
      <c r="G53" s="575"/>
      <c r="H53" s="52"/>
      <c r="I53" s="64"/>
      <c r="J53" s="52"/>
      <c r="K53" s="72"/>
      <c r="L53" s="54"/>
    </row>
    <row r="54" spans="1:12" ht="15.75" thickBot="1">
      <c r="A54" s="567" t="s">
        <v>31</v>
      </c>
      <c r="B54" s="568"/>
      <c r="C54" s="568"/>
      <c r="D54" s="568"/>
      <c r="E54" s="568"/>
      <c r="F54" s="568"/>
      <c r="G54" s="568"/>
      <c r="H54" s="568"/>
      <c r="I54" s="568"/>
      <c r="J54" s="568"/>
      <c r="K54" s="569"/>
      <c r="L54" s="60">
        <f>SUM(L52:L53)</f>
        <v>20562.503333333334</v>
      </c>
    </row>
    <row r="55" spans="1:12" ht="15.75" thickBot="1">
      <c r="A55" s="16"/>
      <c r="B55" s="5"/>
      <c r="C55" s="5"/>
      <c r="D55" s="5"/>
      <c r="E55" s="5"/>
      <c r="F55" s="5"/>
      <c r="G55" s="5"/>
      <c r="H55" s="5"/>
      <c r="I55" s="5"/>
      <c r="J55" s="5"/>
      <c r="K55" s="5"/>
      <c r="L55" s="17"/>
    </row>
    <row r="56" spans="1:12" ht="15.75" thickBot="1">
      <c r="A56" s="576" t="s">
        <v>47</v>
      </c>
      <c r="B56" s="577"/>
      <c r="C56" s="577"/>
      <c r="D56" s="577"/>
      <c r="E56" s="577"/>
      <c r="F56" s="577"/>
      <c r="G56" s="577"/>
      <c r="H56" s="577"/>
      <c r="I56" s="577"/>
      <c r="J56" s="577"/>
      <c r="K56" s="578"/>
      <c r="L56" s="60">
        <f>ROUND(L28+L40+L47+L54,0)</f>
        <v>168759</v>
      </c>
    </row>
    <row r="57" spans="1:12">
      <c r="A57" s="16"/>
      <c r="B57" s="5"/>
      <c r="C57" s="5"/>
      <c r="D57" s="5"/>
      <c r="E57" s="5"/>
      <c r="F57" s="5"/>
      <c r="G57" s="5"/>
      <c r="H57" s="5"/>
      <c r="I57" s="5"/>
      <c r="J57" s="5"/>
      <c r="K57" s="5"/>
      <c r="L57" s="17"/>
    </row>
    <row r="58" spans="1:12">
      <c r="A58" s="16"/>
      <c r="B58" s="5"/>
      <c r="C58" s="5"/>
      <c r="D58" s="5"/>
      <c r="E58" s="5"/>
      <c r="F58" s="5"/>
      <c r="G58" s="5"/>
      <c r="H58" s="5"/>
      <c r="I58" s="5"/>
      <c r="J58" s="5"/>
      <c r="K58" s="5"/>
      <c r="L58" s="17"/>
    </row>
    <row r="59" spans="1:12">
      <c r="A59" s="16"/>
      <c r="B59" s="5"/>
      <c r="C59" s="5"/>
      <c r="D59" s="5"/>
      <c r="E59" s="5"/>
      <c r="F59" s="5"/>
      <c r="G59" s="5"/>
      <c r="H59" s="5"/>
      <c r="I59" s="5"/>
      <c r="J59" s="5"/>
      <c r="K59" s="5"/>
      <c r="L59" s="17"/>
    </row>
    <row r="60" spans="1:12">
      <c r="A60" s="16"/>
      <c r="B60" s="5"/>
      <c r="C60" s="5"/>
      <c r="D60" s="5"/>
      <c r="E60" s="5"/>
      <c r="F60" s="5"/>
      <c r="G60" s="5"/>
      <c r="H60" s="5"/>
      <c r="I60" s="5"/>
      <c r="J60" s="5"/>
      <c r="K60" s="5"/>
      <c r="L60" s="17"/>
    </row>
    <row r="61" spans="1:12">
      <c r="A61" s="16"/>
      <c r="B61" s="5"/>
      <c r="C61" s="5"/>
      <c r="D61" s="5"/>
      <c r="E61" s="5"/>
      <c r="F61" s="5"/>
      <c r="G61" s="5"/>
      <c r="H61" s="5"/>
      <c r="I61" s="5"/>
      <c r="J61" s="5"/>
      <c r="K61" s="5"/>
      <c r="L61" s="17"/>
    </row>
    <row r="62" spans="1:12">
      <c r="A62" s="16"/>
      <c r="B62" s="5"/>
      <c r="C62" s="5"/>
      <c r="D62" s="5"/>
      <c r="E62" s="5"/>
      <c r="F62" s="5"/>
      <c r="G62" s="5"/>
      <c r="H62" s="5"/>
      <c r="I62" s="5"/>
      <c r="J62" s="5"/>
      <c r="K62" s="5"/>
      <c r="L62" s="17"/>
    </row>
    <row r="63" spans="1:12">
      <c r="A63" s="16"/>
      <c r="B63" s="5"/>
      <c r="C63" s="5"/>
      <c r="D63" s="5"/>
      <c r="E63" s="5"/>
      <c r="F63" s="5"/>
      <c r="G63" s="5"/>
      <c r="H63" s="5"/>
      <c r="I63" s="5"/>
      <c r="J63" s="5"/>
      <c r="K63" s="5"/>
      <c r="L63" s="17"/>
    </row>
    <row r="64" spans="1:12">
      <c r="A64" s="16"/>
      <c r="B64" s="5"/>
      <c r="C64" s="5"/>
      <c r="D64" s="5"/>
      <c r="E64" s="5"/>
      <c r="F64" s="79" t="s">
        <v>48</v>
      </c>
      <c r="G64" s="5"/>
      <c r="H64" s="5"/>
      <c r="I64" s="5"/>
      <c r="J64" s="5"/>
      <c r="K64" s="5"/>
      <c r="L64" s="17"/>
    </row>
    <row r="65" spans="1:12">
      <c r="A65" s="16"/>
      <c r="B65" s="5"/>
      <c r="C65" s="5"/>
      <c r="D65" s="5"/>
      <c r="E65" s="5"/>
      <c r="F65" s="79" t="s">
        <v>49</v>
      </c>
      <c r="G65" s="554"/>
      <c r="H65" s="554"/>
      <c r="I65" s="554"/>
      <c r="J65" s="5"/>
      <c r="K65" s="5"/>
      <c r="L65" s="17"/>
    </row>
    <row r="66" spans="1:12">
      <c r="A66" s="555" t="s">
        <v>50</v>
      </c>
      <c r="B66" s="556"/>
      <c r="C66" s="556"/>
      <c r="D66" s="556"/>
      <c r="E66" s="556"/>
      <c r="F66" s="556"/>
      <c r="G66" s="556"/>
      <c r="H66" s="556"/>
      <c r="I66" s="556"/>
      <c r="J66" s="556"/>
      <c r="K66" s="556"/>
      <c r="L66" s="557"/>
    </row>
    <row r="67" spans="1:12">
      <c r="A67" s="16"/>
      <c r="B67" s="5"/>
      <c r="C67" s="5"/>
      <c r="D67" s="5"/>
      <c r="E67" s="5"/>
      <c r="F67" s="5" t="s">
        <v>51</v>
      </c>
      <c r="G67" s="5"/>
      <c r="H67" s="5"/>
      <c r="I67" s="5"/>
      <c r="J67" s="5"/>
      <c r="K67" s="5"/>
      <c r="L67" s="17"/>
    </row>
    <row r="68" spans="1:12">
      <c r="A68" s="136" t="s">
        <v>52</v>
      </c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21"/>
    </row>
    <row r="69" spans="1:12">
      <c r="A69" s="558"/>
      <c r="B69" s="559"/>
      <c r="C69" s="559"/>
      <c r="D69" s="559"/>
      <c r="E69" s="559"/>
      <c r="F69" s="559"/>
      <c r="G69" s="559"/>
      <c r="H69" s="559"/>
      <c r="I69" s="559"/>
      <c r="J69" s="559"/>
      <c r="K69" s="559"/>
      <c r="L69" s="560"/>
    </row>
    <row r="70" spans="1:12">
      <c r="A70" s="561"/>
      <c r="B70" s="562"/>
      <c r="C70" s="562"/>
      <c r="D70" s="562"/>
      <c r="E70" s="562"/>
      <c r="F70" s="562"/>
      <c r="G70" s="562"/>
      <c r="H70" s="562"/>
      <c r="I70" s="562"/>
      <c r="J70" s="562"/>
      <c r="K70" s="562"/>
      <c r="L70" s="563"/>
    </row>
    <row r="71" spans="1:12">
      <c r="A71" s="564"/>
      <c r="B71" s="565"/>
      <c r="C71" s="565"/>
      <c r="D71" s="565"/>
      <c r="E71" s="565"/>
      <c r="F71" s="565"/>
      <c r="G71" s="565"/>
      <c r="H71" s="565"/>
      <c r="I71" s="565"/>
      <c r="J71" s="565"/>
      <c r="K71" s="565"/>
      <c r="L71" s="566"/>
    </row>
    <row r="72" spans="1:12">
      <c r="A72" s="80"/>
      <c r="B72" s="81"/>
      <c r="C72" s="81"/>
      <c r="D72" s="81"/>
      <c r="E72" s="81"/>
      <c r="F72" s="81"/>
      <c r="G72" s="81"/>
      <c r="H72" s="81"/>
      <c r="I72" s="81"/>
      <c r="J72" s="81"/>
      <c r="K72" s="81"/>
      <c r="L72" s="82"/>
    </row>
    <row r="73" spans="1:12">
      <c r="A73" s="80" t="s">
        <v>53</v>
      </c>
      <c r="B73" s="137"/>
      <c r="C73" s="81"/>
      <c r="D73" s="81"/>
      <c r="E73" s="81"/>
      <c r="F73" s="81"/>
      <c r="G73" s="81"/>
      <c r="H73" s="81"/>
      <c r="I73" s="81"/>
      <c r="J73" s="81"/>
      <c r="K73" s="81"/>
      <c r="L73" s="82"/>
    </row>
    <row r="74" spans="1:12">
      <c r="A74" s="16" t="s">
        <v>54</v>
      </c>
      <c r="B74" s="5"/>
      <c r="C74" s="5"/>
      <c r="D74" s="5"/>
      <c r="E74" s="79"/>
      <c r="F74" s="5"/>
      <c r="G74" s="5"/>
      <c r="H74" s="5"/>
      <c r="I74" s="5"/>
      <c r="J74" s="5"/>
      <c r="K74" s="5"/>
      <c r="L74" s="17"/>
    </row>
    <row r="75" spans="1:12">
      <c r="A75" s="16"/>
      <c r="B75" s="5"/>
      <c r="C75" s="5"/>
      <c r="D75" s="5"/>
      <c r="E75" s="79"/>
      <c r="F75" s="139"/>
      <c r="G75" s="139"/>
      <c r="H75" s="139"/>
      <c r="I75" s="139"/>
      <c r="J75" s="5"/>
      <c r="K75" s="5"/>
      <c r="L75" s="17"/>
    </row>
    <row r="76" spans="1:12">
      <c r="A76" s="149"/>
      <c r="B76" s="139"/>
      <c r="C76" s="139"/>
      <c r="D76" s="139"/>
      <c r="E76" s="139"/>
      <c r="F76" s="139"/>
      <c r="G76" s="139"/>
      <c r="H76" s="139"/>
      <c r="I76" s="139"/>
      <c r="J76" s="139"/>
      <c r="K76" s="139"/>
      <c r="L76" s="140"/>
    </row>
    <row r="77" spans="1:12">
      <c r="A77" s="16" t="s">
        <v>55</v>
      </c>
      <c r="B77" s="83"/>
      <c r="C77" s="83"/>
      <c r="D77" s="84"/>
      <c r="E77" s="141"/>
      <c r="F77" s="141"/>
      <c r="G77" s="141"/>
      <c r="H77" s="141"/>
      <c r="I77" s="142"/>
      <c r="J77" s="142"/>
      <c r="K77" s="142"/>
      <c r="L77" s="143"/>
    </row>
    <row r="78" spans="1:12" ht="15.75" thickBot="1">
      <c r="A78" s="144"/>
      <c r="B78" s="145"/>
      <c r="C78" s="145"/>
      <c r="D78" s="11"/>
      <c r="E78" s="146"/>
      <c r="F78" s="146"/>
      <c r="G78" s="146"/>
      <c r="H78" s="146"/>
      <c r="I78" s="147"/>
      <c r="J78" s="147"/>
      <c r="K78" s="147"/>
      <c r="L78" s="148"/>
    </row>
  </sheetData>
  <mergeCells count="47">
    <mergeCell ref="G65:I65"/>
    <mergeCell ref="A66:L66"/>
    <mergeCell ref="A69:L71"/>
    <mergeCell ref="A47:K47"/>
    <mergeCell ref="A51:G51"/>
    <mergeCell ref="A52:G52"/>
    <mergeCell ref="A53:G53"/>
    <mergeCell ref="A54:K54"/>
    <mergeCell ref="A56:K56"/>
    <mergeCell ref="A46:G46"/>
    <mergeCell ref="A32:H32"/>
    <mergeCell ref="A33:H33"/>
    <mergeCell ref="A34:H34"/>
    <mergeCell ref="A35:H35"/>
    <mergeCell ref="A36:H36"/>
    <mergeCell ref="A37:H37"/>
    <mergeCell ref="A38:H38"/>
    <mergeCell ref="A39:H39"/>
    <mergeCell ref="A40:K40"/>
    <mergeCell ref="A44:G44"/>
    <mergeCell ref="A45:G45"/>
    <mergeCell ref="A28:K28"/>
    <mergeCell ref="B20:J20"/>
    <mergeCell ref="A24:E24"/>
    <mergeCell ref="F24:G24"/>
    <mergeCell ref="H24:I24"/>
    <mergeCell ref="A25:E25"/>
    <mergeCell ref="F25:G25"/>
    <mergeCell ref="H25:I25"/>
    <mergeCell ref="A26:E26"/>
    <mergeCell ref="H26:I26"/>
    <mergeCell ref="A27:E27"/>
    <mergeCell ref="F27:G27"/>
    <mergeCell ref="H27:I27"/>
    <mergeCell ref="B19:J19"/>
    <mergeCell ref="A2:A5"/>
    <mergeCell ref="D2:I2"/>
    <mergeCell ref="J2:L2"/>
    <mergeCell ref="D3:I3"/>
    <mergeCell ref="D4:I4"/>
    <mergeCell ref="D5:I5"/>
    <mergeCell ref="K5:L5"/>
    <mergeCell ref="C10:L10"/>
    <mergeCell ref="C11:L11"/>
    <mergeCell ref="C12:L12"/>
    <mergeCell ref="C13:L13"/>
    <mergeCell ref="C14:L14"/>
  </mergeCells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BB78"/>
  <sheetViews>
    <sheetView topLeftCell="A43" zoomScale="80" zoomScaleNormal="80" workbookViewId="0">
      <selection activeCell="L56" sqref="L56"/>
    </sheetView>
  </sheetViews>
  <sheetFormatPr baseColWidth="10" defaultRowHeight="15"/>
  <cols>
    <col min="1" max="1" width="11.42578125" style="85"/>
    <col min="2" max="2" width="12.140625" style="85" bestFit="1" customWidth="1"/>
    <col min="3" max="7" width="11.42578125" style="85"/>
    <col min="8" max="8" width="12.42578125" style="85" customWidth="1"/>
    <col min="9" max="9" width="12.5703125" style="85" customWidth="1"/>
    <col min="10" max="10" width="13.28515625" style="85" customWidth="1"/>
    <col min="11" max="11" width="15.85546875" style="85" customWidth="1"/>
    <col min="12" max="12" width="14.28515625" style="85" customWidth="1"/>
    <col min="13" max="254" width="11.42578125" style="203"/>
    <col min="255" max="255" width="1.85546875" style="203" customWidth="1"/>
    <col min="256" max="256" width="11.42578125" style="203"/>
    <col min="257" max="257" width="12.140625" style="203" bestFit="1" customWidth="1"/>
    <col min="258" max="262" width="11.42578125" style="203"/>
    <col min="263" max="263" width="12.42578125" style="203" customWidth="1"/>
    <col min="264" max="264" width="12.5703125" style="203" customWidth="1"/>
    <col min="265" max="265" width="13.28515625" style="203" customWidth="1"/>
    <col min="266" max="266" width="15.85546875" style="203" customWidth="1"/>
    <col min="267" max="267" width="13" style="203" customWidth="1"/>
    <col min="268" max="268" width="0.140625" style="203" customWidth="1"/>
    <col min="269" max="510" width="11.42578125" style="203"/>
    <col min="511" max="511" width="1.85546875" style="203" customWidth="1"/>
    <col min="512" max="512" width="11.42578125" style="203"/>
    <col min="513" max="513" width="12.140625" style="203" bestFit="1" customWidth="1"/>
    <col min="514" max="518" width="11.42578125" style="203"/>
    <col min="519" max="519" width="12.42578125" style="203" customWidth="1"/>
    <col min="520" max="520" width="12.5703125" style="203" customWidth="1"/>
    <col min="521" max="521" width="13.28515625" style="203" customWidth="1"/>
    <col min="522" max="522" width="15.85546875" style="203" customWidth="1"/>
    <col min="523" max="523" width="13" style="203" customWidth="1"/>
    <col min="524" max="524" width="0.140625" style="203" customWidth="1"/>
    <col min="525" max="766" width="11.42578125" style="203"/>
    <col min="767" max="767" width="1.85546875" style="203" customWidth="1"/>
    <col min="768" max="768" width="11.42578125" style="203"/>
    <col min="769" max="769" width="12.140625" style="203" bestFit="1" customWidth="1"/>
    <col min="770" max="774" width="11.42578125" style="203"/>
    <col min="775" max="775" width="12.42578125" style="203" customWidth="1"/>
    <col min="776" max="776" width="12.5703125" style="203" customWidth="1"/>
    <col min="777" max="777" width="13.28515625" style="203" customWidth="1"/>
    <col min="778" max="778" width="15.85546875" style="203" customWidth="1"/>
    <col min="779" max="779" width="13" style="203" customWidth="1"/>
    <col min="780" max="780" width="0.140625" style="203" customWidth="1"/>
    <col min="781" max="1022" width="11.42578125" style="203"/>
    <col min="1023" max="1023" width="1.85546875" style="203" customWidth="1"/>
    <col min="1024" max="1024" width="11.42578125" style="203"/>
    <col min="1025" max="1025" width="12.140625" style="203" bestFit="1" customWidth="1"/>
    <col min="1026" max="1030" width="11.42578125" style="203"/>
    <col min="1031" max="1031" width="12.42578125" style="203" customWidth="1"/>
    <col min="1032" max="1032" width="12.5703125" style="203" customWidth="1"/>
    <col min="1033" max="1033" width="13.28515625" style="203" customWidth="1"/>
    <col min="1034" max="1034" width="15.85546875" style="203" customWidth="1"/>
    <col min="1035" max="1035" width="13" style="203" customWidth="1"/>
    <col min="1036" max="1036" width="0.140625" style="203" customWidth="1"/>
    <col min="1037" max="1278" width="11.42578125" style="203"/>
    <col min="1279" max="1279" width="1.85546875" style="203" customWidth="1"/>
    <col min="1280" max="1280" width="11.42578125" style="203"/>
    <col min="1281" max="1281" width="12.140625" style="203" bestFit="1" customWidth="1"/>
    <col min="1282" max="1286" width="11.42578125" style="203"/>
    <col min="1287" max="1287" width="12.42578125" style="203" customWidth="1"/>
    <col min="1288" max="1288" width="12.5703125" style="203" customWidth="1"/>
    <col min="1289" max="1289" width="13.28515625" style="203" customWidth="1"/>
    <col min="1290" max="1290" width="15.85546875" style="203" customWidth="1"/>
    <col min="1291" max="1291" width="13" style="203" customWidth="1"/>
    <col min="1292" max="1292" width="0.140625" style="203" customWidth="1"/>
    <col min="1293" max="1534" width="11.42578125" style="203"/>
    <col min="1535" max="1535" width="1.85546875" style="203" customWidth="1"/>
    <col min="1536" max="1536" width="11.42578125" style="203"/>
    <col min="1537" max="1537" width="12.140625" style="203" bestFit="1" customWidth="1"/>
    <col min="1538" max="1542" width="11.42578125" style="203"/>
    <col min="1543" max="1543" width="12.42578125" style="203" customWidth="1"/>
    <col min="1544" max="1544" width="12.5703125" style="203" customWidth="1"/>
    <col min="1545" max="1545" width="13.28515625" style="203" customWidth="1"/>
    <col min="1546" max="1546" width="15.85546875" style="203" customWidth="1"/>
    <col min="1547" max="1547" width="13" style="203" customWidth="1"/>
    <col min="1548" max="1548" width="0.140625" style="203" customWidth="1"/>
    <col min="1549" max="1790" width="11.42578125" style="203"/>
    <col min="1791" max="1791" width="1.85546875" style="203" customWidth="1"/>
    <col min="1792" max="1792" width="11.42578125" style="203"/>
    <col min="1793" max="1793" width="12.140625" style="203" bestFit="1" customWidth="1"/>
    <col min="1794" max="1798" width="11.42578125" style="203"/>
    <col min="1799" max="1799" width="12.42578125" style="203" customWidth="1"/>
    <col min="1800" max="1800" width="12.5703125" style="203" customWidth="1"/>
    <col min="1801" max="1801" width="13.28515625" style="203" customWidth="1"/>
    <col min="1802" max="1802" width="15.85546875" style="203" customWidth="1"/>
    <col min="1803" max="1803" width="13" style="203" customWidth="1"/>
    <col min="1804" max="1804" width="0.140625" style="203" customWidth="1"/>
    <col min="1805" max="2046" width="11.42578125" style="203"/>
    <col min="2047" max="2047" width="1.85546875" style="203" customWidth="1"/>
    <col min="2048" max="2048" width="11.42578125" style="203"/>
    <col min="2049" max="2049" width="12.140625" style="203" bestFit="1" customWidth="1"/>
    <col min="2050" max="2054" width="11.42578125" style="203"/>
    <col min="2055" max="2055" width="12.42578125" style="203" customWidth="1"/>
    <col min="2056" max="2056" width="12.5703125" style="203" customWidth="1"/>
    <col min="2057" max="2057" width="13.28515625" style="203" customWidth="1"/>
    <col min="2058" max="2058" width="15.85546875" style="203" customWidth="1"/>
    <col min="2059" max="2059" width="13" style="203" customWidth="1"/>
    <col min="2060" max="2060" width="0.140625" style="203" customWidth="1"/>
    <col min="2061" max="2302" width="11.42578125" style="203"/>
    <col min="2303" max="2303" width="1.85546875" style="203" customWidth="1"/>
    <col min="2304" max="2304" width="11.42578125" style="203"/>
    <col min="2305" max="2305" width="12.140625" style="203" bestFit="1" customWidth="1"/>
    <col min="2306" max="2310" width="11.42578125" style="203"/>
    <col min="2311" max="2311" width="12.42578125" style="203" customWidth="1"/>
    <col min="2312" max="2312" width="12.5703125" style="203" customWidth="1"/>
    <col min="2313" max="2313" width="13.28515625" style="203" customWidth="1"/>
    <col min="2314" max="2314" width="15.85546875" style="203" customWidth="1"/>
    <col min="2315" max="2315" width="13" style="203" customWidth="1"/>
    <col min="2316" max="2316" width="0.140625" style="203" customWidth="1"/>
    <col min="2317" max="2558" width="11.42578125" style="203"/>
    <col min="2559" max="2559" width="1.85546875" style="203" customWidth="1"/>
    <col min="2560" max="2560" width="11.42578125" style="203"/>
    <col min="2561" max="2561" width="12.140625" style="203" bestFit="1" customWidth="1"/>
    <col min="2562" max="2566" width="11.42578125" style="203"/>
    <col min="2567" max="2567" width="12.42578125" style="203" customWidth="1"/>
    <col min="2568" max="2568" width="12.5703125" style="203" customWidth="1"/>
    <col min="2569" max="2569" width="13.28515625" style="203" customWidth="1"/>
    <col min="2570" max="2570" width="15.85546875" style="203" customWidth="1"/>
    <col min="2571" max="2571" width="13" style="203" customWidth="1"/>
    <col min="2572" max="2572" width="0.140625" style="203" customWidth="1"/>
    <col min="2573" max="2814" width="11.42578125" style="203"/>
    <col min="2815" max="2815" width="1.85546875" style="203" customWidth="1"/>
    <col min="2816" max="2816" width="11.42578125" style="203"/>
    <col min="2817" max="2817" width="12.140625" style="203" bestFit="1" customWidth="1"/>
    <col min="2818" max="2822" width="11.42578125" style="203"/>
    <col min="2823" max="2823" width="12.42578125" style="203" customWidth="1"/>
    <col min="2824" max="2824" width="12.5703125" style="203" customWidth="1"/>
    <col min="2825" max="2825" width="13.28515625" style="203" customWidth="1"/>
    <col min="2826" max="2826" width="15.85546875" style="203" customWidth="1"/>
    <col min="2827" max="2827" width="13" style="203" customWidth="1"/>
    <col min="2828" max="2828" width="0.140625" style="203" customWidth="1"/>
    <col min="2829" max="3070" width="11.42578125" style="203"/>
    <col min="3071" max="3071" width="1.85546875" style="203" customWidth="1"/>
    <col min="3072" max="3072" width="11.42578125" style="203"/>
    <col min="3073" max="3073" width="12.140625" style="203" bestFit="1" customWidth="1"/>
    <col min="3074" max="3078" width="11.42578125" style="203"/>
    <col min="3079" max="3079" width="12.42578125" style="203" customWidth="1"/>
    <col min="3080" max="3080" width="12.5703125" style="203" customWidth="1"/>
    <col min="3081" max="3081" width="13.28515625" style="203" customWidth="1"/>
    <col min="3082" max="3082" width="15.85546875" style="203" customWidth="1"/>
    <col min="3083" max="3083" width="13" style="203" customWidth="1"/>
    <col min="3084" max="3084" width="0.140625" style="203" customWidth="1"/>
    <col min="3085" max="3326" width="11.42578125" style="203"/>
    <col min="3327" max="3327" width="1.85546875" style="203" customWidth="1"/>
    <col min="3328" max="3328" width="11.42578125" style="203"/>
    <col min="3329" max="3329" width="12.140625" style="203" bestFit="1" customWidth="1"/>
    <col min="3330" max="3334" width="11.42578125" style="203"/>
    <col min="3335" max="3335" width="12.42578125" style="203" customWidth="1"/>
    <col min="3336" max="3336" width="12.5703125" style="203" customWidth="1"/>
    <col min="3337" max="3337" width="13.28515625" style="203" customWidth="1"/>
    <col min="3338" max="3338" width="15.85546875" style="203" customWidth="1"/>
    <col min="3339" max="3339" width="13" style="203" customWidth="1"/>
    <col min="3340" max="3340" width="0.140625" style="203" customWidth="1"/>
    <col min="3341" max="3582" width="11.42578125" style="203"/>
    <col min="3583" max="3583" width="1.85546875" style="203" customWidth="1"/>
    <col min="3584" max="3584" width="11.42578125" style="203"/>
    <col min="3585" max="3585" width="12.140625" style="203" bestFit="1" customWidth="1"/>
    <col min="3586" max="3590" width="11.42578125" style="203"/>
    <col min="3591" max="3591" width="12.42578125" style="203" customWidth="1"/>
    <col min="3592" max="3592" width="12.5703125" style="203" customWidth="1"/>
    <col min="3593" max="3593" width="13.28515625" style="203" customWidth="1"/>
    <col min="3594" max="3594" width="15.85546875" style="203" customWidth="1"/>
    <col min="3595" max="3595" width="13" style="203" customWidth="1"/>
    <col min="3596" max="3596" width="0.140625" style="203" customWidth="1"/>
    <col min="3597" max="3838" width="11.42578125" style="203"/>
    <col min="3839" max="3839" width="1.85546875" style="203" customWidth="1"/>
    <col min="3840" max="3840" width="11.42578125" style="203"/>
    <col min="3841" max="3841" width="12.140625" style="203" bestFit="1" customWidth="1"/>
    <col min="3842" max="3846" width="11.42578125" style="203"/>
    <col min="3847" max="3847" width="12.42578125" style="203" customWidth="1"/>
    <col min="3848" max="3848" width="12.5703125" style="203" customWidth="1"/>
    <col min="3849" max="3849" width="13.28515625" style="203" customWidth="1"/>
    <col min="3850" max="3850" width="15.85546875" style="203" customWidth="1"/>
    <col min="3851" max="3851" width="13" style="203" customWidth="1"/>
    <col min="3852" max="3852" width="0.140625" style="203" customWidth="1"/>
    <col min="3853" max="4094" width="11.42578125" style="203"/>
    <col min="4095" max="4095" width="1.85546875" style="203" customWidth="1"/>
    <col min="4096" max="4096" width="11.42578125" style="203"/>
    <col min="4097" max="4097" width="12.140625" style="203" bestFit="1" customWidth="1"/>
    <col min="4098" max="4102" width="11.42578125" style="203"/>
    <col min="4103" max="4103" width="12.42578125" style="203" customWidth="1"/>
    <col min="4104" max="4104" width="12.5703125" style="203" customWidth="1"/>
    <col min="4105" max="4105" width="13.28515625" style="203" customWidth="1"/>
    <col min="4106" max="4106" width="15.85546875" style="203" customWidth="1"/>
    <col min="4107" max="4107" width="13" style="203" customWidth="1"/>
    <col min="4108" max="4108" width="0.140625" style="203" customWidth="1"/>
    <col min="4109" max="4350" width="11.42578125" style="203"/>
    <col min="4351" max="4351" width="1.85546875" style="203" customWidth="1"/>
    <col min="4352" max="4352" width="11.42578125" style="203"/>
    <col min="4353" max="4353" width="12.140625" style="203" bestFit="1" customWidth="1"/>
    <col min="4354" max="4358" width="11.42578125" style="203"/>
    <col min="4359" max="4359" width="12.42578125" style="203" customWidth="1"/>
    <col min="4360" max="4360" width="12.5703125" style="203" customWidth="1"/>
    <col min="4361" max="4361" width="13.28515625" style="203" customWidth="1"/>
    <col min="4362" max="4362" width="15.85546875" style="203" customWidth="1"/>
    <col min="4363" max="4363" width="13" style="203" customWidth="1"/>
    <col min="4364" max="4364" width="0.140625" style="203" customWidth="1"/>
    <col min="4365" max="4606" width="11.42578125" style="203"/>
    <col min="4607" max="4607" width="1.85546875" style="203" customWidth="1"/>
    <col min="4608" max="4608" width="11.42578125" style="203"/>
    <col min="4609" max="4609" width="12.140625" style="203" bestFit="1" customWidth="1"/>
    <col min="4610" max="4614" width="11.42578125" style="203"/>
    <col min="4615" max="4615" width="12.42578125" style="203" customWidth="1"/>
    <col min="4616" max="4616" width="12.5703125" style="203" customWidth="1"/>
    <col min="4617" max="4617" width="13.28515625" style="203" customWidth="1"/>
    <col min="4618" max="4618" width="15.85546875" style="203" customWidth="1"/>
    <col min="4619" max="4619" width="13" style="203" customWidth="1"/>
    <col min="4620" max="4620" width="0.140625" style="203" customWidth="1"/>
    <col min="4621" max="4862" width="11.42578125" style="203"/>
    <col min="4863" max="4863" width="1.85546875" style="203" customWidth="1"/>
    <col min="4864" max="4864" width="11.42578125" style="203"/>
    <col min="4865" max="4865" width="12.140625" style="203" bestFit="1" customWidth="1"/>
    <col min="4866" max="4870" width="11.42578125" style="203"/>
    <col min="4871" max="4871" width="12.42578125" style="203" customWidth="1"/>
    <col min="4872" max="4872" width="12.5703125" style="203" customWidth="1"/>
    <col min="4873" max="4873" width="13.28515625" style="203" customWidth="1"/>
    <col min="4874" max="4874" width="15.85546875" style="203" customWidth="1"/>
    <col min="4875" max="4875" width="13" style="203" customWidth="1"/>
    <col min="4876" max="4876" width="0.140625" style="203" customWidth="1"/>
    <col min="4877" max="5118" width="11.42578125" style="203"/>
    <col min="5119" max="5119" width="1.85546875" style="203" customWidth="1"/>
    <col min="5120" max="5120" width="11.42578125" style="203"/>
    <col min="5121" max="5121" width="12.140625" style="203" bestFit="1" customWidth="1"/>
    <col min="5122" max="5126" width="11.42578125" style="203"/>
    <col min="5127" max="5127" width="12.42578125" style="203" customWidth="1"/>
    <col min="5128" max="5128" width="12.5703125" style="203" customWidth="1"/>
    <col min="5129" max="5129" width="13.28515625" style="203" customWidth="1"/>
    <col min="5130" max="5130" width="15.85546875" style="203" customWidth="1"/>
    <col min="5131" max="5131" width="13" style="203" customWidth="1"/>
    <col min="5132" max="5132" width="0.140625" style="203" customWidth="1"/>
    <col min="5133" max="5374" width="11.42578125" style="203"/>
    <col min="5375" max="5375" width="1.85546875" style="203" customWidth="1"/>
    <col min="5376" max="5376" width="11.42578125" style="203"/>
    <col min="5377" max="5377" width="12.140625" style="203" bestFit="1" customWidth="1"/>
    <col min="5378" max="5382" width="11.42578125" style="203"/>
    <col min="5383" max="5383" width="12.42578125" style="203" customWidth="1"/>
    <col min="5384" max="5384" width="12.5703125" style="203" customWidth="1"/>
    <col min="5385" max="5385" width="13.28515625" style="203" customWidth="1"/>
    <col min="5386" max="5386" width="15.85546875" style="203" customWidth="1"/>
    <col min="5387" max="5387" width="13" style="203" customWidth="1"/>
    <col min="5388" max="5388" width="0.140625" style="203" customWidth="1"/>
    <col min="5389" max="5630" width="11.42578125" style="203"/>
    <col min="5631" max="5631" width="1.85546875" style="203" customWidth="1"/>
    <col min="5632" max="5632" width="11.42578125" style="203"/>
    <col min="5633" max="5633" width="12.140625" style="203" bestFit="1" customWidth="1"/>
    <col min="5634" max="5638" width="11.42578125" style="203"/>
    <col min="5639" max="5639" width="12.42578125" style="203" customWidth="1"/>
    <col min="5640" max="5640" width="12.5703125" style="203" customWidth="1"/>
    <col min="5641" max="5641" width="13.28515625" style="203" customWidth="1"/>
    <col min="5642" max="5642" width="15.85546875" style="203" customWidth="1"/>
    <col min="5643" max="5643" width="13" style="203" customWidth="1"/>
    <col min="5644" max="5644" width="0.140625" style="203" customWidth="1"/>
    <col min="5645" max="5886" width="11.42578125" style="203"/>
    <col min="5887" max="5887" width="1.85546875" style="203" customWidth="1"/>
    <col min="5888" max="5888" width="11.42578125" style="203"/>
    <col min="5889" max="5889" width="12.140625" style="203" bestFit="1" customWidth="1"/>
    <col min="5890" max="5894" width="11.42578125" style="203"/>
    <col min="5895" max="5895" width="12.42578125" style="203" customWidth="1"/>
    <col min="5896" max="5896" width="12.5703125" style="203" customWidth="1"/>
    <col min="5897" max="5897" width="13.28515625" style="203" customWidth="1"/>
    <col min="5898" max="5898" width="15.85546875" style="203" customWidth="1"/>
    <col min="5899" max="5899" width="13" style="203" customWidth="1"/>
    <col min="5900" max="5900" width="0.140625" style="203" customWidth="1"/>
    <col min="5901" max="6142" width="11.42578125" style="203"/>
    <col min="6143" max="6143" width="1.85546875" style="203" customWidth="1"/>
    <col min="6144" max="6144" width="11.42578125" style="203"/>
    <col min="6145" max="6145" width="12.140625" style="203" bestFit="1" customWidth="1"/>
    <col min="6146" max="6150" width="11.42578125" style="203"/>
    <col min="6151" max="6151" width="12.42578125" style="203" customWidth="1"/>
    <col min="6152" max="6152" width="12.5703125" style="203" customWidth="1"/>
    <col min="6153" max="6153" width="13.28515625" style="203" customWidth="1"/>
    <col min="6154" max="6154" width="15.85546875" style="203" customWidth="1"/>
    <col min="6155" max="6155" width="13" style="203" customWidth="1"/>
    <col min="6156" max="6156" width="0.140625" style="203" customWidth="1"/>
    <col min="6157" max="6398" width="11.42578125" style="203"/>
    <col min="6399" max="6399" width="1.85546875" style="203" customWidth="1"/>
    <col min="6400" max="6400" width="11.42578125" style="203"/>
    <col min="6401" max="6401" width="12.140625" style="203" bestFit="1" customWidth="1"/>
    <col min="6402" max="6406" width="11.42578125" style="203"/>
    <col min="6407" max="6407" width="12.42578125" style="203" customWidth="1"/>
    <col min="6408" max="6408" width="12.5703125" style="203" customWidth="1"/>
    <col min="6409" max="6409" width="13.28515625" style="203" customWidth="1"/>
    <col min="6410" max="6410" width="15.85546875" style="203" customWidth="1"/>
    <col min="6411" max="6411" width="13" style="203" customWidth="1"/>
    <col min="6412" max="6412" width="0.140625" style="203" customWidth="1"/>
    <col min="6413" max="6654" width="11.42578125" style="203"/>
    <col min="6655" max="6655" width="1.85546875" style="203" customWidth="1"/>
    <col min="6656" max="6656" width="11.42578125" style="203"/>
    <col min="6657" max="6657" width="12.140625" style="203" bestFit="1" customWidth="1"/>
    <col min="6658" max="6662" width="11.42578125" style="203"/>
    <col min="6663" max="6663" width="12.42578125" style="203" customWidth="1"/>
    <col min="6664" max="6664" width="12.5703125" style="203" customWidth="1"/>
    <col min="6665" max="6665" width="13.28515625" style="203" customWidth="1"/>
    <col min="6666" max="6666" width="15.85546875" style="203" customWidth="1"/>
    <col min="6667" max="6667" width="13" style="203" customWidth="1"/>
    <col min="6668" max="6668" width="0.140625" style="203" customWidth="1"/>
    <col min="6669" max="6910" width="11.42578125" style="203"/>
    <col min="6911" max="6911" width="1.85546875" style="203" customWidth="1"/>
    <col min="6912" max="6912" width="11.42578125" style="203"/>
    <col min="6913" max="6913" width="12.140625" style="203" bestFit="1" customWidth="1"/>
    <col min="6914" max="6918" width="11.42578125" style="203"/>
    <col min="6919" max="6919" width="12.42578125" style="203" customWidth="1"/>
    <col min="6920" max="6920" width="12.5703125" style="203" customWidth="1"/>
    <col min="6921" max="6921" width="13.28515625" style="203" customWidth="1"/>
    <col min="6922" max="6922" width="15.85546875" style="203" customWidth="1"/>
    <col min="6923" max="6923" width="13" style="203" customWidth="1"/>
    <col min="6924" max="6924" width="0.140625" style="203" customWidth="1"/>
    <col min="6925" max="7166" width="11.42578125" style="203"/>
    <col min="7167" max="7167" width="1.85546875" style="203" customWidth="1"/>
    <col min="7168" max="7168" width="11.42578125" style="203"/>
    <col min="7169" max="7169" width="12.140625" style="203" bestFit="1" customWidth="1"/>
    <col min="7170" max="7174" width="11.42578125" style="203"/>
    <col min="7175" max="7175" width="12.42578125" style="203" customWidth="1"/>
    <col min="7176" max="7176" width="12.5703125" style="203" customWidth="1"/>
    <col min="7177" max="7177" width="13.28515625" style="203" customWidth="1"/>
    <col min="7178" max="7178" width="15.85546875" style="203" customWidth="1"/>
    <col min="7179" max="7179" width="13" style="203" customWidth="1"/>
    <col min="7180" max="7180" width="0.140625" style="203" customWidth="1"/>
    <col min="7181" max="7422" width="11.42578125" style="203"/>
    <col min="7423" max="7423" width="1.85546875" style="203" customWidth="1"/>
    <col min="7424" max="7424" width="11.42578125" style="203"/>
    <col min="7425" max="7425" width="12.140625" style="203" bestFit="1" customWidth="1"/>
    <col min="7426" max="7430" width="11.42578125" style="203"/>
    <col min="7431" max="7431" width="12.42578125" style="203" customWidth="1"/>
    <col min="7432" max="7432" width="12.5703125" style="203" customWidth="1"/>
    <col min="7433" max="7433" width="13.28515625" style="203" customWidth="1"/>
    <col min="7434" max="7434" width="15.85546875" style="203" customWidth="1"/>
    <col min="7435" max="7435" width="13" style="203" customWidth="1"/>
    <col min="7436" max="7436" width="0.140625" style="203" customWidth="1"/>
    <col min="7437" max="7678" width="11.42578125" style="203"/>
    <col min="7679" max="7679" width="1.85546875" style="203" customWidth="1"/>
    <col min="7680" max="7680" width="11.42578125" style="203"/>
    <col min="7681" max="7681" width="12.140625" style="203" bestFit="1" customWidth="1"/>
    <col min="7682" max="7686" width="11.42578125" style="203"/>
    <col min="7687" max="7687" width="12.42578125" style="203" customWidth="1"/>
    <col min="7688" max="7688" width="12.5703125" style="203" customWidth="1"/>
    <col min="7689" max="7689" width="13.28515625" style="203" customWidth="1"/>
    <col min="7690" max="7690" width="15.85546875" style="203" customWidth="1"/>
    <col min="7691" max="7691" width="13" style="203" customWidth="1"/>
    <col min="7692" max="7692" width="0.140625" style="203" customWidth="1"/>
    <col min="7693" max="7934" width="11.42578125" style="203"/>
    <col min="7935" max="7935" width="1.85546875" style="203" customWidth="1"/>
    <col min="7936" max="7936" width="11.42578125" style="203"/>
    <col min="7937" max="7937" width="12.140625" style="203" bestFit="1" customWidth="1"/>
    <col min="7938" max="7942" width="11.42578125" style="203"/>
    <col min="7943" max="7943" width="12.42578125" style="203" customWidth="1"/>
    <col min="7944" max="7944" width="12.5703125" style="203" customWidth="1"/>
    <col min="7945" max="7945" width="13.28515625" style="203" customWidth="1"/>
    <col min="7946" max="7946" width="15.85546875" style="203" customWidth="1"/>
    <col min="7947" max="7947" width="13" style="203" customWidth="1"/>
    <col min="7948" max="7948" width="0.140625" style="203" customWidth="1"/>
    <col min="7949" max="8190" width="11.42578125" style="203"/>
    <col min="8191" max="8191" width="1.85546875" style="203" customWidth="1"/>
    <col min="8192" max="8192" width="11.42578125" style="203"/>
    <col min="8193" max="8193" width="12.140625" style="203" bestFit="1" customWidth="1"/>
    <col min="8194" max="8198" width="11.42578125" style="203"/>
    <col min="8199" max="8199" width="12.42578125" style="203" customWidth="1"/>
    <col min="8200" max="8200" width="12.5703125" style="203" customWidth="1"/>
    <col min="8201" max="8201" width="13.28515625" style="203" customWidth="1"/>
    <col min="8202" max="8202" width="15.85546875" style="203" customWidth="1"/>
    <col min="8203" max="8203" width="13" style="203" customWidth="1"/>
    <col min="8204" max="8204" width="0.140625" style="203" customWidth="1"/>
    <col min="8205" max="8446" width="11.42578125" style="203"/>
    <col min="8447" max="8447" width="1.85546875" style="203" customWidth="1"/>
    <col min="8448" max="8448" width="11.42578125" style="203"/>
    <col min="8449" max="8449" width="12.140625" style="203" bestFit="1" customWidth="1"/>
    <col min="8450" max="8454" width="11.42578125" style="203"/>
    <col min="8455" max="8455" width="12.42578125" style="203" customWidth="1"/>
    <col min="8456" max="8456" width="12.5703125" style="203" customWidth="1"/>
    <col min="8457" max="8457" width="13.28515625" style="203" customWidth="1"/>
    <col min="8458" max="8458" width="15.85546875" style="203" customWidth="1"/>
    <col min="8459" max="8459" width="13" style="203" customWidth="1"/>
    <col min="8460" max="8460" width="0.140625" style="203" customWidth="1"/>
    <col min="8461" max="8702" width="11.42578125" style="203"/>
    <col min="8703" max="8703" width="1.85546875" style="203" customWidth="1"/>
    <col min="8704" max="8704" width="11.42578125" style="203"/>
    <col min="8705" max="8705" width="12.140625" style="203" bestFit="1" customWidth="1"/>
    <col min="8706" max="8710" width="11.42578125" style="203"/>
    <col min="8711" max="8711" width="12.42578125" style="203" customWidth="1"/>
    <col min="8712" max="8712" width="12.5703125" style="203" customWidth="1"/>
    <col min="8713" max="8713" width="13.28515625" style="203" customWidth="1"/>
    <col min="8714" max="8714" width="15.85546875" style="203" customWidth="1"/>
    <col min="8715" max="8715" width="13" style="203" customWidth="1"/>
    <col min="8716" max="8716" width="0.140625" style="203" customWidth="1"/>
    <col min="8717" max="8958" width="11.42578125" style="203"/>
    <col min="8959" max="8959" width="1.85546875" style="203" customWidth="1"/>
    <col min="8960" max="8960" width="11.42578125" style="203"/>
    <col min="8961" max="8961" width="12.140625" style="203" bestFit="1" customWidth="1"/>
    <col min="8962" max="8966" width="11.42578125" style="203"/>
    <col min="8967" max="8967" width="12.42578125" style="203" customWidth="1"/>
    <col min="8968" max="8968" width="12.5703125" style="203" customWidth="1"/>
    <col min="8969" max="8969" width="13.28515625" style="203" customWidth="1"/>
    <col min="8970" max="8970" width="15.85546875" style="203" customWidth="1"/>
    <col min="8971" max="8971" width="13" style="203" customWidth="1"/>
    <col min="8972" max="8972" width="0.140625" style="203" customWidth="1"/>
    <col min="8973" max="9214" width="11.42578125" style="203"/>
    <col min="9215" max="9215" width="1.85546875" style="203" customWidth="1"/>
    <col min="9216" max="9216" width="11.42578125" style="203"/>
    <col min="9217" max="9217" width="12.140625" style="203" bestFit="1" customWidth="1"/>
    <col min="9218" max="9222" width="11.42578125" style="203"/>
    <col min="9223" max="9223" width="12.42578125" style="203" customWidth="1"/>
    <col min="9224" max="9224" width="12.5703125" style="203" customWidth="1"/>
    <col min="9225" max="9225" width="13.28515625" style="203" customWidth="1"/>
    <col min="9226" max="9226" width="15.85546875" style="203" customWidth="1"/>
    <col min="9227" max="9227" width="13" style="203" customWidth="1"/>
    <col min="9228" max="9228" width="0.140625" style="203" customWidth="1"/>
    <col min="9229" max="9470" width="11.42578125" style="203"/>
    <col min="9471" max="9471" width="1.85546875" style="203" customWidth="1"/>
    <col min="9472" max="9472" width="11.42578125" style="203"/>
    <col min="9473" max="9473" width="12.140625" style="203" bestFit="1" customWidth="1"/>
    <col min="9474" max="9478" width="11.42578125" style="203"/>
    <col min="9479" max="9479" width="12.42578125" style="203" customWidth="1"/>
    <col min="9480" max="9480" width="12.5703125" style="203" customWidth="1"/>
    <col min="9481" max="9481" width="13.28515625" style="203" customWidth="1"/>
    <col min="9482" max="9482" width="15.85546875" style="203" customWidth="1"/>
    <col min="9483" max="9483" width="13" style="203" customWidth="1"/>
    <col min="9484" max="9484" width="0.140625" style="203" customWidth="1"/>
    <col min="9485" max="9726" width="11.42578125" style="203"/>
    <col min="9727" max="9727" width="1.85546875" style="203" customWidth="1"/>
    <col min="9728" max="9728" width="11.42578125" style="203"/>
    <col min="9729" max="9729" width="12.140625" style="203" bestFit="1" customWidth="1"/>
    <col min="9730" max="9734" width="11.42578125" style="203"/>
    <col min="9735" max="9735" width="12.42578125" style="203" customWidth="1"/>
    <col min="9736" max="9736" width="12.5703125" style="203" customWidth="1"/>
    <col min="9737" max="9737" width="13.28515625" style="203" customWidth="1"/>
    <col min="9738" max="9738" width="15.85546875" style="203" customWidth="1"/>
    <col min="9739" max="9739" width="13" style="203" customWidth="1"/>
    <col min="9740" max="9740" width="0.140625" style="203" customWidth="1"/>
    <col min="9741" max="9982" width="11.42578125" style="203"/>
    <col min="9983" max="9983" width="1.85546875" style="203" customWidth="1"/>
    <col min="9984" max="9984" width="11.42578125" style="203"/>
    <col min="9985" max="9985" width="12.140625" style="203" bestFit="1" customWidth="1"/>
    <col min="9986" max="9990" width="11.42578125" style="203"/>
    <col min="9991" max="9991" width="12.42578125" style="203" customWidth="1"/>
    <col min="9992" max="9992" width="12.5703125" style="203" customWidth="1"/>
    <col min="9993" max="9993" width="13.28515625" style="203" customWidth="1"/>
    <col min="9994" max="9994" width="15.85546875" style="203" customWidth="1"/>
    <col min="9995" max="9995" width="13" style="203" customWidth="1"/>
    <col min="9996" max="9996" width="0.140625" style="203" customWidth="1"/>
    <col min="9997" max="10238" width="11.42578125" style="203"/>
    <col min="10239" max="10239" width="1.85546875" style="203" customWidth="1"/>
    <col min="10240" max="10240" width="11.42578125" style="203"/>
    <col min="10241" max="10241" width="12.140625" style="203" bestFit="1" customWidth="1"/>
    <col min="10242" max="10246" width="11.42578125" style="203"/>
    <col min="10247" max="10247" width="12.42578125" style="203" customWidth="1"/>
    <col min="10248" max="10248" width="12.5703125" style="203" customWidth="1"/>
    <col min="10249" max="10249" width="13.28515625" style="203" customWidth="1"/>
    <col min="10250" max="10250" width="15.85546875" style="203" customWidth="1"/>
    <col min="10251" max="10251" width="13" style="203" customWidth="1"/>
    <col min="10252" max="10252" width="0.140625" style="203" customWidth="1"/>
    <col min="10253" max="10494" width="11.42578125" style="203"/>
    <col min="10495" max="10495" width="1.85546875" style="203" customWidth="1"/>
    <col min="10496" max="10496" width="11.42578125" style="203"/>
    <col min="10497" max="10497" width="12.140625" style="203" bestFit="1" customWidth="1"/>
    <col min="10498" max="10502" width="11.42578125" style="203"/>
    <col min="10503" max="10503" width="12.42578125" style="203" customWidth="1"/>
    <col min="10504" max="10504" width="12.5703125" style="203" customWidth="1"/>
    <col min="10505" max="10505" width="13.28515625" style="203" customWidth="1"/>
    <col min="10506" max="10506" width="15.85546875" style="203" customWidth="1"/>
    <col min="10507" max="10507" width="13" style="203" customWidth="1"/>
    <col min="10508" max="10508" width="0.140625" style="203" customWidth="1"/>
    <col min="10509" max="10750" width="11.42578125" style="203"/>
    <col min="10751" max="10751" width="1.85546875" style="203" customWidth="1"/>
    <col min="10752" max="10752" width="11.42578125" style="203"/>
    <col min="10753" max="10753" width="12.140625" style="203" bestFit="1" customWidth="1"/>
    <col min="10754" max="10758" width="11.42578125" style="203"/>
    <col min="10759" max="10759" width="12.42578125" style="203" customWidth="1"/>
    <col min="10760" max="10760" width="12.5703125" style="203" customWidth="1"/>
    <col min="10761" max="10761" width="13.28515625" style="203" customWidth="1"/>
    <col min="10762" max="10762" width="15.85546875" style="203" customWidth="1"/>
    <col min="10763" max="10763" width="13" style="203" customWidth="1"/>
    <col min="10764" max="10764" width="0.140625" style="203" customWidth="1"/>
    <col min="10765" max="11006" width="11.42578125" style="203"/>
    <col min="11007" max="11007" width="1.85546875" style="203" customWidth="1"/>
    <col min="11008" max="11008" width="11.42578125" style="203"/>
    <col min="11009" max="11009" width="12.140625" style="203" bestFit="1" customWidth="1"/>
    <col min="11010" max="11014" width="11.42578125" style="203"/>
    <col min="11015" max="11015" width="12.42578125" style="203" customWidth="1"/>
    <col min="11016" max="11016" width="12.5703125" style="203" customWidth="1"/>
    <col min="11017" max="11017" width="13.28515625" style="203" customWidth="1"/>
    <col min="11018" max="11018" width="15.85546875" style="203" customWidth="1"/>
    <col min="11019" max="11019" width="13" style="203" customWidth="1"/>
    <col min="11020" max="11020" width="0.140625" style="203" customWidth="1"/>
    <col min="11021" max="11262" width="11.42578125" style="203"/>
    <col min="11263" max="11263" width="1.85546875" style="203" customWidth="1"/>
    <col min="11264" max="11264" width="11.42578125" style="203"/>
    <col min="11265" max="11265" width="12.140625" style="203" bestFit="1" customWidth="1"/>
    <col min="11266" max="11270" width="11.42578125" style="203"/>
    <col min="11271" max="11271" width="12.42578125" style="203" customWidth="1"/>
    <col min="11272" max="11272" width="12.5703125" style="203" customWidth="1"/>
    <col min="11273" max="11273" width="13.28515625" style="203" customWidth="1"/>
    <col min="11274" max="11274" width="15.85546875" style="203" customWidth="1"/>
    <col min="11275" max="11275" width="13" style="203" customWidth="1"/>
    <col min="11276" max="11276" width="0.140625" style="203" customWidth="1"/>
    <col min="11277" max="11518" width="11.42578125" style="203"/>
    <col min="11519" max="11519" width="1.85546875" style="203" customWidth="1"/>
    <col min="11520" max="11520" width="11.42578125" style="203"/>
    <col min="11521" max="11521" width="12.140625" style="203" bestFit="1" customWidth="1"/>
    <col min="11522" max="11526" width="11.42578125" style="203"/>
    <col min="11527" max="11527" width="12.42578125" style="203" customWidth="1"/>
    <col min="11528" max="11528" width="12.5703125" style="203" customWidth="1"/>
    <col min="11529" max="11529" width="13.28515625" style="203" customWidth="1"/>
    <col min="11530" max="11530" width="15.85546875" style="203" customWidth="1"/>
    <col min="11531" max="11531" width="13" style="203" customWidth="1"/>
    <col min="11532" max="11532" width="0.140625" style="203" customWidth="1"/>
    <col min="11533" max="11774" width="11.42578125" style="203"/>
    <col min="11775" max="11775" width="1.85546875" style="203" customWidth="1"/>
    <col min="11776" max="11776" width="11.42578125" style="203"/>
    <col min="11777" max="11777" width="12.140625" style="203" bestFit="1" customWidth="1"/>
    <col min="11778" max="11782" width="11.42578125" style="203"/>
    <col min="11783" max="11783" width="12.42578125" style="203" customWidth="1"/>
    <col min="11784" max="11784" width="12.5703125" style="203" customWidth="1"/>
    <col min="11785" max="11785" width="13.28515625" style="203" customWidth="1"/>
    <col min="11786" max="11786" width="15.85546875" style="203" customWidth="1"/>
    <col min="11787" max="11787" width="13" style="203" customWidth="1"/>
    <col min="11788" max="11788" width="0.140625" style="203" customWidth="1"/>
    <col min="11789" max="12030" width="11.42578125" style="203"/>
    <col min="12031" max="12031" width="1.85546875" style="203" customWidth="1"/>
    <col min="12032" max="12032" width="11.42578125" style="203"/>
    <col min="12033" max="12033" width="12.140625" style="203" bestFit="1" customWidth="1"/>
    <col min="12034" max="12038" width="11.42578125" style="203"/>
    <col min="12039" max="12039" width="12.42578125" style="203" customWidth="1"/>
    <col min="12040" max="12040" width="12.5703125" style="203" customWidth="1"/>
    <col min="12041" max="12041" width="13.28515625" style="203" customWidth="1"/>
    <col min="12042" max="12042" width="15.85546875" style="203" customWidth="1"/>
    <col min="12043" max="12043" width="13" style="203" customWidth="1"/>
    <col min="12044" max="12044" width="0.140625" style="203" customWidth="1"/>
    <col min="12045" max="12286" width="11.42578125" style="203"/>
    <col min="12287" max="12287" width="1.85546875" style="203" customWidth="1"/>
    <col min="12288" max="12288" width="11.42578125" style="203"/>
    <col min="12289" max="12289" width="12.140625" style="203" bestFit="1" customWidth="1"/>
    <col min="12290" max="12294" width="11.42578125" style="203"/>
    <col min="12295" max="12295" width="12.42578125" style="203" customWidth="1"/>
    <col min="12296" max="12296" width="12.5703125" style="203" customWidth="1"/>
    <col min="12297" max="12297" width="13.28515625" style="203" customWidth="1"/>
    <col min="12298" max="12298" width="15.85546875" style="203" customWidth="1"/>
    <col min="12299" max="12299" width="13" style="203" customWidth="1"/>
    <col min="12300" max="12300" width="0.140625" style="203" customWidth="1"/>
    <col min="12301" max="12542" width="11.42578125" style="203"/>
    <col min="12543" max="12543" width="1.85546875" style="203" customWidth="1"/>
    <col min="12544" max="12544" width="11.42578125" style="203"/>
    <col min="12545" max="12545" width="12.140625" style="203" bestFit="1" customWidth="1"/>
    <col min="12546" max="12550" width="11.42578125" style="203"/>
    <col min="12551" max="12551" width="12.42578125" style="203" customWidth="1"/>
    <col min="12552" max="12552" width="12.5703125" style="203" customWidth="1"/>
    <col min="12553" max="12553" width="13.28515625" style="203" customWidth="1"/>
    <col min="12554" max="12554" width="15.85546875" style="203" customWidth="1"/>
    <col min="12555" max="12555" width="13" style="203" customWidth="1"/>
    <col min="12556" max="12556" width="0.140625" style="203" customWidth="1"/>
    <col min="12557" max="12798" width="11.42578125" style="203"/>
    <col min="12799" max="12799" width="1.85546875" style="203" customWidth="1"/>
    <col min="12800" max="12800" width="11.42578125" style="203"/>
    <col min="12801" max="12801" width="12.140625" style="203" bestFit="1" customWidth="1"/>
    <col min="12802" max="12806" width="11.42578125" style="203"/>
    <col min="12807" max="12807" width="12.42578125" style="203" customWidth="1"/>
    <col min="12808" max="12808" width="12.5703125" style="203" customWidth="1"/>
    <col min="12809" max="12809" width="13.28515625" style="203" customWidth="1"/>
    <col min="12810" max="12810" width="15.85546875" style="203" customWidth="1"/>
    <col min="12811" max="12811" width="13" style="203" customWidth="1"/>
    <col min="12812" max="12812" width="0.140625" style="203" customWidth="1"/>
    <col min="12813" max="13054" width="11.42578125" style="203"/>
    <col min="13055" max="13055" width="1.85546875" style="203" customWidth="1"/>
    <col min="13056" max="13056" width="11.42578125" style="203"/>
    <col min="13057" max="13057" width="12.140625" style="203" bestFit="1" customWidth="1"/>
    <col min="13058" max="13062" width="11.42578125" style="203"/>
    <col min="13063" max="13063" width="12.42578125" style="203" customWidth="1"/>
    <col min="13064" max="13064" width="12.5703125" style="203" customWidth="1"/>
    <col min="13065" max="13065" width="13.28515625" style="203" customWidth="1"/>
    <col min="13066" max="13066" width="15.85546875" style="203" customWidth="1"/>
    <col min="13067" max="13067" width="13" style="203" customWidth="1"/>
    <col min="13068" max="13068" width="0.140625" style="203" customWidth="1"/>
    <col min="13069" max="13310" width="11.42578125" style="203"/>
    <col min="13311" max="13311" width="1.85546875" style="203" customWidth="1"/>
    <col min="13312" max="13312" width="11.42578125" style="203"/>
    <col min="13313" max="13313" width="12.140625" style="203" bestFit="1" customWidth="1"/>
    <col min="13314" max="13318" width="11.42578125" style="203"/>
    <col min="13319" max="13319" width="12.42578125" style="203" customWidth="1"/>
    <col min="13320" max="13320" width="12.5703125" style="203" customWidth="1"/>
    <col min="13321" max="13321" width="13.28515625" style="203" customWidth="1"/>
    <col min="13322" max="13322" width="15.85546875" style="203" customWidth="1"/>
    <col min="13323" max="13323" width="13" style="203" customWidth="1"/>
    <col min="13324" max="13324" width="0.140625" style="203" customWidth="1"/>
    <col min="13325" max="13566" width="11.42578125" style="203"/>
    <col min="13567" max="13567" width="1.85546875" style="203" customWidth="1"/>
    <col min="13568" max="13568" width="11.42578125" style="203"/>
    <col min="13569" max="13569" width="12.140625" style="203" bestFit="1" customWidth="1"/>
    <col min="13570" max="13574" width="11.42578125" style="203"/>
    <col min="13575" max="13575" width="12.42578125" style="203" customWidth="1"/>
    <col min="13576" max="13576" width="12.5703125" style="203" customWidth="1"/>
    <col min="13577" max="13577" width="13.28515625" style="203" customWidth="1"/>
    <col min="13578" max="13578" width="15.85546875" style="203" customWidth="1"/>
    <col min="13579" max="13579" width="13" style="203" customWidth="1"/>
    <col min="13580" max="13580" width="0.140625" style="203" customWidth="1"/>
    <col min="13581" max="13822" width="11.42578125" style="203"/>
    <col min="13823" max="13823" width="1.85546875" style="203" customWidth="1"/>
    <col min="13824" max="13824" width="11.42578125" style="203"/>
    <col min="13825" max="13825" width="12.140625" style="203" bestFit="1" customWidth="1"/>
    <col min="13826" max="13830" width="11.42578125" style="203"/>
    <col min="13831" max="13831" width="12.42578125" style="203" customWidth="1"/>
    <col min="13832" max="13832" width="12.5703125" style="203" customWidth="1"/>
    <col min="13833" max="13833" width="13.28515625" style="203" customWidth="1"/>
    <col min="13834" max="13834" width="15.85546875" style="203" customWidth="1"/>
    <col min="13835" max="13835" width="13" style="203" customWidth="1"/>
    <col min="13836" max="13836" width="0.140625" style="203" customWidth="1"/>
    <col min="13837" max="14078" width="11.42578125" style="203"/>
    <col min="14079" max="14079" width="1.85546875" style="203" customWidth="1"/>
    <col min="14080" max="14080" width="11.42578125" style="203"/>
    <col min="14081" max="14081" width="12.140625" style="203" bestFit="1" customWidth="1"/>
    <col min="14082" max="14086" width="11.42578125" style="203"/>
    <col min="14087" max="14087" width="12.42578125" style="203" customWidth="1"/>
    <col min="14088" max="14088" width="12.5703125" style="203" customWidth="1"/>
    <col min="14089" max="14089" width="13.28515625" style="203" customWidth="1"/>
    <col min="14090" max="14090" width="15.85546875" style="203" customWidth="1"/>
    <col min="14091" max="14091" width="13" style="203" customWidth="1"/>
    <col min="14092" max="14092" width="0.140625" style="203" customWidth="1"/>
    <col min="14093" max="14334" width="11.42578125" style="203"/>
    <col min="14335" max="14335" width="1.85546875" style="203" customWidth="1"/>
    <col min="14336" max="14336" width="11.42578125" style="203"/>
    <col min="14337" max="14337" width="12.140625" style="203" bestFit="1" customWidth="1"/>
    <col min="14338" max="14342" width="11.42578125" style="203"/>
    <col min="14343" max="14343" width="12.42578125" style="203" customWidth="1"/>
    <col min="14344" max="14344" width="12.5703125" style="203" customWidth="1"/>
    <col min="14345" max="14345" width="13.28515625" style="203" customWidth="1"/>
    <col min="14346" max="14346" width="15.85546875" style="203" customWidth="1"/>
    <col min="14347" max="14347" width="13" style="203" customWidth="1"/>
    <col min="14348" max="14348" width="0.140625" style="203" customWidth="1"/>
    <col min="14349" max="14590" width="11.42578125" style="203"/>
    <col min="14591" max="14591" width="1.85546875" style="203" customWidth="1"/>
    <col min="14592" max="14592" width="11.42578125" style="203"/>
    <col min="14593" max="14593" width="12.140625" style="203" bestFit="1" customWidth="1"/>
    <col min="14594" max="14598" width="11.42578125" style="203"/>
    <col min="14599" max="14599" width="12.42578125" style="203" customWidth="1"/>
    <col min="14600" max="14600" width="12.5703125" style="203" customWidth="1"/>
    <col min="14601" max="14601" width="13.28515625" style="203" customWidth="1"/>
    <col min="14602" max="14602" width="15.85546875" style="203" customWidth="1"/>
    <col min="14603" max="14603" width="13" style="203" customWidth="1"/>
    <col min="14604" max="14604" width="0.140625" style="203" customWidth="1"/>
    <col min="14605" max="14846" width="11.42578125" style="203"/>
    <col min="14847" max="14847" width="1.85546875" style="203" customWidth="1"/>
    <col min="14848" max="14848" width="11.42578125" style="203"/>
    <col min="14849" max="14849" width="12.140625" style="203" bestFit="1" customWidth="1"/>
    <col min="14850" max="14854" width="11.42578125" style="203"/>
    <col min="14855" max="14855" width="12.42578125" style="203" customWidth="1"/>
    <col min="14856" max="14856" width="12.5703125" style="203" customWidth="1"/>
    <col min="14857" max="14857" width="13.28515625" style="203" customWidth="1"/>
    <col min="14858" max="14858" width="15.85546875" style="203" customWidth="1"/>
    <col min="14859" max="14859" width="13" style="203" customWidth="1"/>
    <col min="14860" max="14860" width="0.140625" style="203" customWidth="1"/>
    <col min="14861" max="15102" width="11.42578125" style="203"/>
    <col min="15103" max="15103" width="1.85546875" style="203" customWidth="1"/>
    <col min="15104" max="15104" width="11.42578125" style="203"/>
    <col min="15105" max="15105" width="12.140625" style="203" bestFit="1" customWidth="1"/>
    <col min="15106" max="15110" width="11.42578125" style="203"/>
    <col min="15111" max="15111" width="12.42578125" style="203" customWidth="1"/>
    <col min="15112" max="15112" width="12.5703125" style="203" customWidth="1"/>
    <col min="15113" max="15113" width="13.28515625" style="203" customWidth="1"/>
    <col min="15114" max="15114" width="15.85546875" style="203" customWidth="1"/>
    <col min="15115" max="15115" width="13" style="203" customWidth="1"/>
    <col min="15116" max="15116" width="0.140625" style="203" customWidth="1"/>
    <col min="15117" max="15358" width="11.42578125" style="203"/>
    <col min="15359" max="15359" width="1.85546875" style="203" customWidth="1"/>
    <col min="15360" max="15360" width="11.42578125" style="203"/>
    <col min="15361" max="15361" width="12.140625" style="203" bestFit="1" customWidth="1"/>
    <col min="15362" max="15366" width="11.42578125" style="203"/>
    <col min="15367" max="15367" width="12.42578125" style="203" customWidth="1"/>
    <col min="15368" max="15368" width="12.5703125" style="203" customWidth="1"/>
    <col min="15369" max="15369" width="13.28515625" style="203" customWidth="1"/>
    <col min="15370" max="15370" width="15.85546875" style="203" customWidth="1"/>
    <col min="15371" max="15371" width="13" style="203" customWidth="1"/>
    <col min="15372" max="15372" width="0.140625" style="203" customWidth="1"/>
    <col min="15373" max="15614" width="11.42578125" style="203"/>
    <col min="15615" max="15615" width="1.85546875" style="203" customWidth="1"/>
    <col min="15616" max="15616" width="11.42578125" style="203"/>
    <col min="15617" max="15617" width="12.140625" style="203" bestFit="1" customWidth="1"/>
    <col min="15618" max="15622" width="11.42578125" style="203"/>
    <col min="15623" max="15623" width="12.42578125" style="203" customWidth="1"/>
    <col min="15624" max="15624" width="12.5703125" style="203" customWidth="1"/>
    <col min="15625" max="15625" width="13.28515625" style="203" customWidth="1"/>
    <col min="15626" max="15626" width="15.85546875" style="203" customWidth="1"/>
    <col min="15627" max="15627" width="13" style="203" customWidth="1"/>
    <col min="15628" max="15628" width="0.140625" style="203" customWidth="1"/>
    <col min="15629" max="15870" width="11.42578125" style="203"/>
    <col min="15871" max="15871" width="1.85546875" style="203" customWidth="1"/>
    <col min="15872" max="15872" width="11.42578125" style="203"/>
    <col min="15873" max="15873" width="12.140625" style="203" bestFit="1" customWidth="1"/>
    <col min="15874" max="15878" width="11.42578125" style="203"/>
    <col min="15879" max="15879" width="12.42578125" style="203" customWidth="1"/>
    <col min="15880" max="15880" width="12.5703125" style="203" customWidth="1"/>
    <col min="15881" max="15881" width="13.28515625" style="203" customWidth="1"/>
    <col min="15882" max="15882" width="15.85546875" style="203" customWidth="1"/>
    <col min="15883" max="15883" width="13" style="203" customWidth="1"/>
    <col min="15884" max="15884" width="0.140625" style="203" customWidth="1"/>
    <col min="15885" max="16126" width="11.42578125" style="203"/>
    <col min="16127" max="16127" width="1.85546875" style="203" customWidth="1"/>
    <col min="16128" max="16128" width="11.42578125" style="203"/>
    <col min="16129" max="16129" width="12.140625" style="203" bestFit="1" customWidth="1"/>
    <col min="16130" max="16134" width="11.42578125" style="203"/>
    <col min="16135" max="16135" width="12.42578125" style="203" customWidth="1"/>
    <col min="16136" max="16136" width="12.5703125" style="203" customWidth="1"/>
    <col min="16137" max="16137" width="13.28515625" style="203" customWidth="1"/>
    <col min="16138" max="16138" width="15.85546875" style="203" customWidth="1"/>
    <col min="16139" max="16139" width="13" style="203" customWidth="1"/>
    <col min="16140" max="16140" width="0.140625" style="203" customWidth="1"/>
    <col min="16141" max="16384" width="11.42578125" style="203"/>
  </cols>
  <sheetData>
    <row r="1" spans="1:54" ht="4.5" customHeight="1">
      <c r="A1" s="1"/>
      <c r="B1" s="2"/>
      <c r="C1" s="3"/>
      <c r="D1" s="2"/>
      <c r="E1" s="2"/>
      <c r="F1" s="2"/>
      <c r="G1" s="2"/>
      <c r="H1" s="2"/>
      <c r="I1" s="3"/>
      <c r="J1" s="2"/>
      <c r="K1" s="2"/>
      <c r="L1" s="3"/>
    </row>
    <row r="2" spans="1:54" ht="13.5" customHeight="1" thickBot="1">
      <c r="A2" s="600"/>
      <c r="B2" s="5"/>
      <c r="C2" s="6"/>
      <c r="D2" s="602"/>
      <c r="E2" s="602"/>
      <c r="F2" s="602"/>
      <c r="G2" s="602"/>
      <c r="H2" s="602"/>
      <c r="I2" s="603"/>
      <c r="J2" s="604" t="s">
        <v>6</v>
      </c>
      <c r="K2" s="604"/>
      <c r="L2" s="605"/>
    </row>
    <row r="3" spans="1:54">
      <c r="A3" s="600"/>
      <c r="B3" s="5"/>
      <c r="C3" s="6"/>
      <c r="D3" s="602" t="s">
        <v>7</v>
      </c>
      <c r="E3" s="602"/>
      <c r="F3" s="602"/>
      <c r="G3" s="602"/>
      <c r="H3" s="602"/>
      <c r="I3" s="603"/>
      <c r="J3" s="8" t="s">
        <v>8</v>
      </c>
      <c r="K3" s="2"/>
      <c r="L3" s="9"/>
    </row>
    <row r="4" spans="1:54" ht="15.75" thickBot="1">
      <c r="A4" s="600"/>
      <c r="B4" s="5"/>
      <c r="C4" s="10"/>
      <c r="D4" s="606" t="s">
        <v>9</v>
      </c>
      <c r="E4" s="606"/>
      <c r="F4" s="606"/>
      <c r="G4" s="606"/>
      <c r="H4" s="606"/>
      <c r="I4" s="607"/>
      <c r="J4" s="11"/>
      <c r="K4" s="11"/>
      <c r="L4" s="12"/>
    </row>
    <row r="5" spans="1:54" ht="15.75" thickBot="1">
      <c r="A5" s="601"/>
      <c r="B5" s="11"/>
      <c r="C5" s="13"/>
      <c r="D5" s="608" t="s">
        <v>56</v>
      </c>
      <c r="E5" s="608"/>
      <c r="F5" s="608"/>
      <c r="G5" s="608"/>
      <c r="H5" s="608"/>
      <c r="I5" s="609"/>
      <c r="J5" s="14" t="s">
        <v>10</v>
      </c>
      <c r="K5" s="610"/>
      <c r="L5" s="611"/>
    </row>
    <row r="6" spans="1:54">
      <c r="A6" s="16"/>
      <c r="B6" s="5"/>
      <c r="C6" s="5"/>
      <c r="D6" s="5"/>
      <c r="E6" s="5"/>
      <c r="F6" s="5"/>
      <c r="G6" s="5"/>
      <c r="H6" s="5"/>
      <c r="I6" s="5"/>
      <c r="J6" s="5"/>
      <c r="K6" s="5"/>
      <c r="L6" s="17"/>
    </row>
    <row r="7" spans="1:54">
      <c r="A7" s="128" t="s">
        <v>11</v>
      </c>
      <c r="B7" s="19"/>
      <c r="C7" s="20"/>
      <c r="D7" s="20"/>
      <c r="E7" s="20"/>
      <c r="F7" s="20"/>
      <c r="G7" s="20"/>
      <c r="H7" s="20"/>
      <c r="I7" s="20"/>
      <c r="J7" s="20"/>
      <c r="K7" s="20"/>
      <c r="L7" s="21"/>
    </row>
    <row r="8" spans="1:54" ht="5.25" customHeight="1">
      <c r="A8" s="16"/>
      <c r="B8" s="23"/>
      <c r="C8" s="23"/>
      <c r="D8" s="23"/>
      <c r="E8" s="23"/>
      <c r="F8" s="23"/>
      <c r="G8" s="23"/>
      <c r="H8" s="23"/>
      <c r="I8" s="23"/>
      <c r="J8" s="23"/>
      <c r="K8" s="23"/>
      <c r="L8" s="17"/>
    </row>
    <row r="9" spans="1:54">
      <c r="A9" s="129" t="s">
        <v>12</v>
      </c>
      <c r="B9" s="5"/>
      <c r="C9" s="24"/>
      <c r="D9" s="25" t="s">
        <v>13</v>
      </c>
      <c r="E9" s="23"/>
      <c r="F9" s="23"/>
      <c r="G9" s="23"/>
      <c r="H9" s="23"/>
      <c r="I9" s="23"/>
      <c r="J9" s="23"/>
      <c r="K9" s="23"/>
      <c r="L9" s="17"/>
    </row>
    <row r="10" spans="1:54">
      <c r="A10" s="129" t="s">
        <v>14</v>
      </c>
      <c r="B10" s="5"/>
      <c r="C10" s="612"/>
      <c r="D10" s="612"/>
      <c r="E10" s="612"/>
      <c r="F10" s="612"/>
      <c r="G10" s="612"/>
      <c r="H10" s="612"/>
      <c r="I10" s="612"/>
      <c r="J10" s="612"/>
      <c r="K10" s="612"/>
      <c r="L10" s="613"/>
    </row>
    <row r="11" spans="1:54">
      <c r="A11" s="130"/>
      <c r="B11" s="5"/>
      <c r="C11" s="612"/>
      <c r="D11" s="612"/>
      <c r="E11" s="612"/>
      <c r="F11" s="612"/>
      <c r="G11" s="612"/>
      <c r="H11" s="612"/>
      <c r="I11" s="612"/>
      <c r="J11" s="612"/>
      <c r="K11" s="612"/>
      <c r="L11" s="613"/>
    </row>
    <row r="12" spans="1:54">
      <c r="A12" s="129" t="s">
        <v>15</v>
      </c>
      <c r="B12" s="5"/>
      <c r="C12" s="614"/>
      <c r="D12" s="614"/>
      <c r="E12" s="614"/>
      <c r="F12" s="614"/>
      <c r="G12" s="614"/>
      <c r="H12" s="614"/>
      <c r="I12" s="614"/>
      <c r="J12" s="614"/>
      <c r="K12" s="614"/>
      <c r="L12" s="615"/>
    </row>
    <row r="13" spans="1:54">
      <c r="A13" s="129" t="s">
        <v>16</v>
      </c>
      <c r="B13" s="5"/>
      <c r="C13" s="614"/>
      <c r="D13" s="614"/>
      <c r="E13" s="614"/>
      <c r="F13" s="614"/>
      <c r="G13" s="614"/>
      <c r="H13" s="614"/>
      <c r="I13" s="614"/>
      <c r="J13" s="614"/>
      <c r="K13" s="614"/>
      <c r="L13" s="615"/>
    </row>
    <row r="14" spans="1:54">
      <c r="A14" s="129" t="s">
        <v>17</v>
      </c>
      <c r="B14" s="5"/>
      <c r="C14" s="614"/>
      <c r="D14" s="614"/>
      <c r="E14" s="614"/>
      <c r="F14" s="614"/>
      <c r="G14" s="614"/>
      <c r="H14" s="614"/>
      <c r="I14" s="614"/>
      <c r="J14" s="614"/>
      <c r="K14" s="614"/>
      <c r="L14" s="615"/>
    </row>
    <row r="15" spans="1:54" ht="4.5" customHeight="1" thickBot="1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8"/>
    </row>
    <row r="16" spans="1:54" s="32" customFormat="1" ht="2.25" customHeight="1" thickBot="1">
      <c r="A16" s="131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  <c r="M16" s="204"/>
      <c r="N16" s="204"/>
      <c r="O16" s="204"/>
      <c r="P16" s="204"/>
      <c r="Q16" s="204"/>
      <c r="R16" s="204"/>
      <c r="S16" s="204"/>
      <c r="T16" s="204"/>
      <c r="U16" s="204"/>
      <c r="V16" s="204"/>
      <c r="W16" s="204"/>
      <c r="X16" s="204"/>
      <c r="Y16" s="204"/>
      <c r="Z16" s="204"/>
      <c r="AA16" s="204"/>
      <c r="AB16" s="204"/>
      <c r="AC16" s="204"/>
      <c r="AD16" s="204"/>
      <c r="AE16" s="204"/>
      <c r="AF16" s="204"/>
      <c r="AG16" s="204"/>
      <c r="AH16" s="204"/>
      <c r="AI16" s="204"/>
      <c r="AJ16" s="204"/>
      <c r="AK16" s="204"/>
      <c r="AL16" s="204"/>
      <c r="AM16" s="204"/>
      <c r="AN16" s="204"/>
      <c r="AO16" s="204"/>
      <c r="AP16" s="204"/>
      <c r="AQ16" s="204"/>
      <c r="AR16" s="204"/>
      <c r="AS16" s="204"/>
      <c r="AT16" s="204"/>
      <c r="AU16" s="204"/>
      <c r="AV16" s="204"/>
      <c r="AW16" s="204"/>
      <c r="AX16" s="204"/>
      <c r="AY16" s="204"/>
      <c r="AZ16" s="204"/>
      <c r="BA16" s="204"/>
      <c r="BB16" s="204"/>
    </row>
    <row r="17" spans="1:13">
      <c r="A17" s="132" t="s">
        <v>18</v>
      </c>
      <c r="B17" s="33"/>
      <c r="C17" s="34"/>
      <c r="D17" s="34"/>
      <c r="E17" s="34"/>
      <c r="F17" s="34"/>
      <c r="G17" s="34"/>
      <c r="H17" s="34"/>
      <c r="I17" s="34"/>
      <c r="J17" s="34"/>
      <c r="K17" s="34"/>
      <c r="L17" s="35"/>
    </row>
    <row r="18" spans="1:13" ht="15.75" thickBot="1">
      <c r="A18" s="16"/>
      <c r="B18" s="5"/>
      <c r="C18" s="5"/>
      <c r="D18" s="5"/>
      <c r="E18" s="5"/>
      <c r="F18" s="5"/>
      <c r="G18" s="5"/>
      <c r="H18" s="5"/>
      <c r="I18" s="5"/>
      <c r="J18" s="5"/>
      <c r="K18" s="5"/>
      <c r="L18" s="17"/>
    </row>
    <row r="19" spans="1:13">
      <c r="A19" s="37" t="s">
        <v>19</v>
      </c>
      <c r="B19" s="570" t="s">
        <v>20</v>
      </c>
      <c r="C19" s="571"/>
      <c r="D19" s="571"/>
      <c r="E19" s="571"/>
      <c r="F19" s="571"/>
      <c r="G19" s="571"/>
      <c r="H19" s="571"/>
      <c r="I19" s="571"/>
      <c r="J19" s="599"/>
      <c r="K19" s="251" t="s">
        <v>21</v>
      </c>
      <c r="L19" s="37" t="s">
        <v>22</v>
      </c>
      <c r="M19" s="204"/>
    </row>
    <row r="20" spans="1:13" ht="15.75" thickBot="1">
      <c r="A20" s="39" t="s">
        <v>299</v>
      </c>
      <c r="B20" s="584" t="s">
        <v>304</v>
      </c>
      <c r="C20" s="585"/>
      <c r="D20" s="585"/>
      <c r="E20" s="585"/>
      <c r="F20" s="585"/>
      <c r="G20" s="585"/>
      <c r="H20" s="585"/>
      <c r="I20" s="585"/>
      <c r="J20" s="586"/>
      <c r="K20" s="40" t="s">
        <v>276</v>
      </c>
      <c r="L20" s="41"/>
      <c r="M20" s="204"/>
    </row>
    <row r="21" spans="1:13">
      <c r="A21" s="16"/>
      <c r="B21" s="5"/>
      <c r="C21" s="5"/>
      <c r="D21" s="5"/>
      <c r="E21" s="5"/>
      <c r="F21" s="5"/>
      <c r="G21" s="5"/>
      <c r="H21" s="5"/>
      <c r="I21" s="5"/>
      <c r="J21" s="5"/>
      <c r="K21" s="5"/>
      <c r="L21" s="17"/>
    </row>
    <row r="22" spans="1:13">
      <c r="A22" s="133" t="s">
        <v>24</v>
      </c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3"/>
    </row>
    <row r="23" spans="1:13" s="49" customFormat="1" ht="15.75" thickBot="1">
      <c r="A23" s="134"/>
      <c r="B23" s="45"/>
      <c r="C23" s="45"/>
      <c r="D23" s="45"/>
      <c r="E23" s="45"/>
      <c r="F23" s="45"/>
      <c r="G23" s="45"/>
      <c r="H23" s="46"/>
      <c r="I23" s="46"/>
      <c r="J23" s="45"/>
      <c r="K23" s="45"/>
      <c r="L23" s="47"/>
    </row>
    <row r="24" spans="1:13">
      <c r="A24" s="570" t="s">
        <v>20</v>
      </c>
      <c r="B24" s="587"/>
      <c r="C24" s="587"/>
      <c r="D24" s="587"/>
      <c r="E24" s="588"/>
      <c r="F24" s="589" t="s">
        <v>25</v>
      </c>
      <c r="G24" s="587"/>
      <c r="H24" s="590" t="s">
        <v>26</v>
      </c>
      <c r="I24" s="591"/>
      <c r="J24" s="50" t="s">
        <v>27</v>
      </c>
      <c r="K24" s="251" t="s">
        <v>28</v>
      </c>
      <c r="L24" s="51" t="s">
        <v>29</v>
      </c>
    </row>
    <row r="25" spans="1:13">
      <c r="A25" s="580" t="s">
        <v>30</v>
      </c>
      <c r="B25" s="581"/>
      <c r="C25" s="581"/>
      <c r="D25" s="581"/>
      <c r="E25" s="582"/>
      <c r="F25" s="592"/>
      <c r="G25" s="582"/>
      <c r="H25" s="592"/>
      <c r="I25" s="582"/>
      <c r="J25" s="52"/>
      <c r="K25" s="53"/>
      <c r="L25" s="54">
        <f>+L54*0.1</f>
        <v>7986.6350000000011</v>
      </c>
    </row>
    <row r="26" spans="1:13">
      <c r="A26" s="593"/>
      <c r="B26" s="594"/>
      <c r="C26" s="594"/>
      <c r="D26" s="594"/>
      <c r="E26" s="595"/>
      <c r="F26" s="55"/>
      <c r="G26" s="56"/>
      <c r="H26" s="596"/>
      <c r="I26" s="597"/>
      <c r="J26" s="52"/>
      <c r="K26" s="53"/>
      <c r="L26" s="54"/>
    </row>
    <row r="27" spans="1:13" ht="15.75" thickBot="1">
      <c r="A27" s="574"/>
      <c r="B27" s="575"/>
      <c r="C27" s="575"/>
      <c r="D27" s="575"/>
      <c r="E27" s="583"/>
      <c r="F27" s="598"/>
      <c r="G27" s="583"/>
      <c r="H27" s="598"/>
      <c r="I27" s="583"/>
      <c r="J27" s="57"/>
      <c r="K27" s="58"/>
      <c r="L27" s="59"/>
    </row>
    <row r="28" spans="1:13" ht="15.75" thickBot="1">
      <c r="A28" s="567" t="s">
        <v>31</v>
      </c>
      <c r="B28" s="568"/>
      <c r="C28" s="568"/>
      <c r="D28" s="568"/>
      <c r="E28" s="568"/>
      <c r="F28" s="568"/>
      <c r="G28" s="568"/>
      <c r="H28" s="568"/>
      <c r="I28" s="568"/>
      <c r="J28" s="568"/>
      <c r="K28" s="569"/>
      <c r="L28" s="60">
        <f>SUM(L25:L27)</f>
        <v>7986.6350000000011</v>
      </c>
    </row>
    <row r="29" spans="1:13">
      <c r="A29" s="135"/>
      <c r="B29" s="5"/>
      <c r="C29" s="5"/>
      <c r="D29" s="5"/>
      <c r="E29" s="5"/>
      <c r="F29" s="5"/>
      <c r="G29" s="5"/>
      <c r="H29" s="5"/>
      <c r="I29" s="5"/>
      <c r="J29" s="5"/>
      <c r="K29" s="5"/>
      <c r="L29" s="17"/>
    </row>
    <row r="30" spans="1:13">
      <c r="A30" s="136" t="s">
        <v>32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21"/>
    </row>
    <row r="31" spans="1:13" ht="15.75" thickBot="1">
      <c r="A31" s="26"/>
      <c r="B31" s="11"/>
      <c r="C31" s="11"/>
      <c r="D31" s="11"/>
      <c r="E31" s="11"/>
      <c r="F31" s="11"/>
      <c r="G31" s="11"/>
      <c r="H31" s="11"/>
      <c r="I31" s="5"/>
      <c r="J31" s="5"/>
      <c r="K31" s="5"/>
      <c r="L31" s="17"/>
    </row>
    <row r="32" spans="1:13">
      <c r="A32" s="570" t="s">
        <v>20</v>
      </c>
      <c r="B32" s="571"/>
      <c r="C32" s="571"/>
      <c r="D32" s="571"/>
      <c r="E32" s="571"/>
      <c r="F32" s="571"/>
      <c r="G32" s="571"/>
      <c r="H32" s="579"/>
      <c r="I32" s="252" t="s">
        <v>21</v>
      </c>
      <c r="J32" s="50" t="s">
        <v>22</v>
      </c>
      <c r="K32" s="251" t="s">
        <v>33</v>
      </c>
      <c r="L32" s="51" t="s">
        <v>29</v>
      </c>
    </row>
    <row r="33" spans="1:12">
      <c r="A33" s="580"/>
      <c r="B33" s="581"/>
      <c r="C33" s="581"/>
      <c r="D33" s="581"/>
      <c r="E33" s="581"/>
      <c r="F33" s="581"/>
      <c r="G33" s="581"/>
      <c r="H33" s="582"/>
      <c r="I33" s="62"/>
      <c r="J33" s="63"/>
      <c r="K33" s="64"/>
      <c r="L33" s="54"/>
    </row>
    <row r="34" spans="1:12">
      <c r="A34" s="580"/>
      <c r="B34" s="581"/>
      <c r="C34" s="581"/>
      <c r="D34" s="581"/>
      <c r="E34" s="581"/>
      <c r="F34" s="581"/>
      <c r="G34" s="581"/>
      <c r="H34" s="582"/>
      <c r="I34" s="65"/>
      <c r="J34" s="66"/>
      <c r="K34" s="67"/>
      <c r="L34" s="68"/>
    </row>
    <row r="35" spans="1:12">
      <c r="A35" s="580"/>
      <c r="B35" s="581"/>
      <c r="C35" s="581"/>
      <c r="D35" s="581"/>
      <c r="E35" s="581"/>
      <c r="F35" s="581"/>
      <c r="G35" s="581"/>
      <c r="H35" s="582"/>
      <c r="I35" s="65"/>
      <c r="J35" s="66"/>
      <c r="K35" s="67"/>
      <c r="L35" s="68"/>
    </row>
    <row r="36" spans="1:12">
      <c r="A36" s="580"/>
      <c r="B36" s="581"/>
      <c r="C36" s="581"/>
      <c r="D36" s="581"/>
      <c r="E36" s="581"/>
      <c r="F36" s="581"/>
      <c r="G36" s="581"/>
      <c r="H36" s="582"/>
      <c r="I36" s="65"/>
      <c r="J36" s="66"/>
      <c r="K36" s="67"/>
      <c r="L36" s="68"/>
    </row>
    <row r="37" spans="1:12">
      <c r="A37" s="580"/>
      <c r="B37" s="581"/>
      <c r="C37" s="581"/>
      <c r="D37" s="581"/>
      <c r="E37" s="581"/>
      <c r="F37" s="581"/>
      <c r="G37" s="581"/>
      <c r="H37" s="582"/>
      <c r="I37" s="65"/>
      <c r="J37" s="66"/>
      <c r="K37" s="67"/>
      <c r="L37" s="68"/>
    </row>
    <row r="38" spans="1:12">
      <c r="A38" s="580"/>
      <c r="B38" s="581"/>
      <c r="C38" s="581"/>
      <c r="D38" s="581"/>
      <c r="E38" s="581"/>
      <c r="F38" s="581"/>
      <c r="G38" s="581"/>
      <c r="H38" s="582"/>
      <c r="I38" s="65"/>
      <c r="J38" s="66"/>
      <c r="K38" s="67"/>
      <c r="L38" s="68"/>
    </row>
    <row r="39" spans="1:12" ht="15.75" thickBot="1">
      <c r="A39" s="574"/>
      <c r="B39" s="575"/>
      <c r="C39" s="575"/>
      <c r="D39" s="575"/>
      <c r="E39" s="575"/>
      <c r="F39" s="575"/>
      <c r="G39" s="575"/>
      <c r="H39" s="583"/>
      <c r="I39" s="69"/>
      <c r="J39" s="70"/>
      <c r="K39" s="67"/>
      <c r="L39" s="71"/>
    </row>
    <row r="40" spans="1:12" ht="15.75" thickBot="1">
      <c r="A40" s="567" t="s">
        <v>31</v>
      </c>
      <c r="B40" s="568"/>
      <c r="C40" s="568"/>
      <c r="D40" s="568"/>
      <c r="E40" s="568"/>
      <c r="F40" s="568"/>
      <c r="G40" s="568"/>
      <c r="H40" s="568"/>
      <c r="I40" s="568"/>
      <c r="J40" s="568"/>
      <c r="K40" s="569"/>
      <c r="L40" s="60">
        <f>SUM(L33:L39)</f>
        <v>0</v>
      </c>
    </row>
    <row r="41" spans="1:12">
      <c r="A41" s="16"/>
      <c r="B41" s="5"/>
      <c r="C41" s="5"/>
      <c r="D41" s="5"/>
      <c r="E41" s="5"/>
      <c r="F41" s="5"/>
      <c r="G41" s="5"/>
      <c r="H41" s="5"/>
      <c r="I41" s="5"/>
      <c r="J41" s="5"/>
      <c r="K41" s="5"/>
      <c r="L41" s="17"/>
    </row>
    <row r="42" spans="1:12">
      <c r="A42" s="136" t="s">
        <v>34</v>
      </c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21"/>
    </row>
    <row r="43" spans="1:12" ht="15.75" thickBot="1">
      <c r="A43" s="16"/>
      <c r="B43" s="5"/>
      <c r="C43" s="5"/>
      <c r="D43" s="5"/>
      <c r="E43" s="5"/>
      <c r="F43" s="5"/>
      <c r="G43" s="5"/>
      <c r="H43" s="5"/>
      <c r="I43" s="5"/>
      <c r="J43" s="5"/>
      <c r="K43" s="5"/>
      <c r="L43" s="17"/>
    </row>
    <row r="44" spans="1:12">
      <c r="A44" s="570" t="s">
        <v>35</v>
      </c>
      <c r="B44" s="571"/>
      <c r="C44" s="571"/>
      <c r="D44" s="571"/>
      <c r="E44" s="571"/>
      <c r="F44" s="571"/>
      <c r="G44" s="571"/>
      <c r="H44" s="50" t="s">
        <v>36</v>
      </c>
      <c r="I44" s="251" t="s">
        <v>37</v>
      </c>
      <c r="J44" s="50" t="s">
        <v>38</v>
      </c>
      <c r="K44" s="251" t="s">
        <v>39</v>
      </c>
      <c r="L44" s="51" t="s">
        <v>29</v>
      </c>
    </row>
    <row r="45" spans="1:12">
      <c r="A45" s="580"/>
      <c r="B45" s="581"/>
      <c r="C45" s="581"/>
      <c r="D45" s="581"/>
      <c r="E45" s="581"/>
      <c r="F45" s="581"/>
      <c r="G45" s="581"/>
      <c r="H45" s="63"/>
      <c r="I45" s="72"/>
      <c r="J45" s="73"/>
      <c r="K45" s="64"/>
      <c r="L45" s="54"/>
    </row>
    <row r="46" spans="1:12" ht="15.75" thickBot="1">
      <c r="A46" s="574"/>
      <c r="B46" s="575"/>
      <c r="C46" s="575"/>
      <c r="D46" s="575"/>
      <c r="E46" s="575"/>
      <c r="F46" s="575"/>
      <c r="G46" s="575"/>
      <c r="H46" s="74"/>
      <c r="I46" s="11"/>
      <c r="J46" s="75"/>
      <c r="K46" s="64"/>
      <c r="L46" s="54"/>
    </row>
    <row r="47" spans="1:12" ht="15.75" thickBot="1">
      <c r="A47" s="567" t="s">
        <v>31</v>
      </c>
      <c r="B47" s="568"/>
      <c r="C47" s="568"/>
      <c r="D47" s="568"/>
      <c r="E47" s="568"/>
      <c r="F47" s="568"/>
      <c r="G47" s="568"/>
      <c r="H47" s="568"/>
      <c r="I47" s="568"/>
      <c r="J47" s="568"/>
      <c r="K47" s="569"/>
      <c r="L47" s="60">
        <f>SUM(L45:L46)</f>
        <v>0</v>
      </c>
    </row>
    <row r="48" spans="1:12">
      <c r="A48" s="16"/>
      <c r="B48" s="5"/>
      <c r="C48" s="5"/>
      <c r="D48" s="5"/>
      <c r="E48" s="5"/>
      <c r="F48" s="5"/>
      <c r="G48" s="5"/>
      <c r="H48" s="5"/>
      <c r="I48" s="5"/>
      <c r="J48" s="5"/>
      <c r="K48" s="5"/>
      <c r="L48" s="17"/>
    </row>
    <row r="49" spans="1:12">
      <c r="A49" s="136" t="s">
        <v>41</v>
      </c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21"/>
    </row>
    <row r="50" spans="1:12" ht="15.75" thickBot="1">
      <c r="A50" s="16"/>
      <c r="B50" s="5"/>
      <c r="C50" s="5"/>
      <c r="D50" s="5"/>
      <c r="E50" s="5"/>
      <c r="F50" s="5"/>
      <c r="G50" s="5"/>
      <c r="H50" s="5"/>
      <c r="I50" s="5"/>
      <c r="J50" s="5"/>
      <c r="K50" s="5"/>
      <c r="L50" s="17"/>
    </row>
    <row r="51" spans="1:12">
      <c r="A51" s="570" t="s">
        <v>42</v>
      </c>
      <c r="B51" s="571"/>
      <c r="C51" s="571"/>
      <c r="D51" s="571"/>
      <c r="E51" s="571"/>
      <c r="F51" s="571"/>
      <c r="G51" s="571"/>
      <c r="H51" s="50" t="s">
        <v>43</v>
      </c>
      <c r="I51" s="76" t="s">
        <v>44</v>
      </c>
      <c r="J51" s="77" t="s">
        <v>45</v>
      </c>
      <c r="K51" s="76" t="s">
        <v>28</v>
      </c>
      <c r="L51" s="78" t="s">
        <v>29</v>
      </c>
    </row>
    <row r="52" spans="1:12">
      <c r="A52" s="572" t="s">
        <v>46</v>
      </c>
      <c r="B52" s="573"/>
      <c r="C52" s="573"/>
      <c r="D52" s="573"/>
      <c r="E52" s="573"/>
      <c r="F52" s="573"/>
      <c r="G52" s="573"/>
      <c r="H52" s="52">
        <f>insumos!C49</f>
        <v>43171</v>
      </c>
      <c r="I52" s="64">
        <f>+H52*0.85</f>
        <v>36695.35</v>
      </c>
      <c r="J52" s="52">
        <f>+H52+I52</f>
        <v>79866.350000000006</v>
      </c>
      <c r="K52" s="72">
        <v>1</v>
      </c>
      <c r="L52" s="54">
        <f>+J52/K52</f>
        <v>79866.350000000006</v>
      </c>
    </row>
    <row r="53" spans="1:12" ht="15.75" thickBot="1">
      <c r="A53" s="574"/>
      <c r="B53" s="575"/>
      <c r="C53" s="575"/>
      <c r="D53" s="575"/>
      <c r="E53" s="575"/>
      <c r="F53" s="575"/>
      <c r="G53" s="575"/>
      <c r="H53" s="52"/>
      <c r="I53" s="64"/>
      <c r="J53" s="52"/>
      <c r="K53" s="72"/>
      <c r="L53" s="54"/>
    </row>
    <row r="54" spans="1:12" ht="15.75" thickBot="1">
      <c r="A54" s="567" t="s">
        <v>31</v>
      </c>
      <c r="B54" s="568"/>
      <c r="C54" s="568"/>
      <c r="D54" s="568"/>
      <c r="E54" s="568"/>
      <c r="F54" s="568"/>
      <c r="G54" s="568"/>
      <c r="H54" s="568"/>
      <c r="I54" s="568"/>
      <c r="J54" s="568"/>
      <c r="K54" s="569"/>
      <c r="L54" s="60">
        <f>SUM(L52:L53)</f>
        <v>79866.350000000006</v>
      </c>
    </row>
    <row r="55" spans="1:12" ht="15.75" thickBot="1">
      <c r="A55" s="16"/>
      <c r="B55" s="5"/>
      <c r="C55" s="5"/>
      <c r="D55" s="5"/>
      <c r="E55" s="5"/>
      <c r="F55" s="5"/>
      <c r="G55" s="5"/>
      <c r="H55" s="5"/>
      <c r="I55" s="5"/>
      <c r="J55" s="5"/>
      <c r="K55" s="5"/>
      <c r="L55" s="17"/>
    </row>
    <row r="56" spans="1:12" ht="15.75" thickBot="1">
      <c r="A56" s="576" t="s">
        <v>47</v>
      </c>
      <c r="B56" s="577"/>
      <c r="C56" s="577"/>
      <c r="D56" s="577"/>
      <c r="E56" s="577"/>
      <c r="F56" s="577"/>
      <c r="G56" s="577"/>
      <c r="H56" s="577"/>
      <c r="I56" s="577"/>
      <c r="J56" s="577"/>
      <c r="K56" s="578"/>
      <c r="L56" s="60">
        <f>ROUND(L28+L40+L47+L54,0)</f>
        <v>87853</v>
      </c>
    </row>
    <row r="57" spans="1:12">
      <c r="A57" s="16"/>
      <c r="B57" s="5"/>
      <c r="C57" s="5"/>
      <c r="D57" s="5"/>
      <c r="E57" s="5"/>
      <c r="F57" s="5"/>
      <c r="G57" s="5"/>
      <c r="H57" s="5"/>
      <c r="I57" s="5"/>
      <c r="J57" s="5"/>
      <c r="K57" s="5"/>
      <c r="L57" s="17"/>
    </row>
    <row r="58" spans="1:12">
      <c r="A58" s="16"/>
      <c r="B58" s="5"/>
      <c r="C58" s="5"/>
      <c r="D58" s="5"/>
      <c r="E58" s="5"/>
      <c r="F58" s="5"/>
      <c r="G58" s="5"/>
      <c r="H58" s="5"/>
      <c r="I58" s="5"/>
      <c r="J58" s="5"/>
      <c r="K58" s="5"/>
      <c r="L58" s="17"/>
    </row>
    <row r="59" spans="1:12">
      <c r="A59" s="16"/>
      <c r="B59" s="5"/>
      <c r="C59" s="5"/>
      <c r="D59" s="5"/>
      <c r="E59" s="5"/>
      <c r="F59" s="5"/>
      <c r="G59" s="5"/>
      <c r="H59" s="5"/>
      <c r="I59" s="5"/>
      <c r="J59" s="5"/>
      <c r="K59" s="5"/>
      <c r="L59" s="17"/>
    </row>
    <row r="60" spans="1:12">
      <c r="A60" s="16"/>
      <c r="B60" s="5"/>
      <c r="C60" s="5"/>
      <c r="D60" s="5"/>
      <c r="E60" s="5"/>
      <c r="F60" s="5"/>
      <c r="G60" s="5"/>
      <c r="H60" s="5"/>
      <c r="I60" s="5"/>
      <c r="J60" s="5"/>
      <c r="K60" s="5"/>
      <c r="L60" s="17"/>
    </row>
    <row r="61" spans="1:12">
      <c r="A61" s="16"/>
      <c r="B61" s="5"/>
      <c r="C61" s="5"/>
      <c r="D61" s="5"/>
      <c r="E61" s="5"/>
      <c r="F61" s="5"/>
      <c r="G61" s="5"/>
      <c r="H61" s="5"/>
      <c r="I61" s="5"/>
      <c r="J61" s="5"/>
      <c r="K61" s="5"/>
      <c r="L61" s="17"/>
    </row>
    <row r="62" spans="1:12">
      <c r="A62" s="16"/>
      <c r="B62" s="5"/>
      <c r="C62" s="5"/>
      <c r="D62" s="5"/>
      <c r="E62" s="5"/>
      <c r="F62" s="5"/>
      <c r="G62" s="5"/>
      <c r="H62" s="5"/>
      <c r="I62" s="5"/>
      <c r="J62" s="5"/>
      <c r="K62" s="5"/>
      <c r="L62" s="17"/>
    </row>
    <row r="63" spans="1:12">
      <c r="A63" s="16"/>
      <c r="B63" s="5"/>
      <c r="C63" s="5"/>
      <c r="D63" s="5"/>
      <c r="E63" s="5"/>
      <c r="F63" s="5"/>
      <c r="G63" s="5"/>
      <c r="H63" s="5"/>
      <c r="I63" s="5"/>
      <c r="J63" s="5"/>
      <c r="K63" s="5"/>
      <c r="L63" s="17"/>
    </row>
    <row r="64" spans="1:12">
      <c r="A64" s="16"/>
      <c r="B64" s="5"/>
      <c r="C64" s="5"/>
      <c r="D64" s="5"/>
      <c r="E64" s="5"/>
      <c r="F64" s="79" t="s">
        <v>48</v>
      </c>
      <c r="G64" s="5"/>
      <c r="H64" s="5"/>
      <c r="I64" s="5"/>
      <c r="J64" s="5"/>
      <c r="K64" s="5"/>
      <c r="L64" s="17"/>
    </row>
    <row r="65" spans="1:12">
      <c r="A65" s="16"/>
      <c r="B65" s="5"/>
      <c r="C65" s="5"/>
      <c r="D65" s="5"/>
      <c r="E65" s="5"/>
      <c r="F65" s="79" t="s">
        <v>49</v>
      </c>
      <c r="G65" s="554"/>
      <c r="H65" s="554"/>
      <c r="I65" s="554"/>
      <c r="J65" s="5"/>
      <c r="K65" s="5"/>
      <c r="L65" s="17"/>
    </row>
    <row r="66" spans="1:12">
      <c r="A66" s="555" t="s">
        <v>50</v>
      </c>
      <c r="B66" s="556"/>
      <c r="C66" s="556"/>
      <c r="D66" s="556"/>
      <c r="E66" s="556"/>
      <c r="F66" s="556"/>
      <c r="G66" s="556"/>
      <c r="H66" s="556"/>
      <c r="I66" s="556"/>
      <c r="J66" s="556"/>
      <c r="K66" s="556"/>
      <c r="L66" s="557"/>
    </row>
    <row r="67" spans="1:12">
      <c r="A67" s="16"/>
      <c r="B67" s="5"/>
      <c r="C67" s="5"/>
      <c r="D67" s="5"/>
      <c r="E67" s="5"/>
      <c r="F67" s="5" t="s">
        <v>51</v>
      </c>
      <c r="G67" s="5"/>
      <c r="H67" s="5"/>
      <c r="I67" s="5"/>
      <c r="J67" s="5"/>
      <c r="K67" s="5"/>
      <c r="L67" s="17"/>
    </row>
    <row r="68" spans="1:12">
      <c r="A68" s="136" t="s">
        <v>52</v>
      </c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21"/>
    </row>
    <row r="69" spans="1:12">
      <c r="A69" s="558"/>
      <c r="B69" s="559"/>
      <c r="C69" s="559"/>
      <c r="D69" s="559"/>
      <c r="E69" s="559"/>
      <c r="F69" s="559"/>
      <c r="G69" s="559"/>
      <c r="H69" s="559"/>
      <c r="I69" s="559"/>
      <c r="J69" s="559"/>
      <c r="K69" s="559"/>
      <c r="L69" s="560"/>
    </row>
    <row r="70" spans="1:12">
      <c r="A70" s="561"/>
      <c r="B70" s="562"/>
      <c r="C70" s="562"/>
      <c r="D70" s="562"/>
      <c r="E70" s="562"/>
      <c r="F70" s="562"/>
      <c r="G70" s="562"/>
      <c r="H70" s="562"/>
      <c r="I70" s="562"/>
      <c r="J70" s="562"/>
      <c r="K70" s="562"/>
      <c r="L70" s="563"/>
    </row>
    <row r="71" spans="1:12">
      <c r="A71" s="564"/>
      <c r="B71" s="565"/>
      <c r="C71" s="565"/>
      <c r="D71" s="565"/>
      <c r="E71" s="565"/>
      <c r="F71" s="565"/>
      <c r="G71" s="565"/>
      <c r="H71" s="565"/>
      <c r="I71" s="565"/>
      <c r="J71" s="565"/>
      <c r="K71" s="565"/>
      <c r="L71" s="566"/>
    </row>
    <row r="72" spans="1:12">
      <c r="A72" s="80"/>
      <c r="B72" s="81"/>
      <c r="C72" s="81"/>
      <c r="D72" s="81"/>
      <c r="E72" s="81"/>
      <c r="F72" s="81"/>
      <c r="G72" s="81"/>
      <c r="H72" s="81"/>
      <c r="I72" s="81"/>
      <c r="J72" s="81"/>
      <c r="K72" s="81"/>
      <c r="L72" s="82"/>
    </row>
    <row r="73" spans="1:12">
      <c r="A73" s="80" t="s">
        <v>53</v>
      </c>
      <c r="B73" s="137"/>
      <c r="C73" s="81"/>
      <c r="D73" s="81"/>
      <c r="E73" s="81"/>
      <c r="F73" s="81"/>
      <c r="G73" s="81"/>
      <c r="H73" s="81"/>
      <c r="I73" s="81"/>
      <c r="J73" s="81"/>
      <c r="K73" s="81"/>
      <c r="L73" s="82"/>
    </row>
    <row r="74" spans="1:12">
      <c r="A74" s="16" t="s">
        <v>54</v>
      </c>
      <c r="B74" s="5"/>
      <c r="C74" s="5"/>
      <c r="D74" s="5"/>
      <c r="E74" s="79"/>
      <c r="F74" s="5"/>
      <c r="G74" s="5"/>
      <c r="H74" s="5"/>
      <c r="I74" s="5"/>
      <c r="J74" s="5"/>
      <c r="K74" s="5"/>
      <c r="L74" s="17"/>
    </row>
    <row r="75" spans="1:12">
      <c r="A75" s="16"/>
      <c r="B75" s="5"/>
      <c r="C75" s="5"/>
      <c r="D75" s="5"/>
      <c r="E75" s="79"/>
      <c r="F75" s="139"/>
      <c r="G75" s="139"/>
      <c r="H75" s="139"/>
      <c r="I75" s="139"/>
      <c r="J75" s="5"/>
      <c r="K75" s="5"/>
      <c r="L75" s="17"/>
    </row>
    <row r="76" spans="1:12">
      <c r="A76" s="149"/>
      <c r="B76" s="139"/>
      <c r="C76" s="139"/>
      <c r="D76" s="139"/>
      <c r="E76" s="139"/>
      <c r="F76" s="139"/>
      <c r="G76" s="139"/>
      <c r="H76" s="139"/>
      <c r="I76" s="139"/>
      <c r="J76" s="139"/>
      <c r="K76" s="139"/>
      <c r="L76" s="140"/>
    </row>
    <row r="77" spans="1:12">
      <c r="A77" s="16" t="s">
        <v>55</v>
      </c>
      <c r="B77" s="83"/>
      <c r="C77" s="83"/>
      <c r="D77" s="84"/>
      <c r="E77" s="141"/>
      <c r="F77" s="141"/>
      <c r="G77" s="141"/>
      <c r="H77" s="141"/>
      <c r="I77" s="142"/>
      <c r="J77" s="142"/>
      <c r="K77" s="142"/>
      <c r="L77" s="143"/>
    </row>
    <row r="78" spans="1:12" ht="15.75" thickBot="1">
      <c r="A78" s="144"/>
      <c r="B78" s="145"/>
      <c r="C78" s="145"/>
      <c r="D78" s="11"/>
      <c r="E78" s="146"/>
      <c r="F78" s="146"/>
      <c r="G78" s="146"/>
      <c r="H78" s="146"/>
      <c r="I78" s="147"/>
      <c r="J78" s="147"/>
      <c r="K78" s="147"/>
      <c r="L78" s="148"/>
    </row>
  </sheetData>
  <mergeCells count="47">
    <mergeCell ref="B19:J19"/>
    <mergeCell ref="A2:A5"/>
    <mergeCell ref="D2:I2"/>
    <mergeCell ref="J2:L2"/>
    <mergeCell ref="D3:I3"/>
    <mergeCell ref="D4:I4"/>
    <mergeCell ref="D5:I5"/>
    <mergeCell ref="K5:L5"/>
    <mergeCell ref="C10:L10"/>
    <mergeCell ref="C11:L11"/>
    <mergeCell ref="C12:L12"/>
    <mergeCell ref="C13:L13"/>
    <mergeCell ref="C14:L14"/>
    <mergeCell ref="A28:K28"/>
    <mergeCell ref="B20:J20"/>
    <mergeCell ref="A24:E24"/>
    <mergeCell ref="F24:G24"/>
    <mergeCell ref="H24:I24"/>
    <mergeCell ref="A25:E25"/>
    <mergeCell ref="F25:G25"/>
    <mergeCell ref="H25:I25"/>
    <mergeCell ref="A26:E26"/>
    <mergeCell ref="H26:I26"/>
    <mergeCell ref="A27:E27"/>
    <mergeCell ref="F27:G27"/>
    <mergeCell ref="H27:I27"/>
    <mergeCell ref="A46:G46"/>
    <mergeCell ref="A32:H32"/>
    <mergeCell ref="A33:H33"/>
    <mergeCell ref="A34:H34"/>
    <mergeCell ref="A35:H35"/>
    <mergeCell ref="A36:H36"/>
    <mergeCell ref="A37:H37"/>
    <mergeCell ref="A38:H38"/>
    <mergeCell ref="A39:H39"/>
    <mergeCell ref="A40:K40"/>
    <mergeCell ref="A44:G44"/>
    <mergeCell ref="A45:G45"/>
    <mergeCell ref="G65:I65"/>
    <mergeCell ref="A66:L66"/>
    <mergeCell ref="A69:L71"/>
    <mergeCell ref="A47:K47"/>
    <mergeCell ref="A51:G51"/>
    <mergeCell ref="A52:G52"/>
    <mergeCell ref="A53:G53"/>
    <mergeCell ref="A54:K54"/>
    <mergeCell ref="A56:K56"/>
  </mergeCells>
  <pageMargins left="0.7" right="0.7" top="0.75" bottom="0.75" header="0.3" footer="0.3"/>
  <pageSetup orientation="portrait"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M77"/>
  <sheetViews>
    <sheetView zoomScale="80" zoomScaleNormal="80" workbookViewId="0">
      <selection activeCell="F9" sqref="F9"/>
    </sheetView>
  </sheetViews>
  <sheetFormatPr baseColWidth="10" defaultRowHeight="15"/>
  <cols>
    <col min="1" max="8" width="11.5703125" style="85"/>
    <col min="9" max="11" width="11.42578125" style="85" customWidth="1"/>
    <col min="12" max="12" width="14.140625" style="85" customWidth="1"/>
    <col min="13" max="254" width="11.5703125" style="203"/>
    <col min="255" max="255" width="11.42578125" style="203" customWidth="1"/>
    <col min="256" max="263" width="11.5703125" style="203"/>
    <col min="264" max="268" width="11.42578125" style="203" customWidth="1"/>
    <col min="269" max="510" width="11.5703125" style="203"/>
    <col min="511" max="511" width="11.42578125" style="203" customWidth="1"/>
    <col min="512" max="519" width="11.5703125" style="203"/>
    <col min="520" max="524" width="11.42578125" style="203" customWidth="1"/>
    <col min="525" max="766" width="11.5703125" style="203"/>
    <col min="767" max="767" width="11.42578125" style="203" customWidth="1"/>
    <col min="768" max="775" width="11.5703125" style="203"/>
    <col min="776" max="780" width="11.42578125" style="203" customWidth="1"/>
    <col min="781" max="1022" width="11.5703125" style="203"/>
    <col min="1023" max="1023" width="11.42578125" style="203" customWidth="1"/>
    <col min="1024" max="1031" width="11.5703125" style="203"/>
    <col min="1032" max="1036" width="11.42578125" style="203" customWidth="1"/>
    <col min="1037" max="1278" width="11.5703125" style="203"/>
    <col min="1279" max="1279" width="11.42578125" style="203" customWidth="1"/>
    <col min="1280" max="1287" width="11.5703125" style="203"/>
    <col min="1288" max="1292" width="11.42578125" style="203" customWidth="1"/>
    <col min="1293" max="1534" width="11.5703125" style="203"/>
    <col min="1535" max="1535" width="11.42578125" style="203" customWidth="1"/>
    <col min="1536" max="1543" width="11.5703125" style="203"/>
    <col min="1544" max="1548" width="11.42578125" style="203" customWidth="1"/>
    <col min="1549" max="1790" width="11.5703125" style="203"/>
    <col min="1791" max="1791" width="11.42578125" style="203" customWidth="1"/>
    <col min="1792" max="1799" width="11.5703125" style="203"/>
    <col min="1800" max="1804" width="11.42578125" style="203" customWidth="1"/>
    <col min="1805" max="2046" width="11.5703125" style="203"/>
    <col min="2047" max="2047" width="11.42578125" style="203" customWidth="1"/>
    <col min="2048" max="2055" width="11.5703125" style="203"/>
    <col min="2056" max="2060" width="11.42578125" style="203" customWidth="1"/>
    <col min="2061" max="2302" width="11.5703125" style="203"/>
    <col min="2303" max="2303" width="11.42578125" style="203" customWidth="1"/>
    <col min="2304" max="2311" width="11.5703125" style="203"/>
    <col min="2312" max="2316" width="11.42578125" style="203" customWidth="1"/>
    <col min="2317" max="2558" width="11.5703125" style="203"/>
    <col min="2559" max="2559" width="11.42578125" style="203" customWidth="1"/>
    <col min="2560" max="2567" width="11.5703125" style="203"/>
    <col min="2568" max="2572" width="11.42578125" style="203" customWidth="1"/>
    <col min="2573" max="2814" width="11.5703125" style="203"/>
    <col min="2815" max="2815" width="11.42578125" style="203" customWidth="1"/>
    <col min="2816" max="2823" width="11.5703125" style="203"/>
    <col min="2824" max="2828" width="11.42578125" style="203" customWidth="1"/>
    <col min="2829" max="3070" width="11.5703125" style="203"/>
    <col min="3071" max="3071" width="11.42578125" style="203" customWidth="1"/>
    <col min="3072" max="3079" width="11.5703125" style="203"/>
    <col min="3080" max="3084" width="11.42578125" style="203" customWidth="1"/>
    <col min="3085" max="3326" width="11.5703125" style="203"/>
    <col min="3327" max="3327" width="11.42578125" style="203" customWidth="1"/>
    <col min="3328" max="3335" width="11.5703125" style="203"/>
    <col min="3336" max="3340" width="11.42578125" style="203" customWidth="1"/>
    <col min="3341" max="3582" width="11.5703125" style="203"/>
    <col min="3583" max="3583" width="11.42578125" style="203" customWidth="1"/>
    <col min="3584" max="3591" width="11.5703125" style="203"/>
    <col min="3592" max="3596" width="11.42578125" style="203" customWidth="1"/>
    <col min="3597" max="3838" width="11.5703125" style="203"/>
    <col min="3839" max="3839" width="11.42578125" style="203" customWidth="1"/>
    <col min="3840" max="3847" width="11.5703125" style="203"/>
    <col min="3848" max="3852" width="11.42578125" style="203" customWidth="1"/>
    <col min="3853" max="4094" width="11.5703125" style="203"/>
    <col min="4095" max="4095" width="11.42578125" style="203" customWidth="1"/>
    <col min="4096" max="4103" width="11.5703125" style="203"/>
    <col min="4104" max="4108" width="11.42578125" style="203" customWidth="1"/>
    <col min="4109" max="4350" width="11.5703125" style="203"/>
    <col min="4351" max="4351" width="11.42578125" style="203" customWidth="1"/>
    <col min="4352" max="4359" width="11.5703125" style="203"/>
    <col min="4360" max="4364" width="11.42578125" style="203" customWidth="1"/>
    <col min="4365" max="4606" width="11.5703125" style="203"/>
    <col min="4607" max="4607" width="11.42578125" style="203" customWidth="1"/>
    <col min="4608" max="4615" width="11.5703125" style="203"/>
    <col min="4616" max="4620" width="11.42578125" style="203" customWidth="1"/>
    <col min="4621" max="4862" width="11.5703125" style="203"/>
    <col min="4863" max="4863" width="11.42578125" style="203" customWidth="1"/>
    <col min="4864" max="4871" width="11.5703125" style="203"/>
    <col min="4872" max="4876" width="11.42578125" style="203" customWidth="1"/>
    <col min="4877" max="5118" width="11.5703125" style="203"/>
    <col min="5119" max="5119" width="11.42578125" style="203" customWidth="1"/>
    <col min="5120" max="5127" width="11.5703125" style="203"/>
    <col min="5128" max="5132" width="11.42578125" style="203" customWidth="1"/>
    <col min="5133" max="5374" width="11.5703125" style="203"/>
    <col min="5375" max="5375" width="11.42578125" style="203" customWidth="1"/>
    <col min="5376" max="5383" width="11.5703125" style="203"/>
    <col min="5384" max="5388" width="11.42578125" style="203" customWidth="1"/>
    <col min="5389" max="5630" width="11.5703125" style="203"/>
    <col min="5631" max="5631" width="11.42578125" style="203" customWidth="1"/>
    <col min="5632" max="5639" width="11.5703125" style="203"/>
    <col min="5640" max="5644" width="11.42578125" style="203" customWidth="1"/>
    <col min="5645" max="5886" width="11.5703125" style="203"/>
    <col min="5887" max="5887" width="11.42578125" style="203" customWidth="1"/>
    <col min="5888" max="5895" width="11.5703125" style="203"/>
    <col min="5896" max="5900" width="11.42578125" style="203" customWidth="1"/>
    <col min="5901" max="6142" width="11.5703125" style="203"/>
    <col min="6143" max="6143" width="11.42578125" style="203" customWidth="1"/>
    <col min="6144" max="6151" width="11.5703125" style="203"/>
    <col min="6152" max="6156" width="11.42578125" style="203" customWidth="1"/>
    <col min="6157" max="6398" width="11.5703125" style="203"/>
    <col min="6399" max="6399" width="11.42578125" style="203" customWidth="1"/>
    <col min="6400" max="6407" width="11.5703125" style="203"/>
    <col min="6408" max="6412" width="11.42578125" style="203" customWidth="1"/>
    <col min="6413" max="6654" width="11.5703125" style="203"/>
    <col min="6655" max="6655" width="11.42578125" style="203" customWidth="1"/>
    <col min="6656" max="6663" width="11.5703125" style="203"/>
    <col min="6664" max="6668" width="11.42578125" style="203" customWidth="1"/>
    <col min="6669" max="6910" width="11.5703125" style="203"/>
    <col min="6911" max="6911" width="11.42578125" style="203" customWidth="1"/>
    <col min="6912" max="6919" width="11.5703125" style="203"/>
    <col min="6920" max="6924" width="11.42578125" style="203" customWidth="1"/>
    <col min="6925" max="7166" width="11.5703125" style="203"/>
    <col min="7167" max="7167" width="11.42578125" style="203" customWidth="1"/>
    <col min="7168" max="7175" width="11.5703125" style="203"/>
    <col min="7176" max="7180" width="11.42578125" style="203" customWidth="1"/>
    <col min="7181" max="7422" width="11.5703125" style="203"/>
    <col min="7423" max="7423" width="11.42578125" style="203" customWidth="1"/>
    <col min="7424" max="7431" width="11.5703125" style="203"/>
    <col min="7432" max="7436" width="11.42578125" style="203" customWidth="1"/>
    <col min="7437" max="7678" width="11.5703125" style="203"/>
    <col min="7679" max="7679" width="11.42578125" style="203" customWidth="1"/>
    <col min="7680" max="7687" width="11.5703125" style="203"/>
    <col min="7688" max="7692" width="11.42578125" style="203" customWidth="1"/>
    <col min="7693" max="7934" width="11.5703125" style="203"/>
    <col min="7935" max="7935" width="11.42578125" style="203" customWidth="1"/>
    <col min="7936" max="7943" width="11.5703125" style="203"/>
    <col min="7944" max="7948" width="11.42578125" style="203" customWidth="1"/>
    <col min="7949" max="8190" width="11.5703125" style="203"/>
    <col min="8191" max="8191" width="11.42578125" style="203" customWidth="1"/>
    <col min="8192" max="8199" width="11.5703125" style="203"/>
    <col min="8200" max="8204" width="11.42578125" style="203" customWidth="1"/>
    <col min="8205" max="8446" width="11.5703125" style="203"/>
    <col min="8447" max="8447" width="11.42578125" style="203" customWidth="1"/>
    <col min="8448" max="8455" width="11.5703125" style="203"/>
    <col min="8456" max="8460" width="11.42578125" style="203" customWidth="1"/>
    <col min="8461" max="8702" width="11.5703125" style="203"/>
    <col min="8703" max="8703" width="11.42578125" style="203" customWidth="1"/>
    <col min="8704" max="8711" width="11.5703125" style="203"/>
    <col min="8712" max="8716" width="11.42578125" style="203" customWidth="1"/>
    <col min="8717" max="8958" width="11.5703125" style="203"/>
    <col min="8959" max="8959" width="11.42578125" style="203" customWidth="1"/>
    <col min="8960" max="8967" width="11.5703125" style="203"/>
    <col min="8968" max="8972" width="11.42578125" style="203" customWidth="1"/>
    <col min="8973" max="9214" width="11.5703125" style="203"/>
    <col min="9215" max="9215" width="11.42578125" style="203" customWidth="1"/>
    <col min="9216" max="9223" width="11.5703125" style="203"/>
    <col min="9224" max="9228" width="11.42578125" style="203" customWidth="1"/>
    <col min="9229" max="9470" width="11.5703125" style="203"/>
    <col min="9471" max="9471" width="11.42578125" style="203" customWidth="1"/>
    <col min="9472" max="9479" width="11.5703125" style="203"/>
    <col min="9480" max="9484" width="11.42578125" style="203" customWidth="1"/>
    <col min="9485" max="9726" width="11.5703125" style="203"/>
    <col min="9727" max="9727" width="11.42578125" style="203" customWidth="1"/>
    <col min="9728" max="9735" width="11.5703125" style="203"/>
    <col min="9736" max="9740" width="11.42578125" style="203" customWidth="1"/>
    <col min="9741" max="9982" width="11.5703125" style="203"/>
    <col min="9983" max="9983" width="11.42578125" style="203" customWidth="1"/>
    <col min="9984" max="9991" width="11.5703125" style="203"/>
    <col min="9992" max="9996" width="11.42578125" style="203" customWidth="1"/>
    <col min="9997" max="10238" width="11.5703125" style="203"/>
    <col min="10239" max="10239" width="11.42578125" style="203" customWidth="1"/>
    <col min="10240" max="10247" width="11.5703125" style="203"/>
    <col min="10248" max="10252" width="11.42578125" style="203" customWidth="1"/>
    <col min="10253" max="10494" width="11.5703125" style="203"/>
    <col min="10495" max="10495" width="11.42578125" style="203" customWidth="1"/>
    <col min="10496" max="10503" width="11.5703125" style="203"/>
    <col min="10504" max="10508" width="11.42578125" style="203" customWidth="1"/>
    <col min="10509" max="10750" width="11.5703125" style="203"/>
    <col min="10751" max="10751" width="11.42578125" style="203" customWidth="1"/>
    <col min="10752" max="10759" width="11.5703125" style="203"/>
    <col min="10760" max="10764" width="11.42578125" style="203" customWidth="1"/>
    <col min="10765" max="11006" width="11.5703125" style="203"/>
    <col min="11007" max="11007" width="11.42578125" style="203" customWidth="1"/>
    <col min="11008" max="11015" width="11.5703125" style="203"/>
    <col min="11016" max="11020" width="11.42578125" style="203" customWidth="1"/>
    <col min="11021" max="11262" width="11.5703125" style="203"/>
    <col min="11263" max="11263" width="11.42578125" style="203" customWidth="1"/>
    <col min="11264" max="11271" width="11.5703125" style="203"/>
    <col min="11272" max="11276" width="11.42578125" style="203" customWidth="1"/>
    <col min="11277" max="11518" width="11.5703125" style="203"/>
    <col min="11519" max="11519" width="11.42578125" style="203" customWidth="1"/>
    <col min="11520" max="11527" width="11.5703125" style="203"/>
    <col min="11528" max="11532" width="11.42578125" style="203" customWidth="1"/>
    <col min="11533" max="11774" width="11.5703125" style="203"/>
    <col min="11775" max="11775" width="11.42578125" style="203" customWidth="1"/>
    <col min="11776" max="11783" width="11.5703125" style="203"/>
    <col min="11784" max="11788" width="11.42578125" style="203" customWidth="1"/>
    <col min="11789" max="12030" width="11.5703125" style="203"/>
    <col min="12031" max="12031" width="11.42578125" style="203" customWidth="1"/>
    <col min="12032" max="12039" width="11.5703125" style="203"/>
    <col min="12040" max="12044" width="11.42578125" style="203" customWidth="1"/>
    <col min="12045" max="12286" width="11.5703125" style="203"/>
    <col min="12287" max="12287" width="11.42578125" style="203" customWidth="1"/>
    <col min="12288" max="12295" width="11.5703125" style="203"/>
    <col min="12296" max="12300" width="11.42578125" style="203" customWidth="1"/>
    <col min="12301" max="12542" width="11.5703125" style="203"/>
    <col min="12543" max="12543" width="11.42578125" style="203" customWidth="1"/>
    <col min="12544" max="12551" width="11.5703125" style="203"/>
    <col min="12552" max="12556" width="11.42578125" style="203" customWidth="1"/>
    <col min="12557" max="12798" width="11.5703125" style="203"/>
    <col min="12799" max="12799" width="11.42578125" style="203" customWidth="1"/>
    <col min="12800" max="12807" width="11.5703125" style="203"/>
    <col min="12808" max="12812" width="11.42578125" style="203" customWidth="1"/>
    <col min="12813" max="13054" width="11.5703125" style="203"/>
    <col min="13055" max="13055" width="11.42578125" style="203" customWidth="1"/>
    <col min="13056" max="13063" width="11.5703125" style="203"/>
    <col min="13064" max="13068" width="11.42578125" style="203" customWidth="1"/>
    <col min="13069" max="13310" width="11.5703125" style="203"/>
    <col min="13311" max="13311" width="11.42578125" style="203" customWidth="1"/>
    <col min="13312" max="13319" width="11.5703125" style="203"/>
    <col min="13320" max="13324" width="11.42578125" style="203" customWidth="1"/>
    <col min="13325" max="13566" width="11.5703125" style="203"/>
    <col min="13567" max="13567" width="11.42578125" style="203" customWidth="1"/>
    <col min="13568" max="13575" width="11.5703125" style="203"/>
    <col min="13576" max="13580" width="11.42578125" style="203" customWidth="1"/>
    <col min="13581" max="13822" width="11.5703125" style="203"/>
    <col min="13823" max="13823" width="11.42578125" style="203" customWidth="1"/>
    <col min="13824" max="13831" width="11.5703125" style="203"/>
    <col min="13832" max="13836" width="11.42578125" style="203" customWidth="1"/>
    <col min="13837" max="14078" width="11.5703125" style="203"/>
    <col min="14079" max="14079" width="11.42578125" style="203" customWidth="1"/>
    <col min="14080" max="14087" width="11.5703125" style="203"/>
    <col min="14088" max="14092" width="11.42578125" style="203" customWidth="1"/>
    <col min="14093" max="14334" width="11.5703125" style="203"/>
    <col min="14335" max="14335" width="11.42578125" style="203" customWidth="1"/>
    <col min="14336" max="14343" width="11.5703125" style="203"/>
    <col min="14344" max="14348" width="11.42578125" style="203" customWidth="1"/>
    <col min="14349" max="14590" width="11.5703125" style="203"/>
    <col min="14591" max="14591" width="11.42578125" style="203" customWidth="1"/>
    <col min="14592" max="14599" width="11.5703125" style="203"/>
    <col min="14600" max="14604" width="11.42578125" style="203" customWidth="1"/>
    <col min="14605" max="14846" width="11.5703125" style="203"/>
    <col min="14847" max="14847" width="11.42578125" style="203" customWidth="1"/>
    <col min="14848" max="14855" width="11.5703125" style="203"/>
    <col min="14856" max="14860" width="11.42578125" style="203" customWidth="1"/>
    <col min="14861" max="15102" width="11.5703125" style="203"/>
    <col min="15103" max="15103" width="11.42578125" style="203" customWidth="1"/>
    <col min="15104" max="15111" width="11.5703125" style="203"/>
    <col min="15112" max="15116" width="11.42578125" style="203" customWidth="1"/>
    <col min="15117" max="15358" width="11.5703125" style="203"/>
    <col min="15359" max="15359" width="11.42578125" style="203" customWidth="1"/>
    <col min="15360" max="15367" width="11.5703125" style="203"/>
    <col min="15368" max="15372" width="11.42578125" style="203" customWidth="1"/>
    <col min="15373" max="15614" width="11.5703125" style="203"/>
    <col min="15615" max="15615" width="11.42578125" style="203" customWidth="1"/>
    <col min="15616" max="15623" width="11.5703125" style="203"/>
    <col min="15624" max="15628" width="11.42578125" style="203" customWidth="1"/>
    <col min="15629" max="15870" width="11.5703125" style="203"/>
    <col min="15871" max="15871" width="11.42578125" style="203" customWidth="1"/>
    <col min="15872" max="15879" width="11.5703125" style="203"/>
    <col min="15880" max="15884" width="11.42578125" style="203" customWidth="1"/>
    <col min="15885" max="16126" width="11.5703125" style="203"/>
    <col min="16127" max="16127" width="11.42578125" style="203" customWidth="1"/>
    <col min="16128" max="16135" width="11.5703125" style="203"/>
    <col min="16136" max="16140" width="11.42578125" style="203" customWidth="1"/>
    <col min="16141" max="16384" width="11.5703125" style="203"/>
  </cols>
  <sheetData>
    <row r="1" spans="1:12">
      <c r="A1" s="1"/>
      <c r="B1" s="2"/>
      <c r="C1" s="3"/>
      <c r="D1" s="2"/>
      <c r="E1" s="2"/>
      <c r="F1" s="2"/>
      <c r="G1" s="2"/>
      <c r="H1" s="2"/>
      <c r="I1" s="3"/>
      <c r="J1" s="2"/>
      <c r="K1" s="2"/>
      <c r="L1" s="3"/>
    </row>
    <row r="2" spans="1:12" ht="15.75" thickBot="1">
      <c r="A2" s="600"/>
      <c r="B2" s="5"/>
      <c r="C2" s="6"/>
      <c r="D2" s="602"/>
      <c r="E2" s="602"/>
      <c r="F2" s="602"/>
      <c r="G2" s="602"/>
      <c r="H2" s="602"/>
      <c r="I2" s="603"/>
      <c r="J2" s="604" t="s">
        <v>6</v>
      </c>
      <c r="K2" s="604"/>
      <c r="L2" s="605"/>
    </row>
    <row r="3" spans="1:12">
      <c r="A3" s="600"/>
      <c r="B3" s="5"/>
      <c r="C3" s="6"/>
      <c r="D3" s="602" t="s">
        <v>7</v>
      </c>
      <c r="E3" s="602"/>
      <c r="F3" s="602"/>
      <c r="G3" s="602"/>
      <c r="H3" s="602"/>
      <c r="I3" s="603"/>
      <c r="J3" s="8" t="s">
        <v>8</v>
      </c>
      <c r="K3" s="2"/>
      <c r="L3" s="9"/>
    </row>
    <row r="4" spans="1:12" ht="15.75" thickBot="1">
      <c r="A4" s="600"/>
      <c r="B4" s="5"/>
      <c r="C4" s="10"/>
      <c r="D4" s="606" t="s">
        <v>9</v>
      </c>
      <c r="E4" s="606"/>
      <c r="F4" s="606"/>
      <c r="G4" s="606"/>
      <c r="H4" s="606"/>
      <c r="I4" s="607"/>
      <c r="J4" s="11"/>
      <c r="K4" s="11"/>
      <c r="L4" s="12"/>
    </row>
    <row r="5" spans="1:12" ht="15.75" thickBot="1">
      <c r="A5" s="601"/>
      <c r="B5" s="11"/>
      <c r="C5" s="13"/>
      <c r="D5" s="608" t="s">
        <v>56</v>
      </c>
      <c r="E5" s="608"/>
      <c r="F5" s="608"/>
      <c r="G5" s="608"/>
      <c r="H5" s="608"/>
      <c r="I5" s="609"/>
      <c r="J5" s="14" t="s">
        <v>10</v>
      </c>
      <c r="K5" s="610"/>
      <c r="L5" s="611"/>
    </row>
    <row r="6" spans="1:12">
      <c r="A6" s="16"/>
      <c r="B6" s="5"/>
      <c r="C6" s="5"/>
      <c r="D6" s="5"/>
      <c r="E6" s="5"/>
      <c r="F6" s="5"/>
      <c r="G6" s="5"/>
      <c r="H6" s="5"/>
      <c r="I6" s="5"/>
      <c r="J6" s="5"/>
      <c r="K6" s="5"/>
      <c r="L6" s="17"/>
    </row>
    <row r="7" spans="1:12">
      <c r="A7" s="128" t="s">
        <v>11</v>
      </c>
      <c r="B7" s="19"/>
      <c r="C7" s="20"/>
      <c r="D7" s="20"/>
      <c r="E7" s="20"/>
      <c r="F7" s="20"/>
      <c r="G7" s="20"/>
      <c r="H7" s="20"/>
      <c r="I7" s="20"/>
      <c r="J7" s="20"/>
      <c r="K7" s="20"/>
      <c r="L7" s="21"/>
    </row>
    <row r="8" spans="1:12">
      <c r="A8" s="16"/>
      <c r="B8" s="23"/>
      <c r="C8" s="23"/>
      <c r="D8" s="23"/>
      <c r="E8" s="23"/>
      <c r="F8" s="23"/>
      <c r="G8" s="23"/>
      <c r="H8" s="23"/>
      <c r="I8" s="23"/>
      <c r="J8" s="23"/>
      <c r="K8" s="23"/>
      <c r="L8" s="17"/>
    </row>
    <row r="9" spans="1:12">
      <c r="A9" s="129" t="s">
        <v>12</v>
      </c>
      <c r="B9" s="5"/>
      <c r="C9" s="24"/>
      <c r="D9" s="25" t="s">
        <v>13</v>
      </c>
      <c r="E9" s="23"/>
      <c r="F9" s="23"/>
      <c r="G9" s="23"/>
      <c r="H9" s="23"/>
      <c r="I9" s="23"/>
      <c r="J9" s="23"/>
      <c r="K9" s="23"/>
      <c r="L9" s="17"/>
    </row>
    <row r="10" spans="1:12">
      <c r="A10" s="129" t="s">
        <v>14</v>
      </c>
      <c r="B10" s="5"/>
      <c r="C10" s="612"/>
      <c r="D10" s="612"/>
      <c r="E10" s="612"/>
      <c r="F10" s="612"/>
      <c r="G10" s="612"/>
      <c r="H10" s="612"/>
      <c r="I10" s="612"/>
      <c r="J10" s="612"/>
      <c r="K10" s="612"/>
      <c r="L10" s="613"/>
    </row>
    <row r="11" spans="1:12">
      <c r="A11" s="130"/>
      <c r="B11" s="5"/>
      <c r="C11" s="612"/>
      <c r="D11" s="612"/>
      <c r="E11" s="612"/>
      <c r="F11" s="612"/>
      <c r="G11" s="612"/>
      <c r="H11" s="612"/>
      <c r="I11" s="612"/>
      <c r="J11" s="612"/>
      <c r="K11" s="612"/>
      <c r="L11" s="613"/>
    </row>
    <row r="12" spans="1:12">
      <c r="A12" s="129" t="s">
        <v>15</v>
      </c>
      <c r="B12" s="5"/>
      <c r="C12" s="614"/>
      <c r="D12" s="614"/>
      <c r="E12" s="614"/>
      <c r="F12" s="614"/>
      <c r="G12" s="614"/>
      <c r="H12" s="614"/>
      <c r="I12" s="614"/>
      <c r="J12" s="614"/>
      <c r="K12" s="614"/>
      <c r="L12" s="615"/>
    </row>
    <row r="13" spans="1:12">
      <c r="A13" s="129" t="s">
        <v>16</v>
      </c>
      <c r="B13" s="5"/>
      <c r="C13" s="614"/>
      <c r="D13" s="614"/>
      <c r="E13" s="614"/>
      <c r="F13" s="614"/>
      <c r="G13" s="614"/>
      <c r="H13" s="614"/>
      <c r="I13" s="614"/>
      <c r="J13" s="614"/>
      <c r="K13" s="614"/>
      <c r="L13" s="615"/>
    </row>
    <row r="14" spans="1:12">
      <c r="A14" s="129" t="s">
        <v>17</v>
      </c>
      <c r="B14" s="5"/>
      <c r="C14" s="614"/>
      <c r="D14" s="614"/>
      <c r="E14" s="614"/>
      <c r="F14" s="614"/>
      <c r="G14" s="614"/>
      <c r="H14" s="614"/>
      <c r="I14" s="614"/>
      <c r="J14" s="614"/>
      <c r="K14" s="614"/>
      <c r="L14" s="615"/>
    </row>
    <row r="15" spans="1:12" ht="15.75" thickBot="1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8"/>
    </row>
    <row r="16" spans="1:12">
      <c r="A16" s="132" t="s">
        <v>18</v>
      </c>
      <c r="B16" s="33"/>
      <c r="C16" s="34"/>
      <c r="D16" s="34"/>
      <c r="E16" s="34"/>
      <c r="F16" s="34"/>
      <c r="G16" s="34"/>
      <c r="H16" s="34"/>
      <c r="I16" s="34"/>
      <c r="J16" s="34"/>
      <c r="K16" s="34"/>
      <c r="L16" s="35"/>
    </row>
    <row r="17" spans="1:13" ht="4.5" customHeight="1" thickBot="1">
      <c r="A17" s="16"/>
      <c r="B17" s="5"/>
      <c r="C17" s="5"/>
      <c r="D17" s="5"/>
      <c r="E17" s="5"/>
      <c r="F17" s="5"/>
      <c r="G17" s="5"/>
      <c r="H17" s="5"/>
      <c r="I17" s="5"/>
      <c r="J17" s="5"/>
      <c r="K17" s="5"/>
      <c r="L17" s="17"/>
    </row>
    <row r="18" spans="1:13">
      <c r="A18" s="37" t="s">
        <v>19</v>
      </c>
      <c r="B18" s="570" t="s">
        <v>20</v>
      </c>
      <c r="C18" s="571"/>
      <c r="D18" s="571"/>
      <c r="E18" s="571"/>
      <c r="F18" s="571"/>
      <c r="G18" s="571"/>
      <c r="H18" s="571"/>
      <c r="I18" s="571"/>
      <c r="J18" s="599"/>
      <c r="K18" s="199" t="s">
        <v>21</v>
      </c>
      <c r="L18" s="37" t="s">
        <v>22</v>
      </c>
      <c r="M18" s="204"/>
    </row>
    <row r="19" spans="1:13" ht="26.25" customHeight="1" thickBot="1">
      <c r="A19" s="41" t="s">
        <v>292</v>
      </c>
      <c r="B19" s="620" t="s">
        <v>201</v>
      </c>
      <c r="C19" s="585"/>
      <c r="D19" s="585"/>
      <c r="E19" s="585"/>
      <c r="F19" s="585"/>
      <c r="G19" s="585"/>
      <c r="H19" s="585"/>
      <c r="I19" s="585"/>
      <c r="J19" s="586"/>
      <c r="K19" s="40" t="s">
        <v>202</v>
      </c>
      <c r="L19" s="41"/>
      <c r="M19" s="204"/>
    </row>
    <row r="20" spans="1:13">
      <c r="A20" s="16"/>
      <c r="B20" s="5"/>
      <c r="C20" s="5"/>
      <c r="D20" s="5"/>
      <c r="E20" s="5"/>
      <c r="F20" s="5"/>
      <c r="G20" s="5"/>
      <c r="H20" s="5"/>
      <c r="I20" s="5"/>
      <c r="J20" s="5"/>
      <c r="K20" s="5"/>
      <c r="L20" s="17"/>
    </row>
    <row r="21" spans="1:13">
      <c r="A21" s="133" t="s">
        <v>24</v>
      </c>
      <c r="B21" s="42"/>
      <c r="C21" s="42"/>
      <c r="D21" s="42"/>
      <c r="E21" s="42"/>
      <c r="F21" s="42"/>
      <c r="G21" s="42"/>
      <c r="H21" s="42"/>
      <c r="I21" s="42"/>
      <c r="J21" s="42"/>
      <c r="K21" s="42"/>
      <c r="L21" s="43"/>
    </row>
    <row r="22" spans="1:13" s="49" customFormat="1" ht="3.75" customHeight="1" thickBot="1">
      <c r="A22" s="134"/>
      <c r="B22" s="45"/>
      <c r="C22" s="45"/>
      <c r="D22" s="45"/>
      <c r="E22" s="45"/>
      <c r="F22" s="45"/>
      <c r="G22" s="45"/>
      <c r="H22" s="46"/>
      <c r="I22" s="46"/>
      <c r="J22" s="45"/>
      <c r="K22" s="45"/>
      <c r="L22" s="47"/>
    </row>
    <row r="23" spans="1:13">
      <c r="A23" s="570" t="s">
        <v>20</v>
      </c>
      <c r="B23" s="587"/>
      <c r="C23" s="587"/>
      <c r="D23" s="587"/>
      <c r="E23" s="588"/>
      <c r="F23" s="589" t="s">
        <v>25</v>
      </c>
      <c r="G23" s="587"/>
      <c r="H23" s="590" t="s">
        <v>26</v>
      </c>
      <c r="I23" s="591"/>
      <c r="J23" s="50" t="s">
        <v>27</v>
      </c>
      <c r="K23" s="199" t="s">
        <v>28</v>
      </c>
      <c r="L23" s="51" t="s">
        <v>29</v>
      </c>
    </row>
    <row r="24" spans="1:13">
      <c r="A24" s="580" t="s">
        <v>193</v>
      </c>
      <c r="B24" s="581"/>
      <c r="C24" s="581"/>
      <c r="D24" s="581"/>
      <c r="E24" s="582"/>
      <c r="F24" s="592" t="s">
        <v>160</v>
      </c>
      <c r="G24" s="582"/>
      <c r="H24" s="592"/>
      <c r="I24" s="582"/>
      <c r="J24" s="52"/>
      <c r="K24" s="53"/>
      <c r="L24" s="54">
        <f>+L53*0.03</f>
        <v>2395.9904999999999</v>
      </c>
    </row>
    <row r="25" spans="1:13">
      <c r="A25" s="593"/>
      <c r="B25" s="594"/>
      <c r="C25" s="594"/>
      <c r="D25" s="594"/>
      <c r="E25" s="595"/>
      <c r="F25" s="55"/>
      <c r="G25" s="56"/>
      <c r="H25" s="55"/>
      <c r="I25" s="56"/>
      <c r="J25" s="52"/>
      <c r="K25" s="53"/>
      <c r="L25" s="54"/>
    </row>
    <row r="26" spans="1:13" ht="15.75" thickBot="1">
      <c r="A26" s="574"/>
      <c r="B26" s="575"/>
      <c r="C26" s="575"/>
      <c r="D26" s="575"/>
      <c r="E26" s="583"/>
      <c r="F26" s="598"/>
      <c r="G26" s="583"/>
      <c r="H26" s="598"/>
      <c r="I26" s="583"/>
      <c r="J26" s="57"/>
      <c r="K26" s="58"/>
      <c r="L26" s="59"/>
    </row>
    <row r="27" spans="1:13" ht="15.75" thickBot="1">
      <c r="A27" s="567" t="s">
        <v>31</v>
      </c>
      <c r="B27" s="568"/>
      <c r="C27" s="568"/>
      <c r="D27" s="568"/>
      <c r="E27" s="568"/>
      <c r="F27" s="568"/>
      <c r="G27" s="568"/>
      <c r="H27" s="568"/>
      <c r="I27" s="568"/>
      <c r="J27" s="568"/>
      <c r="K27" s="569"/>
      <c r="L27" s="60">
        <f>SUM(L24:L26)</f>
        <v>2395.9904999999999</v>
      </c>
    </row>
    <row r="28" spans="1:13">
      <c r="A28" s="135"/>
      <c r="B28" s="5"/>
      <c r="C28" s="5"/>
      <c r="D28" s="5"/>
      <c r="E28" s="5"/>
      <c r="F28" s="5"/>
      <c r="G28" s="5"/>
      <c r="H28" s="5"/>
      <c r="I28" s="5"/>
      <c r="J28" s="5"/>
      <c r="K28" s="5"/>
      <c r="L28" s="17"/>
    </row>
    <row r="29" spans="1:13">
      <c r="A29" s="136" t="s">
        <v>32</v>
      </c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21"/>
    </row>
    <row r="30" spans="1:13" ht="3.75" customHeight="1" thickBot="1">
      <c r="A30" s="26"/>
      <c r="B30" s="11"/>
      <c r="C30" s="11"/>
      <c r="D30" s="11"/>
      <c r="E30" s="11"/>
      <c r="F30" s="11"/>
      <c r="G30" s="11"/>
      <c r="H30" s="11"/>
      <c r="I30" s="5"/>
      <c r="J30" s="5"/>
      <c r="K30" s="5"/>
      <c r="L30" s="17"/>
    </row>
    <row r="31" spans="1:13">
      <c r="A31" s="570" t="s">
        <v>20</v>
      </c>
      <c r="B31" s="571"/>
      <c r="C31" s="571"/>
      <c r="D31" s="571"/>
      <c r="E31" s="571"/>
      <c r="F31" s="571"/>
      <c r="G31" s="571"/>
      <c r="H31" s="579"/>
      <c r="I31" s="200" t="s">
        <v>21</v>
      </c>
      <c r="J31" s="50" t="s">
        <v>22</v>
      </c>
      <c r="K31" s="199" t="s">
        <v>33</v>
      </c>
      <c r="L31" s="51" t="s">
        <v>29</v>
      </c>
    </row>
    <row r="32" spans="1:13">
      <c r="A32" s="580"/>
      <c r="B32" s="581"/>
      <c r="C32" s="581"/>
      <c r="D32" s="581"/>
      <c r="E32" s="581"/>
      <c r="F32" s="581"/>
      <c r="G32" s="581"/>
      <c r="H32" s="582"/>
      <c r="I32" s="62"/>
      <c r="J32" s="63"/>
      <c r="K32" s="64"/>
      <c r="L32" s="54"/>
    </row>
    <row r="33" spans="1:12">
      <c r="A33" s="580"/>
      <c r="B33" s="581"/>
      <c r="C33" s="581"/>
      <c r="D33" s="581"/>
      <c r="E33" s="581"/>
      <c r="F33" s="581"/>
      <c r="G33" s="581"/>
      <c r="H33" s="582"/>
      <c r="I33" s="65"/>
      <c r="J33" s="66"/>
      <c r="K33" s="67"/>
      <c r="L33" s="68"/>
    </row>
    <row r="34" spans="1:12">
      <c r="A34" s="580"/>
      <c r="B34" s="581"/>
      <c r="C34" s="581"/>
      <c r="D34" s="581"/>
      <c r="E34" s="581"/>
      <c r="F34" s="581"/>
      <c r="G34" s="581"/>
      <c r="H34" s="582"/>
      <c r="I34" s="65"/>
      <c r="J34" s="66"/>
      <c r="K34" s="67"/>
      <c r="L34" s="68"/>
    </row>
    <row r="35" spans="1:12">
      <c r="A35" s="580"/>
      <c r="B35" s="581"/>
      <c r="C35" s="581"/>
      <c r="D35" s="581"/>
      <c r="E35" s="581"/>
      <c r="F35" s="581"/>
      <c r="G35" s="581"/>
      <c r="H35" s="582"/>
      <c r="I35" s="65"/>
      <c r="J35" s="66"/>
      <c r="K35" s="67"/>
      <c r="L35" s="68"/>
    </row>
    <row r="36" spans="1:12">
      <c r="A36" s="580"/>
      <c r="B36" s="581"/>
      <c r="C36" s="581"/>
      <c r="D36" s="581"/>
      <c r="E36" s="581"/>
      <c r="F36" s="581"/>
      <c r="G36" s="581"/>
      <c r="H36" s="582"/>
      <c r="I36" s="65"/>
      <c r="J36" s="66"/>
      <c r="K36" s="67"/>
      <c r="L36" s="68"/>
    </row>
    <row r="37" spans="1:12">
      <c r="A37" s="580"/>
      <c r="B37" s="581"/>
      <c r="C37" s="581"/>
      <c r="D37" s="581"/>
      <c r="E37" s="581"/>
      <c r="F37" s="581"/>
      <c r="G37" s="581"/>
      <c r="H37" s="582"/>
      <c r="I37" s="65"/>
      <c r="J37" s="66"/>
      <c r="K37" s="67"/>
      <c r="L37" s="68"/>
    </row>
    <row r="38" spans="1:12" ht="15.75" thickBot="1">
      <c r="A38" s="574"/>
      <c r="B38" s="575"/>
      <c r="C38" s="575"/>
      <c r="D38" s="575"/>
      <c r="E38" s="575"/>
      <c r="F38" s="575"/>
      <c r="G38" s="575"/>
      <c r="H38" s="583"/>
      <c r="I38" s="69"/>
      <c r="J38" s="70"/>
      <c r="K38" s="67"/>
      <c r="L38" s="71"/>
    </row>
    <row r="39" spans="1:12" ht="15.75" thickBot="1">
      <c r="A39" s="567" t="s">
        <v>31</v>
      </c>
      <c r="B39" s="568"/>
      <c r="C39" s="568"/>
      <c r="D39" s="568"/>
      <c r="E39" s="568"/>
      <c r="F39" s="568"/>
      <c r="G39" s="568"/>
      <c r="H39" s="568"/>
      <c r="I39" s="568"/>
      <c r="J39" s="568"/>
      <c r="K39" s="569"/>
      <c r="L39" s="60">
        <f>SUM(L32:L38)</f>
        <v>0</v>
      </c>
    </row>
    <row r="40" spans="1:12">
      <c r="A40" s="16"/>
      <c r="B40" s="5"/>
      <c r="C40" s="5"/>
      <c r="D40" s="5"/>
      <c r="E40" s="5"/>
      <c r="F40" s="5"/>
      <c r="G40" s="5"/>
      <c r="H40" s="5"/>
      <c r="I40" s="5"/>
      <c r="J40" s="5"/>
      <c r="K40" s="5"/>
      <c r="L40" s="17"/>
    </row>
    <row r="41" spans="1:12">
      <c r="A41" s="136" t="s">
        <v>34</v>
      </c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21"/>
    </row>
    <row r="42" spans="1:12" ht="15.75" thickBot="1">
      <c r="A42" s="16"/>
      <c r="B42" s="5"/>
      <c r="C42" s="5"/>
      <c r="D42" s="5"/>
      <c r="E42" s="5"/>
      <c r="F42" s="5"/>
      <c r="G42" s="5"/>
      <c r="H42" s="5"/>
      <c r="I42" s="5"/>
      <c r="J42" s="5"/>
      <c r="K42" s="5"/>
      <c r="L42" s="17"/>
    </row>
    <row r="43" spans="1:12">
      <c r="A43" s="570" t="s">
        <v>35</v>
      </c>
      <c r="B43" s="571"/>
      <c r="C43" s="571"/>
      <c r="D43" s="571"/>
      <c r="E43" s="571"/>
      <c r="F43" s="571"/>
      <c r="G43" s="571"/>
      <c r="H43" s="50" t="s">
        <v>36</v>
      </c>
      <c r="I43" s="199" t="s">
        <v>37</v>
      </c>
      <c r="J43" s="50" t="s">
        <v>38</v>
      </c>
      <c r="K43" s="199" t="s">
        <v>39</v>
      </c>
      <c r="L43" s="51" t="s">
        <v>29</v>
      </c>
    </row>
    <row r="44" spans="1:12">
      <c r="A44" s="580"/>
      <c r="B44" s="581"/>
      <c r="C44" s="581"/>
      <c r="D44" s="581"/>
      <c r="E44" s="581"/>
      <c r="F44" s="581"/>
      <c r="G44" s="581"/>
      <c r="H44" s="63"/>
      <c r="I44" s="72"/>
      <c r="J44" s="73"/>
      <c r="K44" s="72"/>
      <c r="L44" s="99">
        <f>+J44*K44</f>
        <v>0</v>
      </c>
    </row>
    <row r="45" spans="1:12" ht="15.75" thickBot="1">
      <c r="A45" s="574"/>
      <c r="B45" s="575"/>
      <c r="C45" s="575"/>
      <c r="D45" s="575"/>
      <c r="E45" s="575"/>
      <c r="F45" s="575"/>
      <c r="G45" s="575"/>
      <c r="H45" s="74"/>
      <c r="I45" s="11"/>
      <c r="J45" s="75"/>
      <c r="K45" s="11"/>
      <c r="L45" s="88">
        <f>+J45*K45</f>
        <v>0</v>
      </c>
    </row>
    <row r="46" spans="1:12" ht="15.75" thickBot="1">
      <c r="A46" s="567" t="s">
        <v>31</v>
      </c>
      <c r="B46" s="568"/>
      <c r="C46" s="568"/>
      <c r="D46" s="568"/>
      <c r="E46" s="568"/>
      <c r="F46" s="568"/>
      <c r="G46" s="568"/>
      <c r="H46" s="568"/>
      <c r="I46" s="568"/>
      <c r="J46" s="568"/>
      <c r="K46" s="569"/>
      <c r="L46" s="100">
        <f>SUM(L44:L45)</f>
        <v>0</v>
      </c>
    </row>
    <row r="47" spans="1:12">
      <c r="A47" s="16"/>
      <c r="B47" s="5"/>
      <c r="C47" s="5"/>
      <c r="D47" s="5"/>
      <c r="E47" s="5"/>
      <c r="F47" s="5"/>
      <c r="G47" s="5"/>
      <c r="H47" s="5"/>
      <c r="I47" s="5"/>
      <c r="J47" s="5"/>
      <c r="K47" s="5"/>
      <c r="L47" s="17"/>
    </row>
    <row r="48" spans="1:12">
      <c r="A48" s="136" t="s">
        <v>41</v>
      </c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21"/>
    </row>
    <row r="49" spans="1:12" ht="15.75" thickBot="1">
      <c r="A49" s="16"/>
      <c r="B49" s="5"/>
      <c r="C49" s="5"/>
      <c r="D49" s="5"/>
      <c r="E49" s="5"/>
      <c r="F49" s="5"/>
      <c r="G49" s="5"/>
      <c r="H49" s="5"/>
      <c r="I49" s="5"/>
      <c r="J49" s="5"/>
      <c r="K49" s="5"/>
      <c r="L49" s="17"/>
    </row>
    <row r="50" spans="1:12" ht="23.25">
      <c r="A50" s="570" t="s">
        <v>42</v>
      </c>
      <c r="B50" s="571"/>
      <c r="C50" s="571"/>
      <c r="D50" s="571"/>
      <c r="E50" s="571"/>
      <c r="F50" s="571"/>
      <c r="G50" s="571"/>
      <c r="H50" s="50" t="s">
        <v>43</v>
      </c>
      <c r="I50" s="76" t="s">
        <v>44</v>
      </c>
      <c r="J50" s="77" t="s">
        <v>45</v>
      </c>
      <c r="K50" s="76" t="s">
        <v>28</v>
      </c>
      <c r="L50" s="78" t="s">
        <v>29</v>
      </c>
    </row>
    <row r="51" spans="1:12">
      <c r="A51" s="580" t="s">
        <v>203</v>
      </c>
      <c r="B51" s="581"/>
      <c r="C51" s="581"/>
      <c r="D51" s="581"/>
      <c r="E51" s="581"/>
      <c r="F51" s="581"/>
      <c r="G51" s="581"/>
      <c r="H51" s="52">
        <f>+insumos!C49*4</f>
        <v>172684</v>
      </c>
      <c r="I51" s="64">
        <v>0.85</v>
      </c>
      <c r="J51" s="52">
        <f>+H51*1.85</f>
        <v>319465.40000000002</v>
      </c>
      <c r="K51" s="72">
        <v>4</v>
      </c>
      <c r="L51" s="54">
        <f>+J51/K51</f>
        <v>79866.350000000006</v>
      </c>
    </row>
    <row r="52" spans="1:12" ht="15.75" thickBot="1">
      <c r="A52" s="574"/>
      <c r="B52" s="575"/>
      <c r="C52" s="575"/>
      <c r="D52" s="575"/>
      <c r="E52" s="575"/>
      <c r="F52" s="575"/>
      <c r="G52" s="575"/>
      <c r="H52" s="87"/>
      <c r="I52" s="11"/>
      <c r="J52" s="87"/>
      <c r="K52" s="11"/>
      <c r="L52" s="88"/>
    </row>
    <row r="53" spans="1:12" ht="15.75" thickBot="1">
      <c r="A53" s="567" t="s">
        <v>31</v>
      </c>
      <c r="B53" s="568"/>
      <c r="C53" s="568"/>
      <c r="D53" s="568"/>
      <c r="E53" s="568"/>
      <c r="F53" s="568"/>
      <c r="G53" s="568"/>
      <c r="H53" s="568"/>
      <c r="I53" s="568"/>
      <c r="J53" s="568"/>
      <c r="K53" s="569"/>
      <c r="L53" s="60">
        <f>SUM(L51:L52)</f>
        <v>79866.350000000006</v>
      </c>
    </row>
    <row r="54" spans="1:12" ht="15.75" thickBot="1">
      <c r="A54" s="16"/>
      <c r="B54" s="5"/>
      <c r="C54" s="5"/>
      <c r="D54" s="5"/>
      <c r="E54" s="5"/>
      <c r="F54" s="5"/>
      <c r="G54" s="5"/>
      <c r="H54" s="5"/>
      <c r="I54" s="5"/>
      <c r="J54" s="5"/>
      <c r="K54" s="5"/>
      <c r="L54" s="17"/>
    </row>
    <row r="55" spans="1:12" ht="15.75" thickBot="1">
      <c r="A55" s="576" t="s">
        <v>47</v>
      </c>
      <c r="B55" s="577"/>
      <c r="C55" s="577"/>
      <c r="D55" s="577"/>
      <c r="E55" s="577"/>
      <c r="F55" s="577"/>
      <c r="G55" s="577"/>
      <c r="H55" s="577"/>
      <c r="I55" s="577"/>
      <c r="J55" s="577"/>
      <c r="K55" s="578"/>
      <c r="L55" s="60">
        <f>ROUND(L27+L39+L46+L53,0)</f>
        <v>82262</v>
      </c>
    </row>
    <row r="56" spans="1:12">
      <c r="A56" s="16"/>
      <c r="B56" s="5"/>
      <c r="C56" s="5"/>
      <c r="D56" s="5"/>
      <c r="E56" s="5"/>
      <c r="F56" s="5"/>
      <c r="G56" s="5"/>
      <c r="H56" s="5"/>
      <c r="I56" s="5"/>
      <c r="J56" s="5"/>
      <c r="K56" s="5"/>
      <c r="L56" s="17"/>
    </row>
    <row r="57" spans="1:12">
      <c r="A57" s="16"/>
      <c r="B57" s="5"/>
      <c r="C57" s="5"/>
      <c r="D57" s="5"/>
      <c r="E57" s="5"/>
      <c r="F57" s="5"/>
      <c r="G57" s="5"/>
      <c r="H57" s="5"/>
      <c r="I57" s="5"/>
      <c r="J57" s="5"/>
      <c r="K57" s="5"/>
      <c r="L57" s="17"/>
    </row>
    <row r="58" spans="1:12">
      <c r="A58" s="16"/>
      <c r="B58" s="5"/>
      <c r="C58" s="5"/>
      <c r="D58" s="5"/>
      <c r="E58" s="5"/>
      <c r="F58" s="5"/>
      <c r="G58" s="5"/>
      <c r="H58" s="5"/>
      <c r="I58" s="5"/>
      <c r="J58" s="5"/>
      <c r="K58" s="5"/>
      <c r="L58" s="17"/>
    </row>
    <row r="59" spans="1:12">
      <c r="A59" s="16"/>
      <c r="B59" s="5"/>
      <c r="C59" s="5"/>
      <c r="D59" s="5"/>
      <c r="E59" s="5"/>
      <c r="F59" s="5"/>
      <c r="G59" s="5"/>
      <c r="H59" s="5"/>
      <c r="I59" s="5"/>
      <c r="J59" s="5"/>
      <c r="K59" s="5"/>
      <c r="L59" s="17"/>
    </row>
    <row r="60" spans="1:12">
      <c r="A60" s="16"/>
      <c r="B60" s="5"/>
      <c r="C60" s="5"/>
      <c r="D60" s="5"/>
      <c r="E60" s="5"/>
      <c r="F60" s="5"/>
      <c r="G60" s="5"/>
      <c r="H60" s="5"/>
      <c r="I60" s="5"/>
      <c r="J60" s="5"/>
      <c r="K60" s="5"/>
      <c r="L60" s="17"/>
    </row>
    <row r="61" spans="1:12">
      <c r="A61" s="16"/>
      <c r="B61" s="5"/>
      <c r="C61" s="5"/>
      <c r="D61" s="5"/>
      <c r="E61" s="5"/>
      <c r="F61" s="5"/>
      <c r="G61" s="5"/>
      <c r="H61" s="5"/>
      <c r="I61" s="5"/>
      <c r="J61" s="5"/>
      <c r="K61" s="5"/>
      <c r="L61" s="17"/>
    </row>
    <row r="62" spans="1:12">
      <c r="A62" s="16"/>
      <c r="B62" s="5"/>
      <c r="C62" s="5"/>
      <c r="D62" s="5"/>
      <c r="E62" s="5"/>
      <c r="F62" s="5"/>
      <c r="G62" s="5"/>
      <c r="H62" s="5"/>
      <c r="I62" s="5"/>
      <c r="J62" s="5"/>
      <c r="K62" s="5"/>
      <c r="L62" s="17"/>
    </row>
    <row r="63" spans="1:12">
      <c r="A63" s="16"/>
      <c r="B63" s="5"/>
      <c r="C63" s="5"/>
      <c r="D63" s="5"/>
      <c r="E63" s="5"/>
      <c r="F63" s="79" t="s">
        <v>48</v>
      </c>
      <c r="G63" s="5"/>
      <c r="H63" s="5"/>
      <c r="I63" s="5"/>
      <c r="J63" s="5"/>
      <c r="K63" s="5"/>
      <c r="L63" s="17"/>
    </row>
    <row r="64" spans="1:12">
      <c r="A64" s="16"/>
      <c r="B64" s="5"/>
      <c r="C64" s="5"/>
      <c r="D64" s="5"/>
      <c r="E64" s="5"/>
      <c r="F64" s="79" t="s">
        <v>49</v>
      </c>
      <c r="G64" s="554"/>
      <c r="H64" s="554"/>
      <c r="I64" s="554"/>
      <c r="J64" s="5"/>
      <c r="K64" s="5"/>
      <c r="L64" s="17"/>
    </row>
    <row r="65" spans="1:12">
      <c r="A65" s="555" t="s">
        <v>50</v>
      </c>
      <c r="B65" s="556"/>
      <c r="C65" s="556"/>
      <c r="D65" s="556"/>
      <c r="E65" s="556"/>
      <c r="F65" s="556"/>
      <c r="G65" s="556"/>
      <c r="H65" s="556"/>
      <c r="I65" s="556"/>
      <c r="J65" s="556"/>
      <c r="K65" s="556"/>
      <c r="L65" s="557"/>
    </row>
    <row r="66" spans="1:12">
      <c r="A66" s="16"/>
      <c r="B66" s="5"/>
      <c r="C66" s="5"/>
      <c r="D66" s="5"/>
      <c r="E66" s="5"/>
      <c r="F66" s="5" t="s">
        <v>51</v>
      </c>
      <c r="G66" s="5"/>
      <c r="H66" s="5"/>
      <c r="I66" s="5"/>
      <c r="J66" s="5"/>
      <c r="K66" s="5"/>
      <c r="L66" s="17"/>
    </row>
    <row r="67" spans="1:12">
      <c r="A67" s="136" t="s">
        <v>89</v>
      </c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21"/>
    </row>
    <row r="68" spans="1:12">
      <c r="A68" s="558"/>
      <c r="B68" s="559"/>
      <c r="C68" s="559"/>
      <c r="D68" s="559"/>
      <c r="E68" s="559"/>
      <c r="F68" s="559"/>
      <c r="G68" s="559"/>
      <c r="H68" s="559"/>
      <c r="I68" s="559"/>
      <c r="J68" s="559"/>
      <c r="K68" s="559"/>
      <c r="L68" s="560"/>
    </row>
    <row r="69" spans="1:12">
      <c r="A69" s="561"/>
      <c r="B69" s="562"/>
      <c r="C69" s="562"/>
      <c r="D69" s="562"/>
      <c r="E69" s="562"/>
      <c r="F69" s="562"/>
      <c r="G69" s="562"/>
      <c r="H69" s="562"/>
      <c r="I69" s="562"/>
      <c r="J69" s="562"/>
      <c r="K69" s="562"/>
      <c r="L69" s="563"/>
    </row>
    <row r="70" spans="1:12">
      <c r="A70" s="564"/>
      <c r="B70" s="565"/>
      <c r="C70" s="565"/>
      <c r="D70" s="565"/>
      <c r="E70" s="565"/>
      <c r="F70" s="565"/>
      <c r="G70" s="565"/>
      <c r="H70" s="565"/>
      <c r="I70" s="565"/>
      <c r="J70" s="565"/>
      <c r="K70" s="565"/>
      <c r="L70" s="566"/>
    </row>
    <row r="71" spans="1:12">
      <c r="A71" s="80"/>
      <c r="B71" s="81"/>
      <c r="C71" s="81"/>
      <c r="D71" s="81"/>
      <c r="E71" s="81"/>
      <c r="F71" s="81"/>
      <c r="G71" s="81"/>
      <c r="H71" s="81"/>
      <c r="I71" s="81"/>
      <c r="J71" s="81"/>
      <c r="K71" s="81"/>
      <c r="L71" s="82"/>
    </row>
    <row r="72" spans="1:12">
      <c r="A72" s="80" t="s">
        <v>53</v>
      </c>
      <c r="B72" s="137"/>
      <c r="C72" s="81"/>
      <c r="D72" s="81"/>
      <c r="E72" s="81"/>
      <c r="F72" s="81"/>
      <c r="G72" s="81"/>
      <c r="H72" s="81"/>
      <c r="I72" s="81"/>
      <c r="J72" s="81"/>
      <c r="K72" s="81"/>
      <c r="L72" s="82"/>
    </row>
    <row r="73" spans="1:12">
      <c r="A73" s="16" t="s">
        <v>54</v>
      </c>
      <c r="B73" s="5"/>
      <c r="C73" s="5"/>
      <c r="D73" s="5"/>
      <c r="E73" s="79"/>
      <c r="F73" s="5"/>
      <c r="G73" s="5"/>
      <c r="H73" s="5"/>
      <c r="I73" s="5"/>
      <c r="J73" s="5"/>
      <c r="K73" s="5"/>
      <c r="L73" s="17"/>
    </row>
    <row r="74" spans="1:12">
      <c r="A74" s="16"/>
      <c r="B74" s="5"/>
      <c r="C74" s="5"/>
      <c r="D74" s="5"/>
      <c r="E74" s="79"/>
      <c r="F74" s="139"/>
      <c r="G74" s="139"/>
      <c r="H74" s="139"/>
      <c r="I74" s="139"/>
      <c r="J74" s="5"/>
      <c r="K74" s="5"/>
      <c r="L74" s="17"/>
    </row>
    <row r="75" spans="1:12">
      <c r="A75" s="149"/>
      <c r="B75" s="139"/>
      <c r="C75" s="139"/>
      <c r="D75" s="139"/>
      <c r="E75" s="139"/>
      <c r="F75" s="139"/>
      <c r="G75" s="139"/>
      <c r="H75" s="139"/>
      <c r="I75" s="139"/>
      <c r="J75" s="139"/>
      <c r="K75" s="139"/>
      <c r="L75" s="140"/>
    </row>
    <row r="76" spans="1:12">
      <c r="A76" s="16" t="s">
        <v>55</v>
      </c>
      <c r="B76" s="83"/>
      <c r="C76" s="83"/>
      <c r="D76" s="84"/>
      <c r="E76" s="141"/>
      <c r="F76" s="141"/>
      <c r="G76" s="141"/>
      <c r="H76" s="141"/>
      <c r="I76" s="142"/>
      <c r="J76" s="142"/>
      <c r="K76" s="142"/>
      <c r="L76" s="143"/>
    </row>
    <row r="77" spans="1:12" ht="15.75" thickBot="1">
      <c r="A77" s="144"/>
      <c r="B77" s="145"/>
      <c r="C77" s="145"/>
      <c r="D77" s="11"/>
      <c r="E77" s="146"/>
      <c r="F77" s="146"/>
      <c r="G77" s="146"/>
      <c r="H77" s="146"/>
      <c r="I77" s="147"/>
      <c r="J77" s="147"/>
      <c r="K77" s="147"/>
      <c r="L77" s="148"/>
    </row>
  </sheetData>
  <mergeCells count="46">
    <mergeCell ref="A65:L65"/>
    <mergeCell ref="A68:L70"/>
    <mergeCell ref="A50:G50"/>
    <mergeCell ref="A51:G51"/>
    <mergeCell ref="A52:G52"/>
    <mergeCell ref="A53:K53"/>
    <mergeCell ref="A55:K55"/>
    <mergeCell ref="G64:I64"/>
    <mergeCell ref="A46:K46"/>
    <mergeCell ref="A32:H32"/>
    <mergeCell ref="A33:H33"/>
    <mergeCell ref="A34:H34"/>
    <mergeCell ref="A35:H35"/>
    <mergeCell ref="A36:H36"/>
    <mergeCell ref="A37:H37"/>
    <mergeCell ref="A38:H38"/>
    <mergeCell ref="A39:K39"/>
    <mergeCell ref="A43:G43"/>
    <mergeCell ref="A44:G44"/>
    <mergeCell ref="A45:G45"/>
    <mergeCell ref="A31:H31"/>
    <mergeCell ref="B19:J19"/>
    <mergeCell ref="A23:E23"/>
    <mergeCell ref="F23:G23"/>
    <mergeCell ref="H23:I23"/>
    <mergeCell ref="A24:E24"/>
    <mergeCell ref="F24:G24"/>
    <mergeCell ref="H24:I24"/>
    <mergeCell ref="A25:E25"/>
    <mergeCell ref="A26:E26"/>
    <mergeCell ref="F26:G26"/>
    <mergeCell ref="H26:I26"/>
    <mergeCell ref="A27:K27"/>
    <mergeCell ref="B18:J18"/>
    <mergeCell ref="A2:A5"/>
    <mergeCell ref="D2:I2"/>
    <mergeCell ref="J2:L2"/>
    <mergeCell ref="D3:I3"/>
    <mergeCell ref="D4:I4"/>
    <mergeCell ref="D5:I5"/>
    <mergeCell ref="K5:L5"/>
    <mergeCell ref="C10:L10"/>
    <mergeCell ref="C11:L11"/>
    <mergeCell ref="C12:L12"/>
    <mergeCell ref="C13:L13"/>
    <mergeCell ref="C14:L14"/>
  </mergeCells>
  <pageMargins left="0.7" right="0.7" top="0.75" bottom="0.75" header="0.3" footer="0.3"/>
  <drawing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M77"/>
  <sheetViews>
    <sheetView topLeftCell="A40" workbookViewId="0">
      <selection activeCell="L55" sqref="L55"/>
    </sheetView>
  </sheetViews>
  <sheetFormatPr baseColWidth="10" defaultRowHeight="15"/>
  <cols>
    <col min="1" max="8" width="11.42578125" style="85"/>
    <col min="9" max="11" width="11.42578125" style="85" customWidth="1"/>
    <col min="12" max="12" width="14.140625" style="85" customWidth="1"/>
    <col min="13" max="254" width="11.42578125" style="203"/>
    <col min="255" max="255" width="11.42578125" style="203" customWidth="1"/>
    <col min="256" max="263" width="11.42578125" style="203"/>
    <col min="264" max="268" width="11.42578125" style="203" customWidth="1"/>
    <col min="269" max="510" width="11.42578125" style="203"/>
    <col min="511" max="511" width="11.42578125" style="203" customWidth="1"/>
    <col min="512" max="519" width="11.42578125" style="203"/>
    <col min="520" max="524" width="11.42578125" style="203" customWidth="1"/>
    <col min="525" max="766" width="11.42578125" style="203"/>
    <col min="767" max="767" width="11.42578125" style="203" customWidth="1"/>
    <col min="768" max="775" width="11.42578125" style="203"/>
    <col min="776" max="780" width="11.42578125" style="203" customWidth="1"/>
    <col min="781" max="1022" width="11.42578125" style="203"/>
    <col min="1023" max="1023" width="11.42578125" style="203" customWidth="1"/>
    <col min="1024" max="1031" width="11.42578125" style="203"/>
    <col min="1032" max="1036" width="11.42578125" style="203" customWidth="1"/>
    <col min="1037" max="1278" width="11.42578125" style="203"/>
    <col min="1279" max="1279" width="11.42578125" style="203" customWidth="1"/>
    <col min="1280" max="1287" width="11.42578125" style="203"/>
    <col min="1288" max="1292" width="11.42578125" style="203" customWidth="1"/>
    <col min="1293" max="1534" width="11.42578125" style="203"/>
    <col min="1535" max="1535" width="11.42578125" style="203" customWidth="1"/>
    <col min="1536" max="1543" width="11.42578125" style="203"/>
    <col min="1544" max="1548" width="11.42578125" style="203" customWidth="1"/>
    <col min="1549" max="1790" width="11.42578125" style="203"/>
    <col min="1791" max="1791" width="11.42578125" style="203" customWidth="1"/>
    <col min="1792" max="1799" width="11.42578125" style="203"/>
    <col min="1800" max="1804" width="11.42578125" style="203" customWidth="1"/>
    <col min="1805" max="2046" width="11.42578125" style="203"/>
    <col min="2047" max="2047" width="11.42578125" style="203" customWidth="1"/>
    <col min="2048" max="2055" width="11.42578125" style="203"/>
    <col min="2056" max="2060" width="11.42578125" style="203" customWidth="1"/>
    <col min="2061" max="2302" width="11.42578125" style="203"/>
    <col min="2303" max="2303" width="11.42578125" style="203" customWidth="1"/>
    <col min="2304" max="2311" width="11.42578125" style="203"/>
    <col min="2312" max="2316" width="11.42578125" style="203" customWidth="1"/>
    <col min="2317" max="2558" width="11.42578125" style="203"/>
    <col min="2559" max="2559" width="11.42578125" style="203" customWidth="1"/>
    <col min="2560" max="2567" width="11.42578125" style="203"/>
    <col min="2568" max="2572" width="11.42578125" style="203" customWidth="1"/>
    <col min="2573" max="2814" width="11.42578125" style="203"/>
    <col min="2815" max="2815" width="11.42578125" style="203" customWidth="1"/>
    <col min="2816" max="2823" width="11.42578125" style="203"/>
    <col min="2824" max="2828" width="11.42578125" style="203" customWidth="1"/>
    <col min="2829" max="3070" width="11.42578125" style="203"/>
    <col min="3071" max="3071" width="11.42578125" style="203" customWidth="1"/>
    <col min="3072" max="3079" width="11.42578125" style="203"/>
    <col min="3080" max="3084" width="11.42578125" style="203" customWidth="1"/>
    <col min="3085" max="3326" width="11.42578125" style="203"/>
    <col min="3327" max="3327" width="11.42578125" style="203" customWidth="1"/>
    <col min="3328" max="3335" width="11.42578125" style="203"/>
    <col min="3336" max="3340" width="11.42578125" style="203" customWidth="1"/>
    <col min="3341" max="3582" width="11.42578125" style="203"/>
    <col min="3583" max="3583" width="11.42578125" style="203" customWidth="1"/>
    <col min="3584" max="3591" width="11.42578125" style="203"/>
    <col min="3592" max="3596" width="11.42578125" style="203" customWidth="1"/>
    <col min="3597" max="3838" width="11.42578125" style="203"/>
    <col min="3839" max="3839" width="11.42578125" style="203" customWidth="1"/>
    <col min="3840" max="3847" width="11.42578125" style="203"/>
    <col min="3848" max="3852" width="11.42578125" style="203" customWidth="1"/>
    <col min="3853" max="4094" width="11.42578125" style="203"/>
    <col min="4095" max="4095" width="11.42578125" style="203" customWidth="1"/>
    <col min="4096" max="4103" width="11.42578125" style="203"/>
    <col min="4104" max="4108" width="11.42578125" style="203" customWidth="1"/>
    <col min="4109" max="4350" width="11.42578125" style="203"/>
    <col min="4351" max="4351" width="11.42578125" style="203" customWidth="1"/>
    <col min="4352" max="4359" width="11.42578125" style="203"/>
    <col min="4360" max="4364" width="11.42578125" style="203" customWidth="1"/>
    <col min="4365" max="4606" width="11.42578125" style="203"/>
    <col min="4607" max="4607" width="11.42578125" style="203" customWidth="1"/>
    <col min="4608" max="4615" width="11.42578125" style="203"/>
    <col min="4616" max="4620" width="11.42578125" style="203" customWidth="1"/>
    <col min="4621" max="4862" width="11.42578125" style="203"/>
    <col min="4863" max="4863" width="11.42578125" style="203" customWidth="1"/>
    <col min="4864" max="4871" width="11.42578125" style="203"/>
    <col min="4872" max="4876" width="11.42578125" style="203" customWidth="1"/>
    <col min="4877" max="5118" width="11.42578125" style="203"/>
    <col min="5119" max="5119" width="11.42578125" style="203" customWidth="1"/>
    <col min="5120" max="5127" width="11.42578125" style="203"/>
    <col min="5128" max="5132" width="11.42578125" style="203" customWidth="1"/>
    <col min="5133" max="5374" width="11.42578125" style="203"/>
    <col min="5375" max="5375" width="11.42578125" style="203" customWidth="1"/>
    <col min="5376" max="5383" width="11.42578125" style="203"/>
    <col min="5384" max="5388" width="11.42578125" style="203" customWidth="1"/>
    <col min="5389" max="5630" width="11.42578125" style="203"/>
    <col min="5631" max="5631" width="11.42578125" style="203" customWidth="1"/>
    <col min="5632" max="5639" width="11.42578125" style="203"/>
    <col min="5640" max="5644" width="11.42578125" style="203" customWidth="1"/>
    <col min="5645" max="5886" width="11.42578125" style="203"/>
    <col min="5887" max="5887" width="11.42578125" style="203" customWidth="1"/>
    <col min="5888" max="5895" width="11.42578125" style="203"/>
    <col min="5896" max="5900" width="11.42578125" style="203" customWidth="1"/>
    <col min="5901" max="6142" width="11.42578125" style="203"/>
    <col min="6143" max="6143" width="11.42578125" style="203" customWidth="1"/>
    <col min="6144" max="6151" width="11.42578125" style="203"/>
    <col min="6152" max="6156" width="11.42578125" style="203" customWidth="1"/>
    <col min="6157" max="6398" width="11.42578125" style="203"/>
    <col min="6399" max="6399" width="11.42578125" style="203" customWidth="1"/>
    <col min="6400" max="6407" width="11.42578125" style="203"/>
    <col min="6408" max="6412" width="11.42578125" style="203" customWidth="1"/>
    <col min="6413" max="6654" width="11.42578125" style="203"/>
    <col min="6655" max="6655" width="11.42578125" style="203" customWidth="1"/>
    <col min="6656" max="6663" width="11.42578125" style="203"/>
    <col min="6664" max="6668" width="11.42578125" style="203" customWidth="1"/>
    <col min="6669" max="6910" width="11.42578125" style="203"/>
    <col min="6911" max="6911" width="11.42578125" style="203" customWidth="1"/>
    <col min="6912" max="6919" width="11.42578125" style="203"/>
    <col min="6920" max="6924" width="11.42578125" style="203" customWidth="1"/>
    <col min="6925" max="7166" width="11.42578125" style="203"/>
    <col min="7167" max="7167" width="11.42578125" style="203" customWidth="1"/>
    <col min="7168" max="7175" width="11.42578125" style="203"/>
    <col min="7176" max="7180" width="11.42578125" style="203" customWidth="1"/>
    <col min="7181" max="7422" width="11.42578125" style="203"/>
    <col min="7423" max="7423" width="11.42578125" style="203" customWidth="1"/>
    <col min="7424" max="7431" width="11.42578125" style="203"/>
    <col min="7432" max="7436" width="11.42578125" style="203" customWidth="1"/>
    <col min="7437" max="7678" width="11.42578125" style="203"/>
    <col min="7679" max="7679" width="11.42578125" style="203" customWidth="1"/>
    <col min="7680" max="7687" width="11.42578125" style="203"/>
    <col min="7688" max="7692" width="11.42578125" style="203" customWidth="1"/>
    <col min="7693" max="7934" width="11.42578125" style="203"/>
    <col min="7935" max="7935" width="11.42578125" style="203" customWidth="1"/>
    <col min="7936" max="7943" width="11.42578125" style="203"/>
    <col min="7944" max="7948" width="11.42578125" style="203" customWidth="1"/>
    <col min="7949" max="8190" width="11.42578125" style="203"/>
    <col min="8191" max="8191" width="11.42578125" style="203" customWidth="1"/>
    <col min="8192" max="8199" width="11.42578125" style="203"/>
    <col min="8200" max="8204" width="11.42578125" style="203" customWidth="1"/>
    <col min="8205" max="8446" width="11.42578125" style="203"/>
    <col min="8447" max="8447" width="11.42578125" style="203" customWidth="1"/>
    <col min="8448" max="8455" width="11.42578125" style="203"/>
    <col min="8456" max="8460" width="11.42578125" style="203" customWidth="1"/>
    <col min="8461" max="8702" width="11.42578125" style="203"/>
    <col min="8703" max="8703" width="11.42578125" style="203" customWidth="1"/>
    <col min="8704" max="8711" width="11.42578125" style="203"/>
    <col min="8712" max="8716" width="11.42578125" style="203" customWidth="1"/>
    <col min="8717" max="8958" width="11.42578125" style="203"/>
    <col min="8959" max="8959" width="11.42578125" style="203" customWidth="1"/>
    <col min="8960" max="8967" width="11.42578125" style="203"/>
    <col min="8968" max="8972" width="11.42578125" style="203" customWidth="1"/>
    <col min="8973" max="9214" width="11.42578125" style="203"/>
    <col min="9215" max="9215" width="11.42578125" style="203" customWidth="1"/>
    <col min="9216" max="9223" width="11.42578125" style="203"/>
    <col min="9224" max="9228" width="11.42578125" style="203" customWidth="1"/>
    <col min="9229" max="9470" width="11.42578125" style="203"/>
    <col min="9471" max="9471" width="11.42578125" style="203" customWidth="1"/>
    <col min="9472" max="9479" width="11.42578125" style="203"/>
    <col min="9480" max="9484" width="11.42578125" style="203" customWidth="1"/>
    <col min="9485" max="9726" width="11.42578125" style="203"/>
    <col min="9727" max="9727" width="11.42578125" style="203" customWidth="1"/>
    <col min="9728" max="9735" width="11.42578125" style="203"/>
    <col min="9736" max="9740" width="11.42578125" style="203" customWidth="1"/>
    <col min="9741" max="9982" width="11.42578125" style="203"/>
    <col min="9983" max="9983" width="11.42578125" style="203" customWidth="1"/>
    <col min="9984" max="9991" width="11.42578125" style="203"/>
    <col min="9992" max="9996" width="11.42578125" style="203" customWidth="1"/>
    <col min="9997" max="10238" width="11.42578125" style="203"/>
    <col min="10239" max="10239" width="11.42578125" style="203" customWidth="1"/>
    <col min="10240" max="10247" width="11.42578125" style="203"/>
    <col min="10248" max="10252" width="11.42578125" style="203" customWidth="1"/>
    <col min="10253" max="10494" width="11.42578125" style="203"/>
    <col min="10495" max="10495" width="11.42578125" style="203" customWidth="1"/>
    <col min="10496" max="10503" width="11.42578125" style="203"/>
    <col min="10504" max="10508" width="11.42578125" style="203" customWidth="1"/>
    <col min="10509" max="10750" width="11.42578125" style="203"/>
    <col min="10751" max="10751" width="11.42578125" style="203" customWidth="1"/>
    <col min="10752" max="10759" width="11.42578125" style="203"/>
    <col min="10760" max="10764" width="11.42578125" style="203" customWidth="1"/>
    <col min="10765" max="11006" width="11.42578125" style="203"/>
    <col min="11007" max="11007" width="11.42578125" style="203" customWidth="1"/>
    <col min="11008" max="11015" width="11.42578125" style="203"/>
    <col min="11016" max="11020" width="11.42578125" style="203" customWidth="1"/>
    <col min="11021" max="11262" width="11.42578125" style="203"/>
    <col min="11263" max="11263" width="11.42578125" style="203" customWidth="1"/>
    <col min="11264" max="11271" width="11.42578125" style="203"/>
    <col min="11272" max="11276" width="11.42578125" style="203" customWidth="1"/>
    <col min="11277" max="11518" width="11.42578125" style="203"/>
    <col min="11519" max="11519" width="11.42578125" style="203" customWidth="1"/>
    <col min="11520" max="11527" width="11.42578125" style="203"/>
    <col min="11528" max="11532" width="11.42578125" style="203" customWidth="1"/>
    <col min="11533" max="11774" width="11.42578125" style="203"/>
    <col min="11775" max="11775" width="11.42578125" style="203" customWidth="1"/>
    <col min="11776" max="11783" width="11.42578125" style="203"/>
    <col min="11784" max="11788" width="11.42578125" style="203" customWidth="1"/>
    <col min="11789" max="12030" width="11.42578125" style="203"/>
    <col min="12031" max="12031" width="11.42578125" style="203" customWidth="1"/>
    <col min="12032" max="12039" width="11.42578125" style="203"/>
    <col min="12040" max="12044" width="11.42578125" style="203" customWidth="1"/>
    <col min="12045" max="12286" width="11.42578125" style="203"/>
    <col min="12287" max="12287" width="11.42578125" style="203" customWidth="1"/>
    <col min="12288" max="12295" width="11.42578125" style="203"/>
    <col min="12296" max="12300" width="11.42578125" style="203" customWidth="1"/>
    <col min="12301" max="12542" width="11.42578125" style="203"/>
    <col min="12543" max="12543" width="11.42578125" style="203" customWidth="1"/>
    <col min="12544" max="12551" width="11.42578125" style="203"/>
    <col min="12552" max="12556" width="11.42578125" style="203" customWidth="1"/>
    <col min="12557" max="12798" width="11.42578125" style="203"/>
    <col min="12799" max="12799" width="11.42578125" style="203" customWidth="1"/>
    <col min="12800" max="12807" width="11.42578125" style="203"/>
    <col min="12808" max="12812" width="11.42578125" style="203" customWidth="1"/>
    <col min="12813" max="13054" width="11.42578125" style="203"/>
    <col min="13055" max="13055" width="11.42578125" style="203" customWidth="1"/>
    <col min="13056" max="13063" width="11.42578125" style="203"/>
    <col min="13064" max="13068" width="11.42578125" style="203" customWidth="1"/>
    <col min="13069" max="13310" width="11.42578125" style="203"/>
    <col min="13311" max="13311" width="11.42578125" style="203" customWidth="1"/>
    <col min="13312" max="13319" width="11.42578125" style="203"/>
    <col min="13320" max="13324" width="11.42578125" style="203" customWidth="1"/>
    <col min="13325" max="13566" width="11.42578125" style="203"/>
    <col min="13567" max="13567" width="11.42578125" style="203" customWidth="1"/>
    <col min="13568" max="13575" width="11.42578125" style="203"/>
    <col min="13576" max="13580" width="11.42578125" style="203" customWidth="1"/>
    <col min="13581" max="13822" width="11.42578125" style="203"/>
    <col min="13823" max="13823" width="11.42578125" style="203" customWidth="1"/>
    <col min="13824" max="13831" width="11.42578125" style="203"/>
    <col min="13832" max="13836" width="11.42578125" style="203" customWidth="1"/>
    <col min="13837" max="14078" width="11.42578125" style="203"/>
    <col min="14079" max="14079" width="11.42578125" style="203" customWidth="1"/>
    <col min="14080" max="14087" width="11.42578125" style="203"/>
    <col min="14088" max="14092" width="11.42578125" style="203" customWidth="1"/>
    <col min="14093" max="14334" width="11.42578125" style="203"/>
    <col min="14335" max="14335" width="11.42578125" style="203" customWidth="1"/>
    <col min="14336" max="14343" width="11.42578125" style="203"/>
    <col min="14344" max="14348" width="11.42578125" style="203" customWidth="1"/>
    <col min="14349" max="14590" width="11.42578125" style="203"/>
    <col min="14591" max="14591" width="11.42578125" style="203" customWidth="1"/>
    <col min="14592" max="14599" width="11.42578125" style="203"/>
    <col min="14600" max="14604" width="11.42578125" style="203" customWidth="1"/>
    <col min="14605" max="14846" width="11.42578125" style="203"/>
    <col min="14847" max="14847" width="11.42578125" style="203" customWidth="1"/>
    <col min="14848" max="14855" width="11.42578125" style="203"/>
    <col min="14856" max="14860" width="11.42578125" style="203" customWidth="1"/>
    <col min="14861" max="15102" width="11.42578125" style="203"/>
    <col min="15103" max="15103" width="11.42578125" style="203" customWidth="1"/>
    <col min="15104" max="15111" width="11.42578125" style="203"/>
    <col min="15112" max="15116" width="11.42578125" style="203" customWidth="1"/>
    <col min="15117" max="15358" width="11.42578125" style="203"/>
    <col min="15359" max="15359" width="11.42578125" style="203" customWidth="1"/>
    <col min="15360" max="15367" width="11.42578125" style="203"/>
    <col min="15368" max="15372" width="11.42578125" style="203" customWidth="1"/>
    <col min="15373" max="15614" width="11.42578125" style="203"/>
    <col min="15615" max="15615" width="11.42578125" style="203" customWidth="1"/>
    <col min="15616" max="15623" width="11.42578125" style="203"/>
    <col min="15624" max="15628" width="11.42578125" style="203" customWidth="1"/>
    <col min="15629" max="15870" width="11.42578125" style="203"/>
    <col min="15871" max="15871" width="11.42578125" style="203" customWidth="1"/>
    <col min="15872" max="15879" width="11.42578125" style="203"/>
    <col min="15880" max="15884" width="11.42578125" style="203" customWidth="1"/>
    <col min="15885" max="16126" width="11.42578125" style="203"/>
    <col min="16127" max="16127" width="11.42578125" style="203" customWidth="1"/>
    <col min="16128" max="16135" width="11.42578125" style="203"/>
    <col min="16136" max="16140" width="11.42578125" style="203" customWidth="1"/>
    <col min="16141" max="16384" width="11.42578125" style="203"/>
  </cols>
  <sheetData>
    <row r="1" spans="1:12">
      <c r="A1" s="1"/>
      <c r="B1" s="2"/>
      <c r="C1" s="3"/>
      <c r="D1" s="2"/>
      <c r="E1" s="2"/>
      <c r="F1" s="2"/>
      <c r="G1" s="2"/>
      <c r="H1" s="2"/>
      <c r="I1" s="3"/>
      <c r="J1" s="2"/>
      <c r="K1" s="2"/>
      <c r="L1" s="3"/>
    </row>
    <row r="2" spans="1:12" ht="15.75" thickBot="1">
      <c r="A2" s="600"/>
      <c r="B2" s="5"/>
      <c r="C2" s="6"/>
      <c r="D2" s="602"/>
      <c r="E2" s="602"/>
      <c r="F2" s="602"/>
      <c r="G2" s="602"/>
      <c r="H2" s="602"/>
      <c r="I2" s="603"/>
      <c r="J2" s="604" t="s">
        <v>6</v>
      </c>
      <c r="K2" s="604"/>
      <c r="L2" s="605"/>
    </row>
    <row r="3" spans="1:12">
      <c r="A3" s="600"/>
      <c r="B3" s="5"/>
      <c r="C3" s="6"/>
      <c r="D3" s="602" t="s">
        <v>7</v>
      </c>
      <c r="E3" s="602"/>
      <c r="F3" s="602"/>
      <c r="G3" s="602"/>
      <c r="H3" s="602"/>
      <c r="I3" s="603"/>
      <c r="J3" s="8" t="s">
        <v>8</v>
      </c>
      <c r="K3" s="2"/>
      <c r="L3" s="9"/>
    </row>
    <row r="4" spans="1:12" ht="15.75" thickBot="1">
      <c r="A4" s="600"/>
      <c r="B4" s="5"/>
      <c r="C4" s="10"/>
      <c r="D4" s="606" t="s">
        <v>9</v>
      </c>
      <c r="E4" s="606"/>
      <c r="F4" s="606"/>
      <c r="G4" s="606"/>
      <c r="H4" s="606"/>
      <c r="I4" s="607"/>
      <c r="J4" s="11"/>
      <c r="K4" s="11"/>
      <c r="L4" s="12"/>
    </row>
    <row r="5" spans="1:12" ht="15.75" thickBot="1">
      <c r="A5" s="601"/>
      <c r="B5" s="11"/>
      <c r="C5" s="13"/>
      <c r="D5" s="608" t="s">
        <v>56</v>
      </c>
      <c r="E5" s="608"/>
      <c r="F5" s="608"/>
      <c r="G5" s="608"/>
      <c r="H5" s="608"/>
      <c r="I5" s="609"/>
      <c r="J5" s="14" t="s">
        <v>10</v>
      </c>
      <c r="K5" s="610"/>
      <c r="L5" s="611"/>
    </row>
    <row r="6" spans="1:12">
      <c r="A6" s="16"/>
      <c r="B6" s="5"/>
      <c r="C6" s="5"/>
      <c r="D6" s="5"/>
      <c r="E6" s="5"/>
      <c r="F6" s="5"/>
      <c r="G6" s="5"/>
      <c r="H6" s="5"/>
      <c r="I6" s="5"/>
      <c r="J6" s="5"/>
      <c r="K6" s="5"/>
      <c r="L6" s="17"/>
    </row>
    <row r="7" spans="1:12">
      <c r="A7" s="128" t="s">
        <v>11</v>
      </c>
      <c r="B7" s="19"/>
      <c r="C7" s="20"/>
      <c r="D7" s="20"/>
      <c r="E7" s="20"/>
      <c r="F7" s="20"/>
      <c r="G7" s="20"/>
      <c r="H7" s="20"/>
      <c r="I7" s="20"/>
      <c r="J7" s="20"/>
      <c r="K7" s="20"/>
      <c r="L7" s="21"/>
    </row>
    <row r="8" spans="1:12">
      <c r="A8" s="16"/>
      <c r="B8" s="23"/>
      <c r="C8" s="23"/>
      <c r="D8" s="23"/>
      <c r="E8" s="23"/>
      <c r="F8" s="23"/>
      <c r="G8" s="23"/>
      <c r="H8" s="23"/>
      <c r="I8" s="23"/>
      <c r="J8" s="23"/>
      <c r="K8" s="23"/>
      <c r="L8" s="17"/>
    </row>
    <row r="9" spans="1:12">
      <c r="A9" s="129" t="s">
        <v>12</v>
      </c>
      <c r="B9" s="5"/>
      <c r="C9" s="24"/>
      <c r="D9" s="25" t="s">
        <v>13</v>
      </c>
      <c r="E9" s="23"/>
      <c r="F9" s="23"/>
      <c r="G9" s="23"/>
      <c r="H9" s="23"/>
      <c r="I9" s="23"/>
      <c r="J9" s="23"/>
      <c r="K9" s="23"/>
      <c r="L9" s="17"/>
    </row>
    <row r="10" spans="1:12">
      <c r="A10" s="129" t="s">
        <v>14</v>
      </c>
      <c r="B10" s="5"/>
      <c r="C10" s="612"/>
      <c r="D10" s="612"/>
      <c r="E10" s="612"/>
      <c r="F10" s="612"/>
      <c r="G10" s="612"/>
      <c r="H10" s="612"/>
      <c r="I10" s="612"/>
      <c r="J10" s="612"/>
      <c r="K10" s="612"/>
      <c r="L10" s="613"/>
    </row>
    <row r="11" spans="1:12">
      <c r="A11" s="130"/>
      <c r="B11" s="5"/>
      <c r="C11" s="612"/>
      <c r="D11" s="612"/>
      <c r="E11" s="612"/>
      <c r="F11" s="612"/>
      <c r="G11" s="612"/>
      <c r="H11" s="612"/>
      <c r="I11" s="612"/>
      <c r="J11" s="612"/>
      <c r="K11" s="612"/>
      <c r="L11" s="613"/>
    </row>
    <row r="12" spans="1:12">
      <c r="A12" s="129" t="s">
        <v>15</v>
      </c>
      <c r="B12" s="5"/>
      <c r="C12" s="614"/>
      <c r="D12" s="614"/>
      <c r="E12" s="614"/>
      <c r="F12" s="614"/>
      <c r="G12" s="614"/>
      <c r="H12" s="614"/>
      <c r="I12" s="614"/>
      <c r="J12" s="614"/>
      <c r="K12" s="614"/>
      <c r="L12" s="615"/>
    </row>
    <row r="13" spans="1:12">
      <c r="A13" s="129" t="s">
        <v>16</v>
      </c>
      <c r="B13" s="5"/>
      <c r="C13" s="614"/>
      <c r="D13" s="614"/>
      <c r="E13" s="614"/>
      <c r="F13" s="614"/>
      <c r="G13" s="614"/>
      <c r="H13" s="614"/>
      <c r="I13" s="614"/>
      <c r="J13" s="614"/>
      <c r="K13" s="614"/>
      <c r="L13" s="615"/>
    </row>
    <row r="14" spans="1:12">
      <c r="A14" s="129" t="s">
        <v>17</v>
      </c>
      <c r="B14" s="5"/>
      <c r="C14" s="614"/>
      <c r="D14" s="614"/>
      <c r="E14" s="614"/>
      <c r="F14" s="614"/>
      <c r="G14" s="614"/>
      <c r="H14" s="614"/>
      <c r="I14" s="614"/>
      <c r="J14" s="614"/>
      <c r="K14" s="614"/>
      <c r="L14" s="615"/>
    </row>
    <row r="15" spans="1:12" ht="15.75" thickBot="1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8"/>
    </row>
    <row r="16" spans="1:12">
      <c r="A16" s="132" t="s">
        <v>18</v>
      </c>
      <c r="B16" s="33"/>
      <c r="C16" s="34"/>
      <c r="D16" s="34"/>
      <c r="E16" s="34"/>
      <c r="F16" s="34"/>
      <c r="G16" s="34"/>
      <c r="H16" s="34"/>
      <c r="I16" s="34"/>
      <c r="J16" s="34"/>
      <c r="K16" s="34"/>
      <c r="L16" s="35"/>
    </row>
    <row r="17" spans="1:13" ht="4.5" customHeight="1" thickBot="1">
      <c r="A17" s="16"/>
      <c r="B17" s="5"/>
      <c r="C17" s="5"/>
      <c r="D17" s="5"/>
      <c r="E17" s="5"/>
      <c r="F17" s="5"/>
      <c r="G17" s="5"/>
      <c r="H17" s="5"/>
      <c r="I17" s="5"/>
      <c r="J17" s="5"/>
      <c r="K17" s="5"/>
      <c r="L17" s="17"/>
    </row>
    <row r="18" spans="1:13">
      <c r="A18" s="37" t="s">
        <v>19</v>
      </c>
      <c r="B18" s="570" t="s">
        <v>20</v>
      </c>
      <c r="C18" s="571"/>
      <c r="D18" s="571"/>
      <c r="E18" s="571"/>
      <c r="F18" s="571"/>
      <c r="G18" s="571"/>
      <c r="H18" s="571"/>
      <c r="I18" s="571"/>
      <c r="J18" s="599"/>
      <c r="K18" s="251" t="s">
        <v>21</v>
      </c>
      <c r="L18" s="37" t="s">
        <v>22</v>
      </c>
      <c r="M18" s="204"/>
    </row>
    <row r="19" spans="1:13" ht="26.25" customHeight="1" thickBot="1">
      <c r="A19" s="41" t="s">
        <v>291</v>
      </c>
      <c r="B19" s="620" t="s">
        <v>301</v>
      </c>
      <c r="C19" s="585"/>
      <c r="D19" s="585"/>
      <c r="E19" s="585"/>
      <c r="F19" s="585"/>
      <c r="G19" s="585"/>
      <c r="H19" s="585"/>
      <c r="I19" s="585"/>
      <c r="J19" s="586"/>
      <c r="K19" s="40" t="s">
        <v>202</v>
      </c>
      <c r="L19" s="41"/>
      <c r="M19" s="204"/>
    </row>
    <row r="20" spans="1:13">
      <c r="A20" s="16"/>
      <c r="B20" s="5"/>
      <c r="C20" s="5"/>
      <c r="D20" s="5"/>
      <c r="E20" s="5"/>
      <c r="F20" s="5"/>
      <c r="G20" s="5"/>
      <c r="H20" s="5"/>
      <c r="I20" s="5"/>
      <c r="J20" s="5"/>
      <c r="K20" s="5"/>
      <c r="L20" s="17"/>
    </row>
    <row r="21" spans="1:13">
      <c r="A21" s="133" t="s">
        <v>24</v>
      </c>
      <c r="B21" s="42"/>
      <c r="C21" s="42"/>
      <c r="D21" s="42"/>
      <c r="E21" s="42"/>
      <c r="F21" s="42"/>
      <c r="G21" s="42"/>
      <c r="H21" s="42"/>
      <c r="I21" s="42"/>
      <c r="J21" s="42"/>
      <c r="K21" s="42"/>
      <c r="L21" s="43"/>
    </row>
    <row r="22" spans="1:13" s="49" customFormat="1" ht="3.75" customHeight="1" thickBot="1">
      <c r="A22" s="134"/>
      <c r="B22" s="45"/>
      <c r="C22" s="45"/>
      <c r="D22" s="45"/>
      <c r="E22" s="45"/>
      <c r="F22" s="45"/>
      <c r="G22" s="45"/>
      <c r="H22" s="46"/>
      <c r="I22" s="46"/>
      <c r="J22" s="45"/>
      <c r="K22" s="45"/>
      <c r="L22" s="47"/>
    </row>
    <row r="23" spans="1:13">
      <c r="A23" s="570" t="s">
        <v>20</v>
      </c>
      <c r="B23" s="587"/>
      <c r="C23" s="587"/>
      <c r="D23" s="587"/>
      <c r="E23" s="588"/>
      <c r="F23" s="589" t="s">
        <v>25</v>
      </c>
      <c r="G23" s="587"/>
      <c r="H23" s="590" t="s">
        <v>26</v>
      </c>
      <c r="I23" s="591"/>
      <c r="J23" s="50" t="s">
        <v>27</v>
      </c>
      <c r="K23" s="251" t="s">
        <v>28</v>
      </c>
      <c r="L23" s="51" t="s">
        <v>29</v>
      </c>
    </row>
    <row r="24" spans="1:13">
      <c r="A24" s="580" t="s">
        <v>193</v>
      </c>
      <c r="B24" s="581"/>
      <c r="C24" s="581"/>
      <c r="D24" s="581"/>
      <c r="E24" s="582"/>
      <c r="F24" s="592" t="s">
        <v>160</v>
      </c>
      <c r="G24" s="582"/>
      <c r="H24" s="592"/>
      <c r="I24" s="582"/>
      <c r="J24" s="52"/>
      <c r="K24" s="53"/>
      <c r="L24" s="54">
        <f>+L53*0.03</f>
        <v>3194.654</v>
      </c>
    </row>
    <row r="25" spans="1:13">
      <c r="A25" s="593"/>
      <c r="B25" s="594"/>
      <c r="C25" s="594"/>
      <c r="D25" s="594"/>
      <c r="E25" s="595"/>
      <c r="F25" s="55"/>
      <c r="G25" s="56"/>
      <c r="H25" s="55"/>
      <c r="I25" s="56"/>
      <c r="J25" s="52"/>
      <c r="K25" s="53"/>
      <c r="L25" s="54"/>
    </row>
    <row r="26" spans="1:13" ht="15.75" thickBot="1">
      <c r="A26" s="574"/>
      <c r="B26" s="575"/>
      <c r="C26" s="575"/>
      <c r="D26" s="575"/>
      <c r="E26" s="583"/>
      <c r="F26" s="598"/>
      <c r="G26" s="583"/>
      <c r="H26" s="598"/>
      <c r="I26" s="583"/>
      <c r="J26" s="57"/>
      <c r="K26" s="58"/>
      <c r="L26" s="59"/>
    </row>
    <row r="27" spans="1:13" ht="15.75" thickBot="1">
      <c r="A27" s="567" t="s">
        <v>31</v>
      </c>
      <c r="B27" s="568"/>
      <c r="C27" s="568"/>
      <c r="D27" s="568"/>
      <c r="E27" s="568"/>
      <c r="F27" s="568"/>
      <c r="G27" s="568"/>
      <c r="H27" s="568"/>
      <c r="I27" s="568"/>
      <c r="J27" s="568"/>
      <c r="K27" s="569"/>
      <c r="L27" s="60">
        <f>SUM(L24:L26)</f>
        <v>3194.654</v>
      </c>
    </row>
    <row r="28" spans="1:13">
      <c r="A28" s="135"/>
      <c r="B28" s="5"/>
      <c r="C28" s="5"/>
      <c r="D28" s="5"/>
      <c r="E28" s="5"/>
      <c r="F28" s="5"/>
      <c r="G28" s="5"/>
      <c r="H28" s="5"/>
      <c r="I28" s="5"/>
      <c r="J28" s="5"/>
      <c r="K28" s="5"/>
      <c r="L28" s="17"/>
    </row>
    <row r="29" spans="1:13">
      <c r="A29" s="136" t="s">
        <v>32</v>
      </c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21"/>
    </row>
    <row r="30" spans="1:13" ht="3.75" customHeight="1" thickBot="1">
      <c r="A30" s="26"/>
      <c r="B30" s="11"/>
      <c r="C30" s="11"/>
      <c r="D30" s="11"/>
      <c r="E30" s="11"/>
      <c r="F30" s="11"/>
      <c r="G30" s="11"/>
      <c r="H30" s="11"/>
      <c r="I30" s="5"/>
      <c r="J30" s="5"/>
      <c r="K30" s="5"/>
      <c r="L30" s="17"/>
    </row>
    <row r="31" spans="1:13">
      <c r="A31" s="570" t="s">
        <v>20</v>
      </c>
      <c r="B31" s="571"/>
      <c r="C31" s="571"/>
      <c r="D31" s="571"/>
      <c r="E31" s="571"/>
      <c r="F31" s="571"/>
      <c r="G31" s="571"/>
      <c r="H31" s="579"/>
      <c r="I31" s="252" t="s">
        <v>21</v>
      </c>
      <c r="J31" s="50" t="s">
        <v>22</v>
      </c>
      <c r="K31" s="251" t="s">
        <v>33</v>
      </c>
      <c r="L31" s="51" t="s">
        <v>29</v>
      </c>
    </row>
    <row r="32" spans="1:13">
      <c r="A32" s="580"/>
      <c r="B32" s="581"/>
      <c r="C32" s="581"/>
      <c r="D32" s="581"/>
      <c r="E32" s="581"/>
      <c r="F32" s="581"/>
      <c r="G32" s="581"/>
      <c r="H32" s="582"/>
      <c r="I32" s="62"/>
      <c r="J32" s="63"/>
      <c r="K32" s="64"/>
      <c r="L32" s="54"/>
    </row>
    <row r="33" spans="1:12">
      <c r="A33" s="580"/>
      <c r="B33" s="581"/>
      <c r="C33" s="581"/>
      <c r="D33" s="581"/>
      <c r="E33" s="581"/>
      <c r="F33" s="581"/>
      <c r="G33" s="581"/>
      <c r="H33" s="582"/>
      <c r="I33" s="65"/>
      <c r="J33" s="66"/>
      <c r="K33" s="67"/>
      <c r="L33" s="68"/>
    </row>
    <row r="34" spans="1:12">
      <c r="A34" s="580"/>
      <c r="B34" s="581"/>
      <c r="C34" s="581"/>
      <c r="D34" s="581"/>
      <c r="E34" s="581"/>
      <c r="F34" s="581"/>
      <c r="G34" s="581"/>
      <c r="H34" s="582"/>
      <c r="I34" s="65"/>
      <c r="J34" s="66"/>
      <c r="K34" s="67"/>
      <c r="L34" s="68"/>
    </row>
    <row r="35" spans="1:12">
      <c r="A35" s="580"/>
      <c r="B35" s="581"/>
      <c r="C35" s="581"/>
      <c r="D35" s="581"/>
      <c r="E35" s="581"/>
      <c r="F35" s="581"/>
      <c r="G35" s="581"/>
      <c r="H35" s="582"/>
      <c r="I35" s="65"/>
      <c r="J35" s="66"/>
      <c r="K35" s="67"/>
      <c r="L35" s="68"/>
    </row>
    <row r="36" spans="1:12">
      <c r="A36" s="580"/>
      <c r="B36" s="581"/>
      <c r="C36" s="581"/>
      <c r="D36" s="581"/>
      <c r="E36" s="581"/>
      <c r="F36" s="581"/>
      <c r="G36" s="581"/>
      <c r="H36" s="582"/>
      <c r="I36" s="65"/>
      <c r="J36" s="66"/>
      <c r="K36" s="67"/>
      <c r="L36" s="68"/>
    </row>
    <row r="37" spans="1:12">
      <c r="A37" s="580"/>
      <c r="B37" s="581"/>
      <c r="C37" s="581"/>
      <c r="D37" s="581"/>
      <c r="E37" s="581"/>
      <c r="F37" s="581"/>
      <c r="G37" s="581"/>
      <c r="H37" s="582"/>
      <c r="I37" s="65"/>
      <c r="J37" s="66"/>
      <c r="K37" s="67"/>
      <c r="L37" s="68"/>
    </row>
    <row r="38" spans="1:12" ht="15.75" thickBot="1">
      <c r="A38" s="574"/>
      <c r="B38" s="575"/>
      <c r="C38" s="575"/>
      <c r="D38" s="575"/>
      <c r="E38" s="575"/>
      <c r="F38" s="575"/>
      <c r="G38" s="575"/>
      <c r="H38" s="583"/>
      <c r="I38" s="69"/>
      <c r="J38" s="70"/>
      <c r="K38" s="67"/>
      <c r="L38" s="71"/>
    </row>
    <row r="39" spans="1:12" ht="15.75" thickBot="1">
      <c r="A39" s="567" t="s">
        <v>31</v>
      </c>
      <c r="B39" s="568"/>
      <c r="C39" s="568"/>
      <c r="D39" s="568"/>
      <c r="E39" s="568"/>
      <c r="F39" s="568"/>
      <c r="G39" s="568"/>
      <c r="H39" s="568"/>
      <c r="I39" s="568"/>
      <c r="J39" s="568"/>
      <c r="K39" s="569"/>
      <c r="L39" s="60">
        <f>SUM(L32:L38)</f>
        <v>0</v>
      </c>
    </row>
    <row r="40" spans="1:12">
      <c r="A40" s="16"/>
      <c r="B40" s="5"/>
      <c r="C40" s="5"/>
      <c r="D40" s="5"/>
      <c r="E40" s="5"/>
      <c r="F40" s="5"/>
      <c r="G40" s="5"/>
      <c r="H40" s="5"/>
      <c r="I40" s="5"/>
      <c r="J40" s="5"/>
      <c r="K40" s="5"/>
      <c r="L40" s="17"/>
    </row>
    <row r="41" spans="1:12">
      <c r="A41" s="136" t="s">
        <v>34</v>
      </c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21"/>
    </row>
    <row r="42" spans="1:12" ht="15.75" thickBot="1">
      <c r="A42" s="16"/>
      <c r="B42" s="5"/>
      <c r="C42" s="5"/>
      <c r="D42" s="5"/>
      <c r="E42" s="5"/>
      <c r="F42" s="5"/>
      <c r="G42" s="5"/>
      <c r="H42" s="5"/>
      <c r="I42" s="5"/>
      <c r="J42" s="5"/>
      <c r="K42" s="5"/>
      <c r="L42" s="17"/>
    </row>
    <row r="43" spans="1:12">
      <c r="A43" s="570" t="s">
        <v>35</v>
      </c>
      <c r="B43" s="571"/>
      <c r="C43" s="571"/>
      <c r="D43" s="571"/>
      <c r="E43" s="571"/>
      <c r="F43" s="571"/>
      <c r="G43" s="571"/>
      <c r="H43" s="50" t="s">
        <v>36</v>
      </c>
      <c r="I43" s="251" t="s">
        <v>37</v>
      </c>
      <c r="J43" s="50" t="s">
        <v>38</v>
      </c>
      <c r="K43" s="251" t="s">
        <v>39</v>
      </c>
      <c r="L43" s="51" t="s">
        <v>29</v>
      </c>
    </row>
    <row r="44" spans="1:12">
      <c r="A44" s="580"/>
      <c r="B44" s="581"/>
      <c r="C44" s="581"/>
      <c r="D44" s="581"/>
      <c r="E44" s="581"/>
      <c r="F44" s="581"/>
      <c r="G44" s="581"/>
      <c r="H44" s="63"/>
      <c r="I44" s="72"/>
      <c r="J44" s="73"/>
      <c r="K44" s="72"/>
      <c r="L44" s="99">
        <f>+J44*K44</f>
        <v>0</v>
      </c>
    </row>
    <row r="45" spans="1:12" ht="15.75" thickBot="1">
      <c r="A45" s="574"/>
      <c r="B45" s="575"/>
      <c r="C45" s="575"/>
      <c r="D45" s="575"/>
      <c r="E45" s="575"/>
      <c r="F45" s="575"/>
      <c r="G45" s="575"/>
      <c r="H45" s="74"/>
      <c r="I45" s="11"/>
      <c r="J45" s="75"/>
      <c r="K45" s="11"/>
      <c r="L45" s="88">
        <f>+J45*K45</f>
        <v>0</v>
      </c>
    </row>
    <row r="46" spans="1:12" ht="15.75" thickBot="1">
      <c r="A46" s="567" t="s">
        <v>31</v>
      </c>
      <c r="B46" s="568"/>
      <c r="C46" s="568"/>
      <c r="D46" s="568"/>
      <c r="E46" s="568"/>
      <c r="F46" s="568"/>
      <c r="G46" s="568"/>
      <c r="H46" s="568"/>
      <c r="I46" s="568"/>
      <c r="J46" s="568"/>
      <c r="K46" s="569"/>
      <c r="L46" s="100">
        <f>SUM(L44:L45)</f>
        <v>0</v>
      </c>
    </row>
    <row r="47" spans="1:12">
      <c r="A47" s="16"/>
      <c r="B47" s="5"/>
      <c r="C47" s="5"/>
      <c r="D47" s="5"/>
      <c r="E47" s="5"/>
      <c r="F47" s="5"/>
      <c r="G47" s="5"/>
      <c r="H47" s="5"/>
      <c r="I47" s="5"/>
      <c r="J47" s="5"/>
      <c r="K47" s="5"/>
      <c r="L47" s="17"/>
    </row>
    <row r="48" spans="1:12">
      <c r="A48" s="136" t="s">
        <v>41</v>
      </c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21"/>
    </row>
    <row r="49" spans="1:12" ht="15.75" thickBot="1">
      <c r="A49" s="16"/>
      <c r="B49" s="5"/>
      <c r="C49" s="5"/>
      <c r="D49" s="5"/>
      <c r="E49" s="5"/>
      <c r="F49" s="5"/>
      <c r="G49" s="5"/>
      <c r="H49" s="5"/>
      <c r="I49" s="5"/>
      <c r="J49" s="5"/>
      <c r="K49" s="5"/>
      <c r="L49" s="17"/>
    </row>
    <row r="50" spans="1:12" ht="23.25">
      <c r="A50" s="570" t="s">
        <v>42</v>
      </c>
      <c r="B50" s="571"/>
      <c r="C50" s="571"/>
      <c r="D50" s="571"/>
      <c r="E50" s="571"/>
      <c r="F50" s="571"/>
      <c r="G50" s="571"/>
      <c r="H50" s="50" t="s">
        <v>43</v>
      </c>
      <c r="I50" s="76" t="s">
        <v>44</v>
      </c>
      <c r="J50" s="77" t="s">
        <v>45</v>
      </c>
      <c r="K50" s="76" t="s">
        <v>28</v>
      </c>
      <c r="L50" s="78" t="s">
        <v>29</v>
      </c>
    </row>
    <row r="51" spans="1:12">
      <c r="A51" s="580" t="s">
        <v>203</v>
      </c>
      <c r="B51" s="581"/>
      <c r="C51" s="581"/>
      <c r="D51" s="581"/>
      <c r="E51" s="581"/>
      <c r="F51" s="581"/>
      <c r="G51" s="581"/>
      <c r="H51" s="52">
        <f>+insumos!C49*4</f>
        <v>172684</v>
      </c>
      <c r="I51" s="64">
        <v>0.85</v>
      </c>
      <c r="J51" s="52">
        <f>+H51*1.85</f>
        <v>319465.40000000002</v>
      </c>
      <c r="K51" s="72">
        <v>3</v>
      </c>
      <c r="L51" s="54">
        <f>+J51/K51</f>
        <v>106488.46666666667</v>
      </c>
    </row>
    <row r="52" spans="1:12" ht="15.75" thickBot="1">
      <c r="A52" s="574"/>
      <c r="B52" s="575"/>
      <c r="C52" s="575"/>
      <c r="D52" s="575"/>
      <c r="E52" s="575"/>
      <c r="F52" s="575"/>
      <c r="G52" s="575"/>
      <c r="H52" s="87"/>
      <c r="I52" s="11"/>
      <c r="J52" s="87"/>
      <c r="K52" s="11"/>
      <c r="L52" s="88"/>
    </row>
    <row r="53" spans="1:12" ht="15.75" thickBot="1">
      <c r="A53" s="567" t="s">
        <v>31</v>
      </c>
      <c r="B53" s="568"/>
      <c r="C53" s="568"/>
      <c r="D53" s="568"/>
      <c r="E53" s="568"/>
      <c r="F53" s="568"/>
      <c r="G53" s="568"/>
      <c r="H53" s="568"/>
      <c r="I53" s="568"/>
      <c r="J53" s="568"/>
      <c r="K53" s="569"/>
      <c r="L53" s="60">
        <f>SUM(L51:L52)</f>
        <v>106488.46666666667</v>
      </c>
    </row>
    <row r="54" spans="1:12" ht="15.75" thickBot="1">
      <c r="A54" s="16"/>
      <c r="B54" s="5"/>
      <c r="C54" s="5"/>
      <c r="D54" s="5"/>
      <c r="E54" s="5"/>
      <c r="F54" s="5"/>
      <c r="G54" s="5"/>
      <c r="H54" s="5"/>
      <c r="I54" s="5"/>
      <c r="J54" s="5"/>
      <c r="K54" s="5"/>
      <c r="L54" s="17"/>
    </row>
    <row r="55" spans="1:12" ht="15.75" thickBot="1">
      <c r="A55" s="576" t="s">
        <v>47</v>
      </c>
      <c r="B55" s="577"/>
      <c r="C55" s="577"/>
      <c r="D55" s="577"/>
      <c r="E55" s="577"/>
      <c r="F55" s="577"/>
      <c r="G55" s="577"/>
      <c r="H55" s="577"/>
      <c r="I55" s="577"/>
      <c r="J55" s="577"/>
      <c r="K55" s="578"/>
      <c r="L55" s="60">
        <f>ROUND(L27+L39+L46+L53,0)</f>
        <v>109683</v>
      </c>
    </row>
    <row r="56" spans="1:12">
      <c r="A56" s="16"/>
      <c r="B56" s="5"/>
      <c r="C56" s="5"/>
      <c r="D56" s="5"/>
      <c r="E56" s="5"/>
      <c r="F56" s="5"/>
      <c r="G56" s="5"/>
      <c r="H56" s="5"/>
      <c r="I56" s="5"/>
      <c r="J56" s="5"/>
      <c r="K56" s="5"/>
      <c r="L56" s="17"/>
    </row>
    <row r="57" spans="1:12">
      <c r="A57" s="16"/>
      <c r="B57" s="5"/>
      <c r="C57" s="5"/>
      <c r="D57" s="5"/>
      <c r="E57" s="5"/>
      <c r="F57" s="5"/>
      <c r="G57" s="5"/>
      <c r="H57" s="5"/>
      <c r="I57" s="5"/>
      <c r="J57" s="5"/>
      <c r="K57" s="5"/>
      <c r="L57" s="17"/>
    </row>
    <row r="58" spans="1:12">
      <c r="A58" s="16"/>
      <c r="B58" s="5"/>
      <c r="C58" s="5"/>
      <c r="D58" s="5"/>
      <c r="E58" s="5"/>
      <c r="F58" s="5"/>
      <c r="G58" s="5"/>
      <c r="H58" s="5"/>
      <c r="I58" s="5"/>
      <c r="J58" s="5"/>
      <c r="K58" s="5"/>
      <c r="L58" s="17"/>
    </row>
    <row r="59" spans="1:12">
      <c r="A59" s="16"/>
      <c r="B59" s="5"/>
      <c r="C59" s="5"/>
      <c r="D59" s="5"/>
      <c r="E59" s="5"/>
      <c r="F59" s="5"/>
      <c r="G59" s="5"/>
      <c r="H59" s="5"/>
      <c r="I59" s="5"/>
      <c r="J59" s="5"/>
      <c r="K59" s="5"/>
      <c r="L59" s="17"/>
    </row>
    <row r="60" spans="1:12">
      <c r="A60" s="16"/>
      <c r="B60" s="5"/>
      <c r="C60" s="5"/>
      <c r="D60" s="5"/>
      <c r="E60" s="5"/>
      <c r="F60" s="5"/>
      <c r="G60" s="5"/>
      <c r="H60" s="5"/>
      <c r="I60" s="5"/>
      <c r="J60" s="5"/>
      <c r="K60" s="5"/>
      <c r="L60" s="17"/>
    </row>
    <row r="61" spans="1:12">
      <c r="A61" s="16"/>
      <c r="B61" s="5"/>
      <c r="C61" s="5"/>
      <c r="D61" s="5"/>
      <c r="E61" s="5"/>
      <c r="F61" s="5"/>
      <c r="G61" s="5"/>
      <c r="H61" s="5"/>
      <c r="I61" s="5"/>
      <c r="J61" s="5"/>
      <c r="K61" s="5"/>
      <c r="L61" s="17"/>
    </row>
    <row r="62" spans="1:12">
      <c r="A62" s="16"/>
      <c r="B62" s="5"/>
      <c r="C62" s="5"/>
      <c r="D62" s="5"/>
      <c r="E62" s="5"/>
      <c r="F62" s="5"/>
      <c r="G62" s="5"/>
      <c r="H62" s="5"/>
      <c r="I62" s="5"/>
      <c r="J62" s="5"/>
      <c r="K62" s="5"/>
      <c r="L62" s="17"/>
    </row>
    <row r="63" spans="1:12">
      <c r="A63" s="16"/>
      <c r="B63" s="5"/>
      <c r="C63" s="5"/>
      <c r="D63" s="5"/>
      <c r="E63" s="5"/>
      <c r="F63" s="79" t="s">
        <v>48</v>
      </c>
      <c r="G63" s="5"/>
      <c r="H63" s="5"/>
      <c r="I63" s="5"/>
      <c r="J63" s="5"/>
      <c r="K63" s="5"/>
      <c r="L63" s="17"/>
    </row>
    <row r="64" spans="1:12">
      <c r="A64" s="16"/>
      <c r="B64" s="5"/>
      <c r="C64" s="5"/>
      <c r="D64" s="5"/>
      <c r="E64" s="5"/>
      <c r="F64" s="79" t="s">
        <v>49</v>
      </c>
      <c r="G64" s="554"/>
      <c r="H64" s="554"/>
      <c r="I64" s="554"/>
      <c r="J64" s="5"/>
      <c r="K64" s="5"/>
      <c r="L64" s="17"/>
    </row>
    <row r="65" spans="1:12">
      <c r="A65" s="555" t="s">
        <v>50</v>
      </c>
      <c r="B65" s="556"/>
      <c r="C65" s="556"/>
      <c r="D65" s="556"/>
      <c r="E65" s="556"/>
      <c r="F65" s="556"/>
      <c r="G65" s="556"/>
      <c r="H65" s="556"/>
      <c r="I65" s="556"/>
      <c r="J65" s="556"/>
      <c r="K65" s="556"/>
      <c r="L65" s="557"/>
    </row>
    <row r="66" spans="1:12">
      <c r="A66" s="16"/>
      <c r="B66" s="5"/>
      <c r="C66" s="5"/>
      <c r="D66" s="5"/>
      <c r="E66" s="5"/>
      <c r="F66" s="5" t="s">
        <v>51</v>
      </c>
      <c r="G66" s="5"/>
      <c r="H66" s="5"/>
      <c r="I66" s="5"/>
      <c r="J66" s="5"/>
      <c r="K66" s="5"/>
      <c r="L66" s="17"/>
    </row>
    <row r="67" spans="1:12">
      <c r="A67" s="136" t="s">
        <v>89</v>
      </c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21"/>
    </row>
    <row r="68" spans="1:12">
      <c r="A68" s="558"/>
      <c r="B68" s="559"/>
      <c r="C68" s="559"/>
      <c r="D68" s="559"/>
      <c r="E68" s="559"/>
      <c r="F68" s="559"/>
      <c r="G68" s="559"/>
      <c r="H68" s="559"/>
      <c r="I68" s="559"/>
      <c r="J68" s="559"/>
      <c r="K68" s="559"/>
      <c r="L68" s="560"/>
    </row>
    <row r="69" spans="1:12">
      <c r="A69" s="561"/>
      <c r="B69" s="562"/>
      <c r="C69" s="562"/>
      <c r="D69" s="562"/>
      <c r="E69" s="562"/>
      <c r="F69" s="562"/>
      <c r="G69" s="562"/>
      <c r="H69" s="562"/>
      <c r="I69" s="562"/>
      <c r="J69" s="562"/>
      <c r="K69" s="562"/>
      <c r="L69" s="563"/>
    </row>
    <row r="70" spans="1:12">
      <c r="A70" s="564"/>
      <c r="B70" s="565"/>
      <c r="C70" s="565"/>
      <c r="D70" s="565"/>
      <c r="E70" s="565"/>
      <c r="F70" s="565"/>
      <c r="G70" s="565"/>
      <c r="H70" s="565"/>
      <c r="I70" s="565"/>
      <c r="J70" s="565"/>
      <c r="K70" s="565"/>
      <c r="L70" s="566"/>
    </row>
    <row r="71" spans="1:12">
      <c r="A71" s="80"/>
      <c r="B71" s="81"/>
      <c r="C71" s="81"/>
      <c r="D71" s="81"/>
      <c r="E71" s="81"/>
      <c r="F71" s="81"/>
      <c r="G71" s="81"/>
      <c r="H71" s="81"/>
      <c r="I71" s="81"/>
      <c r="J71" s="81"/>
      <c r="K71" s="81"/>
      <c r="L71" s="82"/>
    </row>
    <row r="72" spans="1:12">
      <c r="A72" s="80" t="s">
        <v>53</v>
      </c>
      <c r="B72" s="137"/>
      <c r="C72" s="81"/>
      <c r="D72" s="81"/>
      <c r="E72" s="81"/>
      <c r="F72" s="81"/>
      <c r="G72" s="81"/>
      <c r="H72" s="81"/>
      <c r="I72" s="81"/>
      <c r="J72" s="81"/>
      <c r="K72" s="81"/>
      <c r="L72" s="82"/>
    </row>
    <row r="73" spans="1:12">
      <c r="A73" s="16" t="s">
        <v>54</v>
      </c>
      <c r="B73" s="5"/>
      <c r="C73" s="5"/>
      <c r="D73" s="5"/>
      <c r="E73" s="79"/>
      <c r="F73" s="5"/>
      <c r="G73" s="5"/>
      <c r="H73" s="5"/>
      <c r="I73" s="5"/>
      <c r="J73" s="5"/>
      <c r="K73" s="5"/>
      <c r="L73" s="17"/>
    </row>
    <row r="74" spans="1:12">
      <c r="A74" s="16"/>
      <c r="B74" s="5"/>
      <c r="C74" s="5"/>
      <c r="D74" s="5"/>
      <c r="E74" s="79"/>
      <c r="F74" s="139"/>
      <c r="G74" s="139"/>
      <c r="H74" s="139"/>
      <c r="I74" s="139"/>
      <c r="J74" s="5"/>
      <c r="K74" s="5"/>
      <c r="L74" s="17"/>
    </row>
    <row r="75" spans="1:12">
      <c r="A75" s="149"/>
      <c r="B75" s="139"/>
      <c r="C75" s="139"/>
      <c r="D75" s="139"/>
      <c r="E75" s="139"/>
      <c r="F75" s="139"/>
      <c r="G75" s="139"/>
      <c r="H75" s="139"/>
      <c r="I75" s="139"/>
      <c r="J75" s="139"/>
      <c r="K75" s="139"/>
      <c r="L75" s="140"/>
    </row>
    <row r="76" spans="1:12">
      <c r="A76" s="16" t="s">
        <v>55</v>
      </c>
      <c r="B76" s="83"/>
      <c r="C76" s="83"/>
      <c r="D76" s="84"/>
      <c r="E76" s="141"/>
      <c r="F76" s="141"/>
      <c r="G76" s="141"/>
      <c r="H76" s="141"/>
      <c r="I76" s="142"/>
      <c r="J76" s="142"/>
      <c r="K76" s="142"/>
      <c r="L76" s="143"/>
    </row>
    <row r="77" spans="1:12" ht="15.75" thickBot="1">
      <c r="A77" s="144"/>
      <c r="B77" s="145"/>
      <c r="C77" s="145"/>
      <c r="D77" s="11"/>
      <c r="E77" s="146"/>
      <c r="F77" s="146"/>
      <c r="G77" s="146"/>
      <c r="H77" s="146"/>
      <c r="I77" s="147"/>
      <c r="J77" s="147"/>
      <c r="K77" s="147"/>
      <c r="L77" s="148"/>
    </row>
  </sheetData>
  <mergeCells count="46">
    <mergeCell ref="B18:J18"/>
    <mergeCell ref="A2:A5"/>
    <mergeCell ref="D2:I2"/>
    <mergeCell ref="J2:L2"/>
    <mergeCell ref="D3:I3"/>
    <mergeCell ref="D4:I4"/>
    <mergeCell ref="D5:I5"/>
    <mergeCell ref="K5:L5"/>
    <mergeCell ref="C10:L10"/>
    <mergeCell ref="C11:L11"/>
    <mergeCell ref="C12:L12"/>
    <mergeCell ref="C13:L13"/>
    <mergeCell ref="C14:L14"/>
    <mergeCell ref="A31:H31"/>
    <mergeCell ref="B19:J19"/>
    <mergeCell ref="A23:E23"/>
    <mergeCell ref="F23:G23"/>
    <mergeCell ref="H23:I23"/>
    <mergeCell ref="A24:E24"/>
    <mergeCell ref="F24:G24"/>
    <mergeCell ref="H24:I24"/>
    <mergeCell ref="A25:E25"/>
    <mergeCell ref="A26:E26"/>
    <mergeCell ref="F26:G26"/>
    <mergeCell ref="H26:I26"/>
    <mergeCell ref="A27:K27"/>
    <mergeCell ref="A46:K46"/>
    <mergeCell ref="A32:H32"/>
    <mergeCell ref="A33:H33"/>
    <mergeCell ref="A34:H34"/>
    <mergeCell ref="A35:H35"/>
    <mergeCell ref="A36:H36"/>
    <mergeCell ref="A37:H37"/>
    <mergeCell ref="A38:H38"/>
    <mergeCell ref="A39:K39"/>
    <mergeCell ref="A43:G43"/>
    <mergeCell ref="A44:G44"/>
    <mergeCell ref="A45:G45"/>
    <mergeCell ref="A65:L65"/>
    <mergeCell ref="A68:L70"/>
    <mergeCell ref="A50:G50"/>
    <mergeCell ref="A51:G51"/>
    <mergeCell ref="A52:G52"/>
    <mergeCell ref="A53:K53"/>
    <mergeCell ref="A55:K55"/>
    <mergeCell ref="G64:I64"/>
  </mergeCells>
  <pageMargins left="0.7" right="0.7" top="0.75" bottom="0.75" header="0.3" footer="0.3"/>
  <drawing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  <pageSetUpPr fitToPage="1"/>
  </sheetPr>
  <dimension ref="A1:M77"/>
  <sheetViews>
    <sheetView topLeftCell="A40" zoomScale="84" zoomScaleNormal="84" workbookViewId="0">
      <selection activeCell="J35" sqref="J35"/>
    </sheetView>
  </sheetViews>
  <sheetFormatPr baseColWidth="10" defaultRowHeight="15"/>
  <cols>
    <col min="1" max="8" width="11.42578125" style="85"/>
    <col min="9" max="11" width="11.42578125" style="85" customWidth="1"/>
    <col min="12" max="12" width="14.140625" style="85" customWidth="1"/>
    <col min="255" max="255" width="11.42578125" customWidth="1"/>
    <col min="264" max="268" width="11.42578125" customWidth="1"/>
    <col min="511" max="511" width="11.42578125" customWidth="1"/>
    <col min="520" max="524" width="11.42578125" customWidth="1"/>
    <col min="767" max="767" width="11.42578125" customWidth="1"/>
    <col min="776" max="780" width="11.42578125" customWidth="1"/>
    <col min="1023" max="1023" width="11.42578125" customWidth="1"/>
    <col min="1032" max="1036" width="11.42578125" customWidth="1"/>
    <col min="1279" max="1279" width="11.42578125" customWidth="1"/>
    <col min="1288" max="1292" width="11.42578125" customWidth="1"/>
    <col min="1535" max="1535" width="11.42578125" customWidth="1"/>
    <col min="1544" max="1548" width="11.42578125" customWidth="1"/>
    <col min="1791" max="1791" width="11.42578125" customWidth="1"/>
    <col min="1800" max="1804" width="11.42578125" customWidth="1"/>
    <col min="2047" max="2047" width="11.42578125" customWidth="1"/>
    <col min="2056" max="2060" width="11.42578125" customWidth="1"/>
    <col min="2303" max="2303" width="11.42578125" customWidth="1"/>
    <col min="2312" max="2316" width="11.42578125" customWidth="1"/>
    <col min="2559" max="2559" width="11.42578125" customWidth="1"/>
    <col min="2568" max="2572" width="11.42578125" customWidth="1"/>
    <col min="2815" max="2815" width="11.42578125" customWidth="1"/>
    <col min="2824" max="2828" width="11.42578125" customWidth="1"/>
    <col min="3071" max="3071" width="11.42578125" customWidth="1"/>
    <col min="3080" max="3084" width="11.42578125" customWidth="1"/>
    <col min="3327" max="3327" width="11.42578125" customWidth="1"/>
    <col min="3336" max="3340" width="11.42578125" customWidth="1"/>
    <col min="3583" max="3583" width="11.42578125" customWidth="1"/>
    <col min="3592" max="3596" width="11.42578125" customWidth="1"/>
    <col min="3839" max="3839" width="11.42578125" customWidth="1"/>
    <col min="3848" max="3852" width="11.42578125" customWidth="1"/>
    <col min="4095" max="4095" width="11.42578125" customWidth="1"/>
    <col min="4104" max="4108" width="11.42578125" customWidth="1"/>
    <col min="4351" max="4351" width="11.42578125" customWidth="1"/>
    <col min="4360" max="4364" width="11.42578125" customWidth="1"/>
    <col min="4607" max="4607" width="11.42578125" customWidth="1"/>
    <col min="4616" max="4620" width="11.42578125" customWidth="1"/>
    <col min="4863" max="4863" width="11.42578125" customWidth="1"/>
    <col min="4872" max="4876" width="11.42578125" customWidth="1"/>
    <col min="5119" max="5119" width="11.42578125" customWidth="1"/>
    <col min="5128" max="5132" width="11.42578125" customWidth="1"/>
    <col min="5375" max="5375" width="11.42578125" customWidth="1"/>
    <col min="5384" max="5388" width="11.42578125" customWidth="1"/>
    <col min="5631" max="5631" width="11.42578125" customWidth="1"/>
    <col min="5640" max="5644" width="11.42578125" customWidth="1"/>
    <col min="5887" max="5887" width="11.42578125" customWidth="1"/>
    <col min="5896" max="5900" width="11.42578125" customWidth="1"/>
    <col min="6143" max="6143" width="11.42578125" customWidth="1"/>
    <col min="6152" max="6156" width="11.42578125" customWidth="1"/>
    <col min="6399" max="6399" width="11.42578125" customWidth="1"/>
    <col min="6408" max="6412" width="11.42578125" customWidth="1"/>
    <col min="6655" max="6655" width="11.42578125" customWidth="1"/>
    <col min="6664" max="6668" width="11.42578125" customWidth="1"/>
    <col min="6911" max="6911" width="11.42578125" customWidth="1"/>
    <col min="6920" max="6924" width="11.42578125" customWidth="1"/>
    <col min="7167" max="7167" width="11.42578125" customWidth="1"/>
    <col min="7176" max="7180" width="11.42578125" customWidth="1"/>
    <col min="7423" max="7423" width="11.42578125" customWidth="1"/>
    <col min="7432" max="7436" width="11.42578125" customWidth="1"/>
    <col min="7679" max="7679" width="11.42578125" customWidth="1"/>
    <col min="7688" max="7692" width="11.42578125" customWidth="1"/>
    <col min="7935" max="7935" width="11.42578125" customWidth="1"/>
    <col min="7944" max="7948" width="11.42578125" customWidth="1"/>
    <col min="8191" max="8191" width="11.42578125" customWidth="1"/>
    <col min="8200" max="8204" width="11.42578125" customWidth="1"/>
    <col min="8447" max="8447" width="11.42578125" customWidth="1"/>
    <col min="8456" max="8460" width="11.42578125" customWidth="1"/>
    <col min="8703" max="8703" width="11.42578125" customWidth="1"/>
    <col min="8712" max="8716" width="11.42578125" customWidth="1"/>
    <col min="8959" max="8959" width="11.42578125" customWidth="1"/>
    <col min="8968" max="8972" width="11.42578125" customWidth="1"/>
    <col min="9215" max="9215" width="11.42578125" customWidth="1"/>
    <col min="9224" max="9228" width="11.42578125" customWidth="1"/>
    <col min="9471" max="9471" width="11.42578125" customWidth="1"/>
    <col min="9480" max="9484" width="11.42578125" customWidth="1"/>
    <col min="9727" max="9727" width="11.42578125" customWidth="1"/>
    <col min="9736" max="9740" width="11.42578125" customWidth="1"/>
    <col min="9983" max="9983" width="11.42578125" customWidth="1"/>
    <col min="9992" max="9996" width="11.42578125" customWidth="1"/>
    <col min="10239" max="10239" width="11.42578125" customWidth="1"/>
    <col min="10248" max="10252" width="11.42578125" customWidth="1"/>
    <col min="10495" max="10495" width="11.42578125" customWidth="1"/>
    <col min="10504" max="10508" width="11.42578125" customWidth="1"/>
    <col min="10751" max="10751" width="11.42578125" customWidth="1"/>
    <col min="10760" max="10764" width="11.42578125" customWidth="1"/>
    <col min="11007" max="11007" width="11.42578125" customWidth="1"/>
    <col min="11016" max="11020" width="11.42578125" customWidth="1"/>
    <col min="11263" max="11263" width="11.42578125" customWidth="1"/>
    <col min="11272" max="11276" width="11.42578125" customWidth="1"/>
    <col min="11519" max="11519" width="11.42578125" customWidth="1"/>
    <col min="11528" max="11532" width="11.42578125" customWidth="1"/>
    <col min="11775" max="11775" width="11.42578125" customWidth="1"/>
    <col min="11784" max="11788" width="11.42578125" customWidth="1"/>
    <col min="12031" max="12031" width="11.42578125" customWidth="1"/>
    <col min="12040" max="12044" width="11.42578125" customWidth="1"/>
    <col min="12287" max="12287" width="11.42578125" customWidth="1"/>
    <col min="12296" max="12300" width="11.42578125" customWidth="1"/>
    <col min="12543" max="12543" width="11.42578125" customWidth="1"/>
    <col min="12552" max="12556" width="11.42578125" customWidth="1"/>
    <col min="12799" max="12799" width="11.42578125" customWidth="1"/>
    <col min="12808" max="12812" width="11.42578125" customWidth="1"/>
    <col min="13055" max="13055" width="11.42578125" customWidth="1"/>
    <col min="13064" max="13068" width="11.42578125" customWidth="1"/>
    <col min="13311" max="13311" width="11.42578125" customWidth="1"/>
    <col min="13320" max="13324" width="11.42578125" customWidth="1"/>
    <col min="13567" max="13567" width="11.42578125" customWidth="1"/>
    <col min="13576" max="13580" width="11.42578125" customWidth="1"/>
    <col min="13823" max="13823" width="11.42578125" customWidth="1"/>
    <col min="13832" max="13836" width="11.42578125" customWidth="1"/>
    <col min="14079" max="14079" width="11.42578125" customWidth="1"/>
    <col min="14088" max="14092" width="11.42578125" customWidth="1"/>
    <col min="14335" max="14335" width="11.42578125" customWidth="1"/>
    <col min="14344" max="14348" width="11.42578125" customWidth="1"/>
    <col min="14591" max="14591" width="11.42578125" customWidth="1"/>
    <col min="14600" max="14604" width="11.42578125" customWidth="1"/>
    <col min="14847" max="14847" width="11.42578125" customWidth="1"/>
    <col min="14856" max="14860" width="11.42578125" customWidth="1"/>
    <col min="15103" max="15103" width="11.42578125" customWidth="1"/>
    <col min="15112" max="15116" width="11.42578125" customWidth="1"/>
    <col min="15359" max="15359" width="11.42578125" customWidth="1"/>
    <col min="15368" max="15372" width="11.42578125" customWidth="1"/>
    <col min="15615" max="15615" width="11.42578125" customWidth="1"/>
    <col min="15624" max="15628" width="11.42578125" customWidth="1"/>
    <col min="15871" max="15871" width="11.42578125" customWidth="1"/>
    <col min="15880" max="15884" width="11.42578125" customWidth="1"/>
    <col min="16127" max="16127" width="11.42578125" customWidth="1"/>
    <col min="16136" max="16140" width="11.42578125" customWidth="1"/>
  </cols>
  <sheetData>
    <row r="1" spans="1:12" ht="4.5" customHeight="1">
      <c r="A1" s="1"/>
      <c r="B1" s="2"/>
      <c r="C1" s="3"/>
      <c r="D1" s="2"/>
      <c r="E1" s="2"/>
      <c r="F1" s="2"/>
      <c r="G1" s="2"/>
      <c r="H1" s="2"/>
      <c r="I1" s="3"/>
      <c r="J1" s="2"/>
      <c r="K1" s="2"/>
      <c r="L1" s="3"/>
    </row>
    <row r="2" spans="1:12" ht="13.5" customHeight="1" thickBot="1">
      <c r="A2" s="600"/>
      <c r="B2" s="5"/>
      <c r="C2" s="6"/>
      <c r="D2" s="602"/>
      <c r="E2" s="602"/>
      <c r="F2" s="602"/>
      <c r="G2" s="602"/>
      <c r="H2" s="602"/>
      <c r="I2" s="603"/>
      <c r="J2" s="604" t="s">
        <v>6</v>
      </c>
      <c r="K2" s="604"/>
      <c r="L2" s="605"/>
    </row>
    <row r="3" spans="1:12">
      <c r="A3" s="600"/>
      <c r="B3" s="5"/>
      <c r="C3" s="6"/>
      <c r="D3" s="602" t="s">
        <v>7</v>
      </c>
      <c r="E3" s="602"/>
      <c r="F3" s="602"/>
      <c r="G3" s="602"/>
      <c r="H3" s="602"/>
      <c r="I3" s="603"/>
      <c r="J3" s="8" t="s">
        <v>8</v>
      </c>
      <c r="K3" s="2"/>
      <c r="L3" s="9"/>
    </row>
    <row r="4" spans="1:12" ht="15.75" thickBot="1">
      <c r="A4" s="600"/>
      <c r="B4" s="5"/>
      <c r="C4" s="10"/>
      <c r="D4" s="606" t="s">
        <v>9</v>
      </c>
      <c r="E4" s="606"/>
      <c r="F4" s="606"/>
      <c r="G4" s="606"/>
      <c r="H4" s="606"/>
      <c r="I4" s="607"/>
      <c r="J4" s="11"/>
      <c r="K4" s="11"/>
      <c r="L4" s="12"/>
    </row>
    <row r="5" spans="1:12" ht="15.75" thickBot="1">
      <c r="A5" s="601"/>
      <c r="B5" s="11"/>
      <c r="C5" s="13"/>
      <c r="D5" s="608" t="s">
        <v>56</v>
      </c>
      <c r="E5" s="608"/>
      <c r="F5" s="608"/>
      <c r="G5" s="608"/>
      <c r="H5" s="608"/>
      <c r="I5" s="609"/>
      <c r="J5" s="14" t="s">
        <v>10</v>
      </c>
      <c r="K5" s="610"/>
      <c r="L5" s="611"/>
    </row>
    <row r="6" spans="1:12">
      <c r="A6" s="16"/>
      <c r="B6" s="5"/>
      <c r="C6" s="5"/>
      <c r="D6" s="5"/>
      <c r="E6" s="5"/>
      <c r="F6" s="5"/>
      <c r="G6" s="5"/>
      <c r="H6" s="5"/>
      <c r="I6" s="5"/>
      <c r="J6" s="5"/>
      <c r="K6" s="5"/>
      <c r="L6" s="17"/>
    </row>
    <row r="7" spans="1:12">
      <c r="A7" s="128" t="s">
        <v>11</v>
      </c>
      <c r="B7" s="19"/>
      <c r="C7" s="20"/>
      <c r="D7" s="20"/>
      <c r="E7" s="20"/>
      <c r="F7" s="20"/>
      <c r="G7" s="20"/>
      <c r="H7" s="20"/>
      <c r="I7" s="20"/>
      <c r="J7" s="20"/>
      <c r="K7" s="20"/>
      <c r="L7" s="21"/>
    </row>
    <row r="8" spans="1:12" ht="5.25" customHeight="1">
      <c r="A8" s="16"/>
      <c r="B8" s="23"/>
      <c r="C8" s="23"/>
      <c r="D8" s="23"/>
      <c r="E8" s="23"/>
      <c r="F8" s="23"/>
      <c r="G8" s="23"/>
      <c r="H8" s="23"/>
      <c r="I8" s="23"/>
      <c r="J8" s="23"/>
      <c r="K8" s="23"/>
      <c r="L8" s="17"/>
    </row>
    <row r="9" spans="1:12">
      <c r="A9" s="129" t="s">
        <v>12</v>
      </c>
      <c r="B9" s="5"/>
      <c r="C9" s="24"/>
      <c r="D9" s="25" t="s">
        <v>13</v>
      </c>
      <c r="E9" s="23"/>
      <c r="F9" s="23"/>
      <c r="G9" s="23"/>
      <c r="H9" s="23"/>
      <c r="I9" s="23"/>
      <c r="J9" s="23"/>
      <c r="K9" s="23"/>
      <c r="L9" s="17"/>
    </row>
    <row r="10" spans="1:12">
      <c r="A10" s="129" t="s">
        <v>14</v>
      </c>
      <c r="B10" s="5"/>
      <c r="C10" s="612"/>
      <c r="D10" s="612"/>
      <c r="E10" s="612"/>
      <c r="F10" s="612"/>
      <c r="G10" s="612"/>
      <c r="H10" s="612"/>
      <c r="I10" s="612"/>
      <c r="J10" s="612"/>
      <c r="K10" s="612"/>
      <c r="L10" s="613"/>
    </row>
    <row r="11" spans="1:12">
      <c r="A11" s="130"/>
      <c r="B11" s="5"/>
      <c r="C11" s="612"/>
      <c r="D11" s="612"/>
      <c r="E11" s="612"/>
      <c r="F11" s="612"/>
      <c r="G11" s="612"/>
      <c r="H11" s="612"/>
      <c r="I11" s="612"/>
      <c r="J11" s="612"/>
      <c r="K11" s="612"/>
      <c r="L11" s="613"/>
    </row>
    <row r="12" spans="1:12">
      <c r="A12" s="129" t="s">
        <v>15</v>
      </c>
      <c r="B12" s="5"/>
      <c r="C12" s="614"/>
      <c r="D12" s="614"/>
      <c r="E12" s="614"/>
      <c r="F12" s="614"/>
      <c r="G12" s="614"/>
      <c r="H12" s="614"/>
      <c r="I12" s="614"/>
      <c r="J12" s="614"/>
      <c r="K12" s="614"/>
      <c r="L12" s="615"/>
    </row>
    <row r="13" spans="1:12">
      <c r="A13" s="129" t="s">
        <v>16</v>
      </c>
      <c r="B13" s="5"/>
      <c r="C13" s="614"/>
      <c r="D13" s="614"/>
      <c r="E13" s="614"/>
      <c r="F13" s="614"/>
      <c r="G13" s="614"/>
      <c r="H13" s="614"/>
      <c r="I13" s="614"/>
      <c r="J13" s="614"/>
      <c r="K13" s="614"/>
      <c r="L13" s="615"/>
    </row>
    <row r="14" spans="1:12">
      <c r="A14" s="129" t="s">
        <v>17</v>
      </c>
      <c r="B14" s="5"/>
      <c r="C14" s="614"/>
      <c r="D14" s="614"/>
      <c r="E14" s="614"/>
      <c r="F14" s="614"/>
      <c r="G14" s="614"/>
      <c r="H14" s="614"/>
      <c r="I14" s="614"/>
      <c r="J14" s="614"/>
      <c r="K14" s="614"/>
      <c r="L14" s="615"/>
    </row>
    <row r="15" spans="1:12" ht="4.5" customHeight="1" thickBot="1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8"/>
    </row>
    <row r="16" spans="1:12">
      <c r="A16" s="132" t="s">
        <v>18</v>
      </c>
      <c r="B16" s="33"/>
      <c r="C16" s="34"/>
      <c r="D16" s="34"/>
      <c r="E16" s="34"/>
      <c r="F16" s="34"/>
      <c r="G16" s="34"/>
      <c r="H16" s="34"/>
      <c r="I16" s="34"/>
      <c r="J16" s="34"/>
      <c r="K16" s="34"/>
      <c r="L16" s="35"/>
    </row>
    <row r="17" spans="1:13" ht="4.5" customHeight="1" thickBot="1">
      <c r="A17" s="16"/>
      <c r="B17" s="5"/>
      <c r="C17" s="5"/>
      <c r="D17" s="5"/>
      <c r="E17" s="5"/>
      <c r="F17" s="5"/>
      <c r="G17" s="5"/>
      <c r="H17" s="5"/>
      <c r="I17" s="5"/>
      <c r="J17" s="5"/>
      <c r="K17" s="5"/>
      <c r="L17" s="17"/>
    </row>
    <row r="18" spans="1:13">
      <c r="A18" s="37" t="s">
        <v>19</v>
      </c>
      <c r="B18" s="570" t="s">
        <v>20</v>
      </c>
      <c r="C18" s="571"/>
      <c r="D18" s="571"/>
      <c r="E18" s="571"/>
      <c r="F18" s="571"/>
      <c r="G18" s="571"/>
      <c r="H18" s="571"/>
      <c r="I18" s="571"/>
      <c r="J18" s="599"/>
      <c r="K18" s="38" t="s">
        <v>21</v>
      </c>
      <c r="L18" s="37" t="s">
        <v>22</v>
      </c>
      <c r="M18" s="18"/>
    </row>
    <row r="19" spans="1:13" ht="26.25" customHeight="1" thickBot="1">
      <c r="A19" s="41">
        <v>900.3</v>
      </c>
      <c r="B19" s="620" t="s">
        <v>104</v>
      </c>
      <c r="C19" s="585"/>
      <c r="D19" s="585"/>
      <c r="E19" s="585"/>
      <c r="F19" s="585"/>
      <c r="G19" s="585"/>
      <c r="H19" s="585"/>
      <c r="I19" s="585"/>
      <c r="J19" s="586"/>
      <c r="K19" s="40" t="s">
        <v>108</v>
      </c>
      <c r="L19" s="41"/>
      <c r="M19" s="18"/>
    </row>
    <row r="20" spans="1:13">
      <c r="A20" s="16"/>
      <c r="B20" s="5"/>
      <c r="C20" s="5"/>
      <c r="D20" s="5"/>
      <c r="E20" s="5"/>
      <c r="F20" s="5"/>
      <c r="G20" s="5"/>
      <c r="H20" s="5"/>
      <c r="I20" s="5"/>
      <c r="J20" s="5"/>
      <c r="K20" s="5"/>
      <c r="L20" s="17"/>
    </row>
    <row r="21" spans="1:13">
      <c r="A21" s="133" t="s">
        <v>24</v>
      </c>
      <c r="B21" s="42"/>
      <c r="C21" s="42"/>
      <c r="D21" s="42"/>
      <c r="E21" s="42"/>
      <c r="F21" s="42"/>
      <c r="G21" s="42"/>
      <c r="H21" s="42"/>
      <c r="I21" s="42"/>
      <c r="J21" s="42"/>
      <c r="K21" s="42"/>
      <c r="L21" s="43"/>
    </row>
    <row r="22" spans="1:13" s="49" customFormat="1" ht="3.75" customHeight="1" thickBot="1">
      <c r="A22" s="134"/>
      <c r="B22" s="45"/>
      <c r="C22" s="45"/>
      <c r="D22" s="45"/>
      <c r="E22" s="45"/>
      <c r="F22" s="45"/>
      <c r="G22" s="45"/>
      <c r="H22" s="46"/>
      <c r="I22" s="46"/>
      <c r="J22" s="45"/>
      <c r="K22" s="45"/>
      <c r="L22" s="47"/>
    </row>
    <row r="23" spans="1:13">
      <c r="A23" s="570" t="s">
        <v>20</v>
      </c>
      <c r="B23" s="587"/>
      <c r="C23" s="587"/>
      <c r="D23" s="587"/>
      <c r="E23" s="588"/>
      <c r="F23" s="589" t="s">
        <v>25</v>
      </c>
      <c r="G23" s="587"/>
      <c r="H23" s="590" t="s">
        <v>26</v>
      </c>
      <c r="I23" s="591"/>
      <c r="J23" s="50" t="s">
        <v>27</v>
      </c>
      <c r="K23" s="38" t="s">
        <v>28</v>
      </c>
      <c r="L23" s="51" t="s">
        <v>29</v>
      </c>
    </row>
    <row r="24" spans="1:13">
      <c r="A24" s="580" t="s">
        <v>109</v>
      </c>
      <c r="B24" s="581"/>
      <c r="C24" s="581"/>
      <c r="D24" s="581"/>
      <c r="E24" s="582"/>
      <c r="F24" s="592"/>
      <c r="G24" s="582"/>
      <c r="H24" s="592" t="s">
        <v>110</v>
      </c>
      <c r="I24" s="582"/>
      <c r="J24" s="52">
        <f>+insumos!C56</f>
        <v>80000</v>
      </c>
      <c r="K24" s="53">
        <v>50</v>
      </c>
      <c r="L24" s="54">
        <f>+J24/K24</f>
        <v>1600</v>
      </c>
    </row>
    <row r="25" spans="1:13">
      <c r="A25" s="593"/>
      <c r="B25" s="594"/>
      <c r="C25" s="594"/>
      <c r="D25" s="594"/>
      <c r="E25" s="595"/>
      <c r="F25" s="55"/>
      <c r="G25" s="56"/>
      <c r="H25" s="55"/>
      <c r="I25" s="56"/>
      <c r="J25" s="52"/>
      <c r="K25" s="53"/>
      <c r="L25" s="54"/>
    </row>
    <row r="26" spans="1:13" ht="15.75" thickBot="1">
      <c r="A26" s="574"/>
      <c r="B26" s="575"/>
      <c r="C26" s="575"/>
      <c r="D26" s="575"/>
      <c r="E26" s="583"/>
      <c r="F26" s="598"/>
      <c r="G26" s="583"/>
      <c r="H26" s="598"/>
      <c r="I26" s="583"/>
      <c r="J26" s="57"/>
      <c r="K26" s="58"/>
      <c r="L26" s="59"/>
    </row>
    <row r="27" spans="1:13" ht="15.75" thickBot="1">
      <c r="A27" s="567" t="s">
        <v>31</v>
      </c>
      <c r="B27" s="568"/>
      <c r="C27" s="568"/>
      <c r="D27" s="568"/>
      <c r="E27" s="568"/>
      <c r="F27" s="568"/>
      <c r="G27" s="568"/>
      <c r="H27" s="568"/>
      <c r="I27" s="568"/>
      <c r="J27" s="568"/>
      <c r="K27" s="569"/>
      <c r="L27" s="60">
        <f>SUM(L24:L26)</f>
        <v>1600</v>
      </c>
    </row>
    <row r="28" spans="1:13">
      <c r="A28" s="135"/>
      <c r="B28" s="5"/>
      <c r="C28" s="5"/>
      <c r="D28" s="5"/>
      <c r="E28" s="5"/>
      <c r="F28" s="5"/>
      <c r="G28" s="5"/>
      <c r="H28" s="5"/>
      <c r="I28" s="5"/>
      <c r="J28" s="5"/>
      <c r="K28" s="5"/>
      <c r="L28" s="17"/>
    </row>
    <row r="29" spans="1:13">
      <c r="A29" s="136" t="s">
        <v>32</v>
      </c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21"/>
    </row>
    <row r="30" spans="1:13" ht="3.75" customHeight="1" thickBot="1">
      <c r="A30" s="26"/>
      <c r="B30" s="11"/>
      <c r="C30" s="11"/>
      <c r="D30" s="11"/>
      <c r="E30" s="11"/>
      <c r="F30" s="11"/>
      <c r="G30" s="11"/>
      <c r="H30" s="11"/>
      <c r="I30" s="5"/>
      <c r="J30" s="5"/>
      <c r="K30" s="5"/>
      <c r="L30" s="17"/>
    </row>
    <row r="31" spans="1:13">
      <c r="A31" s="570" t="s">
        <v>20</v>
      </c>
      <c r="B31" s="571"/>
      <c r="C31" s="571"/>
      <c r="D31" s="571"/>
      <c r="E31" s="571"/>
      <c r="F31" s="571"/>
      <c r="G31" s="571"/>
      <c r="H31" s="579"/>
      <c r="I31" s="61" t="s">
        <v>21</v>
      </c>
      <c r="J31" s="50" t="s">
        <v>22</v>
      </c>
      <c r="K31" s="38" t="s">
        <v>33</v>
      </c>
      <c r="L31" s="51" t="s">
        <v>29</v>
      </c>
    </row>
    <row r="32" spans="1:13">
      <c r="A32" s="580"/>
      <c r="B32" s="581"/>
      <c r="C32" s="581"/>
      <c r="D32" s="581"/>
      <c r="E32" s="581"/>
      <c r="F32" s="581"/>
      <c r="G32" s="581"/>
      <c r="H32" s="582"/>
      <c r="I32" s="62"/>
      <c r="J32" s="63"/>
      <c r="K32" s="64"/>
      <c r="L32" s="54"/>
    </row>
    <row r="33" spans="1:12">
      <c r="A33" s="580"/>
      <c r="B33" s="581"/>
      <c r="C33" s="581"/>
      <c r="D33" s="581"/>
      <c r="E33" s="581"/>
      <c r="F33" s="581"/>
      <c r="G33" s="581"/>
      <c r="H33" s="582"/>
      <c r="I33" s="65"/>
      <c r="J33" s="66"/>
      <c r="K33" s="67"/>
      <c r="L33" s="68"/>
    </row>
    <row r="34" spans="1:12">
      <c r="A34" s="580"/>
      <c r="B34" s="581"/>
      <c r="C34" s="581"/>
      <c r="D34" s="581"/>
      <c r="E34" s="581"/>
      <c r="F34" s="581"/>
      <c r="G34" s="581"/>
      <c r="H34" s="582"/>
      <c r="I34" s="65"/>
      <c r="J34" s="66"/>
      <c r="K34" s="67"/>
      <c r="L34" s="68"/>
    </row>
    <row r="35" spans="1:12">
      <c r="A35" s="580"/>
      <c r="B35" s="581"/>
      <c r="C35" s="581"/>
      <c r="D35" s="581"/>
      <c r="E35" s="581"/>
      <c r="F35" s="581"/>
      <c r="G35" s="581"/>
      <c r="H35" s="582"/>
      <c r="I35" s="65"/>
      <c r="J35" s="66"/>
      <c r="K35" s="67"/>
      <c r="L35" s="68"/>
    </row>
    <row r="36" spans="1:12">
      <c r="A36" s="580"/>
      <c r="B36" s="581"/>
      <c r="C36" s="581"/>
      <c r="D36" s="581"/>
      <c r="E36" s="581"/>
      <c r="F36" s="581"/>
      <c r="G36" s="581"/>
      <c r="H36" s="582"/>
      <c r="I36" s="65"/>
      <c r="J36" s="66"/>
      <c r="K36" s="67"/>
      <c r="L36" s="68"/>
    </row>
    <row r="37" spans="1:12">
      <c r="A37" s="580"/>
      <c r="B37" s="581"/>
      <c r="C37" s="581"/>
      <c r="D37" s="581"/>
      <c r="E37" s="581"/>
      <c r="F37" s="581"/>
      <c r="G37" s="581"/>
      <c r="H37" s="582"/>
      <c r="I37" s="65"/>
      <c r="J37" s="66"/>
      <c r="K37" s="67"/>
      <c r="L37" s="68"/>
    </row>
    <row r="38" spans="1:12" ht="15.75" thickBot="1">
      <c r="A38" s="574"/>
      <c r="B38" s="575"/>
      <c r="C38" s="575"/>
      <c r="D38" s="575"/>
      <c r="E38" s="575"/>
      <c r="F38" s="575"/>
      <c r="G38" s="575"/>
      <c r="H38" s="583"/>
      <c r="I38" s="69"/>
      <c r="J38" s="70"/>
      <c r="K38" s="67"/>
      <c r="L38" s="71"/>
    </row>
    <row r="39" spans="1:12" ht="15.75" thickBot="1">
      <c r="A39" s="567" t="s">
        <v>31</v>
      </c>
      <c r="B39" s="568"/>
      <c r="C39" s="568"/>
      <c r="D39" s="568"/>
      <c r="E39" s="568"/>
      <c r="F39" s="568"/>
      <c r="G39" s="568"/>
      <c r="H39" s="568"/>
      <c r="I39" s="568"/>
      <c r="J39" s="568"/>
      <c r="K39" s="569"/>
      <c r="L39" s="60">
        <f>SUM(L32:L38)</f>
        <v>0</v>
      </c>
    </row>
    <row r="40" spans="1:12">
      <c r="A40" s="16"/>
      <c r="B40" s="5"/>
      <c r="C40" s="5"/>
      <c r="D40" s="5"/>
      <c r="E40" s="5"/>
      <c r="F40" s="5"/>
      <c r="G40" s="5"/>
      <c r="H40" s="5"/>
      <c r="I40" s="5"/>
      <c r="J40" s="5"/>
      <c r="K40" s="5"/>
      <c r="L40" s="17"/>
    </row>
    <row r="41" spans="1:12">
      <c r="A41" s="136" t="s">
        <v>34</v>
      </c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21"/>
    </row>
    <row r="42" spans="1:12" ht="3.75" customHeight="1" thickBot="1">
      <c r="A42" s="16"/>
      <c r="B42" s="5"/>
      <c r="C42" s="5"/>
      <c r="D42" s="5"/>
      <c r="E42" s="5"/>
      <c r="F42" s="5"/>
      <c r="G42" s="5"/>
      <c r="H42" s="5"/>
      <c r="I42" s="5"/>
      <c r="J42" s="5"/>
      <c r="K42" s="5"/>
      <c r="L42" s="17"/>
    </row>
    <row r="43" spans="1:12">
      <c r="A43" s="570" t="s">
        <v>35</v>
      </c>
      <c r="B43" s="571"/>
      <c r="C43" s="571"/>
      <c r="D43" s="571"/>
      <c r="E43" s="571"/>
      <c r="F43" s="571"/>
      <c r="G43" s="571"/>
      <c r="H43" s="50" t="s">
        <v>36</v>
      </c>
      <c r="I43" s="38" t="s">
        <v>37</v>
      </c>
      <c r="J43" s="50" t="s">
        <v>38</v>
      </c>
      <c r="K43" s="38" t="s">
        <v>39</v>
      </c>
      <c r="L43" s="51" t="s">
        <v>29</v>
      </c>
    </row>
    <row r="44" spans="1:12">
      <c r="A44" s="580"/>
      <c r="B44" s="581"/>
      <c r="C44" s="581"/>
      <c r="D44" s="581"/>
      <c r="E44" s="581"/>
      <c r="F44" s="581"/>
      <c r="G44" s="581"/>
      <c r="H44" s="63"/>
      <c r="I44" s="72"/>
      <c r="J44" s="73"/>
      <c r="K44" s="72"/>
      <c r="L44" s="99">
        <f>+J44*K44</f>
        <v>0</v>
      </c>
    </row>
    <row r="45" spans="1:12" ht="15.75" thickBot="1">
      <c r="A45" s="574"/>
      <c r="B45" s="575"/>
      <c r="C45" s="575"/>
      <c r="D45" s="575"/>
      <c r="E45" s="575"/>
      <c r="F45" s="575"/>
      <c r="G45" s="575"/>
      <c r="H45" s="74"/>
      <c r="I45" s="11"/>
      <c r="J45" s="75"/>
      <c r="K45" s="11"/>
      <c r="L45" s="88">
        <f>+J45*K45</f>
        <v>0</v>
      </c>
    </row>
    <row r="46" spans="1:12" ht="15.75" thickBot="1">
      <c r="A46" s="567" t="s">
        <v>31</v>
      </c>
      <c r="B46" s="568"/>
      <c r="C46" s="568"/>
      <c r="D46" s="568"/>
      <c r="E46" s="568"/>
      <c r="F46" s="568"/>
      <c r="G46" s="568"/>
      <c r="H46" s="568"/>
      <c r="I46" s="568"/>
      <c r="J46" s="568"/>
      <c r="K46" s="569"/>
      <c r="L46" s="100">
        <f>SUM(L44:L45)</f>
        <v>0</v>
      </c>
    </row>
    <row r="47" spans="1:12">
      <c r="A47" s="16"/>
      <c r="B47" s="5"/>
      <c r="C47" s="5"/>
      <c r="D47" s="5"/>
      <c r="E47" s="5"/>
      <c r="F47" s="5"/>
      <c r="G47" s="5"/>
      <c r="H47" s="5"/>
      <c r="I47" s="5"/>
      <c r="J47" s="5"/>
      <c r="K47" s="5"/>
      <c r="L47" s="17"/>
    </row>
    <row r="48" spans="1:12">
      <c r="A48" s="136" t="s">
        <v>41</v>
      </c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21"/>
    </row>
    <row r="49" spans="1:12" ht="3.75" customHeight="1" thickBot="1">
      <c r="A49" s="16"/>
      <c r="B49" s="5"/>
      <c r="C49" s="5"/>
      <c r="D49" s="5"/>
      <c r="E49" s="5"/>
      <c r="F49" s="5"/>
      <c r="G49" s="5"/>
      <c r="H49" s="5"/>
      <c r="I49" s="5"/>
      <c r="J49" s="5"/>
      <c r="K49" s="5"/>
      <c r="L49" s="17"/>
    </row>
    <row r="50" spans="1:12" ht="23.25">
      <c r="A50" s="570" t="s">
        <v>42</v>
      </c>
      <c r="B50" s="571"/>
      <c r="C50" s="571"/>
      <c r="D50" s="571"/>
      <c r="E50" s="571"/>
      <c r="F50" s="571"/>
      <c r="G50" s="571"/>
      <c r="H50" s="50" t="s">
        <v>43</v>
      </c>
      <c r="I50" s="76" t="s">
        <v>44</v>
      </c>
      <c r="J50" s="77" t="s">
        <v>45</v>
      </c>
      <c r="K50" s="76" t="s">
        <v>28</v>
      </c>
      <c r="L50" s="78" t="s">
        <v>29</v>
      </c>
    </row>
    <row r="51" spans="1:12">
      <c r="A51" s="580"/>
      <c r="B51" s="581"/>
      <c r="C51" s="581"/>
      <c r="D51" s="581"/>
      <c r="E51" s="581"/>
      <c r="F51" s="581"/>
      <c r="G51" s="581"/>
      <c r="H51" s="52"/>
      <c r="I51" s="64"/>
      <c r="J51" s="52"/>
      <c r="K51" s="72"/>
      <c r="L51" s="54"/>
    </row>
    <row r="52" spans="1:12" ht="15.75" thickBot="1">
      <c r="A52" s="574"/>
      <c r="B52" s="575"/>
      <c r="C52" s="575"/>
      <c r="D52" s="575"/>
      <c r="E52" s="575"/>
      <c r="F52" s="575"/>
      <c r="G52" s="575"/>
      <c r="H52" s="87"/>
      <c r="I52" s="11"/>
      <c r="J52" s="87"/>
      <c r="K52" s="11"/>
      <c r="L52" s="88"/>
    </row>
    <row r="53" spans="1:12" ht="15.75" thickBot="1">
      <c r="A53" s="567" t="s">
        <v>31</v>
      </c>
      <c r="B53" s="568"/>
      <c r="C53" s="568"/>
      <c r="D53" s="568"/>
      <c r="E53" s="568"/>
      <c r="F53" s="568"/>
      <c r="G53" s="568"/>
      <c r="H53" s="568"/>
      <c r="I53" s="568"/>
      <c r="J53" s="568"/>
      <c r="K53" s="569"/>
      <c r="L53" s="60">
        <f>SUM(L51:L52)</f>
        <v>0</v>
      </c>
    </row>
    <row r="54" spans="1:12" ht="8.25" customHeight="1" thickBot="1">
      <c r="A54" s="16"/>
      <c r="B54" s="5"/>
      <c r="C54" s="5"/>
      <c r="D54" s="5"/>
      <c r="E54" s="5"/>
      <c r="F54" s="5"/>
      <c r="G54" s="5"/>
      <c r="H54" s="5"/>
      <c r="I54" s="5"/>
      <c r="J54" s="5"/>
      <c r="K54" s="5"/>
      <c r="L54" s="17"/>
    </row>
    <row r="55" spans="1:12" ht="15.75" thickBot="1">
      <c r="A55" s="576" t="s">
        <v>47</v>
      </c>
      <c r="B55" s="577"/>
      <c r="C55" s="577"/>
      <c r="D55" s="577"/>
      <c r="E55" s="577"/>
      <c r="F55" s="577"/>
      <c r="G55" s="577"/>
      <c r="H55" s="577"/>
      <c r="I55" s="577"/>
      <c r="J55" s="577"/>
      <c r="K55" s="578"/>
      <c r="L55" s="60">
        <f>ROUND(L27+L39+L46+L53,0)</f>
        <v>1600</v>
      </c>
    </row>
    <row r="56" spans="1:12" ht="3" customHeight="1">
      <c r="A56" s="16"/>
      <c r="B56" s="5"/>
      <c r="C56" s="5"/>
      <c r="D56" s="5"/>
      <c r="E56" s="5"/>
      <c r="F56" s="5"/>
      <c r="G56" s="5"/>
      <c r="H56" s="5"/>
      <c r="I56" s="5"/>
      <c r="J56" s="5"/>
      <c r="K56" s="5"/>
      <c r="L56" s="17"/>
    </row>
    <row r="57" spans="1:12" ht="3" customHeight="1">
      <c r="A57" s="16"/>
      <c r="B57" s="5"/>
      <c r="C57" s="5"/>
      <c r="D57" s="5"/>
      <c r="E57" s="5"/>
      <c r="F57" s="5"/>
      <c r="G57" s="5"/>
      <c r="H57" s="5"/>
      <c r="I57" s="5"/>
      <c r="J57" s="5"/>
      <c r="K57" s="5"/>
      <c r="L57" s="17"/>
    </row>
    <row r="58" spans="1:12" ht="9.75" customHeight="1">
      <c r="A58" s="16"/>
      <c r="B58" s="5"/>
      <c r="C58" s="5"/>
      <c r="D58" s="5"/>
      <c r="E58" s="5"/>
      <c r="F58" s="5"/>
      <c r="G58" s="5"/>
      <c r="H58" s="5"/>
      <c r="I58" s="5"/>
      <c r="J58" s="5"/>
      <c r="K58" s="5"/>
      <c r="L58" s="17"/>
    </row>
    <row r="59" spans="1:12" ht="9.75" customHeight="1">
      <c r="A59" s="16"/>
      <c r="B59" s="5"/>
      <c r="C59" s="5"/>
      <c r="D59" s="5"/>
      <c r="E59" s="5"/>
      <c r="F59" s="5"/>
      <c r="G59" s="5"/>
      <c r="H59" s="5"/>
      <c r="I59" s="5"/>
      <c r="J59" s="5"/>
      <c r="K59" s="5"/>
      <c r="L59" s="17"/>
    </row>
    <row r="60" spans="1:12" ht="9.75" customHeight="1">
      <c r="A60" s="16"/>
      <c r="B60" s="5"/>
      <c r="C60" s="5"/>
      <c r="D60" s="5"/>
      <c r="E60" s="5"/>
      <c r="F60" s="5"/>
      <c r="G60" s="5"/>
      <c r="H60" s="5"/>
      <c r="I60" s="5"/>
      <c r="J60" s="5"/>
      <c r="K60" s="5"/>
      <c r="L60" s="17"/>
    </row>
    <row r="61" spans="1:12" ht="9.75" customHeight="1">
      <c r="A61" s="16"/>
      <c r="B61" s="5"/>
      <c r="C61" s="5"/>
      <c r="D61" s="5"/>
      <c r="E61" s="5"/>
      <c r="F61" s="5"/>
      <c r="G61" s="5"/>
      <c r="H61" s="5"/>
      <c r="I61" s="5"/>
      <c r="J61" s="5"/>
      <c r="K61" s="5"/>
      <c r="L61" s="17"/>
    </row>
    <row r="62" spans="1:12" ht="9.75" customHeight="1">
      <c r="A62" s="16"/>
      <c r="B62" s="5"/>
      <c r="C62" s="5"/>
      <c r="D62" s="5"/>
      <c r="E62" s="5"/>
      <c r="F62" s="5"/>
      <c r="G62" s="5"/>
      <c r="H62" s="5"/>
      <c r="I62" s="5"/>
      <c r="J62" s="5"/>
      <c r="K62" s="5"/>
      <c r="L62" s="17"/>
    </row>
    <row r="63" spans="1:12" ht="9.75" customHeight="1">
      <c r="A63" s="16"/>
      <c r="B63" s="5"/>
      <c r="C63" s="5"/>
      <c r="D63" s="5"/>
      <c r="E63" s="5"/>
      <c r="F63" s="79" t="s">
        <v>48</v>
      </c>
      <c r="G63" s="5"/>
      <c r="H63" s="5"/>
      <c r="I63" s="5"/>
      <c r="J63" s="5"/>
      <c r="K63" s="5"/>
      <c r="L63" s="17"/>
    </row>
    <row r="64" spans="1:12">
      <c r="A64" s="16"/>
      <c r="B64" s="5"/>
      <c r="C64" s="5"/>
      <c r="D64" s="5"/>
      <c r="E64" s="5"/>
      <c r="F64" s="79" t="s">
        <v>49</v>
      </c>
      <c r="G64" s="554"/>
      <c r="H64" s="554"/>
      <c r="I64" s="554"/>
      <c r="J64" s="5"/>
      <c r="K64" s="5"/>
      <c r="L64" s="17"/>
    </row>
    <row r="65" spans="1:12">
      <c r="A65" s="555" t="s">
        <v>50</v>
      </c>
      <c r="B65" s="556"/>
      <c r="C65" s="556"/>
      <c r="D65" s="556"/>
      <c r="E65" s="556"/>
      <c r="F65" s="556"/>
      <c r="G65" s="556"/>
      <c r="H65" s="556"/>
      <c r="I65" s="556"/>
      <c r="J65" s="556"/>
      <c r="K65" s="556"/>
      <c r="L65" s="557"/>
    </row>
    <row r="66" spans="1:12" ht="3" customHeight="1">
      <c r="A66" s="16"/>
      <c r="B66" s="5"/>
      <c r="C66" s="5"/>
      <c r="D66" s="5"/>
      <c r="E66" s="5"/>
      <c r="F66" s="5" t="s">
        <v>51</v>
      </c>
      <c r="G66" s="5"/>
      <c r="H66" s="5"/>
      <c r="I66" s="5"/>
      <c r="J66" s="5"/>
      <c r="K66" s="5"/>
      <c r="L66" s="17"/>
    </row>
    <row r="67" spans="1:12">
      <c r="A67" s="136" t="s">
        <v>89</v>
      </c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21"/>
    </row>
    <row r="68" spans="1:12">
      <c r="A68" s="558"/>
      <c r="B68" s="559"/>
      <c r="C68" s="559"/>
      <c r="D68" s="559"/>
      <c r="E68" s="559"/>
      <c r="F68" s="559"/>
      <c r="G68" s="559"/>
      <c r="H68" s="559"/>
      <c r="I68" s="559"/>
      <c r="J68" s="559"/>
      <c r="K68" s="559"/>
      <c r="L68" s="560"/>
    </row>
    <row r="69" spans="1:12">
      <c r="A69" s="561"/>
      <c r="B69" s="562"/>
      <c r="C69" s="562"/>
      <c r="D69" s="562"/>
      <c r="E69" s="562"/>
      <c r="F69" s="562"/>
      <c r="G69" s="562"/>
      <c r="H69" s="562"/>
      <c r="I69" s="562"/>
      <c r="J69" s="562"/>
      <c r="K69" s="562"/>
      <c r="L69" s="563"/>
    </row>
    <row r="70" spans="1:12">
      <c r="A70" s="564"/>
      <c r="B70" s="565"/>
      <c r="C70" s="565"/>
      <c r="D70" s="565"/>
      <c r="E70" s="565"/>
      <c r="F70" s="565"/>
      <c r="G70" s="565"/>
      <c r="H70" s="565"/>
      <c r="I70" s="565"/>
      <c r="J70" s="565"/>
      <c r="K70" s="565"/>
      <c r="L70" s="566"/>
    </row>
    <row r="71" spans="1:12">
      <c r="A71" s="80"/>
      <c r="B71" s="81"/>
      <c r="C71" s="81"/>
      <c r="D71" s="81"/>
      <c r="E71" s="81"/>
      <c r="F71" s="81"/>
      <c r="G71" s="81"/>
      <c r="H71" s="81"/>
      <c r="I71" s="81"/>
      <c r="J71" s="81"/>
      <c r="K71" s="81"/>
      <c r="L71" s="82"/>
    </row>
    <row r="72" spans="1:12">
      <c r="A72" s="80" t="s">
        <v>53</v>
      </c>
      <c r="B72" s="137"/>
      <c r="C72" s="81"/>
      <c r="D72" s="81"/>
      <c r="E72" s="81"/>
      <c r="F72" s="81"/>
      <c r="G72" s="81"/>
      <c r="H72" s="81"/>
      <c r="I72" s="81"/>
      <c r="J72" s="81"/>
      <c r="K72" s="81"/>
      <c r="L72" s="82"/>
    </row>
    <row r="73" spans="1:12">
      <c r="A73" s="16" t="s">
        <v>54</v>
      </c>
      <c r="B73" s="5"/>
      <c r="C73" s="5"/>
      <c r="D73" s="5"/>
      <c r="E73" s="79"/>
      <c r="F73" s="5"/>
      <c r="G73" s="5"/>
      <c r="H73" s="5"/>
      <c r="I73" s="5"/>
      <c r="J73" s="5"/>
      <c r="K73" s="5"/>
      <c r="L73" s="17"/>
    </row>
    <row r="74" spans="1:12">
      <c r="A74" s="16"/>
      <c r="B74" s="5"/>
      <c r="C74" s="5"/>
      <c r="D74" s="5"/>
      <c r="E74" s="79"/>
      <c r="F74" s="139"/>
      <c r="G74" s="139"/>
      <c r="H74" s="139"/>
      <c r="I74" s="139"/>
      <c r="J74" s="5"/>
      <c r="K74" s="5"/>
      <c r="L74" s="17"/>
    </row>
    <row r="75" spans="1:12">
      <c r="A75" s="149"/>
      <c r="B75" s="139"/>
      <c r="C75" s="139"/>
      <c r="D75" s="139"/>
      <c r="E75" s="139"/>
      <c r="F75" s="139"/>
      <c r="G75" s="139"/>
      <c r="H75" s="139"/>
      <c r="I75" s="139"/>
      <c r="J75" s="139"/>
      <c r="K75" s="139"/>
      <c r="L75" s="140"/>
    </row>
    <row r="76" spans="1:12">
      <c r="A76" s="16" t="s">
        <v>55</v>
      </c>
      <c r="B76" s="83"/>
      <c r="C76" s="83"/>
      <c r="D76" s="84"/>
      <c r="E76" s="141"/>
      <c r="F76" s="141"/>
      <c r="G76" s="141"/>
      <c r="H76" s="141"/>
      <c r="I76" s="142"/>
      <c r="J76" s="142"/>
      <c r="K76" s="142"/>
      <c r="L76" s="143"/>
    </row>
    <row r="77" spans="1:12" ht="9" customHeight="1" thickBot="1">
      <c r="A77" s="144"/>
      <c r="B77" s="145"/>
      <c r="C77" s="145"/>
      <c r="D77" s="11"/>
      <c r="E77" s="146"/>
      <c r="F77" s="146"/>
      <c r="G77" s="146"/>
      <c r="H77" s="146"/>
      <c r="I77" s="147"/>
      <c r="J77" s="147"/>
      <c r="K77" s="147"/>
      <c r="L77" s="148"/>
    </row>
  </sheetData>
  <mergeCells count="46">
    <mergeCell ref="B18:J18"/>
    <mergeCell ref="A2:A5"/>
    <mergeCell ref="D2:I2"/>
    <mergeCell ref="J2:L2"/>
    <mergeCell ref="D3:I3"/>
    <mergeCell ref="D4:I4"/>
    <mergeCell ref="D5:I5"/>
    <mergeCell ref="K5:L5"/>
    <mergeCell ref="C10:L10"/>
    <mergeCell ref="C11:L11"/>
    <mergeCell ref="C12:L12"/>
    <mergeCell ref="C13:L13"/>
    <mergeCell ref="C14:L14"/>
    <mergeCell ref="A31:H31"/>
    <mergeCell ref="B19:J19"/>
    <mergeCell ref="A23:E23"/>
    <mergeCell ref="F23:G23"/>
    <mergeCell ref="H23:I23"/>
    <mergeCell ref="A24:E24"/>
    <mergeCell ref="F24:G24"/>
    <mergeCell ref="H24:I24"/>
    <mergeCell ref="A25:E25"/>
    <mergeCell ref="A26:E26"/>
    <mergeCell ref="F26:G26"/>
    <mergeCell ref="H26:I26"/>
    <mergeCell ref="A27:K27"/>
    <mergeCell ref="A46:K46"/>
    <mergeCell ref="A32:H32"/>
    <mergeCell ref="A33:H33"/>
    <mergeCell ref="A34:H34"/>
    <mergeCell ref="A35:H35"/>
    <mergeCell ref="A36:H36"/>
    <mergeCell ref="A37:H37"/>
    <mergeCell ref="A38:H38"/>
    <mergeCell ref="A39:K39"/>
    <mergeCell ref="A43:G43"/>
    <mergeCell ref="A44:G44"/>
    <mergeCell ref="A45:G45"/>
    <mergeCell ref="A68:L70"/>
    <mergeCell ref="G64:I64"/>
    <mergeCell ref="A65:L65"/>
    <mergeCell ref="A50:G50"/>
    <mergeCell ref="A51:G51"/>
    <mergeCell ref="A52:G52"/>
    <mergeCell ref="A53:K53"/>
    <mergeCell ref="A55:K55"/>
  </mergeCells>
  <pageMargins left="0.70866141732283472" right="0.70866141732283472" top="0.74803149606299213" bottom="0.74803149606299213" header="0.31496062992125984" footer="0.31496062992125984"/>
  <pageSetup paperSize="9" scale="6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63</vt:i4>
      </vt:variant>
    </vt:vector>
  </HeadingPairs>
  <TitlesOfParts>
    <vt:vector size="63" baseType="lpstr">
      <vt:lpstr>Hoja1</vt:lpstr>
      <vt:lpstr>memoria cant</vt:lpstr>
      <vt:lpstr>PPto</vt:lpstr>
      <vt:lpstr>insumos</vt:lpstr>
      <vt:lpstr>ROCERIA Y LIMPIEZA</vt:lpstr>
      <vt:lpstr>CORTE DE PAVIMENTO</vt:lpstr>
      <vt:lpstr>DEMOLICIONES</vt:lpstr>
      <vt:lpstr>EXCAV VARIAS</vt:lpstr>
      <vt:lpstr>exc caisson cong</vt:lpstr>
      <vt:lpstr>exc caisson roca</vt:lpstr>
      <vt:lpstr>EXCAV MICROPILOTES</vt:lpstr>
      <vt:lpstr>LLENOS  MAT SELECC</vt:lpstr>
      <vt:lpstr>LLENOS EN ZANJA</vt:lpstr>
      <vt:lpstr>AFIRMADO</vt:lpstr>
      <vt:lpstr>TUBO 65MM</vt:lpstr>
      <vt:lpstr>MATERIAL FILTRANTE</vt:lpstr>
      <vt:lpstr>GEOTEXTIL NT1600</vt:lpstr>
      <vt:lpstr>GEOTEXTIL NT2500</vt:lpstr>
      <vt:lpstr>TUBERIA PVC D=900MM</vt:lpstr>
      <vt:lpstr>TUBERIA PVC D= 762MM</vt:lpstr>
      <vt:lpstr>GAVION EN SUELO CEM</vt:lpstr>
      <vt:lpstr>TUBO NOVAFORT 15"</vt:lpstr>
      <vt:lpstr>TUBERIA PVC 20"</vt:lpstr>
      <vt:lpstr>TUBERIA PVC D=595MM</vt:lpstr>
      <vt:lpstr>TUBERIA CONCRETO D=36"</vt:lpstr>
      <vt:lpstr>TUBERIA CONCRETO D=24"</vt:lpstr>
      <vt:lpstr>SOLADO DE LIMPIEZA</vt:lpstr>
      <vt:lpstr>CANAL EN SUELO CEMENTO</vt:lpstr>
      <vt:lpstr>RECUBRIMIENTO GAVIONES</vt:lpstr>
      <vt:lpstr>CONCRETO CLASE G</vt:lpstr>
      <vt:lpstr>CONCRETO CLASE F</vt:lpstr>
      <vt:lpstr>CONC MICROPILOTES</vt:lpstr>
      <vt:lpstr>CONCRETO CLASE D MUROS</vt:lpstr>
      <vt:lpstr>CONC CLASE D ACELERADO</vt:lpstr>
      <vt:lpstr>CONCRETO CLASE D</vt:lpstr>
      <vt:lpstr>ENROCADOS DE FONDO Y PARED</vt:lpstr>
      <vt:lpstr>RECUBRIMIENTO TALUDES</vt:lpstr>
      <vt:lpstr>REC  GAVIONES</vt:lpstr>
      <vt:lpstr>MALLA DE REFURZO</vt:lpstr>
      <vt:lpstr>ACERO DE REFUERZO</vt:lpstr>
      <vt:lpstr>GAVIONES</vt:lpstr>
      <vt:lpstr>anc pasiv &gt;9 mt</vt:lpstr>
      <vt:lpstr>ANCLAJE PASIVO</vt:lpstr>
      <vt:lpstr>DREN HZTAL L&lt;10MTS</vt:lpstr>
      <vt:lpstr>DRENES HZONTALES &gt;10 mts</vt:lpstr>
      <vt:lpstr>RIEGO</vt:lpstr>
      <vt:lpstr>MDC2 PARCHEOS</vt:lpstr>
      <vt:lpstr>MDC2 BACHEOS</vt:lpstr>
      <vt:lpstr>SUBBASE</vt:lpstr>
      <vt:lpstr>BASE GRANULAR</vt:lpstr>
      <vt:lpstr> MAN19 BACHEO</vt:lpstr>
      <vt:lpstr> MAN19 PARCHEO</vt:lpstr>
      <vt:lpstr>BASE ESTABILIZADA</vt:lpstr>
      <vt:lpstr>BARRERAS VIVAS</vt:lpstr>
      <vt:lpstr>REVEGETALIZACION</vt:lpstr>
      <vt:lpstr>CANAL EN ESTERILLA</vt:lpstr>
      <vt:lpstr>TRINCHOS EN GUADUA</vt:lpstr>
      <vt:lpstr>EMPRADIZACION</vt:lpstr>
      <vt:lpstr>MANEJO DE AGUAS</vt:lpstr>
      <vt:lpstr>CONTROL DE TRAFICO</vt:lpstr>
      <vt:lpstr>ACARREO NO AUTOM</vt:lpstr>
      <vt:lpstr>SOBREACARREO AL HOMBRO</vt:lpstr>
      <vt:lpstr>TRANSPORTE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Carolina Duque Tobon</cp:lastModifiedBy>
  <cp:lastPrinted>2019-05-24T21:39:19Z</cp:lastPrinted>
  <dcterms:created xsi:type="dcterms:W3CDTF">2014-03-10T22:06:21Z</dcterms:created>
  <dcterms:modified xsi:type="dcterms:W3CDTF">2023-07-27T17:03:45Z</dcterms:modified>
</cp:coreProperties>
</file>