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01"/>
  <workbookPr codeName="ThisWorkbook"/>
  <mc:AlternateContent xmlns:mc="http://schemas.openxmlformats.org/markup-compatibility/2006">
    <mc:Choice Requires="x15">
      <x15ac:absPath xmlns:x15ac="http://schemas.microsoft.com/office/spreadsheetml/2010/11/ac" url="https://transmilenio-my.sharepoint.com/personal/miguel_duque_transmilenio_gov_co/Documents/PROCESOS 2023/PROCESOS CONVOCATORIA PUBLICA/EVALUACION SAM-06-2023/"/>
    </mc:Choice>
  </mc:AlternateContent>
  <xr:revisionPtr revIDLastSave="0" documentId="8_{B5A596B2-B804-41C2-9F86-CABB8E9732D7}" xr6:coauthVersionLast="47" xr6:coauthVersionMax="47" xr10:uidLastSave="{00000000-0000-0000-0000-000000000000}"/>
  <bookViews>
    <workbookView xWindow="-120" yWindow="-120" windowWidth="20730" windowHeight="11040" xr2:uid="{00000000-000D-0000-FFFF-FFFF00000000}"/>
  </bookViews>
  <sheets>
    <sheet name="Evaluación" sheetId="5" r:id="rId1"/>
  </sheets>
  <definedNames>
    <definedName name="_xlnm.Print_Area" localSheetId="0">Evaluación!$A$1:$K$107</definedName>
    <definedName name="_xlnm.Print_Titles" localSheetId="0">Evaluación!$1:$2</definedName>
  </definedNames>
  <calcPr calcId="191029" calcMode="manual" concurrentCalc="0" concurrentManualCount="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88" i="5" l="1"/>
  <c r="H88" i="5"/>
  <c r="F88" i="5"/>
  <c r="E88" i="5"/>
  <c r="D88" i="5"/>
  <c r="J54" i="5"/>
  <c r="D89" i="5"/>
  <c r="B73" i="5"/>
  <c r="B71" i="5"/>
  <c r="I103" i="5"/>
  <c r="J72" i="5"/>
  <c r="J71" i="5"/>
  <c r="H103" i="5"/>
  <c r="E103" i="5"/>
  <c r="B103" i="5"/>
  <c r="B157" i="5"/>
  <c r="D103" i="5"/>
  <c r="B101" i="5"/>
  <c r="B155" i="5"/>
  <c r="B102" i="5"/>
  <c r="B156" i="5"/>
  <c r="B128" i="5"/>
  <c r="B129" i="5"/>
  <c r="D101" i="5"/>
  <c r="E101" i="5"/>
  <c r="F101" i="5"/>
  <c r="G101" i="5"/>
  <c r="J69" i="5"/>
  <c r="H101" i="5"/>
  <c r="I101" i="5"/>
  <c r="D102" i="5"/>
  <c r="E102" i="5"/>
  <c r="G102" i="5"/>
  <c r="J70" i="5"/>
  <c r="H102" i="5"/>
  <c r="I102" i="5"/>
  <c r="B69" i="5"/>
  <c r="B70" i="5"/>
  <c r="B100" i="5"/>
  <c r="B154" i="5"/>
  <c r="B127" i="5"/>
  <c r="D100" i="5"/>
  <c r="E100" i="5"/>
  <c r="F100" i="5"/>
  <c r="G100" i="5"/>
  <c r="J68" i="5"/>
  <c r="H100" i="5"/>
  <c r="I100" i="5"/>
  <c r="B68" i="5"/>
  <c r="B99" i="5"/>
  <c r="B153" i="5"/>
  <c r="B126" i="5"/>
  <c r="I99" i="5"/>
  <c r="J67" i="5"/>
  <c r="H99" i="5"/>
  <c r="G99" i="5"/>
  <c r="F99" i="5"/>
  <c r="E99" i="5"/>
  <c r="D99" i="5"/>
  <c r="B67" i="5"/>
  <c r="I98" i="5"/>
  <c r="J65" i="5"/>
  <c r="J66" i="5"/>
  <c r="H98" i="5"/>
  <c r="F98" i="5"/>
  <c r="E98" i="5"/>
  <c r="D98" i="5"/>
  <c r="B65" i="5"/>
  <c r="B97" i="5"/>
  <c r="B151" i="5"/>
  <c r="B124" i="5"/>
  <c r="D97" i="5"/>
  <c r="E97" i="5"/>
  <c r="F97" i="5"/>
  <c r="G97" i="5"/>
  <c r="J64" i="5"/>
  <c r="H97" i="5"/>
  <c r="I97" i="5"/>
  <c r="B64" i="5"/>
  <c r="J63" i="5"/>
  <c r="B96" i="5"/>
  <c r="B150" i="5"/>
  <c r="B123" i="5"/>
  <c r="D96" i="5"/>
  <c r="E96" i="5"/>
  <c r="F96" i="5"/>
  <c r="G96" i="5"/>
  <c r="H96" i="5"/>
  <c r="I96" i="5"/>
  <c r="B63" i="5"/>
  <c r="B95" i="5"/>
  <c r="J62" i="5"/>
  <c r="B149" i="5"/>
  <c r="B122" i="5"/>
  <c r="I95" i="5"/>
  <c r="H95" i="5"/>
  <c r="G95" i="5"/>
  <c r="F95" i="5"/>
  <c r="E95" i="5"/>
  <c r="D95" i="5"/>
  <c r="B62" i="5"/>
  <c r="I94" i="5"/>
  <c r="J60" i="5"/>
  <c r="J61" i="5"/>
  <c r="H94" i="5"/>
  <c r="F94" i="5"/>
  <c r="E94" i="5"/>
  <c r="D94" i="5"/>
  <c r="J59" i="5"/>
  <c r="B93" i="5"/>
  <c r="B147" i="5"/>
  <c r="B120" i="5"/>
  <c r="F93" i="5"/>
  <c r="D93" i="5"/>
  <c r="E93" i="5"/>
  <c r="G93" i="5"/>
  <c r="H93" i="5"/>
  <c r="I93" i="5"/>
  <c r="B59" i="5"/>
  <c r="J58" i="5"/>
  <c r="B92" i="5"/>
  <c r="B146" i="5"/>
  <c r="B119" i="5"/>
  <c r="D92" i="5"/>
  <c r="E92" i="5"/>
  <c r="G92" i="5"/>
  <c r="H92" i="5"/>
  <c r="I92" i="5"/>
  <c r="B58" i="5"/>
  <c r="J57" i="5"/>
  <c r="B91" i="5"/>
  <c r="B145" i="5"/>
  <c r="B118" i="5"/>
  <c r="D91" i="5"/>
  <c r="E91" i="5"/>
  <c r="F91" i="5"/>
  <c r="G91" i="5"/>
  <c r="H91" i="5"/>
  <c r="I91" i="5"/>
  <c r="B57" i="5"/>
  <c r="J56" i="5"/>
  <c r="B56" i="5"/>
  <c r="B55" i="5"/>
  <c r="B90" i="5"/>
  <c r="B144" i="5"/>
  <c r="B117" i="5"/>
  <c r="D90" i="5"/>
  <c r="E90" i="5"/>
  <c r="F90" i="5"/>
  <c r="G90" i="5"/>
  <c r="H90" i="5"/>
  <c r="I90" i="5"/>
  <c r="J55" i="5"/>
  <c r="B89" i="5"/>
  <c r="B143" i="5"/>
  <c r="B116" i="5"/>
  <c r="I89" i="5"/>
  <c r="H89" i="5"/>
  <c r="G89" i="5"/>
  <c r="F89" i="5"/>
  <c r="E89" i="5"/>
  <c r="B94" i="5"/>
  <c r="B121" i="5"/>
  <c r="J53" i="5"/>
  <c r="J52" i="5"/>
  <c r="B141" i="5"/>
  <c r="B114" i="5"/>
  <c r="B87" i="5"/>
  <c r="D87" i="5"/>
  <c r="E87" i="5"/>
  <c r="G87" i="5"/>
  <c r="H87" i="5"/>
  <c r="I87" i="5"/>
  <c r="B52" i="5"/>
  <c r="B140" i="5"/>
  <c r="B113" i="5"/>
  <c r="B86" i="5"/>
  <c r="D86" i="5"/>
  <c r="E86" i="5"/>
  <c r="F86" i="5"/>
  <c r="G86" i="5"/>
  <c r="J51" i="5"/>
  <c r="H86" i="5"/>
  <c r="I86" i="5"/>
  <c r="B51" i="5"/>
  <c r="J50" i="5"/>
  <c r="B139" i="5"/>
  <c r="B112" i="5"/>
  <c r="B85" i="5"/>
  <c r="D85" i="5"/>
  <c r="E85" i="5"/>
  <c r="F85" i="5"/>
  <c r="G85" i="5"/>
  <c r="H85" i="5"/>
  <c r="I85" i="5"/>
  <c r="B50" i="5"/>
  <c r="J49" i="5"/>
  <c r="B138" i="5"/>
  <c r="B111" i="5"/>
  <c r="D84" i="5"/>
  <c r="B84" i="5"/>
  <c r="E84" i="5"/>
  <c r="F84" i="5"/>
  <c r="G84" i="5"/>
  <c r="H84" i="5"/>
  <c r="I84" i="5"/>
  <c r="B49" i="5"/>
  <c r="J48" i="5"/>
  <c r="I83" i="5"/>
  <c r="H83" i="5"/>
  <c r="G83" i="5"/>
  <c r="F83" i="5"/>
  <c r="E83" i="5"/>
  <c r="D83" i="5"/>
  <c r="B137" i="5"/>
  <c r="B110" i="5"/>
  <c r="B48" i="5"/>
  <c r="B83" i="5"/>
  <c r="J47" i="5"/>
  <c r="I82" i="5"/>
  <c r="J46" i="5"/>
  <c r="H82" i="5"/>
  <c r="F82" i="5"/>
  <c r="E82" i="5"/>
  <c r="D82" i="5"/>
  <c r="J45" i="5"/>
  <c r="I104" i="5"/>
  <c r="J73" i="5"/>
  <c r="H104" i="5"/>
  <c r="G104" i="5"/>
  <c r="F104" i="5"/>
  <c r="E104" i="5"/>
  <c r="B131" i="5"/>
  <c r="B104" i="5"/>
  <c r="B158" i="5"/>
  <c r="D104" i="5"/>
  <c r="G98" i="5"/>
  <c r="G103" i="5"/>
  <c r="B98" i="5"/>
  <c r="B152" i="5"/>
  <c r="B53" i="5"/>
  <c r="B135" i="5"/>
  <c r="B108" i="5"/>
  <c r="I81" i="5"/>
  <c r="G81" i="5"/>
  <c r="F81" i="5"/>
  <c r="E81" i="5"/>
  <c r="D81" i="5"/>
  <c r="B81" i="5"/>
  <c r="H81" i="5"/>
  <c r="B45" i="5"/>
  <c r="G94" i="5"/>
  <c r="B148" i="5"/>
  <c r="B60" i="5"/>
  <c r="B125" i="5"/>
  <c r="B88" i="5"/>
  <c r="B142" i="5"/>
  <c r="G88" i="5"/>
  <c r="B82" i="5"/>
  <c r="B109" i="5"/>
  <c r="B136" i="5"/>
  <c r="G82" i="5"/>
  <c r="B46" i="5"/>
  <c r="D76" i="5"/>
  <c r="B130" i="5"/>
  <c r="B115" i="5"/>
</calcChain>
</file>

<file path=xl/sharedStrings.xml><?xml version="1.0" encoding="utf-8"?>
<sst xmlns="http://schemas.openxmlformats.org/spreadsheetml/2006/main" count="356" uniqueCount="99">
  <si>
    <t>PROPONENTE</t>
  </si>
  <si>
    <t>INFORMACIÓN REQUERIDA</t>
  </si>
  <si>
    <t>INDICADOR</t>
  </si>
  <si>
    <t>ACTIVO TOTAL</t>
  </si>
  <si>
    <t>PASIVO TOTAL</t>
  </si>
  <si>
    <t>ACTIVO CORRIENTE</t>
  </si>
  <si>
    <t>PASIVO CORRIENTE</t>
  </si>
  <si>
    <t>CUMPLIMIENTO DE INDICADORES FINANCIEROS</t>
  </si>
  <si>
    <t>CUMPLE (S/N)</t>
  </si>
  <si>
    <t>PERSONAS JURÍDICAS</t>
  </si>
  <si>
    <t>CUMPLE S/N</t>
  </si>
  <si>
    <t>RESULTADO FINAL</t>
  </si>
  <si>
    <t>(CUMPLE S/N)</t>
  </si>
  <si>
    <t xml:space="preserve">INFORMACIÓN        </t>
  </si>
  <si>
    <t>RUP</t>
  </si>
  <si>
    <t>UTILIDAD OPERACIONAL</t>
  </si>
  <si>
    <t>GASTOS DE INTERESES</t>
  </si>
  <si>
    <t>PATRIMONIO</t>
  </si>
  <si>
    <t>RUT</t>
  </si>
  <si>
    <t>REPRESENTANTE 
LEGAL</t>
  </si>
  <si>
    <t>Cédula representante legal</t>
  </si>
  <si>
    <t>OBSERVACIONES</t>
  </si>
  <si>
    <t>EL PROPONENTE:</t>
  </si>
  <si>
    <t xml:space="preserve"> DEBE REMITIR:</t>
  </si>
  <si>
    <t>OBSERVACION</t>
  </si>
  <si>
    <t>SI</t>
  </si>
  <si>
    <t>N/A</t>
  </si>
  <si>
    <t>CONTRATISTA DIRECCIÓN CORPORATIVA</t>
  </si>
  <si>
    <t>MIGUEL DARIO DUQUE VARGAS</t>
  </si>
  <si>
    <t>S</t>
  </si>
  <si>
    <t>CAPACIDAD RESIDUAL (100% presupuesto oficial)
CUMPLE (S/N)</t>
  </si>
  <si>
    <t>EVALUACIÓN PRELIMINAR DE REQUISITOS FINANCIEROS Y ORGANIZACIONALES HABILITANTES</t>
  </si>
  <si>
    <t xml:space="preserve">CAPITAL DE TRABAJO MÍNIMO REQUERIDO </t>
  </si>
  <si>
    <t>PRESUPUESTO OFICIAL</t>
  </si>
  <si>
    <t xml:space="preserve">Capital de Trabajo &gt;= 30% del presupuesto oficial </t>
  </si>
  <si>
    <t>Rentabilidad del Activo (&gt;= 1%)</t>
  </si>
  <si>
    <t xml:space="preserve">CUMPLE CON LOS REQUISITOS FINANCIEROS Y ORGANIZACIONALES HABILITANTES </t>
  </si>
  <si>
    <t>Indeterminado</t>
  </si>
  <si>
    <t>Formato
No 6</t>
  </si>
  <si>
    <t>Nivel de Endeudamiento (&lt;= 59,19%)</t>
  </si>
  <si>
    <t>Nivel de Liquidez
(&gt;= 1)</t>
  </si>
  <si>
    <t>Cobertura de Intereses (&gt;=0 O INDETERMINADO)</t>
  </si>
  <si>
    <t>Rentabilidad del Patrimonio
 (&gt;= 2%)</t>
  </si>
  <si>
    <t>ALGOAP INC S.A.S.</t>
  </si>
  <si>
    <t xml:space="preserve">SANDRA PATRICIA APONTE MERCADO </t>
  </si>
  <si>
    <t>NO</t>
  </si>
  <si>
    <t>N</t>
  </si>
  <si>
    <t xml:space="preserve">NO CUMPLE CON LOS REQUISITOS FINANCIEROS Y ORGANIZACIONALES HABILITANTES </t>
  </si>
  <si>
    <t>JORGE ALBERTO ZABALA AVILEZ</t>
  </si>
  <si>
    <t>UNIÓN TEMPORAL FORMACIÓN TERCER MILENIO
FUNDACIÓN DE EDUCACIÓN SUPERIOR SAN JOSÉ FESSANJOSE  50%
EUONIA S.A.S  50%</t>
  </si>
  <si>
    <t>CORPORACION UNIVERSITARIA REMINGTON</t>
  </si>
  <si>
    <t>ALEJANDRO VASQUEZ TIECK</t>
  </si>
  <si>
    <t>BOOST BUSINESS CONSULTING S.A.S</t>
  </si>
  <si>
    <t>GERARDO SANTAMARIA BORDA</t>
  </si>
  <si>
    <t>AVANCE ORGANIZACIONAL CONSULTORES S.A.S. BIC</t>
  </si>
  <si>
    <t>IVÁN ALEXANDER MONTES PIEDRAHITA</t>
  </si>
  <si>
    <t>PRESENCIA COLOMBO SUIZA</t>
  </si>
  <si>
    <t>JUAN FELIPE RENDON OCHOA</t>
  </si>
  <si>
    <t>CORPORACION INSTITUTO COLOMBIANO DE CUALIFICACION EMPRESARIAL - CICCE</t>
  </si>
  <si>
    <t>CLAUDIA MILENA MANJARREZ ALZATE</t>
  </si>
  <si>
    <t xml:space="preserve">Moisés David Hernández Sánchez </t>
  </si>
  <si>
    <t>CORPORACION INDUSTRIAL MINUTO DE DIOS</t>
  </si>
  <si>
    <t>JOSE DAVID TOVAR SANDOVAL</t>
  </si>
  <si>
    <t>FEEDBACK EXPERIENCES &amp; CONSULTING SAS</t>
  </si>
  <si>
    <t>Sandra Milena Monroy Parra</t>
  </si>
  <si>
    <t>CAJA DE COMPENSACION FAMILIAR COMPENSAR</t>
  </si>
  <si>
    <t>MARIA ALEXANDRA GRUESSO SÁNCHEZ</t>
  </si>
  <si>
    <t>KAPITAL GROUP SAS</t>
  </si>
  <si>
    <t>JORGE ALBERTO ARIZA FRANCO</t>
  </si>
  <si>
    <t>GRUPO ODA LTDA</t>
  </si>
  <si>
    <t>ANA MARÍA YEPES GONZALEZ</t>
  </si>
  <si>
    <t>UNIÓN TEMPORAL EDUCACIÓN INFORMAL 2023
CONSTRUCTORA SILVER S.A.S  35%
ASOCIACION DE PROFESIONALES PARA EL DESARROLLO INTEGRAL DE LA SOCIEDAD SERVICURE  65%</t>
  </si>
  <si>
    <t>JORGE ANDRÉS VERA RUIZ</t>
  </si>
  <si>
    <t>BD GUIDANCE SAS BIC</t>
  </si>
  <si>
    <t xml:space="preserve">JOSÉ ORLANDO BRICEÑO ACOSTA </t>
  </si>
  <si>
    <t>UNIVERSIDAD LA GRAN COLOMBIA</t>
  </si>
  <si>
    <t>MARCO TULLIO CALDERÓN PEÑALOZA</t>
  </si>
  <si>
    <t>CENTRO DE RECURSOS EDUCATIVOS PARA LA COMPETITIVIDAD EMPRESARIAL SAS</t>
  </si>
  <si>
    <t>MARIA JOSEFINA WENTLAND VILLA</t>
  </si>
  <si>
    <t>DIONISIA ELIZABETH HERNÁNDEZ AGUILERA</t>
  </si>
  <si>
    <t>UT TRANSMILENIO SAMC TMSA-SAM-06-2023
CORPORACION POLITECNICO COLOMBO ANDINO  35%
BUSINESS SUPPORT S A S  65%</t>
  </si>
  <si>
    <t>CIDOR CONSULTING ALLIANCE SAS</t>
  </si>
  <si>
    <t>ANA PAOLA CORREA GONZALEZ</t>
  </si>
  <si>
    <t>UNIVERSIDAD DE LOS ANDES</t>
  </si>
  <si>
    <t>SILVIA CARO SPINEL</t>
  </si>
  <si>
    <t>EDUCACION FUTURO LTDA</t>
  </si>
  <si>
    <t>DIANA YANNETH LAVERDE TAMAYO</t>
  </si>
  <si>
    <t>COLEGIO MAYOR DE NUESTRA SEÑORA DEL ROSARIO</t>
  </si>
  <si>
    <t>JUAN MANUEL OSPINA SANMIGUEL</t>
  </si>
  <si>
    <t>JUAN SEBASTIAN DE ZUBIRÍA</t>
  </si>
  <si>
    <t>UT MERANI 2023
FUNDACIÓN DE EDUCACIÓN SUPERIOR ALBERTO MERANI  90%
FUNDACION INTERNACIONAL DE PEDAGOGIA CONCEPTUAL ALBERTO MERANI  10%</t>
  </si>
  <si>
    <t>G&amp;D GERENCIA Y DIRECCION DE PROYECTOS S.A.S</t>
  </si>
  <si>
    <t>ANDREA  JOHANNA JAIMES VERA</t>
  </si>
  <si>
    <t>"DCC26. Contratar el suministro de elementos de protección personal conforme al sistema
de gestión de seguridad y salud en el trabajo para el personal que labora en TRANSMILENIO
S.A.”</t>
  </si>
  <si>
    <t xml:space="preserve">
                   SELECCIÓN ABREVIADA DE MENOR CUANTÍA No. TMSA-SAM-05-2023</t>
  </si>
  <si>
    <t xml:space="preserve">REALIZADAS LAS DISTINTAN COMBINACIONES DE LA INFORMACIÓN REPORTADA EN EL RUP DE CADA UNO DE LOS INTEGRANTES DE LA UNIÓN TEMPORAL, SE OBSERVA QUE ESTA NO CUMPLE CON EL INDICADOR FINANCIERO NIVEL DE ENDEUDAMIENTO, </t>
  </si>
  <si>
    <t>UT ALIANZA DOKUMA - TRANSMI_SAM-06-2023
ALIANZA PÚBLICA PARA EL DESARROLLO INTEGRAL  50%
DOKUMA CREATIVIDAD &amp; TECNOLOGÍA SAS  50%</t>
  </si>
  <si>
    <t xml:space="preserve">EL PROPONENTE EN EL TERMINO DE TRANSLADO DEL INFORME DE EVALUACIÓN, ALLEGA COPIA DEL RUT CONFORME A LO REQUERIDO EN EL NUMERAL 2.1.2.1 DEL PLIEGO DE CONDICIONES </t>
  </si>
  <si>
    <t xml:space="preserve">LOS INTEGRANTES DE LA UT EN EL TERMINO DE TRANSLADO DEL INFORME DE EVALUACIÓN, ALLEGAN COPIA DEL RUT CONFORME A LO REQUERIDO EN EL NUMERAL 2.1.2.1 DEL PLIEGO DE CONDICIONES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</si>
</sst>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2" formatCode="_-&quot;$&quot;\ * #,##0_-;\-&quot;$&quot;\ * #,##0_-;_-&quot;$&quot;\ * &quot;-&quot;_-;_-@_-"/>
    <numFmt numFmtId="164" formatCode="_(* #,##0.00_);_(* \(#,##0.00\);_(* &quot;-&quot;??_);_(@_)"/>
    <numFmt numFmtId="165" formatCode="_-* #,##0\ _p_t_a_-;\-* #,##0\ _p_t_a_-;_-* &quot;-&quot;\ _p_t_a_-;_-@_-"/>
    <numFmt numFmtId="166" formatCode="_-* #,##0.00\ &quot;pta&quot;_-;\-* #,##0.00\ &quot;pta&quot;_-;_-* &quot;-&quot;??\ &quot;pta&quot;_-;_-@_-"/>
    <numFmt numFmtId="167" formatCode="#,##0_ ;\-#,##0\ "/>
    <numFmt numFmtId="168" formatCode="_-* #,##0.00\ _p_t_a_-;\-* #,##0.00\ _p_t_a_-;_-* &quot;-&quot;\ _p_t_a_-;_-@_-"/>
    <numFmt numFmtId="169" formatCode="_-* #,##0.00\ [$€-1]_-;\-* #,##0.00\ [$€-1]_-;_-* &quot;-&quot;??\ [$€-1]_-"/>
    <numFmt numFmtId="170" formatCode="[$$-240A]\ #,##0;[$$-240A]\ \-#,##0"/>
    <numFmt numFmtId="171" formatCode="_-* #,##0.0000\ _p_t_a_-;\-* #,##0.0000\ _p_t_a_-;_-* &quot;-&quot;????\ _p_t_a_-;_-@_-"/>
    <numFmt numFmtId="172" formatCode="[$$-240A]\ #,##0"/>
    <numFmt numFmtId="173" formatCode="_(* #,##0_);_(* \(#,##0\);_(* &quot;-&quot;??_);_(@_)"/>
  </numFmts>
  <fonts count="21" x14ac:knownFonts="1">
    <font>
      <sz val="10"/>
      <name val="Arial"/>
    </font>
    <font>
      <sz val="10"/>
      <name val="Arial"/>
      <family val="2"/>
    </font>
    <font>
      <b/>
      <sz val="10"/>
      <name val="Arial"/>
      <family val="2"/>
    </font>
    <font>
      <b/>
      <sz val="12"/>
      <name val="Arial"/>
      <family val="2"/>
    </font>
    <font>
      <sz val="12"/>
      <name val="Arial"/>
      <family val="2"/>
    </font>
    <font>
      <b/>
      <sz val="11"/>
      <name val="Arial"/>
      <family val="2"/>
    </font>
    <font>
      <b/>
      <sz val="16"/>
      <name val="Arial"/>
      <family val="2"/>
    </font>
    <font>
      <sz val="11"/>
      <name val="Arial"/>
      <family val="2"/>
    </font>
    <font>
      <sz val="13"/>
      <name val="Arial"/>
      <family val="2"/>
    </font>
    <font>
      <sz val="14"/>
      <name val="Arial"/>
      <family val="2"/>
    </font>
    <font>
      <b/>
      <sz val="13"/>
      <name val="Arial"/>
      <family val="2"/>
    </font>
    <font>
      <sz val="9"/>
      <name val="Arial"/>
      <family val="2"/>
    </font>
    <font>
      <b/>
      <sz val="10"/>
      <name val="Tahoma"/>
      <family val="2"/>
    </font>
    <font>
      <sz val="10"/>
      <name val="Tahoma"/>
      <family val="2"/>
    </font>
    <font>
      <b/>
      <sz val="14"/>
      <name val="Arial"/>
      <family val="2"/>
    </font>
    <font>
      <b/>
      <sz val="11"/>
      <color indexed="9"/>
      <name val="Arial"/>
      <family val="2"/>
    </font>
    <font>
      <sz val="10"/>
      <name val="Arial"/>
      <family val="2"/>
    </font>
    <font>
      <sz val="10"/>
      <name val="Arial"/>
      <family val="2"/>
    </font>
    <font>
      <sz val="16"/>
      <name val="Arial"/>
      <family val="2"/>
    </font>
    <font>
      <b/>
      <u/>
      <sz val="14"/>
      <name val="Arial"/>
      <family val="2"/>
    </font>
    <font>
      <sz val="10"/>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10">
    <xf numFmtId="0" fontId="0" fillId="0" borderId="0"/>
    <xf numFmtId="169" fontId="1" fillId="0" borderId="0" applyFont="0" applyFill="0" applyBorder="0" applyAlignment="0" applyProtection="0"/>
    <xf numFmtId="169" fontId="16" fillId="0" borderId="0" applyFont="0" applyFill="0" applyBorder="0" applyAlignment="0" applyProtection="0"/>
    <xf numFmtId="165" fontId="1" fillId="0" borderId="0" applyFont="0" applyFill="0" applyBorder="0" applyAlignment="0" applyProtection="0"/>
    <xf numFmtId="165" fontId="16" fillId="0" borderId="0" applyFont="0" applyFill="0" applyBorder="0" applyAlignment="0" applyProtection="0"/>
    <xf numFmtId="166" fontId="16"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164" fontId="17" fillId="0" borderId="0" applyFont="0" applyFill="0" applyBorder="0" applyAlignment="0" applyProtection="0"/>
    <xf numFmtId="42" fontId="20" fillId="0" borderId="0" applyFont="0" applyFill="0" applyBorder="0" applyAlignment="0" applyProtection="0"/>
  </cellStyleXfs>
  <cellXfs count="148">
    <xf numFmtId="0" fontId="0" fillId="0" borderId="0" xfId="0"/>
    <xf numFmtId="0" fontId="5" fillId="2" borderId="0" xfId="0" applyFont="1" applyFill="1" applyAlignment="1">
      <alignment horizontal="left" vertical="center" wrapText="1"/>
    </xf>
    <xf numFmtId="0" fontId="5" fillId="2" borderId="0" xfId="0" applyFont="1" applyFill="1" applyAlignment="1">
      <alignment horizontal="center" vertical="center"/>
    </xf>
    <xf numFmtId="0" fontId="2" fillId="2" borderId="0" xfId="0" applyFont="1" applyFill="1" applyAlignment="1">
      <alignment horizontal="center" vertical="center"/>
    </xf>
    <xf numFmtId="167" fontId="15" fillId="2" borderId="0" xfId="3" applyNumberFormat="1" applyFont="1" applyFill="1" applyBorder="1" applyAlignment="1">
      <alignment vertical="center"/>
    </xf>
    <xf numFmtId="0" fontId="15" fillId="2" borderId="0" xfId="0" applyFont="1" applyFill="1" applyAlignment="1">
      <alignment horizontal="center" vertical="center"/>
    </xf>
    <xf numFmtId="0" fontId="2" fillId="2" borderId="0" xfId="0" applyFont="1" applyFill="1" applyAlignment="1">
      <alignment horizontal="left" vertical="center" wrapText="1"/>
    </xf>
    <xf numFmtId="0" fontId="7" fillId="2" borderId="0" xfId="0" applyFont="1" applyFill="1" applyAlignment="1">
      <alignment horizontal="center" vertical="center"/>
    </xf>
    <xf numFmtId="168" fontId="7" fillId="2" borderId="0" xfId="3" applyNumberFormat="1" applyFont="1" applyFill="1" applyBorder="1" applyAlignment="1">
      <alignment horizontal="right" vertical="center" wrapText="1"/>
    </xf>
    <xf numFmtId="165" fontId="7" fillId="2" borderId="0" xfId="3" applyFont="1" applyFill="1" applyBorder="1" applyAlignment="1">
      <alignment horizontal="right" vertical="center" wrapText="1"/>
    </xf>
    <xf numFmtId="0" fontId="8" fillId="2" borderId="0" xfId="0" applyFont="1" applyFill="1" applyAlignment="1">
      <alignment vertical="center"/>
    </xf>
    <xf numFmtId="0" fontId="3" fillId="2" borderId="0" xfId="0" applyFont="1" applyFill="1" applyAlignment="1">
      <alignment horizontal="center" vertical="center" wrapText="1"/>
    </xf>
    <xf numFmtId="172" fontId="7" fillId="2" borderId="0" xfId="3" applyNumberFormat="1" applyFont="1" applyFill="1" applyBorder="1" applyAlignment="1">
      <alignment horizontal="right" vertical="center" wrapText="1"/>
    </xf>
    <xf numFmtId="0" fontId="3" fillId="2" borderId="0" xfId="0" applyFont="1" applyFill="1" applyAlignment="1">
      <alignment horizontal="left" vertical="center" wrapText="1"/>
    </xf>
    <xf numFmtId="0" fontId="3" fillId="2" borderId="0" xfId="0" applyFont="1" applyFill="1" applyAlignment="1">
      <alignment horizontal="center" vertical="center"/>
    </xf>
    <xf numFmtId="0" fontId="14" fillId="2" borderId="0" xfId="0" applyFont="1" applyFill="1" applyAlignment="1">
      <alignment horizontal="justify" vertical="center"/>
    </xf>
    <xf numFmtId="0" fontId="19" fillId="2" borderId="0" xfId="0" applyFont="1" applyFill="1" applyAlignment="1">
      <alignment horizontal="left" vertical="center"/>
    </xf>
    <xf numFmtId="0" fontId="6" fillId="2" borderId="0" xfId="0" applyFont="1" applyFill="1" applyAlignment="1">
      <alignment horizontal="center" vertical="center"/>
    </xf>
    <xf numFmtId="0" fontId="6" fillId="2" borderId="0" xfId="0" applyFont="1" applyFill="1" applyAlignment="1">
      <alignment vertical="center"/>
    </xf>
    <xf numFmtId="0" fontId="0" fillId="2" borderId="0" xfId="0" applyFill="1" applyAlignment="1">
      <alignment vertical="center"/>
    </xf>
    <xf numFmtId="173" fontId="18" fillId="2" borderId="0" xfId="8" applyNumberFormat="1" applyFont="1" applyFill="1" applyAlignment="1">
      <alignment vertical="center"/>
    </xf>
    <xf numFmtId="0" fontId="9" fillId="2" borderId="0" xfId="0" applyFont="1" applyFill="1" applyAlignment="1">
      <alignment vertical="center"/>
    </xf>
    <xf numFmtId="167" fontId="3" fillId="2" borderId="0" xfId="3" applyNumberFormat="1" applyFont="1" applyFill="1" applyBorder="1" applyAlignment="1">
      <alignment vertical="center"/>
    </xf>
    <xf numFmtId="165" fontId="4" fillId="2" borderId="0" xfId="3" applyFont="1" applyFill="1" applyAlignment="1">
      <alignment vertical="center"/>
    </xf>
    <xf numFmtId="0" fontId="4" fillId="2" borderId="0" xfId="0" applyFont="1" applyFill="1" applyAlignment="1">
      <alignment vertical="center"/>
    </xf>
    <xf numFmtId="0" fontId="3" fillId="2" borderId="0" xfId="0" applyFont="1" applyFill="1" applyAlignment="1">
      <alignment horizontal="left" vertical="center"/>
    </xf>
    <xf numFmtId="165" fontId="3" fillId="2" borderId="0" xfId="3" applyFont="1" applyFill="1" applyBorder="1" applyAlignment="1">
      <alignment vertical="center"/>
    </xf>
    <xf numFmtId="0" fontId="3" fillId="2" borderId="0" xfId="0" applyFont="1" applyFill="1" applyAlignment="1">
      <alignment vertical="center"/>
    </xf>
    <xf numFmtId="0" fontId="9" fillId="2" borderId="0" xfId="0" applyFont="1" applyFill="1" applyAlignment="1">
      <alignment horizontal="left" vertical="center" wrapText="1"/>
    </xf>
    <xf numFmtId="172" fontId="11" fillId="2" borderId="0" xfId="0" applyNumberFormat="1" applyFont="1" applyFill="1" applyAlignment="1">
      <alignment vertical="center"/>
    </xf>
    <xf numFmtId="0" fontId="11" fillId="2" borderId="0" xfId="0" applyFont="1" applyFill="1" applyAlignment="1">
      <alignment vertical="center"/>
    </xf>
    <xf numFmtId="0" fontId="7" fillId="2" borderId="0" xfId="0" applyFont="1" applyFill="1" applyAlignment="1">
      <alignment vertical="center"/>
    </xf>
    <xf numFmtId="0" fontId="13" fillId="2" borderId="0" xfId="0" applyFont="1" applyFill="1" applyAlignment="1">
      <alignment horizontal="left" vertical="center"/>
    </xf>
    <xf numFmtId="0" fontId="12" fillId="2" borderId="0" xfId="0" applyFont="1" applyFill="1" applyAlignment="1">
      <alignment horizontal="center" vertical="center"/>
    </xf>
    <xf numFmtId="171" fontId="12" fillId="2" borderId="0" xfId="0" applyNumberFormat="1" applyFont="1" applyFill="1" applyAlignment="1">
      <alignment horizontal="center" vertical="center"/>
    </xf>
    <xf numFmtId="0" fontId="10" fillId="2" borderId="0" xfId="0" applyFont="1" applyFill="1" applyAlignment="1">
      <alignment horizontal="center" vertical="center"/>
    </xf>
    <xf numFmtId="0" fontId="14" fillId="2" borderId="0" xfId="0" applyFont="1" applyFill="1" applyAlignment="1">
      <alignment horizontal="center" vertical="center"/>
    </xf>
    <xf numFmtId="4" fontId="9" fillId="2" borderId="0" xfId="3" applyNumberFormat="1" applyFont="1" applyFill="1" applyBorder="1" applyAlignment="1">
      <alignment horizontal="center" vertical="center"/>
    </xf>
    <xf numFmtId="10" fontId="9" fillId="2" borderId="0" xfId="6" applyNumberFormat="1" applyFont="1" applyFill="1" applyBorder="1" applyAlignment="1">
      <alignment horizontal="center" vertical="center"/>
    </xf>
    <xf numFmtId="10" fontId="4" fillId="2" borderId="0" xfId="6" applyNumberFormat="1" applyFont="1" applyFill="1" applyBorder="1" applyAlignment="1">
      <alignment horizontal="center" vertical="center"/>
    </xf>
    <xf numFmtId="3" fontId="4" fillId="2" borderId="0" xfId="0" applyNumberFormat="1" applyFont="1" applyFill="1" applyAlignment="1">
      <alignment horizontal="right" vertical="center"/>
    </xf>
    <xf numFmtId="3" fontId="9" fillId="2" borderId="0" xfId="0" applyNumberFormat="1" applyFont="1" applyFill="1" applyAlignment="1">
      <alignment vertical="center"/>
    </xf>
    <xf numFmtId="170" fontId="6" fillId="2" borderId="1" xfId="3" applyNumberFormat="1" applyFont="1" applyFill="1" applyBorder="1" applyAlignment="1">
      <alignment horizontal="right" vertical="center"/>
    </xf>
    <xf numFmtId="0" fontId="9" fillId="2" borderId="0" xfId="0" applyFont="1" applyFill="1" applyAlignment="1">
      <alignment horizontal="center" vertical="center" wrapText="1"/>
    </xf>
    <xf numFmtId="0" fontId="14" fillId="2" borderId="0" xfId="0" applyFont="1" applyFill="1" applyAlignment="1">
      <alignment horizontal="left" vertical="center" wrapText="1"/>
    </xf>
    <xf numFmtId="0" fontId="0" fillId="2" borderId="0" xfId="0" applyFill="1"/>
    <xf numFmtId="165" fontId="14" fillId="2" borderId="0" xfId="4" applyFont="1" applyFill="1" applyAlignment="1">
      <alignment horizontal="center" vertical="center"/>
    </xf>
    <xf numFmtId="0" fontId="18" fillId="2" borderId="0" xfId="0" applyFont="1" applyFill="1" applyAlignment="1">
      <alignment vertical="center" wrapText="1"/>
    </xf>
    <xf numFmtId="167" fontId="9" fillId="2" borderId="9" xfId="3" applyNumberFormat="1" applyFont="1" applyFill="1" applyBorder="1" applyAlignment="1">
      <alignment horizontal="right" vertical="center" wrapText="1"/>
    </xf>
    <xf numFmtId="0" fontId="14" fillId="2" borderId="0" xfId="0" applyFont="1" applyFill="1" applyAlignment="1">
      <alignment horizontal="left" vertical="center"/>
    </xf>
    <xf numFmtId="0" fontId="14" fillId="0" borderId="11" xfId="0" applyFont="1" applyBorder="1" applyAlignment="1">
      <alignment horizontal="center" vertical="center"/>
    </xf>
    <xf numFmtId="170" fontId="14" fillId="0" borderId="9" xfId="3" applyNumberFormat="1" applyFont="1" applyFill="1" applyBorder="1" applyAlignment="1">
      <alignment horizontal="center" vertical="center" wrapText="1"/>
    </xf>
    <xf numFmtId="0" fontId="14" fillId="2" borderId="11" xfId="0" applyFont="1" applyFill="1" applyBorder="1" applyAlignment="1">
      <alignment horizontal="center" vertical="center"/>
    </xf>
    <xf numFmtId="42" fontId="4" fillId="2" borderId="0" xfId="9" applyFont="1" applyFill="1" applyAlignment="1">
      <alignment vertical="center"/>
    </xf>
    <xf numFmtId="0" fontId="8" fillId="0" borderId="0" xfId="0" applyFont="1" applyAlignment="1">
      <alignment vertical="center"/>
    </xf>
    <xf numFmtId="173" fontId="18" fillId="0" borderId="0" xfId="8" applyNumberFormat="1" applyFont="1" applyFill="1" applyAlignment="1">
      <alignment vertical="center"/>
    </xf>
    <xf numFmtId="10" fontId="7" fillId="2" borderId="0" xfId="6" applyNumberFormat="1" applyFont="1" applyFill="1" applyBorder="1" applyAlignment="1">
      <alignment horizontal="right" vertical="center" wrapText="1"/>
    </xf>
    <xf numFmtId="10" fontId="14" fillId="2" borderId="0" xfId="6" applyNumberFormat="1" applyFont="1" applyFill="1" applyBorder="1" applyAlignment="1">
      <alignment horizontal="center" vertical="center"/>
    </xf>
    <xf numFmtId="10" fontId="9" fillId="2" borderId="0" xfId="6" applyNumberFormat="1" applyFont="1" applyFill="1" applyBorder="1" applyAlignment="1">
      <alignment horizontal="left" vertical="center"/>
    </xf>
    <xf numFmtId="10" fontId="9" fillId="0" borderId="0" xfId="6" applyNumberFormat="1" applyFont="1" applyFill="1" applyBorder="1" applyAlignment="1">
      <alignment horizontal="left" vertical="center"/>
    </xf>
    <xf numFmtId="167" fontId="14" fillId="2" borderId="1" xfId="3" applyNumberFormat="1" applyFont="1" applyFill="1" applyBorder="1" applyAlignment="1">
      <alignment horizontal="center" vertical="center" wrapText="1"/>
    </xf>
    <xf numFmtId="0" fontId="14" fillId="2" borderId="8" xfId="0" applyFont="1" applyFill="1" applyBorder="1" applyAlignment="1">
      <alignment horizontal="center" vertical="center" wrapText="1"/>
    </xf>
    <xf numFmtId="170" fontId="14" fillId="0" borderId="12" xfId="3" applyNumberFormat="1" applyFont="1" applyFill="1" applyBorder="1" applyAlignment="1">
      <alignment horizontal="center" vertical="center" wrapText="1"/>
    </xf>
    <xf numFmtId="167" fontId="9" fillId="2" borderId="12" xfId="3" applyNumberFormat="1" applyFont="1" applyFill="1" applyBorder="1" applyAlignment="1">
      <alignment horizontal="right" vertical="center" wrapText="1"/>
    </xf>
    <xf numFmtId="0" fontId="14" fillId="2" borderId="9"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0" borderId="9" xfId="0" applyFont="1" applyBorder="1" applyAlignment="1">
      <alignment horizontal="center" vertical="center" wrapText="1"/>
    </xf>
    <xf numFmtId="0" fontId="14" fillId="0" borderId="9" xfId="0" applyFont="1" applyBorder="1" applyAlignment="1">
      <alignment horizontal="center" vertical="center"/>
    </xf>
    <xf numFmtId="0" fontId="14" fillId="2" borderId="4"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0" borderId="13" xfId="0" applyFont="1" applyBorder="1" applyAlignment="1">
      <alignment horizontal="center" vertical="center"/>
    </xf>
    <xf numFmtId="167" fontId="9" fillId="2" borderId="10" xfId="3" applyNumberFormat="1" applyFont="1" applyFill="1" applyBorder="1" applyAlignment="1">
      <alignment horizontal="right" vertical="center" wrapText="1"/>
    </xf>
    <xf numFmtId="167" fontId="9" fillId="2" borderId="14" xfId="3" applyNumberFormat="1" applyFont="1" applyFill="1" applyBorder="1" applyAlignment="1">
      <alignment horizontal="right" vertical="center" wrapText="1"/>
    </xf>
    <xf numFmtId="10" fontId="9" fillId="0" borderId="9" xfId="6" applyNumberFormat="1" applyFont="1" applyFill="1" applyBorder="1" applyAlignment="1">
      <alignment horizontal="center" vertical="center"/>
    </xf>
    <xf numFmtId="2" fontId="9" fillId="0" borderId="9" xfId="0" applyNumberFormat="1" applyFont="1" applyBorder="1" applyAlignment="1">
      <alignment horizontal="center" vertical="center"/>
    </xf>
    <xf numFmtId="167" fontId="9" fillId="0" borderId="9" xfId="3" applyNumberFormat="1" applyFont="1" applyFill="1" applyBorder="1" applyAlignment="1">
      <alignment horizontal="center" vertical="center"/>
    </xf>
    <xf numFmtId="0" fontId="14" fillId="0" borderId="10" xfId="0" applyFont="1" applyBorder="1" applyAlignment="1">
      <alignment horizontal="center" vertical="center"/>
    </xf>
    <xf numFmtId="10" fontId="9" fillId="0" borderId="12" xfId="6" applyNumberFormat="1" applyFont="1" applyFill="1" applyBorder="1" applyAlignment="1">
      <alignment horizontal="center" vertical="center"/>
    </xf>
    <xf numFmtId="2" fontId="9" fillId="0" borderId="12" xfId="0" applyNumberFormat="1" applyFont="1" applyBorder="1" applyAlignment="1">
      <alignment horizontal="center" vertical="center"/>
    </xf>
    <xf numFmtId="167" fontId="9" fillId="0" borderId="12" xfId="3" applyNumberFormat="1" applyFont="1" applyFill="1" applyBorder="1" applyAlignment="1">
      <alignment horizontal="center" vertical="center"/>
    </xf>
    <xf numFmtId="0" fontId="14" fillId="0" borderId="12" xfId="0" applyFont="1" applyBorder="1" applyAlignment="1">
      <alignment horizontal="center" vertical="center"/>
    </xf>
    <xf numFmtId="0" fontId="14" fillId="0" borderId="14" xfId="0" applyFont="1" applyBorder="1" applyAlignment="1">
      <alignment horizontal="center" vertical="center"/>
    </xf>
    <xf numFmtId="4" fontId="14" fillId="2" borderId="8" xfId="3" applyNumberFormat="1" applyFont="1" applyFill="1" applyBorder="1" applyAlignment="1">
      <alignment horizontal="center" vertical="center" wrapText="1"/>
    </xf>
    <xf numFmtId="0" fontId="14" fillId="2" borderId="13" xfId="0" applyFont="1" applyFill="1" applyBorder="1" applyAlignment="1">
      <alignment horizontal="center" vertical="center"/>
    </xf>
    <xf numFmtId="0" fontId="14" fillId="2" borderId="12" xfId="0" applyFont="1" applyFill="1" applyBorder="1" applyAlignment="1">
      <alignment horizontal="center" vertical="center"/>
    </xf>
    <xf numFmtId="0" fontId="14" fillId="3" borderId="11" xfId="0" applyFont="1" applyFill="1" applyBorder="1" applyAlignment="1">
      <alignment horizontal="center" vertical="center"/>
    </xf>
    <xf numFmtId="0" fontId="14" fillId="3" borderId="9" xfId="0" applyFont="1" applyFill="1" applyBorder="1" applyAlignment="1">
      <alignment horizontal="center" vertical="center"/>
    </xf>
    <xf numFmtId="10" fontId="9" fillId="3" borderId="9" xfId="6" applyNumberFormat="1" applyFont="1" applyFill="1" applyBorder="1" applyAlignment="1">
      <alignment horizontal="center" vertical="center"/>
    </xf>
    <xf numFmtId="0" fontId="14" fillId="3" borderId="10" xfId="0" applyFont="1" applyFill="1" applyBorder="1" applyAlignment="1">
      <alignment horizontal="center" vertical="center"/>
    </xf>
    <xf numFmtId="0" fontId="14" fillId="0" borderId="9" xfId="0" applyFont="1" applyBorder="1" applyAlignment="1">
      <alignment horizontal="left" vertical="center" wrapText="1"/>
    </xf>
    <xf numFmtId="170" fontId="14" fillId="2" borderId="9" xfId="3" applyNumberFormat="1" applyFont="1" applyFill="1" applyBorder="1" applyAlignment="1">
      <alignment horizontal="center" vertical="center" wrapText="1"/>
    </xf>
    <xf numFmtId="170" fontId="14" fillId="2" borderId="10" xfId="3" applyNumberFormat="1" applyFont="1" applyFill="1" applyBorder="1" applyAlignment="1">
      <alignment horizontal="center" vertical="center" wrapText="1"/>
    </xf>
    <xf numFmtId="0" fontId="14" fillId="2" borderId="9" xfId="0" applyFont="1" applyFill="1" applyBorder="1" applyAlignment="1">
      <alignment horizontal="left" vertical="center" wrapText="1"/>
    </xf>
    <xf numFmtId="10" fontId="9" fillId="2" borderId="9" xfId="6" applyNumberFormat="1" applyFont="1" applyFill="1" applyBorder="1" applyAlignment="1">
      <alignment horizontal="left" vertical="center" wrapText="1"/>
    </xf>
    <xf numFmtId="10" fontId="9" fillId="2" borderId="9" xfId="6" applyNumberFormat="1" applyFont="1" applyFill="1" applyBorder="1" applyAlignment="1">
      <alignment horizontal="left" vertical="center"/>
    </xf>
    <xf numFmtId="10" fontId="9" fillId="2" borderId="10" xfId="6" applyNumberFormat="1" applyFont="1" applyFill="1" applyBorder="1" applyAlignment="1">
      <alignment horizontal="left" vertical="center"/>
    </xf>
    <xf numFmtId="49" fontId="9" fillId="2" borderId="9" xfId="0" applyNumberFormat="1" applyFont="1" applyFill="1" applyBorder="1" applyAlignment="1">
      <alignment horizontal="center" vertical="center" wrapText="1"/>
    </xf>
    <xf numFmtId="49" fontId="9" fillId="2" borderId="10" xfId="0" applyNumberFormat="1" applyFont="1" applyFill="1" applyBorder="1" applyAlignment="1">
      <alignment horizontal="center" vertical="center" wrapText="1"/>
    </xf>
    <xf numFmtId="0" fontId="14" fillId="0" borderId="11" xfId="0" applyFont="1" applyBorder="1" applyAlignment="1">
      <alignment horizontal="center" vertical="center"/>
    </xf>
    <xf numFmtId="0" fontId="14" fillId="0" borderId="12" xfId="0" applyFont="1" applyBorder="1" applyAlignment="1">
      <alignment horizontal="left" vertical="center" wrapText="1"/>
    </xf>
    <xf numFmtId="170" fontId="14" fillId="0" borderId="9" xfId="3" applyNumberFormat="1" applyFont="1" applyFill="1" applyBorder="1" applyAlignment="1">
      <alignment horizontal="center" vertical="center" wrapText="1"/>
    </xf>
    <xf numFmtId="170" fontId="14" fillId="0" borderId="12" xfId="3" applyNumberFormat="1" applyFont="1" applyFill="1" applyBorder="1" applyAlignment="1">
      <alignment horizontal="center" vertical="center" wrapText="1"/>
    </xf>
    <xf numFmtId="170" fontId="14" fillId="0" borderId="14" xfId="3" applyNumberFormat="1" applyFont="1" applyFill="1" applyBorder="1" applyAlignment="1">
      <alignment horizontal="center" vertical="center" wrapText="1"/>
    </xf>
    <xf numFmtId="0" fontId="4" fillId="2" borderId="0" xfId="0" applyFont="1" applyFill="1" applyAlignment="1">
      <alignment horizontal="center" vertical="center"/>
    </xf>
    <xf numFmtId="0" fontId="14" fillId="2" borderId="9" xfId="0" applyFont="1" applyFill="1" applyBorder="1" applyAlignment="1">
      <alignment horizontal="center" vertical="center"/>
    </xf>
    <xf numFmtId="0" fontId="14" fillId="2" borderId="10" xfId="0" applyFont="1" applyFill="1" applyBorder="1" applyAlignment="1">
      <alignment horizontal="center" vertical="center"/>
    </xf>
    <xf numFmtId="0" fontId="9" fillId="2" borderId="0" xfId="0" quotePrefix="1" applyFont="1" applyFill="1" applyAlignment="1">
      <alignment horizontal="left" vertical="top" wrapText="1"/>
    </xf>
    <xf numFmtId="0" fontId="9" fillId="2" borderId="0" xfId="0" applyFont="1" applyFill="1" applyAlignment="1">
      <alignment horizontal="left" vertical="top" wrapText="1"/>
    </xf>
    <xf numFmtId="0" fontId="0" fillId="2" borderId="0" xfId="0" applyFill="1" applyAlignment="1">
      <alignment horizontal="left" vertical="top" wrapText="1"/>
    </xf>
    <xf numFmtId="0" fontId="6" fillId="2" borderId="7"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9" fillId="2" borderId="0" xfId="0" applyFont="1" applyFill="1" applyAlignment="1">
      <alignment horizontal="center" vertical="center" wrapText="1"/>
    </xf>
    <xf numFmtId="0" fontId="14" fillId="3" borderId="9" xfId="0" applyFont="1" applyFill="1" applyBorder="1" applyAlignment="1">
      <alignment horizontal="left" vertical="center" wrapText="1"/>
    </xf>
    <xf numFmtId="49" fontId="9" fillId="3" borderId="9" xfId="0" applyNumberFormat="1" applyFont="1" applyFill="1" applyBorder="1" applyAlignment="1">
      <alignment horizontal="center" vertical="center" wrapText="1"/>
    </xf>
    <xf numFmtId="49" fontId="9" fillId="3" borderId="10" xfId="0" applyNumberFormat="1" applyFont="1" applyFill="1" applyBorder="1" applyAlignment="1">
      <alignment horizontal="center" vertical="center" wrapText="1"/>
    </xf>
    <xf numFmtId="0" fontId="14" fillId="2" borderId="12" xfId="0" applyFont="1" applyFill="1" applyBorder="1" applyAlignment="1">
      <alignment horizontal="left" vertical="center" wrapText="1"/>
    </xf>
    <xf numFmtId="49" fontId="9" fillId="2" borderId="12" xfId="0" applyNumberFormat="1" applyFont="1" applyFill="1" applyBorder="1" applyAlignment="1">
      <alignment horizontal="center" vertical="center" wrapText="1"/>
    </xf>
    <xf numFmtId="49" fontId="9" fillId="2" borderId="14" xfId="0" applyNumberFormat="1" applyFont="1" applyFill="1" applyBorder="1" applyAlignment="1">
      <alignment horizontal="center" vertical="center" wrapText="1"/>
    </xf>
    <xf numFmtId="0" fontId="6" fillId="2" borderId="0" xfId="0" applyFont="1" applyFill="1" applyAlignment="1">
      <alignment horizontal="center" vertical="center" wrapText="1"/>
    </xf>
    <xf numFmtId="0" fontId="14" fillId="2" borderId="3"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8" xfId="0" applyFont="1" applyFill="1" applyBorder="1" applyAlignment="1">
      <alignment horizontal="center" vertical="center"/>
    </xf>
    <xf numFmtId="0" fontId="6" fillId="2" borderId="0" xfId="0" applyFont="1" applyFill="1" applyAlignment="1">
      <alignment horizontal="center" vertical="center"/>
    </xf>
    <xf numFmtId="0" fontId="14" fillId="2" borderId="0" xfId="0" applyFont="1" applyFill="1" applyAlignment="1">
      <alignment horizontal="left" vertical="center" wrapText="1"/>
    </xf>
    <xf numFmtId="0" fontId="18" fillId="2" borderId="0" xfId="0" applyFont="1" applyFill="1" applyAlignment="1">
      <alignment horizontal="center" vertical="center" wrapText="1"/>
    </xf>
    <xf numFmtId="170" fontId="14" fillId="0" borderId="15" xfId="3" applyNumberFormat="1" applyFont="1" applyFill="1" applyBorder="1" applyAlignment="1">
      <alignment horizontal="center" vertical="center" wrapText="1"/>
    </xf>
    <xf numFmtId="170" fontId="14" fillId="0" borderId="16" xfId="3" applyNumberFormat="1" applyFont="1" applyFill="1" applyBorder="1" applyAlignment="1">
      <alignment horizontal="center" vertical="center" wrapText="1"/>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6" fillId="2" borderId="5" xfId="0" applyFont="1" applyFill="1" applyBorder="1" applyAlignment="1">
      <alignment horizontal="left" vertical="center"/>
    </xf>
    <xf numFmtId="0" fontId="6" fillId="2" borderId="2" xfId="0" applyFont="1" applyFill="1" applyBorder="1" applyAlignment="1">
      <alignment horizontal="left" vertical="center"/>
    </xf>
    <xf numFmtId="0" fontId="14" fillId="2" borderId="4" xfId="0" applyFont="1" applyFill="1" applyBorder="1" applyAlignment="1">
      <alignment horizontal="center" vertical="center" wrapText="1"/>
    </xf>
    <xf numFmtId="0" fontId="14" fillId="2" borderId="10" xfId="0" applyFont="1" applyFill="1" applyBorder="1" applyAlignment="1">
      <alignment horizontal="center" vertical="center" wrapText="1"/>
    </xf>
    <xf numFmtId="10" fontId="14" fillId="2" borderId="8" xfId="6" applyNumberFormat="1" applyFont="1" applyFill="1" applyBorder="1" applyAlignment="1">
      <alignment horizontal="center" vertical="center"/>
    </xf>
    <xf numFmtId="10" fontId="14" fillId="2" borderId="4" xfId="6" applyNumberFormat="1"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Alignment="1">
      <alignment horizontal="left" vertical="center" wrapText="1"/>
    </xf>
    <xf numFmtId="0" fontId="14" fillId="2" borderId="4"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11" xfId="0" applyFont="1" applyFill="1" applyBorder="1" applyAlignment="1">
      <alignment horizontal="center" vertical="center"/>
    </xf>
    <xf numFmtId="10" fontId="9" fillId="3" borderId="9" xfId="6" applyNumberFormat="1" applyFont="1" applyFill="1" applyBorder="1" applyAlignment="1">
      <alignment horizontal="left" vertical="center" wrapText="1"/>
    </xf>
    <xf numFmtId="10" fontId="9" fillId="3" borderId="9" xfId="6" applyNumberFormat="1" applyFont="1" applyFill="1" applyBorder="1" applyAlignment="1">
      <alignment horizontal="left" vertical="center"/>
    </xf>
    <xf numFmtId="10" fontId="9" fillId="3" borderId="10" xfId="6" applyNumberFormat="1" applyFont="1" applyFill="1" applyBorder="1" applyAlignment="1">
      <alignment horizontal="left" vertical="center"/>
    </xf>
    <xf numFmtId="10" fontId="9" fillId="2" borderId="12" xfId="6" applyNumberFormat="1" applyFont="1" applyFill="1" applyBorder="1" applyAlignment="1">
      <alignment horizontal="left" vertical="center" wrapText="1"/>
    </xf>
    <xf numFmtId="10" fontId="9" fillId="2" borderId="12" xfId="6" applyNumberFormat="1" applyFont="1" applyFill="1" applyBorder="1" applyAlignment="1">
      <alignment horizontal="left" vertical="center"/>
    </xf>
    <xf numFmtId="10" fontId="9" fillId="2" borderId="14" xfId="6" applyNumberFormat="1" applyFont="1" applyFill="1" applyBorder="1" applyAlignment="1">
      <alignment horizontal="left" vertical="center"/>
    </xf>
  </cellXfs>
  <cellStyles count="10">
    <cellStyle name="Euro" xfId="1" xr:uid="{00000000-0005-0000-0000-000000000000}"/>
    <cellStyle name="Euro 2" xfId="2" xr:uid="{00000000-0005-0000-0000-000001000000}"/>
    <cellStyle name="Millares" xfId="8" builtinId="3"/>
    <cellStyle name="Millares [0]" xfId="3" builtinId="6"/>
    <cellStyle name="Millares [0] 2" xfId="4" xr:uid="{00000000-0005-0000-0000-000004000000}"/>
    <cellStyle name="Moneda [0]" xfId="9" builtinId="7"/>
    <cellStyle name="Moneda 2" xfId="5" xr:uid="{00000000-0005-0000-0000-000005000000}"/>
    <cellStyle name="Normal" xfId="0" builtinId="0"/>
    <cellStyle name="Porcentaje" xfId="6" builtinId="5"/>
    <cellStyle name="Porcentaje 2" xfId="7" xr:uid="{00000000-0005-0000-0000-000008000000}"/>
  </cellStyles>
  <dxfs count="0"/>
  <tableStyles count="1" defaultTableStyle="TableStyleMedium9" defaultPivotStyle="PivotStyleLight16">
    <tableStyle name="Invisible" pivot="0" table="0" count="0" xr9:uid="{07A231A4-DAB6-441B-B1FA-39F45508D21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272143</xdr:colOff>
      <xdr:row>0</xdr:row>
      <xdr:rowOff>372960</xdr:rowOff>
    </xdr:from>
    <xdr:to>
      <xdr:col>1</xdr:col>
      <xdr:colOff>1564821</xdr:colOff>
      <xdr:row>2</xdr:row>
      <xdr:rowOff>299357</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143" y="372960"/>
          <a:ext cx="2054678" cy="1627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M203"/>
  <sheetViews>
    <sheetView tabSelected="1" topLeftCell="A12" zoomScale="60" zoomScaleNormal="60" zoomScaleSheetLayoutView="70" workbookViewId="0">
      <selection activeCell="K27" sqref="K27"/>
    </sheetView>
  </sheetViews>
  <sheetFormatPr baseColWidth="10" defaultRowHeight="20.25" x14ac:dyDescent="0.2"/>
  <cols>
    <col min="1" max="1" width="11.42578125" style="19"/>
    <col min="2" max="2" width="24.85546875" style="19" customWidth="1"/>
    <col min="3" max="3" width="40" style="19" customWidth="1"/>
    <col min="4" max="4" width="35.7109375" style="19" customWidth="1"/>
    <col min="5" max="5" width="29.5703125" style="19" customWidth="1"/>
    <col min="6" max="6" width="30.5703125" style="19" customWidth="1"/>
    <col min="7" max="7" width="29.85546875" style="19" customWidth="1"/>
    <col min="8" max="8" width="25.28515625" style="19" customWidth="1"/>
    <col min="9" max="10" width="26.140625" style="19" customWidth="1"/>
    <col min="11" max="11" width="25.140625" style="19" customWidth="1"/>
    <col min="12" max="12" width="25.140625" style="20" customWidth="1"/>
    <col min="13" max="16384" width="11.42578125" style="19"/>
  </cols>
  <sheetData>
    <row r="1" spans="1:12" ht="49.5" customHeight="1" x14ac:dyDescent="0.2">
      <c r="A1" s="119" t="s">
        <v>94</v>
      </c>
      <c r="B1" s="119"/>
      <c r="C1" s="119"/>
      <c r="D1" s="119"/>
      <c r="E1" s="119"/>
      <c r="F1" s="119"/>
      <c r="G1" s="119"/>
      <c r="H1" s="119"/>
      <c r="I1" s="119"/>
      <c r="J1" s="119"/>
      <c r="K1" s="119"/>
    </row>
    <row r="2" spans="1:12" ht="84.75" customHeight="1" x14ac:dyDescent="0.2">
      <c r="A2" s="47"/>
      <c r="B2" s="47"/>
      <c r="C2" s="125" t="s">
        <v>93</v>
      </c>
      <c r="D2" s="125"/>
      <c r="E2" s="125"/>
      <c r="F2" s="125"/>
      <c r="G2" s="125"/>
      <c r="H2" s="125"/>
      <c r="I2" s="125"/>
      <c r="J2" s="125"/>
      <c r="K2" s="125"/>
    </row>
    <row r="3" spans="1:12" ht="39" customHeight="1" x14ac:dyDescent="0.2">
      <c r="B3" s="123" t="s">
        <v>31</v>
      </c>
      <c r="C3" s="123"/>
      <c r="D3" s="123"/>
      <c r="E3" s="123"/>
      <c r="F3" s="123"/>
      <c r="G3" s="123"/>
      <c r="H3" s="123"/>
      <c r="I3" s="123"/>
      <c r="J3" s="123"/>
      <c r="K3" s="123"/>
    </row>
    <row r="4" spans="1:12" ht="14.25" customHeight="1" x14ac:dyDescent="0.2">
      <c r="B4" s="18"/>
      <c r="C4" s="18"/>
      <c r="D4" s="18"/>
      <c r="E4" s="18"/>
      <c r="F4" s="18"/>
      <c r="G4" s="18"/>
      <c r="H4" s="18"/>
      <c r="I4" s="18"/>
      <c r="J4" s="18"/>
      <c r="K4" s="18"/>
    </row>
    <row r="5" spans="1:12" ht="33" customHeight="1" thickBot="1" x14ac:dyDescent="0.25">
      <c r="B5" s="17"/>
      <c r="C5" s="17"/>
      <c r="D5" s="17"/>
      <c r="E5" s="17"/>
      <c r="F5" s="17"/>
      <c r="G5" s="17"/>
      <c r="H5" s="17"/>
      <c r="I5" s="17"/>
      <c r="J5" s="17"/>
      <c r="K5" s="1"/>
    </row>
    <row r="6" spans="1:12" ht="33" customHeight="1" thickBot="1" x14ac:dyDescent="0.25">
      <c r="B6" s="130" t="s">
        <v>33</v>
      </c>
      <c r="C6" s="131"/>
      <c r="D6" s="42">
        <v>913578845</v>
      </c>
      <c r="E6" s="17"/>
      <c r="F6" s="17"/>
      <c r="G6" s="17"/>
      <c r="H6" s="17"/>
      <c r="I6" s="17"/>
      <c r="J6" s="17"/>
      <c r="K6" s="1"/>
    </row>
    <row r="7" spans="1:12" ht="18" customHeight="1" x14ac:dyDescent="0.2">
      <c r="B7" s="25"/>
      <c r="C7" s="25"/>
      <c r="D7" s="26"/>
      <c r="E7" s="22"/>
      <c r="F7" s="24"/>
      <c r="G7" s="23"/>
      <c r="H7" s="23"/>
      <c r="I7" s="23"/>
      <c r="J7" s="23"/>
      <c r="K7" s="24"/>
    </row>
    <row r="8" spans="1:12" ht="18" customHeight="1" x14ac:dyDescent="0.2">
      <c r="B8" s="18" t="s">
        <v>1</v>
      </c>
      <c r="C8" s="24"/>
      <c r="D8" s="24"/>
      <c r="E8" s="53"/>
      <c r="F8" s="24"/>
      <c r="G8" s="24"/>
      <c r="H8" s="24"/>
      <c r="I8" s="24"/>
      <c r="J8" s="24"/>
      <c r="K8" s="24"/>
    </row>
    <row r="9" spans="1:12" ht="19.5" customHeight="1" thickBot="1" x14ac:dyDescent="0.25">
      <c r="B9" s="24"/>
      <c r="C9" s="27"/>
      <c r="D9" s="24"/>
      <c r="E9" s="24"/>
      <c r="F9" s="24"/>
      <c r="G9" s="24"/>
      <c r="H9" s="24"/>
      <c r="I9" s="24"/>
      <c r="J9" s="24"/>
      <c r="K9" s="24"/>
    </row>
    <row r="10" spans="1:12" ht="30" customHeight="1" x14ac:dyDescent="0.2">
      <c r="A10" s="120" t="s">
        <v>0</v>
      </c>
      <c r="B10" s="121"/>
      <c r="C10" s="121"/>
      <c r="D10" s="121" t="s">
        <v>19</v>
      </c>
      <c r="E10" s="122" t="s">
        <v>13</v>
      </c>
      <c r="F10" s="122"/>
      <c r="G10" s="122"/>
      <c r="H10" s="122"/>
      <c r="I10" s="121" t="s">
        <v>12</v>
      </c>
      <c r="J10" s="132"/>
      <c r="L10" s="19"/>
    </row>
    <row r="11" spans="1:12" ht="54" x14ac:dyDescent="0.2">
      <c r="A11" s="110"/>
      <c r="B11" s="111"/>
      <c r="C11" s="111"/>
      <c r="D11" s="111"/>
      <c r="E11" s="64" t="s">
        <v>38</v>
      </c>
      <c r="F11" s="66" t="s">
        <v>14</v>
      </c>
      <c r="G11" s="64" t="s">
        <v>18</v>
      </c>
      <c r="H11" s="64" t="s">
        <v>20</v>
      </c>
      <c r="I11" s="111"/>
      <c r="J11" s="133"/>
      <c r="L11" s="19"/>
    </row>
    <row r="12" spans="1:12" ht="60.75" customHeight="1" x14ac:dyDescent="0.2">
      <c r="A12" s="50">
        <v>1</v>
      </c>
      <c r="B12" s="89" t="s">
        <v>43</v>
      </c>
      <c r="C12" s="89"/>
      <c r="D12" s="51" t="s">
        <v>44</v>
      </c>
      <c r="E12" s="51" t="s">
        <v>25</v>
      </c>
      <c r="F12" s="51" t="s">
        <v>25</v>
      </c>
      <c r="G12" s="51" t="s">
        <v>25</v>
      </c>
      <c r="H12" s="51" t="s">
        <v>25</v>
      </c>
      <c r="I12" s="90" t="s">
        <v>29</v>
      </c>
      <c r="J12" s="91"/>
      <c r="L12" s="19"/>
    </row>
    <row r="13" spans="1:12" ht="60.75" customHeight="1" x14ac:dyDescent="0.2">
      <c r="A13" s="98">
        <v>2</v>
      </c>
      <c r="B13" s="89" t="s">
        <v>49</v>
      </c>
      <c r="C13" s="89"/>
      <c r="D13" s="100" t="s">
        <v>48</v>
      </c>
      <c r="E13" s="51" t="s">
        <v>45</v>
      </c>
      <c r="F13" s="51" t="s">
        <v>25</v>
      </c>
      <c r="G13" s="51" t="s">
        <v>25</v>
      </c>
      <c r="H13" s="51" t="s">
        <v>25</v>
      </c>
      <c r="I13" s="90" t="s">
        <v>29</v>
      </c>
      <c r="J13" s="91"/>
      <c r="L13" s="19"/>
    </row>
    <row r="14" spans="1:12" ht="60.75" customHeight="1" x14ac:dyDescent="0.2">
      <c r="A14" s="98"/>
      <c r="B14" s="89"/>
      <c r="C14" s="89"/>
      <c r="D14" s="100"/>
      <c r="E14" s="51" t="s">
        <v>45</v>
      </c>
      <c r="F14" s="51" t="s">
        <v>25</v>
      </c>
      <c r="G14" s="51" t="s">
        <v>25</v>
      </c>
      <c r="H14" s="51" t="s">
        <v>25</v>
      </c>
      <c r="I14" s="90"/>
      <c r="J14" s="91"/>
      <c r="L14" s="19"/>
    </row>
    <row r="15" spans="1:12" ht="60.75" customHeight="1" x14ac:dyDescent="0.2">
      <c r="A15" s="50">
        <v>3</v>
      </c>
      <c r="B15" s="89" t="s">
        <v>50</v>
      </c>
      <c r="C15" s="89"/>
      <c r="D15" s="51" t="s">
        <v>51</v>
      </c>
      <c r="E15" s="51" t="s">
        <v>25</v>
      </c>
      <c r="F15" s="51" t="s">
        <v>25</v>
      </c>
      <c r="G15" s="51" t="s">
        <v>25</v>
      </c>
      <c r="H15" s="51" t="s">
        <v>25</v>
      </c>
      <c r="I15" s="90" t="s">
        <v>29</v>
      </c>
      <c r="J15" s="91"/>
      <c r="L15" s="19"/>
    </row>
    <row r="16" spans="1:12" ht="60.75" customHeight="1" x14ac:dyDescent="0.2">
      <c r="A16" s="50">
        <v>4</v>
      </c>
      <c r="B16" s="89" t="s">
        <v>52</v>
      </c>
      <c r="C16" s="89"/>
      <c r="D16" s="51" t="s">
        <v>53</v>
      </c>
      <c r="E16" s="51" t="s">
        <v>25</v>
      </c>
      <c r="F16" s="51" t="s">
        <v>25</v>
      </c>
      <c r="G16" s="51" t="s">
        <v>25</v>
      </c>
      <c r="H16" s="51" t="s">
        <v>25</v>
      </c>
      <c r="I16" s="90" t="s">
        <v>29</v>
      </c>
      <c r="J16" s="91"/>
      <c r="L16" s="19"/>
    </row>
    <row r="17" spans="1:12" ht="60.75" customHeight="1" x14ac:dyDescent="0.2">
      <c r="A17" s="50">
        <v>5</v>
      </c>
      <c r="B17" s="89" t="s">
        <v>54</v>
      </c>
      <c r="C17" s="89"/>
      <c r="D17" s="51" t="s">
        <v>55</v>
      </c>
      <c r="E17" s="51" t="s">
        <v>25</v>
      </c>
      <c r="F17" s="51" t="s">
        <v>25</v>
      </c>
      <c r="G17" s="51" t="s">
        <v>25</v>
      </c>
      <c r="H17" s="51" t="s">
        <v>25</v>
      </c>
      <c r="I17" s="90" t="s">
        <v>29</v>
      </c>
      <c r="J17" s="91"/>
      <c r="L17" s="19"/>
    </row>
    <row r="18" spans="1:12" ht="60.75" customHeight="1" x14ac:dyDescent="0.2">
      <c r="A18" s="50">
        <v>6</v>
      </c>
      <c r="B18" s="89" t="s">
        <v>56</v>
      </c>
      <c r="C18" s="89"/>
      <c r="D18" s="51" t="s">
        <v>57</v>
      </c>
      <c r="E18" s="51" t="s">
        <v>25</v>
      </c>
      <c r="F18" s="51" t="s">
        <v>25</v>
      </c>
      <c r="G18" s="51" t="s">
        <v>25</v>
      </c>
      <c r="H18" s="51" t="s">
        <v>25</v>
      </c>
      <c r="I18" s="90" t="s">
        <v>29</v>
      </c>
      <c r="J18" s="91"/>
      <c r="L18" s="19"/>
    </row>
    <row r="19" spans="1:12" ht="60.75" customHeight="1" x14ac:dyDescent="0.2">
      <c r="A19" s="50">
        <v>7</v>
      </c>
      <c r="B19" s="89" t="s">
        <v>58</v>
      </c>
      <c r="C19" s="89"/>
      <c r="D19" s="51" t="s">
        <v>59</v>
      </c>
      <c r="E19" s="51" t="s">
        <v>25</v>
      </c>
      <c r="F19" s="51" t="s">
        <v>25</v>
      </c>
      <c r="G19" s="51" t="s">
        <v>25</v>
      </c>
      <c r="H19" s="51" t="s">
        <v>25</v>
      </c>
      <c r="I19" s="90" t="s">
        <v>29</v>
      </c>
      <c r="J19" s="91"/>
      <c r="L19" s="19"/>
    </row>
    <row r="20" spans="1:12" ht="60.75" customHeight="1" x14ac:dyDescent="0.2">
      <c r="A20" s="98">
        <v>8</v>
      </c>
      <c r="B20" s="89" t="s">
        <v>96</v>
      </c>
      <c r="C20" s="89"/>
      <c r="D20" s="100" t="s">
        <v>60</v>
      </c>
      <c r="E20" s="51" t="s">
        <v>25</v>
      </c>
      <c r="F20" s="51" t="s">
        <v>25</v>
      </c>
      <c r="G20" s="51" t="s">
        <v>25</v>
      </c>
      <c r="H20" s="51" t="s">
        <v>25</v>
      </c>
      <c r="I20" s="90" t="s">
        <v>29</v>
      </c>
      <c r="J20" s="91"/>
      <c r="L20" s="19"/>
    </row>
    <row r="21" spans="1:12" ht="60.75" customHeight="1" x14ac:dyDescent="0.2">
      <c r="A21" s="98"/>
      <c r="B21" s="89"/>
      <c r="C21" s="89"/>
      <c r="D21" s="100"/>
      <c r="E21" s="51" t="s">
        <v>25</v>
      </c>
      <c r="F21" s="51" t="s">
        <v>25</v>
      </c>
      <c r="G21" s="51" t="s">
        <v>25</v>
      </c>
      <c r="H21" s="51" t="s">
        <v>25</v>
      </c>
      <c r="I21" s="90"/>
      <c r="J21" s="91"/>
      <c r="L21" s="19"/>
    </row>
    <row r="22" spans="1:12" ht="60.75" customHeight="1" x14ac:dyDescent="0.2">
      <c r="A22" s="50">
        <v>9</v>
      </c>
      <c r="B22" s="89" t="s">
        <v>61</v>
      </c>
      <c r="C22" s="89"/>
      <c r="D22" s="51" t="s">
        <v>62</v>
      </c>
      <c r="E22" s="51" t="s">
        <v>25</v>
      </c>
      <c r="F22" s="51" t="s">
        <v>25</v>
      </c>
      <c r="G22" s="51" t="s">
        <v>25</v>
      </c>
      <c r="H22" s="51" t="s">
        <v>25</v>
      </c>
      <c r="I22" s="90" t="s">
        <v>29</v>
      </c>
      <c r="J22" s="91"/>
      <c r="L22" s="19"/>
    </row>
    <row r="23" spans="1:12" ht="60.75" customHeight="1" x14ac:dyDescent="0.2">
      <c r="A23" s="50">
        <v>10</v>
      </c>
      <c r="B23" s="89" t="s">
        <v>63</v>
      </c>
      <c r="C23" s="89"/>
      <c r="D23" s="51" t="s">
        <v>64</v>
      </c>
      <c r="E23" s="51" t="s">
        <v>25</v>
      </c>
      <c r="F23" s="51" t="s">
        <v>25</v>
      </c>
      <c r="G23" s="51" t="s">
        <v>25</v>
      </c>
      <c r="H23" s="51" t="s">
        <v>25</v>
      </c>
      <c r="I23" s="90" t="s">
        <v>29</v>
      </c>
      <c r="J23" s="91"/>
      <c r="L23" s="19"/>
    </row>
    <row r="24" spans="1:12" ht="60.75" customHeight="1" x14ac:dyDescent="0.2">
      <c r="A24" s="50">
        <v>11</v>
      </c>
      <c r="B24" s="89" t="s">
        <v>65</v>
      </c>
      <c r="C24" s="89"/>
      <c r="D24" s="51" t="s">
        <v>66</v>
      </c>
      <c r="E24" s="51" t="s">
        <v>25</v>
      </c>
      <c r="F24" s="51" t="s">
        <v>25</v>
      </c>
      <c r="G24" s="51" t="s">
        <v>25</v>
      </c>
      <c r="H24" s="51" t="s">
        <v>25</v>
      </c>
      <c r="I24" s="90" t="s">
        <v>29</v>
      </c>
      <c r="J24" s="91"/>
      <c r="L24" s="19"/>
    </row>
    <row r="25" spans="1:12" ht="60.75" customHeight="1" x14ac:dyDescent="0.2">
      <c r="A25" s="50">
        <v>12</v>
      </c>
      <c r="B25" s="89" t="s">
        <v>67</v>
      </c>
      <c r="C25" s="89"/>
      <c r="D25" s="51" t="s">
        <v>68</v>
      </c>
      <c r="E25" s="51" t="s">
        <v>25</v>
      </c>
      <c r="F25" s="51" t="s">
        <v>25</v>
      </c>
      <c r="G25" s="51" t="s">
        <v>25</v>
      </c>
      <c r="H25" s="51" t="s">
        <v>25</v>
      </c>
      <c r="I25" s="90" t="s">
        <v>29</v>
      </c>
      <c r="J25" s="91"/>
      <c r="L25" s="19"/>
    </row>
    <row r="26" spans="1:12" ht="60.75" customHeight="1" x14ac:dyDescent="0.2">
      <c r="A26" s="50">
        <v>13</v>
      </c>
      <c r="B26" s="89" t="s">
        <v>69</v>
      </c>
      <c r="C26" s="89"/>
      <c r="D26" s="51" t="s">
        <v>70</v>
      </c>
      <c r="E26" s="51" t="s">
        <v>25</v>
      </c>
      <c r="F26" s="51" t="s">
        <v>25</v>
      </c>
      <c r="G26" s="51" t="s">
        <v>25</v>
      </c>
      <c r="H26" s="51" t="s">
        <v>25</v>
      </c>
      <c r="I26" s="90" t="s">
        <v>29</v>
      </c>
      <c r="J26" s="91"/>
      <c r="L26" s="19"/>
    </row>
    <row r="27" spans="1:12" ht="60.75" customHeight="1" x14ac:dyDescent="0.2">
      <c r="A27" s="98">
        <v>14</v>
      </c>
      <c r="B27" s="89" t="s">
        <v>71</v>
      </c>
      <c r="C27" s="89"/>
      <c r="D27" s="100" t="s">
        <v>72</v>
      </c>
      <c r="E27" s="51" t="s">
        <v>25</v>
      </c>
      <c r="F27" s="51" t="s">
        <v>25</v>
      </c>
      <c r="G27" s="51" t="s">
        <v>25</v>
      </c>
      <c r="H27" s="51" t="s">
        <v>25</v>
      </c>
      <c r="I27" s="90" t="s">
        <v>29</v>
      </c>
      <c r="J27" s="91"/>
      <c r="L27" s="19"/>
    </row>
    <row r="28" spans="1:12" ht="60.75" customHeight="1" x14ac:dyDescent="0.2">
      <c r="A28" s="98"/>
      <c r="B28" s="89"/>
      <c r="C28" s="89"/>
      <c r="D28" s="100"/>
      <c r="E28" s="51" t="s">
        <v>25</v>
      </c>
      <c r="F28" s="51" t="s">
        <v>25</v>
      </c>
      <c r="G28" s="51" t="s">
        <v>25</v>
      </c>
      <c r="H28" s="51" t="s">
        <v>25</v>
      </c>
      <c r="I28" s="90"/>
      <c r="J28" s="91"/>
      <c r="L28" s="19"/>
    </row>
    <row r="29" spans="1:12" ht="60.75" customHeight="1" x14ac:dyDescent="0.2">
      <c r="A29" s="50">
        <v>15</v>
      </c>
      <c r="B29" s="89" t="s">
        <v>73</v>
      </c>
      <c r="C29" s="89"/>
      <c r="D29" s="51" t="s">
        <v>74</v>
      </c>
      <c r="E29" s="51" t="s">
        <v>45</v>
      </c>
      <c r="F29" s="51" t="s">
        <v>25</v>
      </c>
      <c r="G29" s="51" t="s">
        <v>25</v>
      </c>
      <c r="H29" s="51" t="s">
        <v>25</v>
      </c>
      <c r="I29" s="90" t="s">
        <v>29</v>
      </c>
      <c r="J29" s="91"/>
      <c r="L29" s="19"/>
    </row>
    <row r="30" spans="1:12" ht="60.75" customHeight="1" x14ac:dyDescent="0.2">
      <c r="A30" s="50">
        <v>16</v>
      </c>
      <c r="B30" s="89" t="s">
        <v>75</v>
      </c>
      <c r="C30" s="89"/>
      <c r="D30" s="51" t="s">
        <v>76</v>
      </c>
      <c r="E30" s="51" t="s">
        <v>25</v>
      </c>
      <c r="F30" s="51" t="s">
        <v>25</v>
      </c>
      <c r="G30" s="51" t="s">
        <v>25</v>
      </c>
      <c r="H30" s="51" t="s">
        <v>25</v>
      </c>
      <c r="I30" s="90" t="s">
        <v>29</v>
      </c>
      <c r="J30" s="91"/>
      <c r="L30" s="19"/>
    </row>
    <row r="31" spans="1:12" ht="60.75" customHeight="1" x14ac:dyDescent="0.2">
      <c r="A31" s="50">
        <v>17</v>
      </c>
      <c r="B31" s="89" t="s">
        <v>77</v>
      </c>
      <c r="C31" s="89"/>
      <c r="D31" s="51" t="s">
        <v>78</v>
      </c>
      <c r="E31" s="51" t="s">
        <v>25</v>
      </c>
      <c r="F31" s="51" t="s">
        <v>25</v>
      </c>
      <c r="G31" s="51" t="s">
        <v>25</v>
      </c>
      <c r="H31" s="51" t="s">
        <v>25</v>
      </c>
      <c r="I31" s="90" t="s">
        <v>29</v>
      </c>
      <c r="J31" s="91"/>
      <c r="L31" s="19"/>
    </row>
    <row r="32" spans="1:12" ht="60.75" customHeight="1" x14ac:dyDescent="0.2">
      <c r="A32" s="98">
        <v>18</v>
      </c>
      <c r="B32" s="89" t="s">
        <v>80</v>
      </c>
      <c r="C32" s="89"/>
      <c r="D32" s="100" t="s">
        <v>79</v>
      </c>
      <c r="E32" s="51" t="s">
        <v>25</v>
      </c>
      <c r="F32" s="51" t="s">
        <v>25</v>
      </c>
      <c r="G32" s="51" t="s">
        <v>25</v>
      </c>
      <c r="H32" s="51" t="s">
        <v>25</v>
      </c>
      <c r="I32" s="90" t="s">
        <v>29</v>
      </c>
      <c r="J32" s="91"/>
      <c r="L32" s="19"/>
    </row>
    <row r="33" spans="1:12" ht="60.75" customHeight="1" x14ac:dyDescent="0.2">
      <c r="A33" s="98"/>
      <c r="B33" s="89"/>
      <c r="C33" s="89"/>
      <c r="D33" s="100"/>
      <c r="E33" s="51" t="s">
        <v>25</v>
      </c>
      <c r="F33" s="51" t="s">
        <v>25</v>
      </c>
      <c r="G33" s="51" t="s">
        <v>25</v>
      </c>
      <c r="H33" s="51" t="s">
        <v>25</v>
      </c>
      <c r="I33" s="90"/>
      <c r="J33" s="91"/>
      <c r="L33" s="19"/>
    </row>
    <row r="34" spans="1:12" ht="60.75" customHeight="1" x14ac:dyDescent="0.2">
      <c r="A34" s="50">
        <v>19</v>
      </c>
      <c r="B34" s="89" t="s">
        <v>81</v>
      </c>
      <c r="C34" s="89"/>
      <c r="D34" s="51" t="s">
        <v>82</v>
      </c>
      <c r="E34" s="51" t="s">
        <v>25</v>
      </c>
      <c r="F34" s="51" t="s">
        <v>25</v>
      </c>
      <c r="G34" s="51" t="s">
        <v>25</v>
      </c>
      <c r="H34" s="51" t="s">
        <v>25</v>
      </c>
      <c r="I34" s="90" t="s">
        <v>29</v>
      </c>
      <c r="J34" s="91"/>
      <c r="L34" s="19"/>
    </row>
    <row r="35" spans="1:12" ht="60.75" customHeight="1" x14ac:dyDescent="0.2">
      <c r="A35" s="50">
        <v>20</v>
      </c>
      <c r="B35" s="89" t="s">
        <v>83</v>
      </c>
      <c r="C35" s="89"/>
      <c r="D35" s="51" t="s">
        <v>84</v>
      </c>
      <c r="E35" s="51" t="s">
        <v>25</v>
      </c>
      <c r="F35" s="51" t="s">
        <v>25</v>
      </c>
      <c r="G35" s="51" t="s">
        <v>25</v>
      </c>
      <c r="H35" s="51" t="s">
        <v>25</v>
      </c>
      <c r="I35" s="90" t="s">
        <v>29</v>
      </c>
      <c r="J35" s="91"/>
      <c r="L35" s="19"/>
    </row>
    <row r="36" spans="1:12" ht="60.75" customHeight="1" x14ac:dyDescent="0.2">
      <c r="A36" s="50">
        <v>21</v>
      </c>
      <c r="B36" s="89" t="s">
        <v>85</v>
      </c>
      <c r="C36" s="89"/>
      <c r="D36" s="51" t="s">
        <v>86</v>
      </c>
      <c r="E36" s="51" t="s">
        <v>45</v>
      </c>
      <c r="F36" s="51" t="s">
        <v>25</v>
      </c>
      <c r="G36" s="51" t="s">
        <v>25</v>
      </c>
      <c r="H36" s="51" t="s">
        <v>25</v>
      </c>
      <c r="I36" s="90" t="s">
        <v>29</v>
      </c>
      <c r="J36" s="91"/>
      <c r="L36" s="19"/>
    </row>
    <row r="37" spans="1:12" ht="60.75" customHeight="1" x14ac:dyDescent="0.2">
      <c r="A37" s="50">
        <v>22</v>
      </c>
      <c r="B37" s="89" t="s">
        <v>87</v>
      </c>
      <c r="C37" s="89"/>
      <c r="D37" s="51" t="s">
        <v>88</v>
      </c>
      <c r="E37" s="51" t="s">
        <v>25</v>
      </c>
      <c r="F37" s="51" t="s">
        <v>25</v>
      </c>
      <c r="G37" s="51" t="s">
        <v>25</v>
      </c>
      <c r="H37" s="51" t="s">
        <v>25</v>
      </c>
      <c r="I37" s="90" t="s">
        <v>29</v>
      </c>
      <c r="J37" s="91"/>
      <c r="L37" s="19"/>
    </row>
    <row r="38" spans="1:12" ht="60.75" customHeight="1" x14ac:dyDescent="0.2">
      <c r="A38" s="128">
        <v>23</v>
      </c>
      <c r="B38" s="89" t="s">
        <v>90</v>
      </c>
      <c r="C38" s="89"/>
      <c r="D38" s="126" t="s">
        <v>89</v>
      </c>
      <c r="E38" s="51" t="s">
        <v>45</v>
      </c>
      <c r="F38" s="51" t="s">
        <v>25</v>
      </c>
      <c r="G38" s="51" t="s">
        <v>25</v>
      </c>
      <c r="H38" s="51" t="s">
        <v>25</v>
      </c>
      <c r="I38" s="90" t="s">
        <v>29</v>
      </c>
      <c r="J38" s="91"/>
      <c r="L38" s="19"/>
    </row>
    <row r="39" spans="1:12" ht="60.75" customHeight="1" x14ac:dyDescent="0.2">
      <c r="A39" s="129"/>
      <c r="B39" s="89"/>
      <c r="C39" s="89"/>
      <c r="D39" s="127"/>
      <c r="E39" s="51" t="s">
        <v>45</v>
      </c>
      <c r="F39" s="51" t="s">
        <v>25</v>
      </c>
      <c r="G39" s="51" t="s">
        <v>25</v>
      </c>
      <c r="H39" s="51" t="s">
        <v>25</v>
      </c>
      <c r="I39" s="90"/>
      <c r="J39" s="91"/>
      <c r="L39" s="19"/>
    </row>
    <row r="40" spans="1:12" ht="60.75" customHeight="1" thickBot="1" x14ac:dyDescent="0.25">
      <c r="A40" s="70">
        <v>24</v>
      </c>
      <c r="B40" s="99" t="s">
        <v>91</v>
      </c>
      <c r="C40" s="99"/>
      <c r="D40" s="62" t="s">
        <v>92</v>
      </c>
      <c r="E40" s="62" t="s">
        <v>25</v>
      </c>
      <c r="F40" s="62" t="s">
        <v>25</v>
      </c>
      <c r="G40" s="62" t="s">
        <v>25</v>
      </c>
      <c r="H40" s="62" t="s">
        <v>25</v>
      </c>
      <c r="I40" s="101" t="s">
        <v>29</v>
      </c>
      <c r="J40" s="102"/>
      <c r="L40" s="19"/>
    </row>
    <row r="41" spans="1:12" s="31" customFormat="1" ht="32.25" customHeight="1" x14ac:dyDescent="0.2">
      <c r="A41" s="19"/>
      <c r="B41" s="29"/>
      <c r="C41" s="30"/>
      <c r="D41" s="4"/>
      <c r="E41" s="5"/>
      <c r="F41" s="5"/>
      <c r="G41" s="3"/>
      <c r="H41" s="3"/>
      <c r="I41" s="3"/>
      <c r="J41" s="3"/>
      <c r="K41" s="2"/>
      <c r="L41" s="20"/>
    </row>
    <row r="42" spans="1:12" s="31" customFormat="1" ht="3" customHeight="1" x14ac:dyDescent="0.2">
      <c r="B42" s="1"/>
      <c r="C42" s="1"/>
      <c r="D42" s="1"/>
      <c r="E42" s="7"/>
      <c r="F42" s="7"/>
      <c r="G42" s="7"/>
      <c r="H42" s="7"/>
      <c r="I42" s="7"/>
      <c r="J42" s="7"/>
      <c r="L42" s="20"/>
    </row>
    <row r="43" spans="1:12" s="31" customFormat="1" ht="67.5" customHeight="1" thickBot="1" x14ac:dyDescent="0.25">
      <c r="B43" s="124" t="s">
        <v>9</v>
      </c>
      <c r="C43" s="124"/>
      <c r="D43" s="124"/>
      <c r="E43" s="7"/>
      <c r="F43" s="7"/>
      <c r="G43" s="7"/>
      <c r="H43" s="7"/>
      <c r="I43" s="7"/>
      <c r="J43" s="7"/>
      <c r="L43" s="20"/>
    </row>
    <row r="44" spans="1:12" s="31" customFormat="1" ht="67.5" customHeight="1" x14ac:dyDescent="0.2">
      <c r="A44" s="120" t="s">
        <v>0</v>
      </c>
      <c r="B44" s="121"/>
      <c r="C44" s="121"/>
      <c r="D44" s="61" t="s">
        <v>3</v>
      </c>
      <c r="E44" s="61" t="s">
        <v>4</v>
      </c>
      <c r="F44" s="61" t="s">
        <v>5</v>
      </c>
      <c r="G44" s="61" t="s">
        <v>6</v>
      </c>
      <c r="H44" s="61" t="s">
        <v>15</v>
      </c>
      <c r="I44" s="61" t="s">
        <v>16</v>
      </c>
      <c r="J44" s="68" t="s">
        <v>17</v>
      </c>
      <c r="L44" s="20"/>
    </row>
    <row r="45" spans="1:12" s="31" customFormat="1" ht="61.5" customHeight="1" x14ac:dyDescent="0.2">
      <c r="A45" s="50">
        <v>1</v>
      </c>
      <c r="B45" s="89" t="str">
        <f>B12</f>
        <v>ALGOAP INC S.A.S.</v>
      </c>
      <c r="C45" s="89"/>
      <c r="D45" s="48">
        <v>1222000000</v>
      </c>
      <c r="E45" s="48">
        <v>88350000</v>
      </c>
      <c r="F45" s="48">
        <v>1212000000</v>
      </c>
      <c r="G45" s="48">
        <v>88350000</v>
      </c>
      <c r="H45" s="48">
        <v>906502595</v>
      </c>
      <c r="I45" s="48">
        <v>3000000</v>
      </c>
      <c r="J45" s="71">
        <f t="shared" ref="J45:J56" si="0">D45-E45</f>
        <v>1133650000</v>
      </c>
      <c r="L45" s="20"/>
    </row>
    <row r="46" spans="1:12" s="31" customFormat="1" ht="63" customHeight="1" x14ac:dyDescent="0.2">
      <c r="A46" s="98">
        <v>2</v>
      </c>
      <c r="B46" s="89" t="str">
        <f>B13</f>
        <v>UNIÓN TEMPORAL FORMACIÓN TERCER MILENIO
FUNDACIÓN DE EDUCACIÓN SUPERIOR SAN JOSÉ FESSANJOSE  50%
EUONIA S.A.S  50%</v>
      </c>
      <c r="C46" s="89"/>
      <c r="D46" s="48">
        <v>36941318527</v>
      </c>
      <c r="E46" s="48">
        <v>14451479333</v>
      </c>
      <c r="F46" s="48">
        <v>30462867339</v>
      </c>
      <c r="G46" s="48">
        <v>14451479333</v>
      </c>
      <c r="H46" s="48">
        <v>10553233390</v>
      </c>
      <c r="I46" s="48">
        <v>49713824</v>
      </c>
      <c r="J46" s="71">
        <f t="shared" si="0"/>
        <v>22489839194</v>
      </c>
      <c r="L46" s="20"/>
    </row>
    <row r="47" spans="1:12" s="31" customFormat="1" ht="57" customHeight="1" x14ac:dyDescent="0.2">
      <c r="A47" s="98"/>
      <c r="B47" s="89"/>
      <c r="C47" s="89"/>
      <c r="D47" s="48">
        <v>3497760590</v>
      </c>
      <c r="E47" s="48">
        <v>1468984715</v>
      </c>
      <c r="F47" s="48">
        <v>3491032074</v>
      </c>
      <c r="G47" s="48">
        <v>450045472</v>
      </c>
      <c r="H47" s="48">
        <v>795421368</v>
      </c>
      <c r="I47" s="48">
        <v>0</v>
      </c>
      <c r="J47" s="71">
        <f t="shared" si="0"/>
        <v>2028775875</v>
      </c>
      <c r="L47" s="20"/>
    </row>
    <row r="48" spans="1:12" s="31" customFormat="1" ht="57" customHeight="1" x14ac:dyDescent="0.2">
      <c r="A48" s="50">
        <v>3</v>
      </c>
      <c r="B48" s="89" t="str">
        <f t="shared" ref="B48:B53" si="1">B15</f>
        <v>CORPORACION UNIVERSITARIA REMINGTON</v>
      </c>
      <c r="C48" s="89"/>
      <c r="D48" s="48">
        <v>124307360000</v>
      </c>
      <c r="E48" s="48">
        <v>61150546000</v>
      </c>
      <c r="F48" s="48">
        <v>50458004000</v>
      </c>
      <c r="G48" s="48">
        <v>38620906000</v>
      </c>
      <c r="H48" s="48">
        <v>8241674000</v>
      </c>
      <c r="I48" s="48">
        <v>3123127000</v>
      </c>
      <c r="J48" s="71">
        <f t="shared" si="0"/>
        <v>63156814000</v>
      </c>
      <c r="L48" s="20"/>
    </row>
    <row r="49" spans="1:12" s="31" customFormat="1" ht="57" customHeight="1" x14ac:dyDescent="0.2">
      <c r="A49" s="50">
        <v>4</v>
      </c>
      <c r="B49" s="89" t="str">
        <f t="shared" si="1"/>
        <v>BOOST BUSINESS CONSULTING S.A.S</v>
      </c>
      <c r="C49" s="89"/>
      <c r="D49" s="48">
        <v>4341021156</v>
      </c>
      <c r="E49" s="48">
        <v>805856122</v>
      </c>
      <c r="F49" s="48">
        <v>3796250867</v>
      </c>
      <c r="G49" s="48">
        <v>105856122</v>
      </c>
      <c r="H49" s="48">
        <v>1915292670</v>
      </c>
      <c r="I49" s="48">
        <v>1432000</v>
      </c>
      <c r="J49" s="71">
        <f t="shared" si="0"/>
        <v>3535165034</v>
      </c>
      <c r="L49" s="20"/>
    </row>
    <row r="50" spans="1:12" s="31" customFormat="1" ht="57" customHeight="1" x14ac:dyDescent="0.2">
      <c r="A50" s="50">
        <v>5</v>
      </c>
      <c r="B50" s="89" t="str">
        <f t="shared" si="1"/>
        <v>AVANCE ORGANIZACIONAL CONSULTORES S.A.S. BIC</v>
      </c>
      <c r="C50" s="89"/>
      <c r="D50" s="48">
        <v>2653456000</v>
      </c>
      <c r="E50" s="48">
        <v>363619000</v>
      </c>
      <c r="F50" s="48">
        <v>872108000</v>
      </c>
      <c r="G50" s="48">
        <v>67936000</v>
      </c>
      <c r="H50" s="48">
        <v>673136000</v>
      </c>
      <c r="I50" s="48">
        <v>32555000</v>
      </c>
      <c r="J50" s="71">
        <f t="shared" si="0"/>
        <v>2289837000</v>
      </c>
      <c r="L50" s="20"/>
    </row>
    <row r="51" spans="1:12" s="31" customFormat="1" ht="57" customHeight="1" x14ac:dyDescent="0.2">
      <c r="A51" s="50">
        <v>6</v>
      </c>
      <c r="B51" s="89" t="str">
        <f t="shared" si="1"/>
        <v>PRESENCIA COLOMBO SUIZA</v>
      </c>
      <c r="C51" s="89"/>
      <c r="D51" s="48">
        <v>21139794333.380001</v>
      </c>
      <c r="E51" s="48">
        <v>4215934793.5799999</v>
      </c>
      <c r="F51" s="48">
        <v>8184668668.96</v>
      </c>
      <c r="G51" s="48">
        <v>4215934793.5799999</v>
      </c>
      <c r="H51" s="48">
        <v>934658897.98000002</v>
      </c>
      <c r="I51" s="48">
        <v>4222389.84</v>
      </c>
      <c r="J51" s="71">
        <f t="shared" si="0"/>
        <v>16923859539.800001</v>
      </c>
      <c r="L51" s="20"/>
    </row>
    <row r="52" spans="1:12" s="31" customFormat="1" ht="57" customHeight="1" x14ac:dyDescent="0.2">
      <c r="A52" s="50">
        <v>7</v>
      </c>
      <c r="B52" s="89" t="str">
        <f t="shared" si="1"/>
        <v>CORPORACION INSTITUTO COLOMBIANO DE CUALIFICACION EMPRESARIAL - CICCE</v>
      </c>
      <c r="C52" s="89"/>
      <c r="D52" s="48">
        <v>4027891591</v>
      </c>
      <c r="E52" s="48">
        <v>1127577292</v>
      </c>
      <c r="F52" s="48">
        <v>1657006149</v>
      </c>
      <c r="G52" s="48">
        <v>136807885</v>
      </c>
      <c r="H52" s="48">
        <v>180927082</v>
      </c>
      <c r="I52" s="48">
        <v>0</v>
      </c>
      <c r="J52" s="71">
        <f t="shared" si="0"/>
        <v>2900314299</v>
      </c>
      <c r="L52" s="20"/>
    </row>
    <row r="53" spans="1:12" s="31" customFormat="1" ht="61.5" customHeight="1" x14ac:dyDescent="0.2">
      <c r="A53" s="98">
        <v>8</v>
      </c>
      <c r="B53" s="89" t="str">
        <f t="shared" si="1"/>
        <v>UT ALIANZA DOKUMA - TRANSMI_SAM-06-2023
ALIANZA PÚBLICA PARA EL DESARROLLO INTEGRAL  50%
DOKUMA CREATIVIDAD &amp; TECNOLOGÍA SAS  50%</v>
      </c>
      <c r="C53" s="89"/>
      <c r="D53" s="48">
        <v>28763541975</v>
      </c>
      <c r="E53" s="48">
        <v>17326095187</v>
      </c>
      <c r="F53" s="48">
        <v>19332684852</v>
      </c>
      <c r="G53" s="48">
        <v>14094853662</v>
      </c>
      <c r="H53" s="48">
        <v>1645682394</v>
      </c>
      <c r="I53" s="48">
        <v>6549983</v>
      </c>
      <c r="J53" s="71">
        <f t="shared" si="0"/>
        <v>11437446788</v>
      </c>
      <c r="L53" s="20"/>
    </row>
    <row r="54" spans="1:12" s="31" customFormat="1" ht="61.5" customHeight="1" x14ac:dyDescent="0.2">
      <c r="A54" s="98"/>
      <c r="B54" s="89"/>
      <c r="C54" s="89"/>
      <c r="D54" s="48">
        <v>298042806</v>
      </c>
      <c r="E54" s="48">
        <v>91258933</v>
      </c>
      <c r="F54" s="48">
        <v>294709472</v>
      </c>
      <c r="G54" s="48">
        <v>7645342</v>
      </c>
      <c r="H54" s="48">
        <v>84420349</v>
      </c>
      <c r="I54" s="48">
        <v>0</v>
      </c>
      <c r="J54" s="71">
        <f>D54-E54</f>
        <v>206783873</v>
      </c>
      <c r="L54" s="20"/>
    </row>
    <row r="55" spans="1:12" s="31" customFormat="1" ht="61.5" customHeight="1" x14ac:dyDescent="0.2">
      <c r="A55" s="50">
        <v>9</v>
      </c>
      <c r="B55" s="89" t="str">
        <f t="shared" ref="B55:B60" si="2">B22</f>
        <v>CORPORACION INDUSTRIAL MINUTO DE DIOS</v>
      </c>
      <c r="C55" s="89"/>
      <c r="D55" s="48">
        <v>20777322000</v>
      </c>
      <c r="E55" s="48">
        <v>4137462000</v>
      </c>
      <c r="F55" s="48">
        <v>10034540000</v>
      </c>
      <c r="G55" s="48">
        <v>1952198000</v>
      </c>
      <c r="H55" s="48">
        <v>910075000</v>
      </c>
      <c r="I55" s="48">
        <v>256000</v>
      </c>
      <c r="J55" s="71">
        <f t="shared" si="0"/>
        <v>16639860000</v>
      </c>
      <c r="L55" s="20"/>
    </row>
    <row r="56" spans="1:12" s="31" customFormat="1" ht="61.5" customHeight="1" x14ac:dyDescent="0.2">
      <c r="A56" s="50">
        <v>10</v>
      </c>
      <c r="B56" s="89" t="str">
        <f t="shared" si="2"/>
        <v>FEEDBACK EXPERIENCES &amp; CONSULTING SAS</v>
      </c>
      <c r="C56" s="89"/>
      <c r="D56" s="48">
        <v>746661619</v>
      </c>
      <c r="E56" s="48">
        <v>131019933</v>
      </c>
      <c r="F56" s="48">
        <v>743115566</v>
      </c>
      <c r="G56" s="48">
        <v>131019933</v>
      </c>
      <c r="H56" s="48">
        <v>200177531</v>
      </c>
      <c r="I56" s="48">
        <v>1679260</v>
      </c>
      <c r="J56" s="71">
        <f t="shared" si="0"/>
        <v>615641686</v>
      </c>
      <c r="L56" s="20"/>
    </row>
    <row r="57" spans="1:12" s="31" customFormat="1" ht="61.5" customHeight="1" x14ac:dyDescent="0.2">
      <c r="A57" s="50">
        <v>11</v>
      </c>
      <c r="B57" s="89" t="str">
        <f t="shared" si="2"/>
        <v>CAJA DE COMPENSACION FAMILIAR COMPENSAR</v>
      </c>
      <c r="C57" s="89"/>
      <c r="D57" s="48">
        <v>4308258389262</v>
      </c>
      <c r="E57" s="48">
        <v>2492920811745</v>
      </c>
      <c r="F57" s="48">
        <v>1704284791881</v>
      </c>
      <c r="G57" s="48">
        <v>1111254946353</v>
      </c>
      <c r="H57" s="48">
        <v>153491864308</v>
      </c>
      <c r="I57" s="48">
        <v>29314179842</v>
      </c>
      <c r="J57" s="71">
        <f>D57-E57</f>
        <v>1815337577517</v>
      </c>
      <c r="L57" s="20"/>
    </row>
    <row r="58" spans="1:12" s="31" customFormat="1" ht="61.5" customHeight="1" x14ac:dyDescent="0.2">
      <c r="A58" s="50">
        <v>12</v>
      </c>
      <c r="B58" s="89" t="str">
        <f t="shared" si="2"/>
        <v>KAPITAL GROUP SAS</v>
      </c>
      <c r="C58" s="89"/>
      <c r="D58" s="48">
        <v>797921240</v>
      </c>
      <c r="E58" s="48">
        <v>156455929</v>
      </c>
      <c r="F58" s="48">
        <v>762156240</v>
      </c>
      <c r="G58" s="48">
        <v>156455929</v>
      </c>
      <c r="H58" s="48">
        <v>66105686</v>
      </c>
      <c r="I58" s="48">
        <v>0</v>
      </c>
      <c r="J58" s="71">
        <f>D58-E58</f>
        <v>641465311</v>
      </c>
      <c r="L58" s="20"/>
    </row>
    <row r="59" spans="1:12" s="31" customFormat="1" ht="61.5" customHeight="1" x14ac:dyDescent="0.2">
      <c r="A59" s="50">
        <v>13</v>
      </c>
      <c r="B59" s="89" t="str">
        <f t="shared" si="2"/>
        <v>GRUPO ODA LTDA</v>
      </c>
      <c r="C59" s="89"/>
      <c r="D59" s="48">
        <v>3084688564</v>
      </c>
      <c r="E59" s="48">
        <v>1617962793</v>
      </c>
      <c r="F59" s="48">
        <v>2813443922</v>
      </c>
      <c r="G59" s="48">
        <v>230944918</v>
      </c>
      <c r="H59" s="48">
        <v>189301060</v>
      </c>
      <c r="I59" s="48">
        <v>49390759</v>
      </c>
      <c r="J59" s="71">
        <f>D59-E59</f>
        <v>1466725771</v>
      </c>
      <c r="L59" s="20"/>
    </row>
    <row r="60" spans="1:12" s="31" customFormat="1" ht="61.5" customHeight="1" x14ac:dyDescent="0.2">
      <c r="A60" s="98">
        <v>14</v>
      </c>
      <c r="B60" s="89" t="str">
        <f t="shared" si="2"/>
        <v>UNIÓN TEMPORAL EDUCACIÓN INFORMAL 2023
CONSTRUCTORA SILVER S.A.S  35%
ASOCIACION DE PROFESIONALES PARA EL DESARROLLO INTEGRAL DE LA SOCIEDAD SERVICURE  65%</v>
      </c>
      <c r="C60" s="89"/>
      <c r="D60" s="48">
        <v>926535586</v>
      </c>
      <c r="E60" s="48">
        <v>62227996</v>
      </c>
      <c r="F60" s="48">
        <v>674100618</v>
      </c>
      <c r="G60" s="48">
        <v>14192412</v>
      </c>
      <c r="H60" s="48">
        <v>103004742</v>
      </c>
      <c r="I60" s="48">
        <v>1906739</v>
      </c>
      <c r="J60" s="71">
        <f t="shared" ref="J60:J73" si="3">D60-E60</f>
        <v>864307590</v>
      </c>
      <c r="L60" s="20"/>
    </row>
    <row r="61" spans="1:12" s="31" customFormat="1" ht="61.5" customHeight="1" x14ac:dyDescent="0.2">
      <c r="A61" s="98"/>
      <c r="B61" s="89"/>
      <c r="C61" s="89"/>
      <c r="D61" s="48">
        <v>1338793079.8399999</v>
      </c>
      <c r="E61" s="48">
        <v>7551980</v>
      </c>
      <c r="F61" s="48">
        <v>1335695350.02</v>
      </c>
      <c r="G61" s="48">
        <v>7551980</v>
      </c>
      <c r="H61" s="48">
        <v>23000020.100000001</v>
      </c>
      <c r="I61" s="48">
        <v>388316</v>
      </c>
      <c r="J61" s="71">
        <f>D61-E61</f>
        <v>1331241099.8399999</v>
      </c>
      <c r="L61" s="20"/>
    </row>
    <row r="62" spans="1:12" s="31" customFormat="1" ht="61.5" customHeight="1" x14ac:dyDescent="0.2">
      <c r="A62" s="50">
        <v>15</v>
      </c>
      <c r="B62" s="89" t="str">
        <f>B29</f>
        <v>BD GUIDANCE SAS BIC</v>
      </c>
      <c r="C62" s="89"/>
      <c r="D62" s="48">
        <v>6250951526</v>
      </c>
      <c r="E62" s="48">
        <v>2962335349</v>
      </c>
      <c r="F62" s="48">
        <v>4684562532</v>
      </c>
      <c r="G62" s="48">
        <v>1259958639</v>
      </c>
      <c r="H62" s="48">
        <v>832898743</v>
      </c>
      <c r="I62" s="48">
        <v>146132832</v>
      </c>
      <c r="J62" s="71">
        <f>D62-E62</f>
        <v>3288616177</v>
      </c>
      <c r="L62" s="20"/>
    </row>
    <row r="63" spans="1:12" s="31" customFormat="1" ht="61.5" customHeight="1" x14ac:dyDescent="0.2">
      <c r="A63" s="50">
        <v>16</v>
      </c>
      <c r="B63" s="89" t="str">
        <f>B30</f>
        <v>UNIVERSIDAD LA GRAN COLOMBIA</v>
      </c>
      <c r="C63" s="89"/>
      <c r="D63" s="48">
        <v>239165458684</v>
      </c>
      <c r="E63" s="48">
        <v>27581871034</v>
      </c>
      <c r="F63" s="48">
        <v>40377407817</v>
      </c>
      <c r="G63" s="48">
        <v>20614179328</v>
      </c>
      <c r="H63" s="48">
        <v>5603797652</v>
      </c>
      <c r="I63" s="48">
        <v>9992953</v>
      </c>
      <c r="J63" s="71">
        <f>D63-E63</f>
        <v>211583587650</v>
      </c>
      <c r="L63" s="20"/>
    </row>
    <row r="64" spans="1:12" s="31" customFormat="1" ht="61.5" customHeight="1" x14ac:dyDescent="0.2">
      <c r="A64" s="50">
        <v>17</v>
      </c>
      <c r="B64" s="89" t="str">
        <f>B31</f>
        <v>CENTRO DE RECURSOS EDUCATIVOS PARA LA COMPETITIVIDAD EMPRESARIAL SAS</v>
      </c>
      <c r="C64" s="89"/>
      <c r="D64" s="48">
        <v>4624444765</v>
      </c>
      <c r="E64" s="48">
        <v>1275633093</v>
      </c>
      <c r="F64" s="48">
        <v>2473824641</v>
      </c>
      <c r="G64" s="48">
        <v>396588065</v>
      </c>
      <c r="H64" s="48">
        <v>1027850047</v>
      </c>
      <c r="I64" s="48">
        <v>82295</v>
      </c>
      <c r="J64" s="71">
        <f>D64-E64</f>
        <v>3348811672</v>
      </c>
      <c r="L64" s="20"/>
    </row>
    <row r="65" spans="1:13" s="31" customFormat="1" ht="61.5" customHeight="1" x14ac:dyDescent="0.2">
      <c r="A65" s="98">
        <v>18</v>
      </c>
      <c r="B65" s="89" t="str">
        <f>B32</f>
        <v>UT TRANSMILENIO SAMC TMSA-SAM-06-2023
CORPORACION POLITECNICO COLOMBO ANDINO  35%
BUSINESS SUPPORT S A S  65%</v>
      </c>
      <c r="C65" s="89"/>
      <c r="D65" s="48">
        <v>610816635</v>
      </c>
      <c r="E65" s="48">
        <v>68108212</v>
      </c>
      <c r="F65" s="48">
        <v>604406435</v>
      </c>
      <c r="G65" s="48">
        <v>68108212</v>
      </c>
      <c r="H65" s="48">
        <v>156607717</v>
      </c>
      <c r="I65" s="48">
        <v>77566080</v>
      </c>
      <c r="J65" s="71">
        <f t="shared" si="3"/>
        <v>542708423</v>
      </c>
      <c r="L65" s="20"/>
    </row>
    <row r="66" spans="1:13" s="31" customFormat="1" ht="61.5" customHeight="1" x14ac:dyDescent="0.2">
      <c r="A66" s="98"/>
      <c r="B66" s="89"/>
      <c r="C66" s="89"/>
      <c r="D66" s="48">
        <v>2076102243</v>
      </c>
      <c r="E66" s="48">
        <v>505495506</v>
      </c>
      <c r="F66" s="48">
        <v>1355141132</v>
      </c>
      <c r="G66" s="48">
        <v>499759964</v>
      </c>
      <c r="H66" s="48">
        <v>117656512</v>
      </c>
      <c r="I66" s="48">
        <v>16395555</v>
      </c>
      <c r="J66" s="71">
        <f>D66-E66</f>
        <v>1570606737</v>
      </c>
      <c r="L66" s="20"/>
    </row>
    <row r="67" spans="1:13" s="31" customFormat="1" ht="61.5" customHeight="1" x14ac:dyDescent="0.2">
      <c r="A67" s="50">
        <v>19</v>
      </c>
      <c r="B67" s="89" t="str">
        <f>B34</f>
        <v>CIDOR CONSULTING ALLIANCE SAS</v>
      </c>
      <c r="C67" s="89"/>
      <c r="D67" s="48">
        <v>1591997129</v>
      </c>
      <c r="E67" s="48">
        <v>56341419</v>
      </c>
      <c r="F67" s="48">
        <v>1521614669</v>
      </c>
      <c r="G67" s="48">
        <v>56341419</v>
      </c>
      <c r="H67" s="48">
        <v>249443991</v>
      </c>
      <c r="I67" s="48">
        <v>5234000</v>
      </c>
      <c r="J67" s="71">
        <f>D67-E67</f>
        <v>1535655710</v>
      </c>
      <c r="L67" s="20"/>
    </row>
    <row r="68" spans="1:13" s="31" customFormat="1" ht="61.5" customHeight="1" x14ac:dyDescent="0.2">
      <c r="A68" s="50">
        <v>20</v>
      </c>
      <c r="B68" s="89" t="str">
        <f>B35</f>
        <v>UNIVERSIDAD DE LOS ANDES</v>
      </c>
      <c r="C68" s="89"/>
      <c r="D68" s="48">
        <v>1620559598000</v>
      </c>
      <c r="E68" s="48">
        <v>446202078000</v>
      </c>
      <c r="F68" s="48">
        <v>513312055000</v>
      </c>
      <c r="G68" s="48">
        <v>353277598000</v>
      </c>
      <c r="H68" s="48">
        <v>62202743000</v>
      </c>
      <c r="I68" s="48">
        <v>2503346000</v>
      </c>
      <c r="J68" s="71">
        <f>D68-E68</f>
        <v>1174357520000</v>
      </c>
      <c r="L68" s="20"/>
    </row>
    <row r="69" spans="1:13" s="31" customFormat="1" ht="61.5" customHeight="1" x14ac:dyDescent="0.2">
      <c r="A69" s="50">
        <v>21</v>
      </c>
      <c r="B69" s="89" t="str">
        <f t="shared" ref="B69:B70" si="4">B36</f>
        <v>EDUCACION FUTURO LTDA</v>
      </c>
      <c r="C69" s="89"/>
      <c r="D69" s="48">
        <v>14007979849</v>
      </c>
      <c r="E69" s="48">
        <v>3178193409</v>
      </c>
      <c r="F69" s="48">
        <v>6679588753</v>
      </c>
      <c r="G69" s="48">
        <v>2080018259</v>
      </c>
      <c r="H69" s="48">
        <v>1439468547</v>
      </c>
      <c r="I69" s="48">
        <v>113616967</v>
      </c>
      <c r="J69" s="71">
        <f t="shared" ref="J69:J70" si="5">D69-E69</f>
        <v>10829786440</v>
      </c>
      <c r="L69" s="20"/>
    </row>
    <row r="70" spans="1:13" s="31" customFormat="1" ht="61.5" customHeight="1" x14ac:dyDescent="0.2">
      <c r="A70" s="50">
        <v>22</v>
      </c>
      <c r="B70" s="89" t="str">
        <f t="shared" si="4"/>
        <v>COLEGIO MAYOR DE NUESTRA SEÑORA DEL ROSARIO</v>
      </c>
      <c r="C70" s="89"/>
      <c r="D70" s="48">
        <v>709353811689</v>
      </c>
      <c r="E70" s="48">
        <v>210429661078</v>
      </c>
      <c r="F70" s="48">
        <v>236159783568</v>
      </c>
      <c r="G70" s="48">
        <v>207330798212</v>
      </c>
      <c r="H70" s="48">
        <v>10162047635</v>
      </c>
      <c r="I70" s="48">
        <v>0</v>
      </c>
      <c r="J70" s="71">
        <f t="shared" si="5"/>
        <v>498924150611</v>
      </c>
      <c r="L70" s="20"/>
    </row>
    <row r="71" spans="1:13" s="31" customFormat="1" ht="61.5" customHeight="1" x14ac:dyDescent="0.2">
      <c r="A71" s="98">
        <v>23</v>
      </c>
      <c r="B71" s="89" t="str">
        <f>B38</f>
        <v>UT MERANI 2023
FUNDACIÓN DE EDUCACIÓN SUPERIOR ALBERTO MERANI  90%
FUNDACION INTERNACIONAL DE PEDAGOGIA CONCEPTUAL ALBERTO MERANI  10%</v>
      </c>
      <c r="C71" s="89"/>
      <c r="D71" s="48">
        <v>3684214000</v>
      </c>
      <c r="E71" s="48">
        <v>315672000</v>
      </c>
      <c r="F71" s="48">
        <v>1701174000</v>
      </c>
      <c r="G71" s="48">
        <v>315672000</v>
      </c>
      <c r="H71" s="48">
        <v>530921000</v>
      </c>
      <c r="I71" s="48">
        <v>0</v>
      </c>
      <c r="J71" s="71">
        <f t="shared" si="3"/>
        <v>3368542000</v>
      </c>
      <c r="L71" s="20"/>
    </row>
    <row r="72" spans="1:13" s="31" customFormat="1" ht="61.5" customHeight="1" x14ac:dyDescent="0.2">
      <c r="A72" s="98"/>
      <c r="B72" s="89"/>
      <c r="C72" s="89"/>
      <c r="D72" s="48">
        <v>12034782000</v>
      </c>
      <c r="E72" s="48">
        <v>4104799000</v>
      </c>
      <c r="F72" s="48">
        <v>11083844000</v>
      </c>
      <c r="G72" s="48">
        <v>4104799000</v>
      </c>
      <c r="H72" s="48">
        <v>846294000</v>
      </c>
      <c r="I72" s="48">
        <v>0</v>
      </c>
      <c r="J72" s="71">
        <f t="shared" si="3"/>
        <v>7929983000</v>
      </c>
      <c r="L72" s="20"/>
    </row>
    <row r="73" spans="1:13" s="31" customFormat="1" ht="61.5" customHeight="1" thickBot="1" x14ac:dyDescent="0.25">
      <c r="A73" s="70">
        <v>24</v>
      </c>
      <c r="B73" s="99" t="str">
        <f>B40</f>
        <v>G&amp;D GERENCIA Y DIRECCION DE PROYECTOS S.A.S</v>
      </c>
      <c r="C73" s="99"/>
      <c r="D73" s="63">
        <v>3303782898</v>
      </c>
      <c r="E73" s="63">
        <v>638624602</v>
      </c>
      <c r="F73" s="63">
        <v>2854266013</v>
      </c>
      <c r="G73" s="63">
        <v>67599000</v>
      </c>
      <c r="H73" s="63">
        <v>615101604</v>
      </c>
      <c r="I73" s="63">
        <v>24138685</v>
      </c>
      <c r="J73" s="72">
        <f t="shared" si="3"/>
        <v>2665158296</v>
      </c>
      <c r="L73" s="20"/>
    </row>
    <row r="74" spans="1:13" s="10" customFormat="1" ht="6" customHeight="1" x14ac:dyDescent="0.2">
      <c r="A74" s="19"/>
      <c r="B74" s="32"/>
      <c r="C74" s="32"/>
      <c r="D74" s="33"/>
      <c r="E74" s="19"/>
      <c r="F74" s="34"/>
      <c r="G74" s="9"/>
      <c r="H74" s="9"/>
      <c r="I74" s="9"/>
      <c r="J74" s="9"/>
      <c r="K74" s="19"/>
      <c r="L74" s="14"/>
    </row>
    <row r="75" spans="1:13" s="10" customFormat="1" ht="45.75" customHeight="1" thickBot="1" x14ac:dyDescent="0.25">
      <c r="A75" s="19"/>
      <c r="B75" s="49" t="s">
        <v>7</v>
      </c>
      <c r="C75" s="3"/>
      <c r="D75" s="9"/>
      <c r="E75" s="9"/>
      <c r="F75" s="8"/>
      <c r="G75" s="9"/>
      <c r="H75" s="9"/>
      <c r="I75" s="9"/>
      <c r="J75" s="9"/>
      <c r="K75" s="19"/>
      <c r="L75" s="14"/>
    </row>
    <row r="76" spans="1:13" s="10" customFormat="1" ht="45.75" customHeight="1" thickBot="1" x14ac:dyDescent="0.25">
      <c r="A76" s="19"/>
      <c r="B76" s="136" t="s">
        <v>32</v>
      </c>
      <c r="C76" s="137"/>
      <c r="D76" s="60">
        <f>D6*0.3</f>
        <v>274073653.5</v>
      </c>
      <c r="E76" s="9"/>
      <c r="F76" s="9"/>
      <c r="G76" s="9"/>
      <c r="H76" s="9"/>
      <c r="I76" s="9"/>
      <c r="J76" s="9"/>
      <c r="K76" s="19"/>
      <c r="L76" s="14"/>
    </row>
    <row r="77" spans="1:13" s="10" customFormat="1" ht="45.75" customHeight="1" x14ac:dyDescent="0.2">
      <c r="A77" s="19"/>
      <c r="B77" s="11"/>
      <c r="C77" s="11"/>
      <c r="D77" s="12"/>
      <c r="E77" s="9"/>
      <c r="F77" s="9"/>
      <c r="G77" s="56"/>
      <c r="H77" s="9"/>
      <c r="I77" s="9"/>
      <c r="J77" s="9"/>
      <c r="K77" s="19"/>
      <c r="L77" s="20"/>
      <c r="M77" s="14"/>
    </row>
    <row r="78" spans="1:13" s="10" customFormat="1" ht="21" thickBot="1" x14ac:dyDescent="0.25">
      <c r="A78" s="31"/>
      <c r="B78" s="138" t="s">
        <v>9</v>
      </c>
      <c r="C78" s="138"/>
      <c r="D78" s="138"/>
      <c r="E78" s="7"/>
      <c r="F78" s="7"/>
      <c r="G78" s="7"/>
      <c r="H78" s="7"/>
      <c r="I78" s="7"/>
      <c r="J78" s="7"/>
      <c r="K78" s="31"/>
      <c r="L78" s="20"/>
    </row>
    <row r="79" spans="1:13" s="10" customFormat="1" ht="32.25" customHeight="1" x14ac:dyDescent="0.2">
      <c r="A79" s="140" t="s">
        <v>0</v>
      </c>
      <c r="B79" s="122"/>
      <c r="C79" s="122"/>
      <c r="D79" s="122" t="s">
        <v>2</v>
      </c>
      <c r="E79" s="122"/>
      <c r="F79" s="122"/>
      <c r="G79" s="122"/>
      <c r="H79" s="122"/>
      <c r="I79" s="122"/>
      <c r="J79" s="122"/>
      <c r="K79" s="139"/>
      <c r="L79" s="20"/>
    </row>
    <row r="80" spans="1:13" s="10" customFormat="1" ht="102" customHeight="1" x14ac:dyDescent="0.2">
      <c r="A80" s="141"/>
      <c r="B80" s="104"/>
      <c r="C80" s="104"/>
      <c r="D80" s="66" t="s">
        <v>39</v>
      </c>
      <c r="E80" s="66" t="s">
        <v>40</v>
      </c>
      <c r="F80" s="66" t="s">
        <v>41</v>
      </c>
      <c r="G80" s="66" t="s">
        <v>34</v>
      </c>
      <c r="H80" s="66" t="s">
        <v>42</v>
      </c>
      <c r="I80" s="66" t="s">
        <v>35</v>
      </c>
      <c r="J80" s="64" t="s">
        <v>30</v>
      </c>
      <c r="K80" s="69" t="s">
        <v>8</v>
      </c>
      <c r="L80" s="20"/>
    </row>
    <row r="81" spans="1:12" s="10" customFormat="1" ht="90" customHeight="1" x14ac:dyDescent="0.2">
      <c r="A81" s="50">
        <v>1</v>
      </c>
      <c r="B81" s="89" t="str">
        <f>B12</f>
        <v>ALGOAP INC S.A.S.</v>
      </c>
      <c r="C81" s="89"/>
      <c r="D81" s="73">
        <f>(((E45)/((D45))))</f>
        <v>7.2299509001636661E-2</v>
      </c>
      <c r="E81" s="74">
        <f>((F45))/((G45))</f>
        <v>13.718166383701188</v>
      </c>
      <c r="F81" s="74">
        <f>(((H45))/((I45)))</f>
        <v>302.16753166666666</v>
      </c>
      <c r="G81" s="75">
        <f>((F45-G45))</f>
        <v>1123650000</v>
      </c>
      <c r="H81" s="73">
        <f>(((H45))/((J45)))</f>
        <v>0.79963180434878489</v>
      </c>
      <c r="I81" s="73">
        <f>((H45))/((D45))</f>
        <v>0.74181881751227496</v>
      </c>
      <c r="J81" s="67" t="s">
        <v>26</v>
      </c>
      <c r="K81" s="76" t="s">
        <v>29</v>
      </c>
      <c r="L81" s="20"/>
    </row>
    <row r="82" spans="1:12" s="10" customFormat="1" ht="96" customHeight="1" x14ac:dyDescent="0.2">
      <c r="A82" s="50">
        <v>2</v>
      </c>
      <c r="B82" s="89" t="str">
        <f>B13</f>
        <v>UNIÓN TEMPORAL FORMACIÓN TERCER MILENIO
FUNDACIÓN DE EDUCACIÓN SUPERIOR SAN JOSÉ FESSANJOSE  50%
EUONIA S.A.S  50%</v>
      </c>
      <c r="C82" s="89"/>
      <c r="D82" s="73">
        <f>(((E46*0.5)+(E47*0.5))/((D46*0.5)+(D47*0.5)))</f>
        <v>0.39369007394897054</v>
      </c>
      <c r="E82" s="74">
        <f>((F46*0.5)+(F47*0.5))/((G46*0.5)+(G47*0.5))</f>
        <v>2.2785520178181522</v>
      </c>
      <c r="F82" s="74">
        <f>(((H46*0.5)+(H47*0.5))/((I46*0.5)+(I47*0.5)))</f>
        <v>228.2796583501603</v>
      </c>
      <c r="G82" s="75">
        <f>((F46-G46)+(F47-G47))</f>
        <v>19052374608</v>
      </c>
      <c r="H82" s="73">
        <f>(((H46*0.5)+(H47*0.5))/((J46*0.5)+(J47*0.5)))</f>
        <v>0.46285871881681523</v>
      </c>
      <c r="I82" s="73">
        <f>((H46*0.5)+(H47*0.5))/((D46*0.5)+(D47*0.5))</f>
        <v>0.28063583557789751</v>
      </c>
      <c r="J82" s="67" t="s">
        <v>26</v>
      </c>
      <c r="K82" s="76" t="s">
        <v>29</v>
      </c>
      <c r="L82" s="20"/>
    </row>
    <row r="83" spans="1:12" s="10" customFormat="1" ht="63.75" customHeight="1" x14ac:dyDescent="0.2">
      <c r="A83" s="50">
        <v>3</v>
      </c>
      <c r="B83" s="89" t="str">
        <f>B15</f>
        <v>CORPORACION UNIVERSITARIA REMINGTON</v>
      </c>
      <c r="C83" s="89"/>
      <c r="D83" s="73">
        <f>(((E48)/((D48))))</f>
        <v>0.4919302123381914</v>
      </c>
      <c r="E83" s="74">
        <f>((F48))/((G48))</f>
        <v>1.306494570583093</v>
      </c>
      <c r="F83" s="74">
        <f>(((H48))/((I48)))</f>
        <v>2.6389173414978</v>
      </c>
      <c r="G83" s="75">
        <f>((F48-G48))</f>
        <v>11837098000</v>
      </c>
      <c r="H83" s="73">
        <f>(((H48))/((J48)))</f>
        <v>0.13049540466053275</v>
      </c>
      <c r="I83" s="73">
        <f>((H48))/((D48))</f>
        <v>6.6300772536718663E-2</v>
      </c>
      <c r="J83" s="67" t="s">
        <v>26</v>
      </c>
      <c r="K83" s="76" t="s">
        <v>29</v>
      </c>
      <c r="L83" s="20"/>
    </row>
    <row r="84" spans="1:12" s="10" customFormat="1" ht="63.75" customHeight="1" x14ac:dyDescent="0.2">
      <c r="A84" s="50">
        <v>4</v>
      </c>
      <c r="B84" s="89" t="str">
        <f>B16</f>
        <v>BOOST BUSINESS CONSULTING S.A.S</v>
      </c>
      <c r="C84" s="89"/>
      <c r="D84" s="73">
        <f>(((E49)/((D49))))</f>
        <v>0.18563745557567146</v>
      </c>
      <c r="E84" s="74">
        <f>((F49))/((G49))</f>
        <v>35.862364833278136</v>
      </c>
      <c r="F84" s="74">
        <f>(((H49))/((I49)))</f>
        <v>1337.4948812849161</v>
      </c>
      <c r="G84" s="75">
        <f>((F49-G49))</f>
        <v>3690394745</v>
      </c>
      <c r="H84" s="73">
        <f>(((H49))/((J49)))</f>
        <v>0.54178309967975313</v>
      </c>
      <c r="I84" s="73">
        <f>((H49))/((D49))</f>
        <v>0.44120786358130343</v>
      </c>
      <c r="J84" s="67" t="s">
        <v>26</v>
      </c>
      <c r="K84" s="76" t="s">
        <v>29</v>
      </c>
      <c r="L84" s="20"/>
    </row>
    <row r="85" spans="1:12" s="10" customFormat="1" ht="63.75" customHeight="1" x14ac:dyDescent="0.2">
      <c r="A85" s="50">
        <v>5</v>
      </c>
      <c r="B85" s="89" t="str">
        <f>B17</f>
        <v>AVANCE ORGANIZACIONAL CONSULTORES S.A.S. BIC</v>
      </c>
      <c r="C85" s="89"/>
      <c r="D85" s="73">
        <f>(((E50)/((D50))))</f>
        <v>0.13703600135069133</v>
      </c>
      <c r="E85" s="74">
        <f>((F50))/((G50))</f>
        <v>12.837199717381065</v>
      </c>
      <c r="F85" s="74">
        <f>(((H50))/((I50)))</f>
        <v>20.676885271079712</v>
      </c>
      <c r="G85" s="75">
        <f>((F50-G50))</f>
        <v>804172000</v>
      </c>
      <c r="H85" s="73">
        <f>(((H50))/((J50)))</f>
        <v>0.29396677580107228</v>
      </c>
      <c r="I85" s="73">
        <f>((H50))/((D50))</f>
        <v>0.25368274431533816</v>
      </c>
      <c r="J85" s="67" t="s">
        <v>26</v>
      </c>
      <c r="K85" s="76" t="s">
        <v>29</v>
      </c>
      <c r="L85" s="20"/>
    </row>
    <row r="86" spans="1:12" s="10" customFormat="1" ht="63.75" customHeight="1" x14ac:dyDescent="0.2">
      <c r="A86" s="50">
        <v>6</v>
      </c>
      <c r="B86" s="89" t="str">
        <f>B18</f>
        <v>PRESENCIA COLOMBO SUIZA</v>
      </c>
      <c r="C86" s="89"/>
      <c r="D86" s="73">
        <f>(((E51)/((D51))))</f>
        <v>0.19943121144385903</v>
      </c>
      <c r="E86" s="74">
        <f>((F51))/((G51))</f>
        <v>1.9413650992476363</v>
      </c>
      <c r="F86" s="74">
        <f>(((H51))/((I51)))</f>
        <v>221.3577934291354</v>
      </c>
      <c r="G86" s="75">
        <f>((F51-G51))</f>
        <v>3968733875.3800001</v>
      </c>
      <c r="H86" s="73">
        <f>(((H51))/((J51)))</f>
        <v>5.5227289956050148E-2</v>
      </c>
      <c r="I86" s="73">
        <f>((H51))/((D51))</f>
        <v>4.4213244615353794E-2</v>
      </c>
      <c r="J86" s="67" t="s">
        <v>26</v>
      </c>
      <c r="K86" s="76" t="s">
        <v>29</v>
      </c>
      <c r="L86" s="20"/>
    </row>
    <row r="87" spans="1:12" s="10" customFormat="1" ht="63.75" customHeight="1" x14ac:dyDescent="0.2">
      <c r="A87" s="50">
        <v>7</v>
      </c>
      <c r="B87" s="89" t="str">
        <f>B19</f>
        <v>CORPORACION INSTITUTO COLOMBIANO DE CUALIFICACION EMPRESARIAL - CICCE</v>
      </c>
      <c r="C87" s="89"/>
      <c r="D87" s="73">
        <f>(((E52)/((D52))))</f>
        <v>0.27994231386948965</v>
      </c>
      <c r="E87" s="74">
        <f>((F52))/((G52))</f>
        <v>12.111919930638502</v>
      </c>
      <c r="F87" s="74" t="s">
        <v>37</v>
      </c>
      <c r="G87" s="75">
        <f>((F52-G52))</f>
        <v>1520198264</v>
      </c>
      <c r="H87" s="73">
        <f>(((H52))/((J52)))</f>
        <v>6.2381888081020007E-2</v>
      </c>
      <c r="I87" s="73">
        <f>((H52))/((D52))</f>
        <v>4.4918557988071733E-2</v>
      </c>
      <c r="J87" s="67" t="s">
        <v>26</v>
      </c>
      <c r="K87" s="76" t="s">
        <v>29</v>
      </c>
      <c r="L87" s="20"/>
    </row>
    <row r="88" spans="1:12" s="10" customFormat="1" ht="70.5" customHeight="1" x14ac:dyDescent="0.2">
      <c r="A88" s="50">
        <v>8</v>
      </c>
      <c r="B88" s="89" t="str">
        <f>+B20</f>
        <v>UT ALIANZA DOKUMA - TRANSMI_SAM-06-2023
ALIANZA PÚBLICA PARA EL DESARROLLO INTEGRAL  50%
DOKUMA CREATIVIDAD &amp; TECNOLOGÍA SAS  50%</v>
      </c>
      <c r="C88" s="89"/>
      <c r="D88" s="87">
        <f>(((E53*0.5)+(E54*0.5))/(+(D53*0.5)+(D54*0.5)))</f>
        <v>0.59932568203875747</v>
      </c>
      <c r="E88" s="74">
        <f>((F53*0.5)+(F54*0.5))/((G53*0.5)+(G54*0.5))</f>
        <v>1.3917671129374256</v>
      </c>
      <c r="F88" s="74">
        <f>(((H53*0.5)+(H54*0.5))/((I53*0.5)+(I54*0.5)))</f>
        <v>264.13850890910709</v>
      </c>
      <c r="G88" s="75">
        <f>((F53-G53)+(F54-G54))</f>
        <v>5524895320</v>
      </c>
      <c r="H88" s="73">
        <f>(((H53*0.5)+(H54*0.5))/((J53*0.5)+(J54*0.5)))</f>
        <v>0.14858025346359979</v>
      </c>
      <c r="I88" s="73">
        <f>((H53*0.5)+(H54*0.5))/((D53*0.5)+(D54*0.5))</f>
        <v>5.953229171903638E-2</v>
      </c>
      <c r="J88" s="67" t="s">
        <v>26</v>
      </c>
      <c r="K88" s="88" t="s">
        <v>46</v>
      </c>
      <c r="L88" s="20"/>
    </row>
    <row r="89" spans="1:12" s="10" customFormat="1" ht="70.5" customHeight="1" x14ac:dyDescent="0.2">
      <c r="A89" s="50">
        <v>9</v>
      </c>
      <c r="B89" s="89" t="str">
        <f t="shared" ref="B89:B94" si="6">B22</f>
        <v>CORPORACION INDUSTRIAL MINUTO DE DIOS</v>
      </c>
      <c r="C89" s="89"/>
      <c r="D89" s="73">
        <f>(((E55)/((D55))))</f>
        <v>0.19913355532536869</v>
      </c>
      <c r="E89" s="74">
        <f>((F55))/((G55))</f>
        <v>5.1401241062638112</v>
      </c>
      <c r="F89" s="74">
        <f>(((H55))/((I55)))</f>
        <v>3554.98046875</v>
      </c>
      <c r="G89" s="75">
        <f>((F55-G55))</f>
        <v>8082342000</v>
      </c>
      <c r="H89" s="73">
        <f>(((H55))/((J55)))</f>
        <v>5.4692467364509077E-2</v>
      </c>
      <c r="I89" s="73">
        <f>((H55))/((D55))</f>
        <v>4.3801361888697689E-2</v>
      </c>
      <c r="J89" s="67" t="s">
        <v>26</v>
      </c>
      <c r="K89" s="76" t="s">
        <v>29</v>
      </c>
      <c r="L89" s="20"/>
    </row>
    <row r="90" spans="1:12" s="10" customFormat="1" ht="70.5" customHeight="1" x14ac:dyDescent="0.2">
      <c r="A90" s="50">
        <v>10</v>
      </c>
      <c r="B90" s="89" t="str">
        <f t="shared" si="6"/>
        <v>FEEDBACK EXPERIENCES &amp; CONSULTING SAS</v>
      </c>
      <c r="C90" s="89"/>
      <c r="D90" s="73">
        <f>(((E56)/((D56))))</f>
        <v>0.17547431080691453</v>
      </c>
      <c r="E90" s="74">
        <f>((F56))/((G56))</f>
        <v>5.6717748893979358</v>
      </c>
      <c r="F90" s="74">
        <f>(((H56))/((I56)))</f>
        <v>119.20579957838572</v>
      </c>
      <c r="G90" s="75">
        <f>((F56-G56))</f>
        <v>612095633</v>
      </c>
      <c r="H90" s="73">
        <f>(((H56))/((J56)))</f>
        <v>0.32515265868464927</v>
      </c>
      <c r="I90" s="73">
        <f>((H56))/((D56))</f>
        <v>0.26809671999492451</v>
      </c>
      <c r="J90" s="67" t="s">
        <v>26</v>
      </c>
      <c r="K90" s="76" t="s">
        <v>29</v>
      </c>
      <c r="L90" s="20"/>
    </row>
    <row r="91" spans="1:12" s="10" customFormat="1" ht="70.5" customHeight="1" x14ac:dyDescent="0.2">
      <c r="A91" s="50">
        <v>11</v>
      </c>
      <c r="B91" s="89" t="str">
        <f t="shared" si="6"/>
        <v>CAJA DE COMPENSACION FAMILIAR COMPENSAR</v>
      </c>
      <c r="C91" s="89"/>
      <c r="D91" s="73">
        <f>(((E57)/((D57))))</f>
        <v>0.57863772004910663</v>
      </c>
      <c r="E91" s="74">
        <f>((F57))/((G57))</f>
        <v>1.5336577780591663</v>
      </c>
      <c r="F91" s="74">
        <f>(((H57))/((I57)))</f>
        <v>5.2360961533054375</v>
      </c>
      <c r="G91" s="75">
        <f>((F57-G57))</f>
        <v>593029845528</v>
      </c>
      <c r="H91" s="73">
        <f>(((H57))/((J57)))</f>
        <v>8.455279404172561E-2</v>
      </c>
      <c r="I91" s="73">
        <f>((H57))/((D57))</f>
        <v>3.5627358073639821E-2</v>
      </c>
      <c r="J91" s="67" t="s">
        <v>26</v>
      </c>
      <c r="K91" s="76" t="s">
        <v>29</v>
      </c>
      <c r="L91" s="20"/>
    </row>
    <row r="92" spans="1:12" s="10" customFormat="1" ht="70.5" customHeight="1" x14ac:dyDescent="0.2">
      <c r="A92" s="50">
        <v>12</v>
      </c>
      <c r="B92" s="89" t="str">
        <f t="shared" si="6"/>
        <v>KAPITAL GROUP SAS</v>
      </c>
      <c r="C92" s="89"/>
      <c r="D92" s="73">
        <f>(((E58)/((D58))))</f>
        <v>0.19607941380279587</v>
      </c>
      <c r="E92" s="74">
        <f>((F58))/((G58))</f>
        <v>4.8713797225287641</v>
      </c>
      <c r="F92" s="74" t="s">
        <v>37</v>
      </c>
      <c r="G92" s="75">
        <f>((F58-G58))</f>
        <v>605700311</v>
      </c>
      <c r="H92" s="73">
        <f>(((H58))/((J58)))</f>
        <v>0.10305418682258252</v>
      </c>
      <c r="I92" s="73">
        <f>((H58))/((D58))</f>
        <v>8.2847382280486728E-2</v>
      </c>
      <c r="J92" s="67" t="s">
        <v>26</v>
      </c>
      <c r="K92" s="76" t="s">
        <v>29</v>
      </c>
      <c r="L92" s="20"/>
    </row>
    <row r="93" spans="1:12" s="10" customFormat="1" ht="70.5" customHeight="1" x14ac:dyDescent="0.2">
      <c r="A93" s="50">
        <v>13</v>
      </c>
      <c r="B93" s="89" t="str">
        <f t="shared" si="6"/>
        <v>GRUPO ODA LTDA</v>
      </c>
      <c r="C93" s="89"/>
      <c r="D93" s="73">
        <f>(((E59)/((D59))))</f>
        <v>0.52451414767847537</v>
      </c>
      <c r="E93" s="74">
        <f>((F59))/((G59))</f>
        <v>12.182315793586763</v>
      </c>
      <c r="F93" s="74">
        <f>(((H59))/((I59)))</f>
        <v>3.8327222304885007</v>
      </c>
      <c r="G93" s="75">
        <f>((F59-G59))</f>
        <v>2582499004</v>
      </c>
      <c r="H93" s="73">
        <f>(((H59))/((J59)))</f>
        <v>0.12906370348353277</v>
      </c>
      <c r="I93" s="73">
        <f>((H59))/((D59))</f>
        <v>6.1367965054640115E-2</v>
      </c>
      <c r="J93" s="67" t="s">
        <v>26</v>
      </c>
      <c r="K93" s="76" t="s">
        <v>29</v>
      </c>
      <c r="L93" s="20"/>
    </row>
    <row r="94" spans="1:12" s="10" customFormat="1" ht="88.5" customHeight="1" x14ac:dyDescent="0.2">
      <c r="A94" s="50">
        <v>14</v>
      </c>
      <c r="B94" s="89" t="str">
        <f t="shared" si="6"/>
        <v>UNIÓN TEMPORAL EDUCACIÓN INFORMAL 2023
CONSTRUCTORA SILVER S.A.S  35%
ASOCIACION DE PROFESIONALES PARA EL DESARROLLO INTEGRAL DE LA SOCIEDAD SERVICURE  65%</v>
      </c>
      <c r="C94" s="89"/>
      <c r="D94" s="73">
        <f>(((E60*0.35)+(E61*0.65))/((D60*0.35)+(D61*0.65)))</f>
        <v>2.2342837616005473E-2</v>
      </c>
      <c r="E94" s="74">
        <f>((F60*0.35)+(F61*0.65))/((G60*0.35)+(G61*0.65))</f>
        <v>111.79855466207253</v>
      </c>
      <c r="F94" s="74">
        <f>(((H60*0.35)+(H61*0.65))/((I60*0.35)+(I61*0.65)))</f>
        <v>55.450822159226604</v>
      </c>
      <c r="G94" s="75">
        <f>((F60-G60)+(F61-G61))</f>
        <v>1988051576.02</v>
      </c>
      <c r="H94" s="73">
        <f>(((H60*0.35)+(H61*0.65))/((J60*0.35)+(J61*0.65)))</f>
        <v>4.367275657348936E-2</v>
      </c>
      <c r="I94" s="73">
        <f>((H60*0.35)+(H61*0.65))/((D60*0.35)+(D61*0.65))</f>
        <v>4.2696983265124548E-2</v>
      </c>
      <c r="J94" s="67" t="s">
        <v>26</v>
      </c>
      <c r="K94" s="76" t="s">
        <v>29</v>
      </c>
      <c r="L94" s="20"/>
    </row>
    <row r="95" spans="1:12" s="10" customFormat="1" ht="88.5" customHeight="1" x14ac:dyDescent="0.2">
      <c r="A95" s="50">
        <v>15</v>
      </c>
      <c r="B95" s="89" t="str">
        <f>B29</f>
        <v>BD GUIDANCE SAS BIC</v>
      </c>
      <c r="C95" s="89"/>
      <c r="D95" s="73">
        <f>(((E62)/((D62))))</f>
        <v>0.47390150710312834</v>
      </c>
      <c r="E95" s="74">
        <f>((F62))/((G62))</f>
        <v>3.7180288201508178</v>
      </c>
      <c r="F95" s="74">
        <f>(((H62))/((I62)))</f>
        <v>5.6996003676983413</v>
      </c>
      <c r="G95" s="75">
        <f>((F62-G62))</f>
        <v>3424603893</v>
      </c>
      <c r="H95" s="73">
        <f>(((H62))/((J62)))</f>
        <v>0.25326724013131924</v>
      </c>
      <c r="I95" s="73">
        <f>((H62))/((D62))</f>
        <v>0.13324351333323714</v>
      </c>
      <c r="J95" s="67" t="s">
        <v>26</v>
      </c>
      <c r="K95" s="76" t="s">
        <v>29</v>
      </c>
      <c r="L95" s="20"/>
    </row>
    <row r="96" spans="1:12" s="10" customFormat="1" ht="88.5" customHeight="1" x14ac:dyDescent="0.2">
      <c r="A96" s="50">
        <v>16</v>
      </c>
      <c r="B96" s="89" t="str">
        <f>B30</f>
        <v>UNIVERSIDAD LA GRAN COLOMBIA</v>
      </c>
      <c r="C96" s="89"/>
      <c r="D96" s="73">
        <f>(((E63)/((D63))))</f>
        <v>0.11532547879517523</v>
      </c>
      <c r="E96" s="74">
        <f>((F63))/((G63))</f>
        <v>1.9587201204830811</v>
      </c>
      <c r="F96" s="74">
        <f>(((H63))/((I63)))</f>
        <v>560.77494330254535</v>
      </c>
      <c r="G96" s="75">
        <f>((F63-G63))</f>
        <v>19763228489</v>
      </c>
      <c r="H96" s="73">
        <f>(((H63))/((J63)))</f>
        <v>2.6485029931857289E-2</v>
      </c>
      <c r="I96" s="73">
        <f>((H63))/((D63))</f>
        <v>2.34306311740613E-2</v>
      </c>
      <c r="J96" s="67" t="s">
        <v>26</v>
      </c>
      <c r="K96" s="76" t="s">
        <v>29</v>
      </c>
      <c r="L96" s="20"/>
    </row>
    <row r="97" spans="1:12" s="10" customFormat="1" ht="88.5" customHeight="1" x14ac:dyDescent="0.2">
      <c r="A97" s="50">
        <v>17</v>
      </c>
      <c r="B97" s="89" t="str">
        <f>B31</f>
        <v>CENTRO DE RECURSOS EDUCATIVOS PARA LA COMPETITIVIDAD EMPRESARIAL SAS</v>
      </c>
      <c r="C97" s="89"/>
      <c r="D97" s="73">
        <f>(((E64)/((D64))))</f>
        <v>0.27584567614572858</v>
      </c>
      <c r="E97" s="74">
        <f>((F64))/((G64))</f>
        <v>6.2377687563542787</v>
      </c>
      <c r="F97" s="74">
        <f>(((H64))/((I64)))</f>
        <v>12489.823768151164</v>
      </c>
      <c r="G97" s="75">
        <f>((F64-G64))</f>
        <v>2077236576</v>
      </c>
      <c r="H97" s="73">
        <f>(((H64))/((J64)))</f>
        <v>0.30692978515156105</v>
      </c>
      <c r="I97" s="73">
        <f>((H64))/((D64))</f>
        <v>0.22226453103716551</v>
      </c>
      <c r="J97" s="67" t="s">
        <v>26</v>
      </c>
      <c r="K97" s="76" t="s">
        <v>29</v>
      </c>
      <c r="L97" s="20"/>
    </row>
    <row r="98" spans="1:12" s="10" customFormat="1" ht="88.5" customHeight="1" x14ac:dyDescent="0.2">
      <c r="A98" s="50">
        <v>18</v>
      </c>
      <c r="B98" s="89" t="str">
        <f>B32</f>
        <v>UT TRANSMILENIO SAMC TMSA-SAM-06-2023
CORPORACION POLITECNICO COLOMBO ANDINO  35%
BUSINESS SUPPORT S A S  65%</v>
      </c>
      <c r="C98" s="89"/>
      <c r="D98" s="73">
        <f>(((E65*0.35)+(E66*0.65))/((D65*0.35)+(D66*0.65)))</f>
        <v>0.22543383276236978</v>
      </c>
      <c r="E98" s="74">
        <f>((F65*0.35)+(F66*0.65))/((G65*0.35)+(G66*0.65))</f>
        <v>3.1328960355799516</v>
      </c>
      <c r="F98" s="74">
        <f>(((H65*0.35)+(H66*0.65))/((I65*0.35)+(I66*0.65)))</f>
        <v>3.4727841455570756</v>
      </c>
      <c r="G98" s="75">
        <f>((F66-G66)+(F65-G65))</f>
        <v>1391679391</v>
      </c>
      <c r="H98" s="73">
        <f>(((H65*0.35)+(H66*0.65))/((J65*0.35)+(J66*0.65)))</f>
        <v>0.10842818326680215</v>
      </c>
      <c r="I98" s="73">
        <f>((H65*0.35)+(H66*0.65))/((D65*0.35)+(D66*0.65))</f>
        <v>8.3984802333506289E-2</v>
      </c>
      <c r="J98" s="67" t="s">
        <v>26</v>
      </c>
      <c r="K98" s="76" t="s">
        <v>29</v>
      </c>
      <c r="L98" s="20"/>
    </row>
    <row r="99" spans="1:12" s="10" customFormat="1" ht="88.5" customHeight="1" x14ac:dyDescent="0.2">
      <c r="A99" s="50">
        <v>19</v>
      </c>
      <c r="B99" s="89" t="str">
        <f>B34</f>
        <v>CIDOR CONSULTING ALLIANCE SAS</v>
      </c>
      <c r="C99" s="89"/>
      <c r="D99" s="73">
        <f>(((E67)/((D67))))</f>
        <v>3.5390402390606319E-2</v>
      </c>
      <c r="E99" s="74">
        <f>((F67))/((G67))</f>
        <v>27.00703489558898</v>
      </c>
      <c r="F99" s="74">
        <f>(((H67))/((I67)))</f>
        <v>47.658385747038594</v>
      </c>
      <c r="G99" s="75">
        <f>((F67-G67))</f>
        <v>1465273250</v>
      </c>
      <c r="H99" s="73">
        <f>(((H67))/((J67)))</f>
        <v>0.16243484094491467</v>
      </c>
      <c r="I99" s="73">
        <f>((H67))/((D67))</f>
        <v>0.15668620656162</v>
      </c>
      <c r="J99" s="67" t="s">
        <v>26</v>
      </c>
      <c r="K99" s="76" t="s">
        <v>29</v>
      </c>
      <c r="L99" s="20"/>
    </row>
    <row r="100" spans="1:12" s="10" customFormat="1" ht="88.5" customHeight="1" x14ac:dyDescent="0.2">
      <c r="A100" s="50">
        <v>20</v>
      </c>
      <c r="B100" s="89" t="str">
        <f>B35</f>
        <v>UNIVERSIDAD DE LOS ANDES</v>
      </c>
      <c r="C100" s="89"/>
      <c r="D100" s="73">
        <f>(((E68)/((D68))))</f>
        <v>0.27533827114453335</v>
      </c>
      <c r="E100" s="74">
        <f>((F68))/((G68))</f>
        <v>1.4529991652626668</v>
      </c>
      <c r="F100" s="74">
        <f>(((H68))/((I68)))</f>
        <v>24.847840849806619</v>
      </c>
      <c r="G100" s="75">
        <f>((F68-G68))</f>
        <v>160034457000</v>
      </c>
      <c r="H100" s="73">
        <f>(((H68))/((J68)))</f>
        <v>5.2967466840932731E-2</v>
      </c>
      <c r="I100" s="73">
        <f>((H68))/((D68))</f>
        <v>3.8383496094044914E-2</v>
      </c>
      <c r="J100" s="67" t="s">
        <v>26</v>
      </c>
      <c r="K100" s="76" t="s">
        <v>29</v>
      </c>
      <c r="L100" s="20"/>
    </row>
    <row r="101" spans="1:12" s="10" customFormat="1" ht="88.5" customHeight="1" x14ac:dyDescent="0.2">
      <c r="A101" s="50">
        <v>21</v>
      </c>
      <c r="B101" s="89" t="str">
        <f t="shared" ref="B101:B102" si="7">B36</f>
        <v>EDUCACION FUTURO LTDA</v>
      </c>
      <c r="C101" s="89"/>
      <c r="D101" s="73">
        <f t="shared" ref="D101:D102" si="8">(((E69)/((D69))))</f>
        <v>0.22688449321455045</v>
      </c>
      <c r="E101" s="74">
        <f t="shared" ref="E101:E102" si="9">((F69))/((G69))</f>
        <v>3.2113125565596299</v>
      </c>
      <c r="F101" s="74">
        <f t="shared" ref="F101" si="10">(((H69))/((I69)))</f>
        <v>12.66948577319442</v>
      </c>
      <c r="G101" s="75">
        <f t="shared" ref="G101:G102" si="11">((F69-G69))</f>
        <v>4599570494</v>
      </c>
      <c r="H101" s="73">
        <f t="shared" ref="H101:H102" si="12">(((H69))/((J69)))</f>
        <v>0.13291753766106582</v>
      </c>
      <c r="I101" s="73">
        <f t="shared" ref="I101:I102" si="13">((H69))/((D69))</f>
        <v>0.10276060948950898</v>
      </c>
      <c r="J101" s="67" t="s">
        <v>26</v>
      </c>
      <c r="K101" s="76" t="s">
        <v>29</v>
      </c>
      <c r="L101" s="20"/>
    </row>
    <row r="102" spans="1:12" s="10" customFormat="1" ht="88.5" customHeight="1" x14ac:dyDescent="0.2">
      <c r="A102" s="50">
        <v>22</v>
      </c>
      <c r="B102" s="89" t="str">
        <f t="shared" si="7"/>
        <v>COLEGIO MAYOR DE NUESTRA SEÑORA DEL ROSARIO</v>
      </c>
      <c r="C102" s="89"/>
      <c r="D102" s="73">
        <f t="shared" si="8"/>
        <v>0.29664979254422907</v>
      </c>
      <c r="E102" s="74">
        <f t="shared" si="9"/>
        <v>1.1390482533449844</v>
      </c>
      <c r="F102" s="74" t="s">
        <v>37</v>
      </c>
      <c r="G102" s="75">
        <f t="shared" si="11"/>
        <v>28828985356</v>
      </c>
      <c r="H102" s="73">
        <f t="shared" si="12"/>
        <v>2.0367920900512031E-2</v>
      </c>
      <c r="I102" s="73">
        <f t="shared" si="13"/>
        <v>1.432578139081787E-2</v>
      </c>
      <c r="J102" s="67" t="s">
        <v>26</v>
      </c>
      <c r="K102" s="76" t="s">
        <v>29</v>
      </c>
      <c r="L102" s="20"/>
    </row>
    <row r="103" spans="1:12" s="54" customFormat="1" ht="84.75" customHeight="1" x14ac:dyDescent="0.2">
      <c r="A103" s="50">
        <v>23</v>
      </c>
      <c r="B103" s="89" t="str">
        <f>B38</f>
        <v>UT MERANI 2023
FUNDACIÓN DE EDUCACIÓN SUPERIOR ALBERTO MERANI  90%
FUNDACION INTERNACIONAL DE PEDAGOGIA CONCEPTUAL ALBERTO MERANI  10%</v>
      </c>
      <c r="C103" s="89"/>
      <c r="D103" s="73">
        <f>(((E71*0.9)+(E72*0.1))/((D71*0.9)+(D72*0.1)))</f>
        <v>0.15369397647071736</v>
      </c>
      <c r="E103" s="74">
        <f>((F71*0.9)+(F72*0.1))/((G71*0.9)+(G72*0.1))</f>
        <v>3.8000275560345629</v>
      </c>
      <c r="F103" s="74" t="s">
        <v>37</v>
      </c>
      <c r="G103" s="75">
        <f>((F71-G71)+(F72-G72))</f>
        <v>8364547000</v>
      </c>
      <c r="H103" s="73">
        <f>(((H71*0.9)+(H72*0.1))/((J71*0.9)+(J72*0.1)))</f>
        <v>0.14705999009957968</v>
      </c>
      <c r="I103" s="73">
        <f>((H71*0.9)+(H72*0.1))/((D71*0.9)+(D72*0.1))</f>
        <v>0.12445775544143095</v>
      </c>
      <c r="J103" s="67" t="s">
        <v>26</v>
      </c>
      <c r="K103" s="76" t="s">
        <v>29</v>
      </c>
      <c r="L103" s="55"/>
    </row>
    <row r="104" spans="1:12" s="54" customFormat="1" ht="84.75" customHeight="1" thickBot="1" x14ac:dyDescent="0.25">
      <c r="A104" s="70">
        <v>24</v>
      </c>
      <c r="B104" s="99" t="str">
        <f>B40</f>
        <v>G&amp;D GERENCIA Y DIRECCION DE PROYECTOS S.A.S</v>
      </c>
      <c r="C104" s="99"/>
      <c r="D104" s="77">
        <f>(((E73)/((D73))))</f>
        <v>0.19330101938193398</v>
      </c>
      <c r="E104" s="78">
        <f>((F73))/((G73))</f>
        <v>42.223494622701516</v>
      </c>
      <c r="F104" s="78">
        <f>(((H73))/((I73)))</f>
        <v>25.481984789146551</v>
      </c>
      <c r="G104" s="79">
        <f>((F73-G73))</f>
        <v>2786667013</v>
      </c>
      <c r="H104" s="77">
        <f>(((H73))/((J73)))</f>
        <v>0.23079364738791486</v>
      </c>
      <c r="I104" s="77">
        <f>((H73))/((D73))</f>
        <v>0.18618100008095628</v>
      </c>
      <c r="J104" s="80" t="s">
        <v>26</v>
      </c>
      <c r="K104" s="81" t="s">
        <v>29</v>
      </c>
      <c r="L104" s="55"/>
    </row>
    <row r="105" spans="1:12" s="10" customFormat="1" ht="42.75" customHeight="1" x14ac:dyDescent="0.2">
      <c r="B105" s="16" t="s">
        <v>11</v>
      </c>
      <c r="C105" s="15"/>
      <c r="D105" s="37"/>
      <c r="E105" s="38"/>
      <c r="F105" s="21"/>
      <c r="G105" s="21"/>
      <c r="H105" s="21"/>
      <c r="I105" s="21"/>
      <c r="J105" s="21"/>
      <c r="K105" s="21"/>
      <c r="L105" s="20"/>
    </row>
    <row r="106" spans="1:12" s="10" customFormat="1" ht="42.75" customHeight="1" thickBot="1" x14ac:dyDescent="0.25">
      <c r="B106" s="15"/>
      <c r="C106" s="15"/>
      <c r="D106" s="37"/>
      <c r="E106" s="38"/>
      <c r="F106" s="21"/>
      <c r="G106" s="36"/>
      <c r="H106" s="36"/>
      <c r="I106" s="36"/>
      <c r="J106" s="36"/>
      <c r="K106" s="21"/>
      <c r="L106" s="20"/>
    </row>
    <row r="107" spans="1:12" s="10" customFormat="1" ht="42.75" customHeight="1" x14ac:dyDescent="0.2">
      <c r="A107" s="120" t="s">
        <v>0</v>
      </c>
      <c r="B107" s="121"/>
      <c r="C107" s="121"/>
      <c r="D107" s="82" t="s">
        <v>10</v>
      </c>
      <c r="E107" s="134" t="s">
        <v>24</v>
      </c>
      <c r="F107" s="134"/>
      <c r="G107" s="134"/>
      <c r="H107" s="134"/>
      <c r="I107" s="135"/>
      <c r="J107" s="57"/>
      <c r="K107" s="21"/>
      <c r="L107" s="20"/>
    </row>
    <row r="108" spans="1:12" s="10" customFormat="1" ht="51" customHeight="1" x14ac:dyDescent="0.2">
      <c r="A108" s="52">
        <v>1</v>
      </c>
      <c r="B108" s="92" t="str">
        <f>B12</f>
        <v>ALGOAP INC S.A.S.</v>
      </c>
      <c r="C108" s="92"/>
      <c r="D108" s="65" t="s">
        <v>29</v>
      </c>
      <c r="E108" s="93" t="s">
        <v>36</v>
      </c>
      <c r="F108" s="94"/>
      <c r="G108" s="94"/>
      <c r="H108" s="94"/>
      <c r="I108" s="95"/>
      <c r="J108" s="58"/>
      <c r="K108" s="21"/>
      <c r="L108" s="20"/>
    </row>
    <row r="109" spans="1:12" s="10" customFormat="1" ht="95.25" customHeight="1" x14ac:dyDescent="0.2">
      <c r="A109" s="52">
        <v>2</v>
      </c>
      <c r="B109" s="92" t="str">
        <f>+B82</f>
        <v>UNIÓN TEMPORAL FORMACIÓN TERCER MILENIO
FUNDACIÓN DE EDUCACIÓN SUPERIOR SAN JOSÉ FESSANJOSE  50%
EUONIA S.A.S  50%</v>
      </c>
      <c r="C109" s="92"/>
      <c r="D109" s="65" t="s">
        <v>29</v>
      </c>
      <c r="E109" s="93" t="s">
        <v>36</v>
      </c>
      <c r="F109" s="94"/>
      <c r="G109" s="94"/>
      <c r="H109" s="94"/>
      <c r="I109" s="95"/>
      <c r="J109" s="58"/>
      <c r="K109" s="21"/>
      <c r="L109" s="20"/>
    </row>
    <row r="110" spans="1:12" s="10" customFormat="1" ht="40.5" customHeight="1" x14ac:dyDescent="0.2">
      <c r="A110" s="52">
        <v>3</v>
      </c>
      <c r="B110" s="92" t="str">
        <f>B15</f>
        <v>CORPORACION UNIVERSITARIA REMINGTON</v>
      </c>
      <c r="C110" s="92"/>
      <c r="D110" s="65" t="s">
        <v>29</v>
      </c>
      <c r="E110" s="93" t="s">
        <v>36</v>
      </c>
      <c r="F110" s="94"/>
      <c r="G110" s="94"/>
      <c r="H110" s="94"/>
      <c r="I110" s="95"/>
      <c r="J110" s="58"/>
      <c r="K110" s="21"/>
      <c r="L110" s="20"/>
    </row>
    <row r="111" spans="1:12" s="10" customFormat="1" ht="40.5" customHeight="1" x14ac:dyDescent="0.2">
      <c r="A111" s="52">
        <v>4</v>
      </c>
      <c r="B111" s="92" t="str">
        <f>B16</f>
        <v>BOOST BUSINESS CONSULTING S.A.S</v>
      </c>
      <c r="C111" s="92"/>
      <c r="D111" s="65" t="s">
        <v>29</v>
      </c>
      <c r="E111" s="93" t="s">
        <v>36</v>
      </c>
      <c r="F111" s="94"/>
      <c r="G111" s="94"/>
      <c r="H111" s="94"/>
      <c r="I111" s="95"/>
      <c r="J111" s="58"/>
      <c r="K111" s="21"/>
      <c r="L111" s="20"/>
    </row>
    <row r="112" spans="1:12" s="10" customFormat="1" ht="40.5" customHeight="1" x14ac:dyDescent="0.2">
      <c r="A112" s="52">
        <v>5</v>
      </c>
      <c r="B112" s="92" t="str">
        <f>B17</f>
        <v>AVANCE ORGANIZACIONAL CONSULTORES S.A.S. BIC</v>
      </c>
      <c r="C112" s="92"/>
      <c r="D112" s="65" t="s">
        <v>29</v>
      </c>
      <c r="E112" s="93" t="s">
        <v>36</v>
      </c>
      <c r="F112" s="94"/>
      <c r="G112" s="94"/>
      <c r="H112" s="94"/>
      <c r="I112" s="95"/>
      <c r="J112" s="58"/>
      <c r="K112" s="21"/>
      <c r="L112" s="20"/>
    </row>
    <row r="113" spans="1:12" s="10" customFormat="1" ht="40.5" customHeight="1" x14ac:dyDescent="0.2">
      <c r="A113" s="52">
        <v>6</v>
      </c>
      <c r="B113" s="92" t="str">
        <f>B18</f>
        <v>PRESENCIA COLOMBO SUIZA</v>
      </c>
      <c r="C113" s="92"/>
      <c r="D113" s="65" t="s">
        <v>29</v>
      </c>
      <c r="E113" s="93" t="s">
        <v>36</v>
      </c>
      <c r="F113" s="94"/>
      <c r="G113" s="94"/>
      <c r="H113" s="94"/>
      <c r="I113" s="95"/>
      <c r="J113" s="58"/>
      <c r="K113" s="21"/>
      <c r="L113" s="20"/>
    </row>
    <row r="114" spans="1:12" s="10" customFormat="1" ht="40.5" customHeight="1" x14ac:dyDescent="0.2">
      <c r="A114" s="52">
        <v>7</v>
      </c>
      <c r="B114" s="92" t="str">
        <f>B19</f>
        <v>CORPORACION INSTITUTO COLOMBIANO DE CUALIFICACION EMPRESARIAL - CICCE</v>
      </c>
      <c r="C114" s="92"/>
      <c r="D114" s="65" t="s">
        <v>29</v>
      </c>
      <c r="E114" s="93" t="s">
        <v>36</v>
      </c>
      <c r="F114" s="94"/>
      <c r="G114" s="94"/>
      <c r="H114" s="94"/>
      <c r="I114" s="95"/>
      <c r="J114" s="58"/>
      <c r="K114" s="21"/>
      <c r="L114" s="20"/>
    </row>
    <row r="115" spans="1:12" s="10" customFormat="1" ht="72.75" customHeight="1" x14ac:dyDescent="0.2">
      <c r="A115" s="85">
        <v>8</v>
      </c>
      <c r="B115" s="113" t="str">
        <f t="shared" ref="B115:B127" si="14">B88</f>
        <v>UT ALIANZA DOKUMA - TRANSMI_SAM-06-2023
ALIANZA PÚBLICA PARA EL DESARROLLO INTEGRAL  50%
DOKUMA CREATIVIDAD &amp; TECNOLOGÍA SAS  50%</v>
      </c>
      <c r="C115" s="113"/>
      <c r="D115" s="86" t="s">
        <v>46</v>
      </c>
      <c r="E115" s="142" t="s">
        <v>47</v>
      </c>
      <c r="F115" s="143"/>
      <c r="G115" s="143"/>
      <c r="H115" s="143"/>
      <c r="I115" s="144"/>
      <c r="J115" s="58"/>
      <c r="K115" s="21"/>
      <c r="L115" s="20"/>
    </row>
    <row r="116" spans="1:12" s="10" customFormat="1" ht="72.75" customHeight="1" x14ac:dyDescent="0.2">
      <c r="A116" s="52">
        <v>9</v>
      </c>
      <c r="B116" s="92" t="str">
        <f t="shared" si="14"/>
        <v>CORPORACION INDUSTRIAL MINUTO DE DIOS</v>
      </c>
      <c r="C116" s="92"/>
      <c r="D116" s="65" t="s">
        <v>29</v>
      </c>
      <c r="E116" s="93" t="s">
        <v>36</v>
      </c>
      <c r="F116" s="94"/>
      <c r="G116" s="94"/>
      <c r="H116" s="94"/>
      <c r="I116" s="95"/>
      <c r="J116" s="58"/>
      <c r="K116" s="21"/>
      <c r="L116" s="20"/>
    </row>
    <row r="117" spans="1:12" s="10" customFormat="1" ht="72.75" customHeight="1" x14ac:dyDescent="0.2">
      <c r="A117" s="52">
        <v>10</v>
      </c>
      <c r="B117" s="92" t="str">
        <f t="shared" si="14"/>
        <v>FEEDBACK EXPERIENCES &amp; CONSULTING SAS</v>
      </c>
      <c r="C117" s="92"/>
      <c r="D117" s="65" t="s">
        <v>29</v>
      </c>
      <c r="E117" s="93" t="s">
        <v>36</v>
      </c>
      <c r="F117" s="94"/>
      <c r="G117" s="94"/>
      <c r="H117" s="94"/>
      <c r="I117" s="95"/>
      <c r="J117" s="58"/>
      <c r="K117" s="21"/>
      <c r="L117" s="20"/>
    </row>
    <row r="118" spans="1:12" s="10" customFormat="1" ht="72.75" customHeight="1" x14ac:dyDescent="0.2">
      <c r="A118" s="52">
        <v>11</v>
      </c>
      <c r="B118" s="92" t="str">
        <f t="shared" si="14"/>
        <v>CAJA DE COMPENSACION FAMILIAR COMPENSAR</v>
      </c>
      <c r="C118" s="92"/>
      <c r="D118" s="65" t="s">
        <v>29</v>
      </c>
      <c r="E118" s="93" t="s">
        <v>36</v>
      </c>
      <c r="F118" s="94"/>
      <c r="G118" s="94"/>
      <c r="H118" s="94"/>
      <c r="I118" s="95"/>
      <c r="J118" s="58"/>
      <c r="K118" s="21"/>
      <c r="L118" s="20"/>
    </row>
    <row r="119" spans="1:12" s="10" customFormat="1" ht="72.75" customHeight="1" x14ac:dyDescent="0.2">
      <c r="A119" s="52">
        <v>12</v>
      </c>
      <c r="B119" s="92" t="str">
        <f t="shared" si="14"/>
        <v>KAPITAL GROUP SAS</v>
      </c>
      <c r="C119" s="92"/>
      <c r="D119" s="65" t="s">
        <v>29</v>
      </c>
      <c r="E119" s="93" t="s">
        <v>36</v>
      </c>
      <c r="F119" s="94"/>
      <c r="G119" s="94"/>
      <c r="H119" s="94"/>
      <c r="I119" s="95"/>
      <c r="J119" s="58"/>
      <c r="K119" s="21"/>
      <c r="L119" s="20"/>
    </row>
    <row r="120" spans="1:12" s="10" customFormat="1" ht="72.75" customHeight="1" x14ac:dyDescent="0.2">
      <c r="A120" s="52">
        <v>13</v>
      </c>
      <c r="B120" s="92" t="str">
        <f t="shared" si="14"/>
        <v>GRUPO ODA LTDA</v>
      </c>
      <c r="C120" s="92"/>
      <c r="D120" s="65" t="s">
        <v>29</v>
      </c>
      <c r="E120" s="93" t="s">
        <v>36</v>
      </c>
      <c r="F120" s="94"/>
      <c r="G120" s="94"/>
      <c r="H120" s="94"/>
      <c r="I120" s="95"/>
      <c r="J120" s="58"/>
      <c r="K120" s="21"/>
      <c r="L120" s="20"/>
    </row>
    <row r="121" spans="1:12" s="10" customFormat="1" ht="84" customHeight="1" x14ac:dyDescent="0.2">
      <c r="A121" s="50">
        <v>14</v>
      </c>
      <c r="B121" s="92" t="str">
        <f t="shared" si="14"/>
        <v>UNIÓN TEMPORAL EDUCACIÓN INFORMAL 2023
CONSTRUCTORA SILVER S.A.S  35%
ASOCIACION DE PROFESIONALES PARA EL DESARROLLO INTEGRAL DE LA SOCIEDAD SERVICURE  65%</v>
      </c>
      <c r="C121" s="92"/>
      <c r="D121" s="65" t="s">
        <v>29</v>
      </c>
      <c r="E121" s="93" t="s">
        <v>36</v>
      </c>
      <c r="F121" s="94"/>
      <c r="G121" s="94"/>
      <c r="H121" s="94"/>
      <c r="I121" s="95"/>
      <c r="J121" s="59"/>
      <c r="K121" s="21"/>
      <c r="L121" s="20"/>
    </row>
    <row r="122" spans="1:12" s="10" customFormat="1" ht="84" customHeight="1" x14ac:dyDescent="0.2">
      <c r="A122" s="50">
        <v>15</v>
      </c>
      <c r="B122" s="92" t="str">
        <f t="shared" si="14"/>
        <v>BD GUIDANCE SAS BIC</v>
      </c>
      <c r="C122" s="92"/>
      <c r="D122" s="65" t="s">
        <v>29</v>
      </c>
      <c r="E122" s="93" t="s">
        <v>36</v>
      </c>
      <c r="F122" s="94"/>
      <c r="G122" s="94"/>
      <c r="H122" s="94"/>
      <c r="I122" s="95"/>
      <c r="J122" s="59"/>
      <c r="K122" s="21"/>
      <c r="L122" s="20"/>
    </row>
    <row r="123" spans="1:12" s="10" customFormat="1" ht="84" customHeight="1" x14ac:dyDescent="0.2">
      <c r="A123" s="52">
        <v>16</v>
      </c>
      <c r="B123" s="92" t="str">
        <f t="shared" si="14"/>
        <v>UNIVERSIDAD LA GRAN COLOMBIA</v>
      </c>
      <c r="C123" s="92"/>
      <c r="D123" s="65" t="s">
        <v>29</v>
      </c>
      <c r="E123" s="93" t="s">
        <v>36</v>
      </c>
      <c r="F123" s="94"/>
      <c r="G123" s="94"/>
      <c r="H123" s="94"/>
      <c r="I123" s="95"/>
      <c r="J123" s="58"/>
      <c r="K123" s="21"/>
      <c r="L123" s="20"/>
    </row>
    <row r="124" spans="1:12" s="10" customFormat="1" ht="84" customHeight="1" x14ac:dyDescent="0.2">
      <c r="A124" s="52">
        <v>17</v>
      </c>
      <c r="B124" s="92" t="str">
        <f t="shared" si="14"/>
        <v>CENTRO DE RECURSOS EDUCATIVOS PARA LA COMPETITIVIDAD EMPRESARIAL SAS</v>
      </c>
      <c r="C124" s="92"/>
      <c r="D124" s="65" t="s">
        <v>29</v>
      </c>
      <c r="E124" s="93" t="s">
        <v>36</v>
      </c>
      <c r="F124" s="94"/>
      <c r="G124" s="94"/>
      <c r="H124" s="94"/>
      <c r="I124" s="95"/>
      <c r="J124" s="58"/>
      <c r="K124" s="21"/>
      <c r="L124" s="20"/>
    </row>
    <row r="125" spans="1:12" s="10" customFormat="1" ht="84" customHeight="1" x14ac:dyDescent="0.2">
      <c r="A125" s="50">
        <v>18</v>
      </c>
      <c r="B125" s="92" t="str">
        <f t="shared" si="14"/>
        <v>UT TRANSMILENIO SAMC TMSA-SAM-06-2023
CORPORACION POLITECNICO COLOMBO ANDINO  35%
BUSINESS SUPPORT S A S  65%</v>
      </c>
      <c r="C125" s="92"/>
      <c r="D125" s="65" t="s">
        <v>29</v>
      </c>
      <c r="E125" s="93" t="s">
        <v>36</v>
      </c>
      <c r="F125" s="94"/>
      <c r="G125" s="94"/>
      <c r="H125" s="94"/>
      <c r="I125" s="95"/>
      <c r="J125" s="59"/>
      <c r="K125" s="21"/>
      <c r="L125" s="20"/>
    </row>
    <row r="126" spans="1:12" s="10" customFormat="1" ht="84" customHeight="1" x14ac:dyDescent="0.2">
      <c r="A126" s="50">
        <v>19</v>
      </c>
      <c r="B126" s="92" t="str">
        <f t="shared" si="14"/>
        <v>CIDOR CONSULTING ALLIANCE SAS</v>
      </c>
      <c r="C126" s="92"/>
      <c r="D126" s="65" t="s">
        <v>29</v>
      </c>
      <c r="E126" s="93" t="s">
        <v>36</v>
      </c>
      <c r="F126" s="94"/>
      <c r="G126" s="94"/>
      <c r="H126" s="94"/>
      <c r="I126" s="95"/>
      <c r="J126" s="59"/>
      <c r="K126" s="21"/>
      <c r="L126" s="20"/>
    </row>
    <row r="127" spans="1:12" s="10" customFormat="1" ht="84" customHeight="1" x14ac:dyDescent="0.2">
      <c r="A127" s="50">
        <v>20</v>
      </c>
      <c r="B127" s="92" t="str">
        <f t="shared" si="14"/>
        <v>UNIVERSIDAD DE LOS ANDES</v>
      </c>
      <c r="C127" s="92"/>
      <c r="D127" s="65" t="s">
        <v>29</v>
      </c>
      <c r="E127" s="93" t="s">
        <v>36</v>
      </c>
      <c r="F127" s="94"/>
      <c r="G127" s="94"/>
      <c r="H127" s="94"/>
      <c r="I127" s="95"/>
      <c r="J127" s="59"/>
      <c r="K127" s="21"/>
      <c r="L127" s="20"/>
    </row>
    <row r="128" spans="1:12" s="10" customFormat="1" ht="84" customHeight="1" x14ac:dyDescent="0.2">
      <c r="A128" s="52">
        <v>21</v>
      </c>
      <c r="B128" s="92" t="str">
        <f t="shared" ref="B128:B129" si="15">B101</f>
        <v>EDUCACION FUTURO LTDA</v>
      </c>
      <c r="C128" s="92"/>
      <c r="D128" s="65" t="s">
        <v>29</v>
      </c>
      <c r="E128" s="93" t="s">
        <v>36</v>
      </c>
      <c r="F128" s="94"/>
      <c r="G128" s="94"/>
      <c r="H128" s="94"/>
      <c r="I128" s="95"/>
      <c r="J128" s="58"/>
      <c r="K128" s="21"/>
      <c r="L128" s="20"/>
    </row>
    <row r="129" spans="1:12" s="10" customFormat="1" ht="84" customHeight="1" x14ac:dyDescent="0.2">
      <c r="A129" s="52">
        <v>22</v>
      </c>
      <c r="B129" s="92" t="str">
        <f t="shared" si="15"/>
        <v>COLEGIO MAYOR DE NUESTRA SEÑORA DEL ROSARIO</v>
      </c>
      <c r="C129" s="92"/>
      <c r="D129" s="65" t="s">
        <v>29</v>
      </c>
      <c r="E129" s="93" t="s">
        <v>36</v>
      </c>
      <c r="F129" s="94"/>
      <c r="G129" s="94"/>
      <c r="H129" s="94"/>
      <c r="I129" s="95"/>
      <c r="J129" s="58"/>
      <c r="K129" s="21"/>
      <c r="L129" s="20"/>
    </row>
    <row r="130" spans="1:12" s="10" customFormat="1" ht="100.5" customHeight="1" x14ac:dyDescent="0.2">
      <c r="A130" s="52">
        <v>23</v>
      </c>
      <c r="B130" s="92" t="str">
        <f t="shared" ref="B130" si="16">B103</f>
        <v>UT MERANI 2023
FUNDACIÓN DE EDUCACIÓN SUPERIOR ALBERTO MERANI  90%
FUNDACION INTERNACIONAL DE PEDAGOGIA CONCEPTUAL ALBERTO MERANI  10%</v>
      </c>
      <c r="C130" s="92"/>
      <c r="D130" s="65" t="s">
        <v>29</v>
      </c>
      <c r="E130" s="93" t="s">
        <v>36</v>
      </c>
      <c r="F130" s="94"/>
      <c r="G130" s="94"/>
      <c r="H130" s="94"/>
      <c r="I130" s="95"/>
      <c r="J130" s="58"/>
      <c r="K130" s="21"/>
      <c r="L130" s="20"/>
    </row>
    <row r="131" spans="1:12" s="10" customFormat="1" ht="72.75" customHeight="1" thickBot="1" x14ac:dyDescent="0.25">
      <c r="A131" s="83">
        <v>24</v>
      </c>
      <c r="B131" s="145" t="str">
        <f>B40</f>
        <v>G&amp;D GERENCIA Y DIRECCION DE PROYECTOS S.A.S</v>
      </c>
      <c r="C131" s="146"/>
      <c r="D131" s="84" t="s">
        <v>29</v>
      </c>
      <c r="E131" s="145" t="s">
        <v>36</v>
      </c>
      <c r="F131" s="146"/>
      <c r="G131" s="146"/>
      <c r="H131" s="146"/>
      <c r="I131" s="147"/>
      <c r="J131" s="59"/>
      <c r="K131" s="21"/>
      <c r="L131" s="20"/>
    </row>
    <row r="132" spans="1:12" ht="27" customHeight="1" thickBot="1" x14ac:dyDescent="0.25">
      <c r="A132" s="10"/>
      <c r="B132" s="13"/>
      <c r="C132" s="13"/>
      <c r="D132" s="14"/>
      <c r="E132" s="39"/>
      <c r="F132" s="40"/>
      <c r="G132" s="35"/>
      <c r="H132" s="35"/>
      <c r="I132" s="35"/>
      <c r="J132" s="35"/>
      <c r="K132" s="10"/>
    </row>
    <row r="133" spans="1:12" ht="25.5" customHeight="1" x14ac:dyDescent="0.2">
      <c r="A133" s="120" t="s">
        <v>21</v>
      </c>
      <c r="B133" s="121"/>
      <c r="C133" s="121"/>
      <c r="D133" s="121"/>
      <c r="E133" s="121"/>
      <c r="F133" s="121"/>
      <c r="G133" s="121"/>
      <c r="H133" s="132"/>
      <c r="I133" s="35"/>
      <c r="J133" s="35"/>
      <c r="K133" s="10"/>
    </row>
    <row r="134" spans="1:12" ht="24.75" customHeight="1" x14ac:dyDescent="0.2">
      <c r="A134" s="110" t="s">
        <v>22</v>
      </c>
      <c r="B134" s="111"/>
      <c r="C134" s="111"/>
      <c r="D134" s="104" t="s">
        <v>23</v>
      </c>
      <c r="E134" s="104"/>
      <c r="F134" s="104"/>
      <c r="G134" s="104"/>
      <c r="H134" s="105"/>
      <c r="I134" s="35"/>
      <c r="J134" s="35"/>
      <c r="K134" s="10"/>
    </row>
    <row r="135" spans="1:12" ht="82.5" customHeight="1" x14ac:dyDescent="0.2">
      <c r="A135" s="52">
        <v>1</v>
      </c>
      <c r="B135" s="92" t="str">
        <f>B12</f>
        <v>ALGOAP INC S.A.S.</v>
      </c>
      <c r="C135" s="92"/>
      <c r="D135" s="96" t="s">
        <v>97</v>
      </c>
      <c r="E135" s="96"/>
      <c r="F135" s="96"/>
      <c r="G135" s="96"/>
      <c r="H135" s="97"/>
      <c r="I135" s="35"/>
      <c r="J135" s="35"/>
      <c r="K135" s="10"/>
    </row>
    <row r="136" spans="1:12" ht="90" customHeight="1" x14ac:dyDescent="0.2">
      <c r="A136" s="52">
        <v>2</v>
      </c>
      <c r="B136" s="92" t="str">
        <f>+B109</f>
        <v>UNIÓN TEMPORAL FORMACIÓN TERCER MILENIO
FUNDACIÓN DE EDUCACIÓN SUPERIOR SAN JOSÉ FESSANJOSE  50%
EUONIA S.A.S  50%</v>
      </c>
      <c r="C136" s="92"/>
      <c r="D136" s="96" t="s">
        <v>26</v>
      </c>
      <c r="E136" s="96"/>
      <c r="F136" s="96"/>
      <c r="G136" s="96"/>
      <c r="H136" s="97"/>
      <c r="I136" s="35"/>
      <c r="J136" s="35"/>
      <c r="K136" s="10"/>
    </row>
    <row r="137" spans="1:12" ht="57.75" customHeight="1" x14ac:dyDescent="0.2">
      <c r="A137" s="52">
        <v>3</v>
      </c>
      <c r="B137" s="92" t="str">
        <f>B15</f>
        <v>CORPORACION UNIVERSITARIA REMINGTON</v>
      </c>
      <c r="C137" s="92"/>
      <c r="D137" s="96" t="s">
        <v>26</v>
      </c>
      <c r="E137" s="96"/>
      <c r="F137" s="96"/>
      <c r="G137" s="96"/>
      <c r="H137" s="97"/>
      <c r="I137" s="35"/>
      <c r="J137" s="35"/>
      <c r="K137" s="10"/>
    </row>
    <row r="138" spans="1:12" ht="63.75" customHeight="1" x14ac:dyDescent="0.2">
      <c r="A138" s="52">
        <v>4</v>
      </c>
      <c r="B138" s="92" t="str">
        <f>B16</f>
        <v>BOOST BUSINESS CONSULTING S.A.S</v>
      </c>
      <c r="C138" s="92"/>
      <c r="D138" s="96" t="s">
        <v>26</v>
      </c>
      <c r="E138" s="96"/>
      <c r="F138" s="96"/>
      <c r="G138" s="96"/>
      <c r="H138" s="97"/>
      <c r="I138" s="35"/>
      <c r="J138" s="35"/>
      <c r="K138" s="10"/>
    </row>
    <row r="139" spans="1:12" ht="63.75" customHeight="1" x14ac:dyDescent="0.2">
      <c r="A139" s="52">
        <v>5</v>
      </c>
      <c r="B139" s="92" t="str">
        <f>B17</f>
        <v>AVANCE ORGANIZACIONAL CONSULTORES S.A.S. BIC</v>
      </c>
      <c r="C139" s="92"/>
      <c r="D139" s="96" t="s">
        <v>26</v>
      </c>
      <c r="E139" s="96"/>
      <c r="F139" s="96"/>
      <c r="G139" s="96"/>
      <c r="H139" s="97"/>
      <c r="I139" s="35"/>
      <c r="J139" s="35"/>
      <c r="K139" s="10"/>
    </row>
    <row r="140" spans="1:12" ht="63.75" customHeight="1" x14ac:dyDescent="0.2">
      <c r="A140" s="52">
        <v>6</v>
      </c>
      <c r="B140" s="92" t="str">
        <f>B18</f>
        <v>PRESENCIA COLOMBO SUIZA</v>
      </c>
      <c r="C140" s="92"/>
      <c r="D140" s="96" t="s">
        <v>26</v>
      </c>
      <c r="E140" s="96"/>
      <c r="F140" s="96"/>
      <c r="G140" s="96"/>
      <c r="H140" s="97"/>
      <c r="I140" s="35"/>
      <c r="J140" s="35"/>
      <c r="K140" s="10"/>
    </row>
    <row r="141" spans="1:12" ht="63.75" customHeight="1" x14ac:dyDescent="0.2">
      <c r="A141" s="52">
        <v>7</v>
      </c>
      <c r="B141" s="92" t="str">
        <f>B19</f>
        <v>CORPORACION INSTITUTO COLOMBIANO DE CUALIFICACION EMPRESARIAL - CICCE</v>
      </c>
      <c r="C141" s="92"/>
      <c r="D141" s="96" t="s">
        <v>97</v>
      </c>
      <c r="E141" s="96"/>
      <c r="F141" s="96"/>
      <c r="G141" s="96"/>
      <c r="H141" s="97"/>
      <c r="I141" s="35"/>
      <c r="J141" s="35"/>
      <c r="K141" s="10"/>
    </row>
    <row r="142" spans="1:12" ht="79.5" customHeight="1" x14ac:dyDescent="0.2">
      <c r="A142" s="85">
        <v>8</v>
      </c>
      <c r="B142" s="113" t="str">
        <f>+B88</f>
        <v>UT ALIANZA DOKUMA - TRANSMI_SAM-06-2023
ALIANZA PÚBLICA PARA EL DESARROLLO INTEGRAL  50%
DOKUMA CREATIVIDAD &amp; TECNOLOGÍA SAS  50%</v>
      </c>
      <c r="C142" s="113"/>
      <c r="D142" s="114" t="s">
        <v>95</v>
      </c>
      <c r="E142" s="114"/>
      <c r="F142" s="114"/>
      <c r="G142" s="114"/>
      <c r="H142" s="115"/>
      <c r="I142" s="35"/>
      <c r="J142" s="35"/>
      <c r="K142" s="10"/>
    </row>
    <row r="143" spans="1:12" ht="79.5" customHeight="1" x14ac:dyDescent="0.2">
      <c r="A143" s="50">
        <v>9</v>
      </c>
      <c r="B143" s="92" t="str">
        <f>B89</f>
        <v>CORPORACION INDUSTRIAL MINUTO DE DIOS</v>
      </c>
      <c r="C143" s="92"/>
      <c r="D143" s="96" t="s">
        <v>26</v>
      </c>
      <c r="E143" s="96"/>
      <c r="F143" s="96"/>
      <c r="G143" s="96"/>
      <c r="H143" s="97"/>
      <c r="I143" s="35"/>
      <c r="J143" s="35"/>
      <c r="K143" s="10"/>
    </row>
    <row r="144" spans="1:12" ht="79.5" customHeight="1" x14ac:dyDescent="0.2">
      <c r="A144" s="50">
        <v>10</v>
      </c>
      <c r="B144" s="92" t="str">
        <f>B90</f>
        <v>FEEDBACK EXPERIENCES &amp; CONSULTING SAS</v>
      </c>
      <c r="C144" s="92"/>
      <c r="D144" s="96" t="s">
        <v>26</v>
      </c>
      <c r="E144" s="96"/>
      <c r="F144" s="96"/>
      <c r="G144" s="96"/>
      <c r="H144" s="97"/>
      <c r="I144" s="35"/>
      <c r="J144" s="35"/>
      <c r="K144" s="10"/>
    </row>
    <row r="145" spans="1:11" ht="79.5" customHeight="1" x14ac:dyDescent="0.2">
      <c r="A145" s="52">
        <v>11</v>
      </c>
      <c r="B145" s="92" t="str">
        <f>B91</f>
        <v>CAJA DE COMPENSACION FAMILIAR COMPENSAR</v>
      </c>
      <c r="C145" s="92"/>
      <c r="D145" s="96" t="s">
        <v>97</v>
      </c>
      <c r="E145" s="96"/>
      <c r="F145" s="96"/>
      <c r="G145" s="96"/>
      <c r="H145" s="97"/>
      <c r="I145" s="35"/>
      <c r="J145" s="35"/>
      <c r="K145" s="10"/>
    </row>
    <row r="146" spans="1:11" ht="79.5" customHeight="1" x14ac:dyDescent="0.2">
      <c r="A146" s="52">
        <v>12</v>
      </c>
      <c r="B146" s="92" t="str">
        <f>B92</f>
        <v>KAPITAL GROUP SAS</v>
      </c>
      <c r="C146" s="92"/>
      <c r="D146" s="96" t="s">
        <v>26</v>
      </c>
      <c r="E146" s="96"/>
      <c r="F146" s="96"/>
      <c r="G146" s="96"/>
      <c r="H146" s="97"/>
      <c r="I146" s="35"/>
      <c r="J146" s="35"/>
      <c r="K146" s="10"/>
    </row>
    <row r="147" spans="1:11" ht="79.5" customHeight="1" x14ac:dyDescent="0.2">
      <c r="A147" s="52">
        <v>13</v>
      </c>
      <c r="B147" s="92" t="str">
        <f>B93</f>
        <v>GRUPO ODA LTDA</v>
      </c>
      <c r="C147" s="92"/>
      <c r="D147" s="96" t="s">
        <v>26</v>
      </c>
      <c r="E147" s="96"/>
      <c r="F147" s="96"/>
      <c r="G147" s="96"/>
      <c r="H147" s="97"/>
      <c r="I147" s="35"/>
      <c r="J147" s="35"/>
      <c r="K147" s="10"/>
    </row>
    <row r="148" spans="1:11" ht="94.5" customHeight="1" x14ac:dyDescent="0.2">
      <c r="A148" s="50">
        <v>14</v>
      </c>
      <c r="B148" s="92" t="str">
        <f t="shared" ref="B148:B154" si="17">+B94</f>
        <v>UNIÓN TEMPORAL EDUCACIÓN INFORMAL 2023
CONSTRUCTORA SILVER S.A.S  35%
ASOCIACION DE PROFESIONALES PARA EL DESARROLLO INTEGRAL DE LA SOCIEDAD SERVICURE  65%</v>
      </c>
      <c r="C148" s="92"/>
      <c r="D148" s="96" t="s">
        <v>26</v>
      </c>
      <c r="E148" s="96"/>
      <c r="F148" s="96"/>
      <c r="G148" s="96"/>
      <c r="H148" s="97"/>
      <c r="I148" s="35"/>
      <c r="J148" s="35"/>
      <c r="K148" s="10"/>
    </row>
    <row r="149" spans="1:11" ht="75.75" customHeight="1" x14ac:dyDescent="0.2">
      <c r="A149" s="50">
        <v>15</v>
      </c>
      <c r="B149" s="92" t="str">
        <f t="shared" si="17"/>
        <v>BD GUIDANCE SAS BIC</v>
      </c>
      <c r="C149" s="92"/>
      <c r="D149" s="96" t="s">
        <v>26</v>
      </c>
      <c r="E149" s="96"/>
      <c r="F149" s="96"/>
      <c r="G149" s="96"/>
      <c r="H149" s="97"/>
      <c r="I149" s="35"/>
      <c r="J149" s="35"/>
      <c r="K149" s="10"/>
    </row>
    <row r="150" spans="1:11" ht="75.75" customHeight="1" x14ac:dyDescent="0.2">
      <c r="A150" s="52">
        <v>16</v>
      </c>
      <c r="B150" s="92" t="str">
        <f t="shared" si="17"/>
        <v>UNIVERSIDAD LA GRAN COLOMBIA</v>
      </c>
      <c r="C150" s="92"/>
      <c r="D150" s="96" t="s">
        <v>97</v>
      </c>
      <c r="E150" s="96"/>
      <c r="F150" s="96"/>
      <c r="G150" s="96"/>
      <c r="H150" s="97"/>
      <c r="I150" s="35"/>
      <c r="J150" s="35"/>
      <c r="K150" s="10"/>
    </row>
    <row r="151" spans="1:11" ht="75.75" customHeight="1" x14ac:dyDescent="0.2">
      <c r="A151" s="52">
        <v>17</v>
      </c>
      <c r="B151" s="92" t="str">
        <f t="shared" si="17"/>
        <v>CENTRO DE RECURSOS EDUCATIVOS PARA LA COMPETITIVIDAD EMPRESARIAL SAS</v>
      </c>
      <c r="C151" s="92"/>
      <c r="D151" s="96" t="s">
        <v>97</v>
      </c>
      <c r="E151" s="96"/>
      <c r="F151" s="96"/>
      <c r="G151" s="96"/>
      <c r="H151" s="97"/>
      <c r="I151" s="35"/>
      <c r="J151" s="35"/>
      <c r="K151" s="10"/>
    </row>
    <row r="152" spans="1:11" ht="74.25" customHeight="1" x14ac:dyDescent="0.2">
      <c r="A152" s="50">
        <v>18</v>
      </c>
      <c r="B152" s="92" t="str">
        <f t="shared" si="17"/>
        <v>UT TRANSMILENIO SAMC TMSA-SAM-06-2023
CORPORACION POLITECNICO COLOMBO ANDINO  35%
BUSINESS SUPPORT S A S  65%</v>
      </c>
      <c r="C152" s="92"/>
      <c r="D152" s="96" t="s">
        <v>26</v>
      </c>
      <c r="E152" s="96"/>
      <c r="F152" s="96"/>
      <c r="G152" s="96"/>
      <c r="H152" s="97"/>
      <c r="I152" s="35"/>
      <c r="J152" s="35"/>
      <c r="K152" s="10"/>
    </row>
    <row r="153" spans="1:11" ht="74.25" customHeight="1" x14ac:dyDescent="0.2">
      <c r="A153" s="50">
        <v>19</v>
      </c>
      <c r="B153" s="92" t="str">
        <f t="shared" si="17"/>
        <v>CIDOR CONSULTING ALLIANCE SAS</v>
      </c>
      <c r="C153" s="92"/>
      <c r="D153" s="96" t="s">
        <v>26</v>
      </c>
      <c r="E153" s="96"/>
      <c r="F153" s="96"/>
      <c r="G153" s="96"/>
      <c r="H153" s="97"/>
      <c r="I153" s="35"/>
      <c r="J153" s="35"/>
      <c r="K153" s="10"/>
    </row>
    <row r="154" spans="1:11" ht="74.25" customHeight="1" x14ac:dyDescent="0.2">
      <c r="A154" s="50">
        <v>20</v>
      </c>
      <c r="B154" s="92" t="str">
        <f t="shared" si="17"/>
        <v>UNIVERSIDAD DE LOS ANDES</v>
      </c>
      <c r="C154" s="92"/>
      <c r="D154" s="96" t="s">
        <v>26</v>
      </c>
      <c r="E154" s="96"/>
      <c r="F154" s="96"/>
      <c r="G154" s="96"/>
      <c r="H154" s="97"/>
      <c r="I154" s="35"/>
      <c r="J154" s="35"/>
      <c r="K154" s="10"/>
    </row>
    <row r="155" spans="1:11" ht="74.25" customHeight="1" x14ac:dyDescent="0.2">
      <c r="A155" s="52">
        <v>21</v>
      </c>
      <c r="B155" s="92" t="str">
        <f t="shared" ref="B155:B156" si="18">+B101</f>
        <v>EDUCACION FUTURO LTDA</v>
      </c>
      <c r="C155" s="92"/>
      <c r="D155" s="96" t="s">
        <v>97</v>
      </c>
      <c r="E155" s="96"/>
      <c r="F155" s="96"/>
      <c r="G155" s="96"/>
      <c r="H155" s="97"/>
      <c r="I155" s="35"/>
      <c r="J155" s="35"/>
      <c r="K155" s="10"/>
    </row>
    <row r="156" spans="1:11" ht="74.25" customHeight="1" x14ac:dyDescent="0.2">
      <c r="A156" s="52">
        <v>22</v>
      </c>
      <c r="B156" s="92" t="str">
        <f t="shared" si="18"/>
        <v>COLEGIO MAYOR DE NUESTRA SEÑORA DEL ROSARIO</v>
      </c>
      <c r="C156" s="92"/>
      <c r="D156" s="96" t="s">
        <v>97</v>
      </c>
      <c r="E156" s="96"/>
      <c r="F156" s="96"/>
      <c r="G156" s="96"/>
      <c r="H156" s="97"/>
      <c r="I156" s="35"/>
      <c r="J156" s="35"/>
      <c r="K156" s="10"/>
    </row>
    <row r="157" spans="1:11" ht="84" customHeight="1" x14ac:dyDescent="0.2">
      <c r="A157" s="52">
        <v>23</v>
      </c>
      <c r="B157" s="92" t="str">
        <f>+B103</f>
        <v>UT MERANI 2023
FUNDACIÓN DE EDUCACIÓN SUPERIOR ALBERTO MERANI  90%
FUNDACION INTERNACIONAL DE PEDAGOGIA CONCEPTUAL ALBERTO MERANI  10%</v>
      </c>
      <c r="C157" s="92"/>
      <c r="D157" s="96" t="s">
        <v>98</v>
      </c>
      <c r="E157" s="96"/>
      <c r="F157" s="96"/>
      <c r="G157" s="96"/>
      <c r="H157" s="97"/>
      <c r="I157" s="35"/>
      <c r="J157" s="35"/>
      <c r="K157" s="10"/>
    </row>
    <row r="158" spans="1:11" ht="74.25" customHeight="1" thickBot="1" x14ac:dyDescent="0.25">
      <c r="A158" s="70">
        <v>24</v>
      </c>
      <c r="B158" s="116" t="str">
        <f>+B104</f>
        <v>G&amp;D GERENCIA Y DIRECCION DE PROYECTOS S.A.S</v>
      </c>
      <c r="C158" s="116"/>
      <c r="D158" s="117" t="s">
        <v>26</v>
      </c>
      <c r="E158" s="117"/>
      <c r="F158" s="117"/>
      <c r="G158" s="117"/>
      <c r="H158" s="118"/>
      <c r="I158" s="35"/>
      <c r="J158" s="35"/>
      <c r="K158" s="10"/>
    </row>
    <row r="159" spans="1:11" ht="33" customHeight="1" x14ac:dyDescent="0.2">
      <c r="A159" s="10"/>
      <c r="B159" s="13"/>
      <c r="C159" s="13"/>
      <c r="D159" s="14"/>
      <c r="E159" s="39"/>
      <c r="F159" s="40"/>
      <c r="G159" s="35"/>
      <c r="H159" s="35"/>
      <c r="I159" s="35"/>
      <c r="J159" s="35"/>
      <c r="K159" s="10"/>
    </row>
    <row r="160" spans="1:11" x14ac:dyDescent="0.2">
      <c r="A160" s="10"/>
      <c r="B160" s="13"/>
      <c r="C160" s="13"/>
      <c r="D160" s="14"/>
      <c r="E160" s="39"/>
      <c r="F160" s="40"/>
      <c r="G160" s="35"/>
      <c r="H160" s="35"/>
      <c r="I160" s="35"/>
      <c r="J160" s="35"/>
      <c r="K160" s="10"/>
    </row>
    <row r="161" spans="1:11" x14ac:dyDescent="0.2">
      <c r="A161" s="10"/>
      <c r="B161" s="13"/>
      <c r="C161" s="13"/>
      <c r="D161" s="14"/>
      <c r="E161" s="39"/>
      <c r="F161" s="40"/>
      <c r="G161" s="35"/>
      <c r="H161" s="35"/>
      <c r="I161" s="35"/>
      <c r="J161" s="35"/>
      <c r="K161" s="10"/>
    </row>
    <row r="162" spans="1:11" x14ac:dyDescent="0.2">
      <c r="A162" s="10"/>
      <c r="B162" s="13"/>
      <c r="C162" s="13"/>
      <c r="D162" s="14"/>
      <c r="E162" s="39"/>
      <c r="F162" s="40"/>
      <c r="G162" s="35"/>
      <c r="H162" s="35"/>
      <c r="I162" s="35"/>
      <c r="J162" s="35"/>
      <c r="K162" s="10"/>
    </row>
    <row r="163" spans="1:11" ht="21" thickBot="1" x14ac:dyDescent="0.25">
      <c r="A163" s="10"/>
      <c r="B163" s="106"/>
      <c r="C163" s="107"/>
      <c r="D163" s="107"/>
      <c r="E163" s="107"/>
      <c r="F163" s="107"/>
      <c r="G163" s="107"/>
      <c r="H163" s="108"/>
      <c r="I163" s="35"/>
      <c r="J163" s="35"/>
      <c r="K163" s="10"/>
    </row>
    <row r="164" spans="1:11" x14ac:dyDescent="0.2">
      <c r="A164" s="10"/>
      <c r="B164" s="45"/>
      <c r="C164" s="44"/>
      <c r="D164" s="109" t="s">
        <v>28</v>
      </c>
      <c r="E164" s="109"/>
      <c r="F164" s="109"/>
      <c r="G164" s="44"/>
      <c r="H164" s="44"/>
      <c r="I164" s="35"/>
      <c r="J164" s="35"/>
      <c r="K164" s="10"/>
    </row>
    <row r="165" spans="1:11" ht="28.5" customHeight="1" x14ac:dyDescent="0.2">
      <c r="A165" s="10"/>
      <c r="B165" s="45"/>
      <c r="C165" s="44"/>
      <c r="D165" s="112" t="s">
        <v>27</v>
      </c>
      <c r="E165" s="112"/>
      <c r="F165" s="112"/>
      <c r="G165" s="44"/>
      <c r="H165" s="44"/>
      <c r="I165" s="35"/>
      <c r="J165" s="35"/>
      <c r="K165" s="10"/>
    </row>
    <row r="166" spans="1:11" ht="61.5" customHeight="1" x14ac:dyDescent="0.2">
      <c r="A166" s="10"/>
      <c r="B166" s="45"/>
      <c r="C166" s="28"/>
      <c r="D166" s="43"/>
      <c r="E166" s="43"/>
      <c r="F166" s="43"/>
      <c r="G166" s="44"/>
      <c r="H166" s="44"/>
      <c r="I166" s="35"/>
      <c r="J166" s="35"/>
      <c r="K166" s="10"/>
    </row>
    <row r="167" spans="1:11" x14ac:dyDescent="0.2">
      <c r="A167" s="10"/>
      <c r="B167" s="13"/>
      <c r="C167" s="13"/>
      <c r="D167" s="103"/>
      <c r="E167" s="103"/>
      <c r="F167" s="103"/>
      <c r="G167" s="35"/>
      <c r="H167" s="35"/>
      <c r="I167" s="35"/>
      <c r="J167" s="35"/>
      <c r="K167" s="10"/>
    </row>
    <row r="168" spans="1:11" x14ac:dyDescent="0.2">
      <c r="A168" s="10"/>
      <c r="B168" s="13"/>
      <c r="C168" s="13"/>
      <c r="D168" s="14"/>
      <c r="E168" s="39"/>
      <c r="F168" s="40"/>
      <c r="G168" s="35"/>
      <c r="H168" s="35"/>
      <c r="I168" s="35"/>
      <c r="J168" s="35"/>
      <c r="K168" s="14"/>
    </row>
    <row r="169" spans="1:11" x14ac:dyDescent="0.2">
      <c r="A169" s="10"/>
      <c r="B169" s="13"/>
      <c r="C169" s="13"/>
      <c r="D169" s="14"/>
      <c r="E169" s="39"/>
      <c r="F169" s="40"/>
      <c r="G169" s="35"/>
      <c r="H169" s="35"/>
      <c r="I169" s="35"/>
      <c r="J169" s="35"/>
    </row>
    <row r="170" spans="1:11" x14ac:dyDescent="0.2">
      <c r="A170" s="10"/>
      <c r="B170" s="13"/>
      <c r="C170" s="13"/>
      <c r="D170" s="14"/>
      <c r="E170" s="39"/>
      <c r="F170" s="40"/>
      <c r="G170" s="35"/>
      <c r="H170" s="35"/>
      <c r="I170" s="35"/>
      <c r="J170" s="35"/>
    </row>
    <row r="171" spans="1:11" x14ac:dyDescent="0.2">
      <c r="A171" s="10"/>
      <c r="B171" s="13"/>
      <c r="C171" s="13"/>
      <c r="D171" s="14"/>
      <c r="E171" s="39"/>
      <c r="F171" s="40"/>
      <c r="G171" s="35"/>
      <c r="H171" s="35"/>
      <c r="I171" s="35"/>
      <c r="J171" s="35"/>
    </row>
    <row r="172" spans="1:11" x14ac:dyDescent="0.2">
      <c r="A172" s="10"/>
      <c r="B172" s="13"/>
      <c r="C172" s="13"/>
      <c r="D172" s="14"/>
      <c r="E172" s="39"/>
      <c r="F172" s="40"/>
      <c r="G172" s="35"/>
      <c r="H172" s="35"/>
      <c r="I172" s="35"/>
      <c r="J172" s="35"/>
      <c r="K172" s="14"/>
    </row>
    <row r="173" spans="1:11" x14ac:dyDescent="0.2">
      <c r="A173" s="10"/>
      <c r="B173" s="13"/>
      <c r="C173" s="13"/>
      <c r="D173" s="14"/>
      <c r="E173" s="39"/>
      <c r="F173" s="40"/>
      <c r="G173" s="35"/>
      <c r="H173" s="35"/>
      <c r="I173" s="35"/>
      <c r="J173" s="35"/>
    </row>
    <row r="174" spans="1:11" x14ac:dyDescent="0.2">
      <c r="A174" s="10"/>
      <c r="B174" s="13"/>
      <c r="C174" s="13"/>
      <c r="D174" s="14"/>
      <c r="E174" s="39"/>
      <c r="F174" s="40"/>
      <c r="G174" s="35"/>
      <c r="H174" s="35"/>
      <c r="I174" s="35"/>
      <c r="J174" s="35"/>
      <c r="K174" s="14"/>
    </row>
    <row r="175" spans="1:11" x14ac:dyDescent="0.2">
      <c r="A175" s="10"/>
      <c r="B175" s="13"/>
      <c r="C175" s="13"/>
      <c r="D175" s="14"/>
      <c r="E175" s="39"/>
      <c r="F175" s="40"/>
      <c r="G175" s="35"/>
      <c r="H175" s="35"/>
      <c r="I175" s="35"/>
      <c r="J175" s="35"/>
      <c r="K175" s="14"/>
    </row>
    <row r="176" spans="1:11" x14ac:dyDescent="0.2">
      <c r="A176" s="10"/>
      <c r="B176" s="13"/>
      <c r="C176" s="13"/>
      <c r="D176" s="14"/>
      <c r="E176" s="39"/>
      <c r="F176" s="40"/>
      <c r="G176" s="35"/>
      <c r="H176" s="35"/>
      <c r="I176" s="35"/>
      <c r="J176" s="35"/>
      <c r="K176" s="14"/>
    </row>
    <row r="177" spans="1:11" x14ac:dyDescent="0.2">
      <c r="A177" s="10"/>
      <c r="B177" s="13"/>
      <c r="C177" s="13"/>
      <c r="D177" s="14"/>
      <c r="E177" s="39"/>
      <c r="F177" s="40"/>
      <c r="G177" s="35"/>
      <c r="H177" s="35"/>
      <c r="I177" s="35"/>
      <c r="J177" s="35"/>
      <c r="K177" s="14"/>
    </row>
    <row r="178" spans="1:11" x14ac:dyDescent="0.2">
      <c r="A178" s="10"/>
      <c r="B178" s="13"/>
      <c r="C178" s="13"/>
      <c r="D178" s="14"/>
      <c r="E178" s="39"/>
      <c r="F178" s="40"/>
      <c r="G178" s="35"/>
      <c r="H178" s="35"/>
      <c r="I178" s="35"/>
      <c r="J178" s="35"/>
      <c r="K178" s="14"/>
    </row>
    <row r="179" spans="1:11" x14ac:dyDescent="0.2">
      <c r="A179" s="10"/>
      <c r="B179" s="13"/>
      <c r="C179" s="13"/>
      <c r="D179" s="14"/>
      <c r="E179" s="39"/>
      <c r="F179" s="40"/>
      <c r="G179" s="35"/>
      <c r="H179" s="35"/>
      <c r="I179" s="35"/>
      <c r="J179" s="35"/>
      <c r="K179" s="36"/>
    </row>
    <row r="180" spans="1:11" x14ac:dyDescent="0.2">
      <c r="A180" s="10"/>
      <c r="B180" s="13"/>
      <c r="C180" s="13"/>
      <c r="D180" s="14"/>
      <c r="E180" s="39"/>
      <c r="F180" s="40"/>
      <c r="G180" s="35"/>
      <c r="H180" s="35"/>
      <c r="I180" s="35"/>
      <c r="J180" s="35"/>
      <c r="K180" s="36"/>
    </row>
    <row r="181" spans="1:11" x14ac:dyDescent="0.2">
      <c r="A181" s="10"/>
      <c r="B181" s="13"/>
      <c r="C181" s="13"/>
      <c r="D181" s="14"/>
      <c r="E181" s="39"/>
      <c r="F181" s="40"/>
      <c r="G181" s="35"/>
      <c r="H181" s="35"/>
      <c r="I181" s="14"/>
      <c r="J181" s="14"/>
      <c r="K181" s="36"/>
    </row>
    <row r="182" spans="1:11" x14ac:dyDescent="0.2">
      <c r="A182" s="10"/>
      <c r="B182" s="13"/>
      <c r="C182" s="13"/>
      <c r="D182" s="14"/>
      <c r="E182" s="39"/>
      <c r="F182" s="40"/>
      <c r="G182" s="35"/>
      <c r="H182" s="35"/>
      <c r="K182" s="36"/>
    </row>
    <row r="183" spans="1:11" x14ac:dyDescent="0.2">
      <c r="A183" s="10"/>
      <c r="B183" s="13"/>
      <c r="C183" s="13"/>
      <c r="D183" s="14"/>
      <c r="E183" s="39"/>
      <c r="F183" s="40"/>
      <c r="G183" s="35"/>
      <c r="H183" s="35"/>
      <c r="K183" s="46"/>
    </row>
    <row r="184" spans="1:11" x14ac:dyDescent="0.2">
      <c r="A184" s="10"/>
      <c r="B184" s="13"/>
      <c r="C184" s="13"/>
      <c r="D184" s="14"/>
      <c r="E184" s="39"/>
      <c r="F184" s="40"/>
      <c r="G184" s="35"/>
      <c r="H184" s="35"/>
    </row>
    <row r="185" spans="1:11" x14ac:dyDescent="0.2">
      <c r="A185" s="10"/>
      <c r="B185" s="13"/>
      <c r="C185" s="13"/>
      <c r="D185" s="14"/>
      <c r="E185" s="39"/>
      <c r="F185" s="40"/>
      <c r="G185" s="35"/>
      <c r="H185" s="35"/>
    </row>
    <row r="186" spans="1:11" x14ac:dyDescent="0.2">
      <c r="A186" s="10"/>
      <c r="B186" s="13"/>
      <c r="C186" s="13"/>
      <c r="D186" s="14"/>
      <c r="E186" s="39"/>
      <c r="F186" s="40"/>
      <c r="G186" s="35"/>
      <c r="H186" s="35"/>
    </row>
    <row r="187" spans="1:11" x14ac:dyDescent="0.2">
      <c r="A187" s="10"/>
      <c r="B187" s="13"/>
      <c r="C187" s="13"/>
      <c r="D187" s="14"/>
      <c r="E187" s="39"/>
      <c r="F187" s="40"/>
      <c r="G187" s="35"/>
      <c r="H187" s="35"/>
    </row>
    <row r="188" spans="1:11" x14ac:dyDescent="0.2">
      <c r="A188" s="10"/>
      <c r="B188" s="13"/>
      <c r="C188" s="13"/>
      <c r="D188" s="14"/>
      <c r="E188" s="39"/>
      <c r="F188" s="40"/>
      <c r="G188" s="35"/>
      <c r="H188" s="35"/>
    </row>
    <row r="189" spans="1:11" x14ac:dyDescent="0.2">
      <c r="A189" s="10"/>
      <c r="B189" s="13"/>
      <c r="C189" s="13"/>
      <c r="D189" s="14"/>
      <c r="E189" s="39"/>
      <c r="F189" s="40"/>
      <c r="G189" s="35"/>
      <c r="H189" s="35"/>
    </row>
    <row r="190" spans="1:11" x14ac:dyDescent="0.2">
      <c r="A190" s="10"/>
      <c r="B190" s="6"/>
      <c r="C190" s="6"/>
      <c r="D190" s="2"/>
      <c r="E190" s="39"/>
      <c r="F190" s="40"/>
      <c r="G190" s="35"/>
      <c r="H190" s="35"/>
      <c r="I190" s="13"/>
      <c r="J190" s="13"/>
    </row>
    <row r="199" spans="4:4" x14ac:dyDescent="0.2">
      <c r="D199" s="41"/>
    </row>
    <row r="200" spans="4:4" x14ac:dyDescent="0.2">
      <c r="D200" s="41"/>
    </row>
    <row r="201" spans="4:4" x14ac:dyDescent="0.2">
      <c r="D201" s="41"/>
    </row>
    <row r="202" spans="4:4" x14ac:dyDescent="0.2">
      <c r="D202" s="41"/>
    </row>
    <row r="203" spans="4:4" x14ac:dyDescent="0.2">
      <c r="D203" s="41"/>
    </row>
  </sheetData>
  <mergeCells count="230">
    <mergeCell ref="B155:C155"/>
    <mergeCell ref="D155:H155"/>
    <mergeCell ref="B156:C156"/>
    <mergeCell ref="D156:H156"/>
    <mergeCell ref="B154:C154"/>
    <mergeCell ref="D154:H154"/>
    <mergeCell ref="B36:C36"/>
    <mergeCell ref="I36:J36"/>
    <mergeCell ref="B37:C37"/>
    <mergeCell ref="I37:J37"/>
    <mergeCell ref="B69:C69"/>
    <mergeCell ref="B70:C70"/>
    <mergeCell ref="B101:C101"/>
    <mergeCell ref="B102:C102"/>
    <mergeCell ref="B128:C128"/>
    <mergeCell ref="E128:I128"/>
    <mergeCell ref="B129:C129"/>
    <mergeCell ref="E129:I129"/>
    <mergeCell ref="B151:C151"/>
    <mergeCell ref="D151:H151"/>
    <mergeCell ref="B119:C119"/>
    <mergeCell ref="E119:I119"/>
    <mergeCell ref="B126:C126"/>
    <mergeCell ref="E126:I126"/>
    <mergeCell ref="B153:C153"/>
    <mergeCell ref="D153:H153"/>
    <mergeCell ref="B35:C35"/>
    <mergeCell ref="I35:J35"/>
    <mergeCell ref="B68:C68"/>
    <mergeCell ref="B100:C100"/>
    <mergeCell ref="B127:C127"/>
    <mergeCell ref="E127:I127"/>
    <mergeCell ref="D149:H149"/>
    <mergeCell ref="B152:C152"/>
    <mergeCell ref="D152:H152"/>
    <mergeCell ref="D143:H143"/>
    <mergeCell ref="B118:C118"/>
    <mergeCell ref="E118:I118"/>
    <mergeCell ref="B125:C125"/>
    <mergeCell ref="E125:I125"/>
    <mergeCell ref="B135:C135"/>
    <mergeCell ref="D135:H135"/>
    <mergeCell ref="B123:C123"/>
    <mergeCell ref="E123:I123"/>
    <mergeCell ref="B150:C150"/>
    <mergeCell ref="D150:H150"/>
    <mergeCell ref="A133:H133"/>
    <mergeCell ref="A60:A61"/>
    <mergeCell ref="D148:H148"/>
    <mergeCell ref="B130:C130"/>
    <mergeCell ref="E130:I130"/>
    <mergeCell ref="B140:C140"/>
    <mergeCell ref="D140:H140"/>
    <mergeCell ref="B141:C141"/>
    <mergeCell ref="D141:H141"/>
    <mergeCell ref="B116:C116"/>
    <mergeCell ref="E116:I116"/>
    <mergeCell ref="B143:C143"/>
    <mergeCell ref="B120:C120"/>
    <mergeCell ref="E120:I120"/>
    <mergeCell ref="B147:C147"/>
    <mergeCell ref="D147:H147"/>
    <mergeCell ref="B122:C122"/>
    <mergeCell ref="E122:I122"/>
    <mergeCell ref="B104:C104"/>
    <mergeCell ref="B131:C131"/>
    <mergeCell ref="E131:I131"/>
    <mergeCell ref="B121:C121"/>
    <mergeCell ref="E121:I121"/>
    <mergeCell ref="B108:C108"/>
    <mergeCell ref="E108:I108"/>
    <mergeCell ref="E109:I109"/>
    <mergeCell ref="B124:C124"/>
    <mergeCell ref="E124:I124"/>
    <mergeCell ref="B15:C15"/>
    <mergeCell ref="I15:J15"/>
    <mergeCell ref="B48:C48"/>
    <mergeCell ref="B83:C83"/>
    <mergeCell ref="B110:C110"/>
    <mergeCell ref="E110:I110"/>
    <mergeCell ref="B137:C137"/>
    <mergeCell ref="D137:H137"/>
    <mergeCell ref="B16:C16"/>
    <mergeCell ref="I16:J16"/>
    <mergeCell ref="B49:C49"/>
    <mergeCell ref="B84:C84"/>
    <mergeCell ref="B111:C111"/>
    <mergeCell ref="E111:I111"/>
    <mergeCell ref="E107:I107"/>
    <mergeCell ref="A107:C107"/>
    <mergeCell ref="B103:C103"/>
    <mergeCell ref="B76:C76"/>
    <mergeCell ref="B78:D78"/>
    <mergeCell ref="D79:K79"/>
    <mergeCell ref="A79:C80"/>
    <mergeCell ref="B115:C115"/>
    <mergeCell ref="E115:I115"/>
    <mergeCell ref="B109:C109"/>
    <mergeCell ref="A1:K1"/>
    <mergeCell ref="A10:C11"/>
    <mergeCell ref="A44:C44"/>
    <mergeCell ref="E10:H10"/>
    <mergeCell ref="B3:K3"/>
    <mergeCell ref="D10:D11"/>
    <mergeCell ref="B43:D43"/>
    <mergeCell ref="C2:K2"/>
    <mergeCell ref="B38:C39"/>
    <mergeCell ref="D38:D39"/>
    <mergeCell ref="A38:A39"/>
    <mergeCell ref="I38:J39"/>
    <mergeCell ref="B6:C6"/>
    <mergeCell ref="I10:J11"/>
    <mergeCell ref="B13:C14"/>
    <mergeCell ref="A13:A14"/>
    <mergeCell ref="D13:D14"/>
    <mergeCell ref="I13:J14"/>
    <mergeCell ref="B12:C12"/>
    <mergeCell ref="I12:J12"/>
    <mergeCell ref="A20:A21"/>
    <mergeCell ref="B20:C21"/>
    <mergeCell ref="D20:D21"/>
    <mergeCell ref="I20:J21"/>
    <mergeCell ref="D167:F167"/>
    <mergeCell ref="D134:H134"/>
    <mergeCell ref="B163:H163"/>
    <mergeCell ref="D164:F164"/>
    <mergeCell ref="A134:C134"/>
    <mergeCell ref="D165:F165"/>
    <mergeCell ref="B136:C136"/>
    <mergeCell ref="D136:H136"/>
    <mergeCell ref="B142:C142"/>
    <mergeCell ref="D142:H142"/>
    <mergeCell ref="B157:C157"/>
    <mergeCell ref="D157:H157"/>
    <mergeCell ref="B148:C148"/>
    <mergeCell ref="B138:C138"/>
    <mergeCell ref="D138:H138"/>
    <mergeCell ref="B158:C158"/>
    <mergeCell ref="D158:H158"/>
    <mergeCell ref="B144:C144"/>
    <mergeCell ref="D144:H144"/>
    <mergeCell ref="B145:C145"/>
    <mergeCell ref="D145:H145"/>
    <mergeCell ref="B146:C146"/>
    <mergeCell ref="D146:H146"/>
    <mergeCell ref="B149:C149"/>
    <mergeCell ref="A27:A28"/>
    <mergeCell ref="B27:C28"/>
    <mergeCell ref="D27:D28"/>
    <mergeCell ref="I27:J28"/>
    <mergeCell ref="A46:A47"/>
    <mergeCell ref="B46:C47"/>
    <mergeCell ref="B45:C45"/>
    <mergeCell ref="A32:A33"/>
    <mergeCell ref="B32:C33"/>
    <mergeCell ref="D32:D33"/>
    <mergeCell ref="I32:J33"/>
    <mergeCell ref="B40:C40"/>
    <mergeCell ref="I40:J40"/>
    <mergeCell ref="B29:C29"/>
    <mergeCell ref="I29:J29"/>
    <mergeCell ref="B30:C30"/>
    <mergeCell ref="I30:J30"/>
    <mergeCell ref="B31:C31"/>
    <mergeCell ref="I31:J31"/>
    <mergeCell ref="B34:C34"/>
    <mergeCell ref="I34:J34"/>
    <mergeCell ref="A71:A72"/>
    <mergeCell ref="B88:C88"/>
    <mergeCell ref="B71:C72"/>
    <mergeCell ref="B53:C54"/>
    <mergeCell ref="A53:A54"/>
    <mergeCell ref="B58:C58"/>
    <mergeCell ref="B92:C92"/>
    <mergeCell ref="B73:C73"/>
    <mergeCell ref="A65:A66"/>
    <mergeCell ref="B65:C66"/>
    <mergeCell ref="B56:C56"/>
    <mergeCell ref="B59:C59"/>
    <mergeCell ref="B62:C62"/>
    <mergeCell ref="B63:C63"/>
    <mergeCell ref="B60:C61"/>
    <mergeCell ref="B82:C82"/>
    <mergeCell ref="B81:C81"/>
    <mergeCell ref="B64:C64"/>
    <mergeCell ref="B67:C67"/>
    <mergeCell ref="B17:C17"/>
    <mergeCell ref="I17:J17"/>
    <mergeCell ref="B50:C50"/>
    <mergeCell ref="B85:C85"/>
    <mergeCell ref="B112:C112"/>
    <mergeCell ref="E112:I112"/>
    <mergeCell ref="B139:C139"/>
    <mergeCell ref="D139:H139"/>
    <mergeCell ref="B18:C18"/>
    <mergeCell ref="I18:J18"/>
    <mergeCell ref="B51:C51"/>
    <mergeCell ref="B86:C86"/>
    <mergeCell ref="B113:C113"/>
    <mergeCell ref="E113:I113"/>
    <mergeCell ref="B19:C19"/>
    <mergeCell ref="I19:J19"/>
    <mergeCell ref="B52:C52"/>
    <mergeCell ref="B87:C87"/>
    <mergeCell ref="B114:C114"/>
    <mergeCell ref="E114:I114"/>
    <mergeCell ref="B55:C55"/>
    <mergeCell ref="B22:C22"/>
    <mergeCell ref="I22:J22"/>
    <mergeCell ref="B89:C89"/>
    <mergeCell ref="B23:C23"/>
    <mergeCell ref="I23:J23"/>
    <mergeCell ref="B90:C90"/>
    <mergeCell ref="B117:C117"/>
    <mergeCell ref="E117:I117"/>
    <mergeCell ref="B24:C24"/>
    <mergeCell ref="I24:J24"/>
    <mergeCell ref="B57:C57"/>
    <mergeCell ref="B91:C91"/>
    <mergeCell ref="B25:C25"/>
    <mergeCell ref="I25:J25"/>
    <mergeCell ref="B26:C26"/>
    <mergeCell ref="I26:J26"/>
    <mergeCell ref="B95:C95"/>
    <mergeCell ref="B98:C98"/>
    <mergeCell ref="B96:C96"/>
    <mergeCell ref="B94:C94"/>
    <mergeCell ref="B93:C93"/>
    <mergeCell ref="B97:C97"/>
    <mergeCell ref="B99:C99"/>
  </mergeCells>
  <phoneticPr fontId="0" type="noConversion"/>
  <printOptions verticalCentered="1"/>
  <pageMargins left="0.98425196850393704" right="0.11811023622047245" top="0.35433070866141736" bottom="0.35433070866141736" header="0.19685039370078741" footer="0.59055118110236227"/>
  <pageSetup scale="32" fitToHeight="0" orientation="portrait" r:id="rId1"/>
  <headerFooter scaleWithDoc="0">
    <oddFooter>&amp;RPágina &amp;P de &amp;N</oddFooter>
  </headerFooter>
  <rowBreaks count="1" manualBreakCount="1">
    <brk id="76"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Evaluación</vt:lpstr>
      <vt:lpstr>Evaluación!Área_de_impresión</vt:lpstr>
      <vt:lpstr>Evaluación!Títulos_a_imprimir</vt:lpstr>
    </vt:vector>
  </TitlesOfParts>
  <Company>Transmilenio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Mónica-Parra</dc:creator>
  <cp:lastModifiedBy>Miguel Dario Duque Vargas</cp:lastModifiedBy>
  <cp:lastPrinted>2020-08-17T23:23:29Z</cp:lastPrinted>
  <dcterms:created xsi:type="dcterms:W3CDTF">2003-04-04T16:35:40Z</dcterms:created>
  <dcterms:modified xsi:type="dcterms:W3CDTF">2023-07-04T23:21:47Z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2023-06-13T16:38:49Z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d411b833-6550-4327-a00f-ecb9afa8f40f</vt:lpwstr>
  </property>
  <property fmtid="{D5CDD505-2E9C-101B-9397-08002B2CF9AE}" pid="8" name="MSIP_Label_6d4a1d0b-1085-4621-a04c-793d50865184_ContentBits">
    <vt:lpwstr>0</vt:lpwstr>
  </property>
</Properties>
</file>