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/Users/monicaandreamaldonadorojas/Desktop/SALONES COMUNALES 2023/"/>
    </mc:Choice>
  </mc:AlternateContent>
  <xr:revisionPtr revIDLastSave="0" documentId="13_ncr:1_{D4BAA1D7-18AD-4047-A298-F64D278E1CC9}" xr6:coauthVersionLast="47" xr6:coauthVersionMax="47" xr10:uidLastSave="{00000000-0000-0000-0000-000000000000}"/>
  <bookViews>
    <workbookView xWindow="1960" yWindow="500" windowWidth="23700" windowHeight="15460" tabRatio="959" activeTab="1" xr2:uid="{00000000-000D-0000-FFFF-FFFF00000000}"/>
  </bookViews>
  <sheets>
    <sheet name="Anexo 8" sheetId="2" state="hidden" r:id="rId1"/>
    <sheet name="AIU" sheetId="7" r:id="rId2"/>
  </sheets>
  <externalReferences>
    <externalReference r:id="rId3"/>
  </externalReferences>
  <definedNames>
    <definedName name="_xlnm.Print_Area" localSheetId="1">AIU!$A$1:$K$54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7" l="1"/>
  <c r="D42" i="7"/>
  <c r="D44" i="7" s="1"/>
  <c r="D43" i="7" l="1"/>
  <c r="K34" i="7"/>
  <c r="K37" i="7" l="1"/>
  <c r="K36" i="7"/>
  <c r="K35" i="7"/>
  <c r="K17" i="7"/>
  <c r="K44" i="7" l="1"/>
  <c r="K43" i="7"/>
  <c r="K22" i="7"/>
  <c r="K42" i="7" l="1"/>
  <c r="K45" i="7" s="1"/>
  <c r="K23" i="7"/>
  <c r="K26" i="7" s="1"/>
  <c r="K18" i="7" l="1"/>
  <c r="K19" i="7" l="1"/>
  <c r="K28" i="7" s="1"/>
  <c r="K29" i="7" s="1"/>
  <c r="A40" i="7"/>
  <c r="A42" i="7" s="1"/>
  <c r="A44" i="7" s="1"/>
  <c r="A34" i="7"/>
  <c r="A35" i="7" s="1"/>
  <c r="A36" i="7" s="1"/>
  <c r="A37" i="7" s="1"/>
  <c r="I8" i="7"/>
  <c r="G12" i="2" l="1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 l="1"/>
  <c r="K38" i="7"/>
  <c r="K47" i="7" s="1"/>
  <c r="K48" i="7" l="1"/>
  <c r="K50" i="7" s="1"/>
  <c r="K54" i="7" l="1"/>
  <c r="D9" i="7" s="1"/>
</calcChain>
</file>

<file path=xl/sharedStrings.xml><?xml version="1.0" encoding="utf-8"?>
<sst xmlns="http://schemas.openxmlformats.org/spreadsheetml/2006/main" count="156" uniqueCount="120">
  <si>
    <t>Nivel</t>
  </si>
  <si>
    <t>Descripción</t>
  </si>
  <si>
    <t>Cantidad</t>
  </si>
  <si>
    <t>Unidad</t>
  </si>
  <si>
    <t>LOCALIZACION, TRAZADO Y REPLANTEO GENERAL</t>
  </si>
  <si>
    <t>DEMOLICIÓN DE CONCRETO: ESPESORES 8cm A 15cm (Incluye retiro de material, transporte y disposición finalde escombros en sitio autorizado)</t>
  </si>
  <si>
    <t>DEMOLICIÓN MANUAL SARDINEL EXISTENTE (Incluye cargue). No incluye transporte y disposición final de sobrantes</t>
  </si>
  <si>
    <t>EXCAVACIÓN MANUAL EN MATERIAL COMÚN . Incluye cargue</t>
  </si>
  <si>
    <t>EXCAVACIÓN MECANICA EN MATERIAL COMÚN . Incluye cargue</t>
  </si>
  <si>
    <t>TRANSPORTE Y DISPOSICIÓN FINAL DE ESCOMBROS EN SITIO AUTORIZADO (Distancia de transporte 21 km) A distancia mayor del acarreo libre (90 m)en sitio autorizadopor la entidad Ambiental competente.</t>
  </si>
  <si>
    <t>NIVELACION Y COMPACTACIÓN DE SUBRASANTE</t>
  </si>
  <si>
    <t>BASE GRANULAR CLASE B (BG_B) (Suministro, Extendido, Nivelación, Humedecimiento y Compactación con vibrocompactador)</t>
  </si>
  <si>
    <t xml:space="preserve">ESTABILIZACIÓN DE SUBRASANTE CON RAJÓN, INCLUYE EQUIPO DE COMPACTACIÓN (SUMINISTRO, EXTENDIDO, NIVELACIÓN Y COMPACTACIÓN CON EQUIPO MECÁNICO) </t>
  </si>
  <si>
    <t>SUBBASE GRANULAR CLASE C (SBG_C) (Suministro, Extendido, Nivelación, Humedecimiento y Compactación con vibrocompactador)</t>
  </si>
  <si>
    <t>RELLENO PARA ANDENES EN SUBBASE GRANULAR B-400 (Suministro, Extendido, Humedecimiento y Compactación)</t>
  </si>
  <si>
    <t>RELLENO EN MATERIAL SELECCIONADO PROVENIENTE DE LA EXCAVACIÓN (Extendido manual, Humedecimiento y Compactación)</t>
  </si>
  <si>
    <t>SARDINEL TIPO A10 (Suministro e Instalación. Incluye 3cm Mortero 1:5)</t>
  </si>
  <si>
    <t>PISO EN LOSETA PREFABRICADA A50 (Suministro e Instalación. Incluye Base 4cm Mortero 2000 PSI y Arena de Sello)</t>
  </si>
  <si>
    <t>CENEFA LINEAL EN LOSETA PREFABRICADA TÁCTIL ALERTA A55 / A56 ANCHO 0.40m (SUMINISTRO E INSTALACIÓN. INCLUYE BASE EN ARENA DE NIVELACIÓN e= 4cm Y ARENA DE SELLO).</t>
  </si>
  <si>
    <t>RIEGO DE LIGA CON EMULSION ASFALTICA CRR-1 (Suministro, Barrido Superficie y Riego)</t>
  </si>
  <si>
    <t>MEZCLA DENSA EN CALIENTE MDC-2 AMP Tipo II (Suministro, Extendido, Nivelación y Compactación)</t>
  </si>
  <si>
    <t>GEOCELDAS PARA SEPARACION SUBRASANTE/CAPAS GRANULARES (Incluye Suministro e Instalación)</t>
  </si>
  <si>
    <t>DEMARCACION LINEA CONTINUA A=0.12m (e=15 mils, Acrílica Base Agua. Inc. Sumin. y Aplic. con Equipo. Incl. Microesferas)</t>
  </si>
  <si>
    <t>SUMIDERO LATERAL SL-100, H=1.25m (Fundido en Sitio, Concreto Premezclado. Incl. Sumin, Form, Ref. y Const. Incl. Tapa)</t>
  </si>
  <si>
    <t>DOMICILIARIA DE AGUAS NEGRAS INCLUYE TUBERÍA NOVAFORT 6" HASTA 6 METROS Y KIT SILLA YEE (Incluye cama de arena)</t>
  </si>
  <si>
    <t>TUBERIA PVC U.M. EXT CORRUGADO/INT LISO U.M. NORMA NTC 3722-1 D=8" (Incluye Suministro e Instalación)</t>
  </si>
  <si>
    <t>CONSTRUCCIÓN CAJA DE INSPECCIÓN AGUAS NEGRAS DE 0.6x0.6m Incluye Marco y Tapa en concreto</t>
  </si>
  <si>
    <t>REPARACIÓN DE ACOMETIDA DE ACUEDUCTO 1/2" LONG  HASTA 8,00 MTS PF + UAD (INCLUYE 2 UNIONES 1/2")</t>
  </si>
  <si>
    <t>NIVELACIÓN DE POZO (Hasta rasante en Concreto 3000 PSI Hecho en Obra, h=0.15m. Incluye Suministro y Construcción)</t>
  </si>
  <si>
    <t>LOSA DE CONCRETO MR43 (Suministro, Formaleteado, Colocación y Acabado. No Incluye Acero, Curado, Juntas)</t>
  </si>
  <si>
    <t>CURADO DE LOSAS DE CONCRETO (Suministro y Aplicación)</t>
  </si>
  <si>
    <t>SELLADO DE JUNTAS EN PAVIMENTO DE CONCRETO HIDRAULICO (Incluye Limpieza, Suministro e Instalación de Fondo y Sellante)</t>
  </si>
  <si>
    <t>CORTE DE PAVIMENTO - INCLUYE EQUIPO: CORTADORA DE CONCRETO INCLUYE OPERARIO Y COMBUSTIBLE.  INCLUYE DISCO DIAMANTADO ASFALTO-CONCRETO 350 mm, AGUA Y MANO DE OBRA</t>
  </si>
  <si>
    <t>CANASTILLA Y ACERO DE REFUERZO</t>
  </si>
  <si>
    <t>GEOTEXTIL NT 4000 PARA SEPARACION SUBRASANTE/CAPAS GRANULARES (Incluye Suministro e Instalación)</t>
  </si>
  <si>
    <t>m3</t>
  </si>
  <si>
    <t>kg</t>
  </si>
  <si>
    <t>ml</t>
  </si>
  <si>
    <t>un</t>
  </si>
  <si>
    <t>m2</t>
  </si>
  <si>
    <t>FDLE-LP-XXXX-XXXX-2017</t>
  </si>
  <si>
    <t>OBJETO: XXXXXXXXXXXXXXXXXXXXXXXX</t>
  </si>
  <si>
    <t>ANEXO No. 8</t>
  </si>
  <si>
    <t>DEMARCACION LINEA DISCONTINUA A=0.12m (e=15 mils, Acrílica Base Agua. Inc. Sumin. y Aplic. con Equipo. Inc Microesferas)</t>
  </si>
  <si>
    <t>OFICINA DE INFRAESTRUCTURA</t>
  </si>
  <si>
    <t>COORDINACIÓN DE PROYECTOS</t>
  </si>
  <si>
    <t>COSTO DIRECTO ESTIMADO DE OBRA (CD)</t>
  </si>
  <si>
    <t>FECHA:</t>
  </si>
  <si>
    <t>TERMINO ESTIMADO DE EJECUCIÓN DE OBRA</t>
  </si>
  <si>
    <t>MESES</t>
  </si>
  <si>
    <t>ÍTEM</t>
  </si>
  <si>
    <t>A. ADMINISTRACIÓN</t>
  </si>
  <si>
    <t>1. COSTOS MENSUALES DE PERSONAL</t>
  </si>
  <si>
    <t>CARGO</t>
  </si>
  <si>
    <t>CANTIDAD</t>
  </si>
  <si>
    <t>CATEGORÍA</t>
  </si>
  <si>
    <t>DEDICACIÓN
MES</t>
  </si>
  <si>
    <t>TOPE SALARIO (MES)</t>
  </si>
  <si>
    <t>FACTOR PRESTACIONAL</t>
  </si>
  <si>
    <t>N. MESES</t>
  </si>
  <si>
    <t>SALARIO + PRESTACIONES</t>
  </si>
  <si>
    <t>A</t>
  </si>
  <si>
    <t>B</t>
  </si>
  <si>
    <t>C</t>
  </si>
  <si>
    <t>D</t>
  </si>
  <si>
    <t>E</t>
  </si>
  <si>
    <t>F=A*B*C*D*E</t>
  </si>
  <si>
    <t>PERSONAL PROFESIONAL (Ingenieros y Otros)</t>
  </si>
  <si>
    <t>N/A</t>
  </si>
  <si>
    <t>SUBTOTAL COSTOS MENSUALES DE PERSONAL</t>
  </si>
  <si>
    <t>2. GASTOS OPERACIONALES MENSUALES</t>
  </si>
  <si>
    <t>CANT.</t>
  </si>
  <si>
    <t>AREA (M2)</t>
  </si>
  <si>
    <t>DEDICACIÓN</t>
  </si>
  <si>
    <t>DEDICACIÓN X ÁREA (M2)</t>
  </si>
  <si>
    <t>COSTO ($/M2.MES)</t>
  </si>
  <si>
    <t>VALOR ($)</t>
  </si>
  <si>
    <t>TARIFA GLOBAL - GASTOS OFICINA (PAPELERIA, FOTOCOPIAS Y OTROS)</t>
  </si>
  <si>
    <t>TARIFA MES - CAMPERO PICK-UP, CAMIONETA DE 1300-2000cc - MODELO 2008 - 2005  - INCIDENCIA  75%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</si>
  <si>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</si>
  <si>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</si>
  <si>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</si>
  <si>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</si>
  <si>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IMPUESTOS</t>
  </si>
  <si>
    <t>DESCRIPCIÓN</t>
  </si>
  <si>
    <t>IMPUESTO</t>
  </si>
  <si>
    <t>Contribución Especial (Impuesto de Guerra Ley 1738 DIC18-2014 prorroga 4 años)</t>
  </si>
  <si>
    <t>ICA (Ley 14 6jul1983, Res 219 25feb2004)</t>
  </si>
  <si>
    <t>Estampilla Unipedagógica (Dec 584 de 19 dic 2014)</t>
  </si>
  <si>
    <t>SUBTOTAL IMPUESTOS</t>
  </si>
  <si>
    <t>GARANTIAS</t>
  </si>
  <si>
    <t>VR. BASE</t>
  </si>
  <si>
    <t>% ASEGURADO</t>
  </si>
  <si>
    <t>VIGENCIA AMPARO (MESES)</t>
  </si>
  <si>
    <t>TASA ASEGURADORA</t>
  </si>
  <si>
    <t>Cumplimiento</t>
  </si>
  <si>
    <t>GARANTIA UNICA</t>
  </si>
  <si>
    <t>Salarios y Prestaciones Sociales</t>
  </si>
  <si>
    <t>Estabilidad de la Obra -Mantenimiento Periodico y Rutinario.</t>
  </si>
  <si>
    <t>SUBTOTAL GARANTÍAS</t>
  </si>
  <si>
    <t>TOTAL IMPUESTOS Y GARANTÍAS</t>
  </si>
  <si>
    <t>TOTAL IMPUESTOS Y GARANTÍAS EN PORCENTAJE DEL COSTO DIRECTO</t>
  </si>
  <si>
    <t>A. ADMINISTRACIÓN (1 + 2 + 3)</t>
  </si>
  <si>
    <t xml:space="preserve">I. IMPREVISTOS </t>
  </si>
  <si>
    <t>U. UTILIDAD</t>
  </si>
  <si>
    <t>A.I.U. (ADMINISTRACIÓN, IMPREVISTOS Y UTILIDAD)</t>
  </si>
  <si>
    <t>Valor Unitario Estimado de la Entidad</t>
  </si>
  <si>
    <t>Valor De La Propuesta.</t>
  </si>
  <si>
    <t xml:space="preserve">PROPUESTA ECONOMICA COSTO DIRECTO </t>
  </si>
  <si>
    <t>TOTAL COSTO DIRECTO OFERTA</t>
  </si>
  <si>
    <t>Sub Total</t>
  </si>
  <si>
    <t>FONDO DE DESARROLLO LOCAL DE USAQUÉN</t>
  </si>
  <si>
    <t>RETEFUENTE CONTRATO DE OBRA</t>
  </si>
  <si>
    <t>OBJETO</t>
  </si>
  <si>
    <t>AIU</t>
  </si>
  <si>
    <t>COSTO ESTIMADO = COSTO DIRECTO ESTIMADO DE OBRA (CD) + AIU</t>
  </si>
  <si>
    <t>RESIDENTE DE OBRA</t>
  </si>
  <si>
    <t>“CONTRATAR A PRECIOS UNITARIOS FIJOS SIN FÓRMULA DE REAJUSTE Y A MONTO AGOTABLE LAS OBRAS DE ADECUACIÓN Y/O MANTENIMIENTO DE LOS SALONES COMUNALES DE LA LOCALIDAD DE USAQUÉN PRIORIZADOS POR EL FONDO DE DESARROLLO LOCAL"</t>
  </si>
  <si>
    <t>PROFESIONAL  AMBIENTAL CON LICENCIA SST</t>
  </si>
  <si>
    <t>JULIO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</si>
</sst>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\ \€"/>
    <numFmt numFmtId="165" formatCode="&quot;$&quot;\ #,##0.00"/>
    <numFmt numFmtId="166" formatCode="[$$-240A]#,##0.00;[Red]\([$$-240A]#,##0.00\)"/>
    <numFmt numFmtId="167" formatCode="0.000"/>
    <numFmt numFmtId="168" formatCode="#,##0.0000"/>
    <numFmt numFmtId="169" formatCode="#,##0.0"/>
    <numFmt numFmtId="170" formatCode="[$$-240A]#,##0;[Red]\([$$-240A]#,##0\)"/>
    <numFmt numFmtId="171" formatCode="0.0"/>
    <numFmt numFmtId="172" formatCode="#,##0.00;[Red]#,##0.00"/>
    <numFmt numFmtId="173" formatCode="[$$-240A]\ #,##0.00_);[Red]\([$$-240A]\ #,##0.00\)"/>
    <numFmt numFmtId="174" formatCode="_(&quot;$&quot;\ * #,##0.00_);_(&quot;$&quot;\ * \(#,##0.00\);_(&quot;$&quot;\ * &quot;-&quot;??_);_(@_)"/>
    <numFmt numFmtId="175" formatCode="0.0000%"/>
    <numFmt numFmtId="176" formatCode="[$$-240A]\ #,##0.00;[Red][$$-240A]\ #,##0.00"/>
  </numFmts>
  <fonts count="2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sz val="8"/>
      <name val="Arial"/>
      <family val="2"/>
    </font>
    <font>
      <b/>
      <sz val="6"/>
      <name val="Arial"/>
      <family val="2"/>
    </font>
    <font>
      <sz val="5"/>
      <name val="Arial"/>
      <family val="2"/>
    </font>
    <font>
      <sz val="9"/>
      <color theme="1"/>
      <name val="Calibri"/>
      <family val="2"/>
      <scheme val="minor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8" fillId="0" borderId="0"/>
    <xf numFmtId="0" fontId="10" fillId="0" borderId="0"/>
    <xf numFmtId="0" fontId="10" fillId="0" borderId="0"/>
    <xf numFmtId="0" fontId="10" fillId="0" borderId="0"/>
    <xf numFmtId="9" fontId="8" fillId="0" borderId="0" applyFont="0" applyFill="0" applyBorder="0" applyAlignment="0" applyProtection="0"/>
    <xf numFmtId="0" fontId="10" fillId="0" borderId="0"/>
    <xf numFmtId="9" fontId="10" fillId="0" borderId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10" fillId="0" borderId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3" fillId="0" borderId="0"/>
    <xf numFmtId="0" fontId="8" fillId="0" borderId="0"/>
    <xf numFmtId="9" fontId="24" fillId="0" borderId="0" applyFont="0" applyFill="0" applyBorder="0" applyAlignment="0" applyProtection="0"/>
    <xf numFmtId="174" fontId="2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12">
    <xf numFmtId="0" fontId="0" fillId="0" borderId="0" xfId="0"/>
    <xf numFmtId="0" fontId="0" fillId="0" borderId="0" xfId="0" applyProtection="1">
      <protection locked="0"/>
    </xf>
    <xf numFmtId="43" fontId="0" fillId="0" borderId="0" xfId="26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 wrapText="1"/>
      <protection locked="0"/>
    </xf>
    <xf numFmtId="43" fontId="0" fillId="0" borderId="0" xfId="0" applyNumberFormat="1"/>
    <xf numFmtId="0" fontId="5" fillId="0" borderId="0" xfId="0" applyFont="1"/>
    <xf numFmtId="4" fontId="5" fillId="0" borderId="0" xfId="0" applyNumberFormat="1" applyFont="1"/>
    <xf numFmtId="165" fontId="5" fillId="0" borderId="0" xfId="0" applyNumberFormat="1" applyFont="1"/>
    <xf numFmtId="165" fontId="6" fillId="0" borderId="0" xfId="0" applyNumberFormat="1" applyFont="1" applyAlignment="1">
      <alignment horizontal="centerContinuous" wrapText="1"/>
    </xf>
    <xf numFmtId="0" fontId="6" fillId="6" borderId="0" xfId="0" applyFont="1" applyFill="1" applyAlignment="1">
      <alignment horizontal="center" wrapText="1"/>
    </xf>
    <xf numFmtId="4" fontId="6" fillId="6" borderId="0" xfId="0" applyNumberFormat="1" applyFont="1" applyFill="1" applyAlignment="1">
      <alignment horizontal="center" wrapText="1"/>
    </xf>
    <xf numFmtId="0" fontId="8" fillId="0" borderId="0" xfId="28" applyAlignment="1">
      <alignment horizontal="center" vertical="center"/>
    </xf>
    <xf numFmtId="0" fontId="8" fillId="0" borderId="0" xfId="28" applyAlignment="1">
      <alignment vertical="center"/>
    </xf>
    <xf numFmtId="0" fontId="8" fillId="0" borderId="0" xfId="28" applyAlignment="1">
      <alignment vertical="top" wrapText="1"/>
    </xf>
    <xf numFmtId="0" fontId="8" fillId="0" borderId="13" xfId="28" applyBorder="1" applyAlignment="1">
      <alignment vertical="top" wrapText="1"/>
    </xf>
    <xf numFmtId="0" fontId="8" fillId="0" borderId="17" xfId="28" applyBorder="1" applyAlignment="1">
      <alignment vertical="center"/>
    </xf>
    <xf numFmtId="0" fontId="9" fillId="0" borderId="14" xfId="28" applyFont="1" applyBorder="1" applyAlignment="1">
      <alignment vertical="center"/>
    </xf>
    <xf numFmtId="0" fontId="9" fillId="0" borderId="2" xfId="28" applyFont="1" applyBorder="1" applyAlignment="1">
      <alignment vertical="center"/>
    </xf>
    <xf numFmtId="0" fontId="8" fillId="0" borderId="6" xfId="28" applyBorder="1" applyAlignment="1">
      <alignment vertical="center"/>
    </xf>
    <xf numFmtId="0" fontId="13" fillId="0" borderId="0" xfId="29" applyFont="1" applyAlignment="1">
      <alignment vertical="center"/>
    </xf>
    <xf numFmtId="0" fontId="14" fillId="0" borderId="0" xfId="29" applyFont="1" applyAlignment="1">
      <alignment vertical="center"/>
    </xf>
    <xf numFmtId="0" fontId="14" fillId="0" borderId="0" xfId="29" applyFont="1" applyAlignment="1">
      <alignment vertical="center" wrapText="1"/>
    </xf>
    <xf numFmtId="0" fontId="11" fillId="7" borderId="1" xfId="29" applyFont="1" applyFill="1" applyBorder="1" applyAlignment="1">
      <alignment horizontal="center" vertical="center" wrapText="1"/>
    </xf>
    <xf numFmtId="0" fontId="11" fillId="7" borderId="26" xfId="29" applyFont="1" applyFill="1" applyBorder="1" applyAlignment="1">
      <alignment vertical="center"/>
    </xf>
    <xf numFmtId="0" fontId="11" fillId="7" borderId="3" xfId="29" applyFont="1" applyFill="1" applyBorder="1" applyAlignment="1">
      <alignment vertical="center"/>
    </xf>
    <xf numFmtId="0" fontId="11" fillId="7" borderId="25" xfId="29" applyFont="1" applyFill="1" applyBorder="1" applyAlignment="1">
      <alignment vertical="center"/>
    </xf>
    <xf numFmtId="0" fontId="11" fillId="0" borderId="0" xfId="29" applyFont="1" applyAlignment="1">
      <alignment vertical="center" wrapText="1"/>
    </xf>
    <xf numFmtId="0" fontId="14" fillId="0" borderId="1" xfId="29" applyFont="1" applyBorder="1" applyAlignment="1">
      <alignment horizontal="center" vertical="center"/>
    </xf>
    <xf numFmtId="167" fontId="14" fillId="0" borderId="1" xfId="29" applyNumberFormat="1" applyFont="1" applyBorder="1" applyAlignment="1">
      <alignment horizontal="center" vertical="center"/>
    </xf>
    <xf numFmtId="0" fontId="15" fillId="8" borderId="1" xfId="29" applyFont="1" applyFill="1" applyBorder="1" applyAlignment="1">
      <alignment horizontal="center" vertical="center"/>
    </xf>
    <xf numFmtId="166" fontId="15" fillId="0" borderId="1" xfId="29" applyNumberFormat="1" applyFont="1" applyBorder="1" applyAlignment="1">
      <alignment horizontal="right" vertical="center"/>
    </xf>
    <xf numFmtId="168" fontId="15" fillId="0" borderId="1" xfId="29" applyNumberFormat="1" applyFont="1" applyBorder="1" applyAlignment="1">
      <alignment horizontal="center" vertical="center"/>
    </xf>
    <xf numFmtId="169" fontId="15" fillId="0" borderId="1" xfId="29" applyNumberFormat="1" applyFont="1" applyBorder="1" applyAlignment="1">
      <alignment horizontal="center" vertical="center"/>
    </xf>
    <xf numFmtId="0" fontId="14" fillId="0" borderId="0" xfId="29" applyFont="1" applyAlignment="1">
      <alignment horizontal="center" vertical="center"/>
    </xf>
    <xf numFmtId="0" fontId="14" fillId="0" borderId="0" xfId="29" applyFont="1" applyAlignment="1">
      <alignment horizontal="center" vertical="center" wrapText="1"/>
    </xf>
    <xf numFmtId="0" fontId="15" fillId="8" borderId="1" xfId="29" applyFont="1" applyFill="1" applyBorder="1" applyAlignment="1">
      <alignment horizontal="center" vertical="center" wrapText="1"/>
    </xf>
    <xf numFmtId="170" fontId="15" fillId="0" borderId="1" xfId="29" applyNumberFormat="1" applyFont="1" applyBorder="1" applyAlignment="1">
      <alignment horizontal="right" vertical="center"/>
    </xf>
    <xf numFmtId="0" fontId="15" fillId="0" borderId="1" xfId="29" applyFont="1" applyBorder="1" applyAlignment="1">
      <alignment horizontal="center" vertical="center" wrapText="1"/>
    </xf>
    <xf numFmtId="0" fontId="11" fillId="0" borderId="24" xfId="29" applyFont="1" applyBorder="1" applyAlignment="1">
      <alignment vertical="center"/>
    </xf>
    <xf numFmtId="0" fontId="11" fillId="0" borderId="3" xfId="29" applyFont="1" applyBorder="1" applyAlignment="1">
      <alignment vertical="center"/>
    </xf>
    <xf numFmtId="0" fontId="11" fillId="0" borderId="25" xfId="29" applyFont="1" applyBorder="1" applyAlignment="1">
      <alignment horizontal="left" vertical="center"/>
    </xf>
    <xf numFmtId="10" fontId="9" fillId="0" borderId="25" xfId="34" applyNumberFormat="1" applyFont="1" applyFill="1" applyBorder="1" applyAlignment="1" applyProtection="1">
      <alignment horizontal="center" vertical="center"/>
    </xf>
    <xf numFmtId="0" fontId="15" fillId="0" borderId="0" xfId="29" applyFont="1" applyAlignment="1">
      <alignment horizontal="left" vertical="center"/>
    </xf>
    <xf numFmtId="37" fontId="15" fillId="0" borderId="0" xfId="29" applyNumberFormat="1" applyFont="1" applyAlignment="1">
      <alignment vertical="center"/>
    </xf>
    <xf numFmtId="0" fontId="13" fillId="0" borderId="0" xfId="29" applyFont="1" applyAlignment="1">
      <alignment horizontal="center" vertical="center"/>
    </xf>
    <xf numFmtId="0" fontId="11" fillId="7" borderId="3" xfId="29" applyFont="1" applyFill="1" applyBorder="1" applyAlignment="1">
      <alignment horizontal="left" vertical="center" wrapText="1"/>
    </xf>
    <xf numFmtId="0" fontId="15" fillId="7" borderId="3" xfId="29" applyFont="1" applyFill="1" applyBorder="1" applyAlignment="1">
      <alignment vertical="center" wrapText="1"/>
    </xf>
    <xf numFmtId="0" fontId="15" fillId="7" borderId="25" xfId="29" applyFont="1" applyFill="1" applyBorder="1" applyAlignment="1">
      <alignment vertical="center" wrapText="1"/>
    </xf>
    <xf numFmtId="0" fontId="15" fillId="0" borderId="24" xfId="29" applyFont="1" applyBorder="1" applyAlignment="1">
      <alignment horizontal="left" vertical="center"/>
    </xf>
    <xf numFmtId="0" fontId="15" fillId="0" borderId="3" xfId="29" applyFont="1" applyBorder="1" applyAlignment="1">
      <alignment horizontal="left" vertical="center"/>
    </xf>
    <xf numFmtId="0" fontId="15" fillId="0" borderId="25" xfId="29" applyFont="1" applyBorder="1" applyAlignment="1">
      <alignment horizontal="left" vertical="center"/>
    </xf>
    <xf numFmtId="166" fontId="14" fillId="0" borderId="0" xfId="29" applyNumberFormat="1" applyFont="1" applyAlignment="1">
      <alignment vertical="center"/>
    </xf>
    <xf numFmtId="37" fontId="11" fillId="0" borderId="0" xfId="29" applyNumberFormat="1" applyFont="1" applyAlignment="1">
      <alignment vertical="center"/>
    </xf>
    <xf numFmtId="0" fontId="15" fillId="0" borderId="1" xfId="29" applyFont="1" applyBorder="1" applyAlignment="1">
      <alignment vertical="center" wrapText="1"/>
    </xf>
    <xf numFmtId="172" fontId="15" fillId="0" borderId="1" xfId="29" applyNumberFormat="1" applyFont="1" applyBorder="1" applyAlignment="1">
      <alignment horizontal="center" vertical="center" wrapText="1"/>
    </xf>
    <xf numFmtId="0" fontId="18" fillId="0" borderId="0" xfId="28" applyFont="1"/>
    <xf numFmtId="173" fontId="14" fillId="0" borderId="0" xfId="29" applyNumberFormat="1" applyFont="1" applyAlignment="1">
      <alignment vertical="center"/>
    </xf>
    <xf numFmtId="10" fontId="18" fillId="0" borderId="0" xfId="28" applyNumberFormat="1" applyFont="1"/>
    <xf numFmtId="43" fontId="14" fillId="0" borderId="0" xfId="35" applyFont="1" applyFill="1" applyAlignment="1">
      <alignment vertical="center"/>
    </xf>
    <xf numFmtId="10" fontId="11" fillId="0" borderId="1" xfId="29" applyNumberFormat="1" applyFont="1" applyBorder="1" applyAlignment="1">
      <alignment horizontal="center" vertical="center"/>
    </xf>
    <xf numFmtId="9" fontId="14" fillId="0" borderId="0" xfId="32" applyFont="1" applyFill="1" applyAlignment="1">
      <alignment vertical="center"/>
    </xf>
    <xf numFmtId="9" fontId="13" fillId="0" borderId="0" xfId="32" applyFont="1" applyFill="1" applyAlignment="1">
      <alignment vertical="center"/>
    </xf>
    <xf numFmtId="44" fontId="13" fillId="0" borderId="0" xfId="36" applyFont="1" applyFill="1" applyAlignment="1">
      <alignment vertical="center"/>
    </xf>
    <xf numFmtId="174" fontId="13" fillId="0" borderId="0" xfId="29" applyNumberFormat="1" applyFont="1" applyAlignment="1">
      <alignment vertical="center"/>
    </xf>
    <xf numFmtId="10" fontId="14" fillId="0" borderId="0" xfId="29" applyNumberFormat="1" applyFont="1" applyAlignment="1">
      <alignment vertical="center"/>
    </xf>
    <xf numFmtId="0" fontId="13" fillId="0" borderId="25" xfId="29" applyFont="1" applyBorder="1" applyAlignment="1">
      <alignment horizontal="left" vertical="center"/>
    </xf>
    <xf numFmtId="10" fontId="19" fillId="0" borderId="1" xfId="29" applyNumberFormat="1" applyFont="1" applyBorder="1" applyAlignment="1">
      <alignment horizontal="center" vertical="center"/>
    </xf>
    <xf numFmtId="10" fontId="20" fillId="9" borderId="0" xfId="37" applyNumberFormat="1" applyFont="1" applyFill="1" applyAlignment="1">
      <alignment horizontal="center" vertical="center"/>
    </xf>
    <xf numFmtId="0" fontId="19" fillId="0" borderId="0" xfId="29" applyFont="1" applyAlignment="1">
      <alignment horizontal="left" vertical="center"/>
    </xf>
    <xf numFmtId="0" fontId="19" fillId="0" borderId="0" xfId="29" applyFont="1" applyAlignment="1">
      <alignment vertical="center"/>
    </xf>
    <xf numFmtId="175" fontId="19" fillId="0" borderId="0" xfId="29" applyNumberFormat="1" applyFont="1" applyAlignment="1">
      <alignment vertical="center"/>
    </xf>
    <xf numFmtId="0" fontId="0" fillId="0" borderId="1" xfId="0" applyBorder="1" applyAlignment="1" applyProtection="1">
      <alignment horizontal="left" wrapText="1"/>
      <protection locked="0"/>
    </xf>
    <xf numFmtId="43" fontId="0" fillId="0" borderId="1" xfId="26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43" fontId="0" fillId="0" borderId="1" xfId="26" applyFont="1" applyFill="1" applyBorder="1" applyAlignment="1" applyProtection="1">
      <alignment horizontal="center"/>
      <protection locked="0"/>
    </xf>
    <xf numFmtId="3" fontId="1" fillId="0" borderId="14" xfId="19" applyBorder="1">
      <alignment horizontal="right" vertical="center"/>
    </xf>
    <xf numFmtId="0" fontId="0" fillId="0" borderId="15" xfId="0" applyBorder="1" applyAlignment="1" applyProtection="1">
      <alignment horizontal="left" wrapText="1"/>
      <protection locked="0"/>
    </xf>
    <xf numFmtId="43" fontId="0" fillId="0" borderId="15" xfId="26" applyFont="1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3" fontId="1" fillId="0" borderId="18" xfId="19" applyBorder="1">
      <alignment horizontal="right" vertical="center"/>
    </xf>
    <xf numFmtId="0" fontId="0" fillId="0" borderId="21" xfId="0" applyBorder="1" applyProtection="1">
      <protection locked="0"/>
    </xf>
    <xf numFmtId="0" fontId="0" fillId="0" borderId="22" xfId="0" applyBorder="1" applyAlignment="1" applyProtection="1">
      <alignment horizontal="left" wrapText="1"/>
      <protection locked="0"/>
    </xf>
    <xf numFmtId="43" fontId="0" fillId="0" borderId="22" xfId="26" applyFont="1" applyBorder="1" applyAlignment="1" applyProtection="1">
      <alignment horizontal="center"/>
      <protection locked="0"/>
    </xf>
    <xf numFmtId="0" fontId="0" fillId="0" borderId="22" xfId="0" applyBorder="1" applyAlignment="1" applyProtection="1">
      <alignment horizontal="center"/>
      <protection locked="0"/>
    </xf>
    <xf numFmtId="1" fontId="0" fillId="0" borderId="30" xfId="0" applyNumberFormat="1" applyBorder="1" applyProtection="1">
      <protection locked="0"/>
    </xf>
    <xf numFmtId="1" fontId="0" fillId="0" borderId="24" xfId="0" applyNumberFormat="1" applyBorder="1" applyProtection="1">
      <protection locked="0"/>
    </xf>
    <xf numFmtId="1" fontId="0" fillId="0" borderId="31" xfId="0" applyNumberFormat="1" applyBorder="1" applyProtection="1">
      <protection locked="0"/>
    </xf>
    <xf numFmtId="43" fontId="0" fillId="0" borderId="32" xfId="0" applyNumberFormat="1" applyBorder="1" applyProtection="1">
      <protection locked="0"/>
    </xf>
    <xf numFmtId="43" fontId="0" fillId="0" borderId="33" xfId="0" applyNumberFormat="1" applyBorder="1" applyProtection="1">
      <protection locked="0"/>
    </xf>
    <xf numFmtId="43" fontId="0" fillId="0" borderId="34" xfId="0" applyNumberFormat="1" applyBorder="1" applyProtection="1">
      <protection locked="0"/>
    </xf>
    <xf numFmtId="44" fontId="7" fillId="0" borderId="12" xfId="27" applyFont="1" applyBorder="1" applyAlignment="1" applyProtection="1">
      <alignment horizontal="right"/>
      <protection locked="0"/>
    </xf>
    <xf numFmtId="0" fontId="0" fillId="0" borderId="8" xfId="0" applyBorder="1" applyAlignment="1" applyProtection="1">
      <alignment horizontal="left"/>
      <protection locked="0"/>
    </xf>
    <xf numFmtId="43" fontId="0" fillId="0" borderId="35" xfId="0" applyNumberFormat="1" applyBorder="1" applyProtection="1">
      <protection locked="0"/>
    </xf>
    <xf numFmtId="43" fontId="0" fillId="0" borderId="2" xfId="0" applyNumberFormat="1" applyBorder="1" applyProtection="1">
      <protection locked="0"/>
    </xf>
    <xf numFmtId="43" fontId="0" fillId="0" borderId="4" xfId="0" applyNumberFormat="1" applyBorder="1" applyProtection="1">
      <protection locked="0"/>
    </xf>
    <xf numFmtId="43" fontId="0" fillId="0" borderId="29" xfId="0" applyNumberFormat="1" applyBorder="1" applyProtection="1">
      <protection locked="0"/>
    </xf>
    <xf numFmtId="4" fontId="21" fillId="0" borderId="0" xfId="0" applyNumberFormat="1" applyFont="1" applyAlignment="1">
      <alignment horizontal="centerContinuous" wrapText="1"/>
    </xf>
    <xf numFmtId="0" fontId="22" fillId="0" borderId="0" xfId="0" applyFont="1" applyAlignment="1">
      <alignment horizontal="centerContinuous" wrapText="1"/>
    </xf>
    <xf numFmtId="0" fontId="2" fillId="3" borderId="27" xfId="7" applyBorder="1">
      <alignment horizontal="center" vertical="center"/>
    </xf>
    <xf numFmtId="0" fontId="2" fillId="3" borderId="27" xfId="7" applyBorder="1" applyAlignment="1" applyProtection="1">
      <alignment horizontal="left" vertical="center" wrapText="1"/>
    </xf>
    <xf numFmtId="43" fontId="2" fillId="3" borderId="27" xfId="26" applyFont="1" applyFill="1" applyBorder="1" applyAlignment="1" applyProtection="1">
      <alignment horizontal="center" vertical="center"/>
    </xf>
    <xf numFmtId="0" fontId="2" fillId="3" borderId="27" xfId="7" applyBorder="1" applyProtection="1">
      <alignment horizontal="center" vertical="center"/>
    </xf>
    <xf numFmtId="0" fontId="2" fillId="3" borderId="27" xfId="7" applyBorder="1" applyAlignment="1" applyProtection="1">
      <alignment horizontal="center" vertical="center" wrapText="1"/>
    </xf>
    <xf numFmtId="0" fontId="11" fillId="0" borderId="1" xfId="29" applyFont="1" applyBorder="1" applyAlignment="1">
      <alignment horizontal="center" vertical="center"/>
    </xf>
    <xf numFmtId="3" fontId="14" fillId="0" borderId="0" xfId="29" applyNumberFormat="1" applyFont="1" applyAlignment="1">
      <alignment vertical="center"/>
    </xf>
    <xf numFmtId="176" fontId="14" fillId="0" borderId="0" xfId="29" applyNumberFormat="1" applyFont="1" applyAlignment="1">
      <alignment vertical="center"/>
    </xf>
    <xf numFmtId="4" fontId="14" fillId="0" borderId="0" xfId="29" applyNumberFormat="1" applyFont="1" applyAlignment="1">
      <alignment vertical="center"/>
    </xf>
    <xf numFmtId="0" fontId="11" fillId="7" borderId="1" xfId="29" applyFont="1" applyFill="1" applyBorder="1" applyAlignment="1">
      <alignment horizontal="center" vertical="center"/>
    </xf>
    <xf numFmtId="0" fontId="15" fillId="7" borderId="1" xfId="29" applyFont="1" applyFill="1" applyBorder="1" applyAlignment="1">
      <alignment horizontal="center" vertical="center" wrapText="1"/>
    </xf>
    <xf numFmtId="0" fontId="11" fillId="7" borderId="0" xfId="29" applyFont="1" applyFill="1" applyAlignment="1">
      <alignment vertical="center" wrapText="1"/>
    </xf>
    <xf numFmtId="0" fontId="15" fillId="0" borderId="24" xfId="29" applyFont="1" applyBorder="1" applyAlignment="1">
      <alignment horizontal="left" vertical="center" wrapText="1"/>
    </xf>
    <xf numFmtId="0" fontId="9" fillId="0" borderId="0" xfId="28" applyFont="1" applyAlignment="1">
      <alignment horizontal="center" vertical="center"/>
    </xf>
    <xf numFmtId="166" fontId="9" fillId="0" borderId="0" xfId="28" applyNumberFormat="1" applyFont="1" applyAlignment="1">
      <alignment horizontal="center" vertical="center"/>
    </xf>
    <xf numFmtId="2" fontId="14" fillId="0" borderId="1" xfId="29" applyNumberFormat="1" applyFont="1" applyBorder="1" applyAlignment="1">
      <alignment horizontal="center" vertical="center"/>
    </xf>
    <xf numFmtId="170" fontId="11" fillId="0" borderId="1" xfId="29" applyNumberFormat="1" applyFont="1" applyBorder="1" applyAlignment="1">
      <alignment vertical="center"/>
    </xf>
    <xf numFmtId="170" fontId="15" fillId="0" borderId="1" xfId="29" applyNumberFormat="1" applyFont="1" applyBorder="1" applyAlignment="1">
      <alignment horizontal="right" vertical="center" wrapText="1"/>
    </xf>
    <xf numFmtId="170" fontId="11" fillId="0" borderId="24" xfId="29" applyNumberFormat="1" applyFont="1" applyBorder="1" applyAlignment="1">
      <alignment vertical="center"/>
    </xf>
    <xf numFmtId="170" fontId="11" fillId="0" borderId="3" xfId="29" applyNumberFormat="1" applyFont="1" applyBorder="1" applyAlignment="1">
      <alignment vertical="center"/>
    </xf>
    <xf numFmtId="170" fontId="11" fillId="0" borderId="25" xfId="29" applyNumberFormat="1" applyFont="1" applyBorder="1" applyAlignment="1">
      <alignment horizontal="left" vertical="center"/>
    </xf>
    <xf numFmtId="170" fontId="15" fillId="0" borderId="1" xfId="29" applyNumberFormat="1" applyFont="1" applyBorder="1" applyAlignment="1">
      <alignment vertical="center"/>
    </xf>
    <xf numFmtId="1" fontId="8" fillId="0" borderId="0" xfId="28" applyNumberFormat="1" applyAlignment="1">
      <alignment vertical="center"/>
    </xf>
    <xf numFmtId="0" fontId="6" fillId="6" borderId="0" xfId="0" applyFont="1" applyFill="1" applyAlignment="1">
      <alignment horizontal="center" wrapText="1"/>
    </xf>
    <xf numFmtId="4" fontId="6" fillId="6" borderId="0" xfId="0" applyNumberFormat="1" applyFont="1" applyFill="1" applyAlignment="1">
      <alignment horizontal="center" wrapText="1"/>
    </xf>
    <xf numFmtId="0" fontId="3" fillId="2" borderId="8" xfId="6" applyBorder="1" applyAlignment="1" applyProtection="1">
      <alignment horizontal="center" vertical="center"/>
    </xf>
    <xf numFmtId="0" fontId="3" fillId="2" borderId="11" xfId="6" applyBorder="1" applyAlignment="1" applyProtection="1">
      <alignment horizontal="center" vertical="center"/>
    </xf>
    <xf numFmtId="0" fontId="3" fillId="2" borderId="12" xfId="6" applyBorder="1" applyAlignment="1" applyProtection="1">
      <alignment horizontal="center" vertical="center"/>
    </xf>
    <xf numFmtId="0" fontId="11" fillId="0" borderId="14" xfId="29" applyFont="1" applyBorder="1" applyAlignment="1">
      <alignment horizontal="center" vertical="center"/>
    </xf>
    <xf numFmtId="0" fontId="11" fillId="0" borderId="15" xfId="29" applyFont="1" applyBorder="1" applyAlignment="1">
      <alignment horizontal="center" vertical="center"/>
    </xf>
    <xf numFmtId="170" fontId="12" fillId="0" borderId="15" xfId="30" applyNumberFormat="1" applyFont="1" applyBorder="1" applyAlignment="1">
      <alignment horizontal="center" vertical="center"/>
    </xf>
    <xf numFmtId="170" fontId="12" fillId="0" borderId="16" xfId="30" applyNumberFormat="1" applyFont="1" applyBorder="1" applyAlignment="1">
      <alignment horizontal="center" vertical="center"/>
    </xf>
    <xf numFmtId="15" fontId="8" fillId="0" borderId="15" xfId="28" applyNumberFormat="1" applyBorder="1" applyAlignment="1">
      <alignment horizontal="center" vertical="center"/>
    </xf>
    <xf numFmtId="15" fontId="8" fillId="0" borderId="16" xfId="28" applyNumberFormat="1" applyBorder="1" applyAlignment="1">
      <alignment horizontal="center" vertical="center"/>
    </xf>
    <xf numFmtId="0" fontId="11" fillId="0" borderId="18" xfId="29" applyFont="1" applyBorder="1" applyAlignment="1">
      <alignment horizontal="center" vertical="center"/>
    </xf>
    <xf numFmtId="0" fontId="11" fillId="0" borderId="1" xfId="29" applyFont="1" applyBorder="1" applyAlignment="1">
      <alignment horizontal="center" vertical="center"/>
    </xf>
    <xf numFmtId="0" fontId="11" fillId="0" borderId="19" xfId="29" applyFont="1" applyBorder="1" applyAlignment="1">
      <alignment horizontal="center" vertical="center"/>
    </xf>
    <xf numFmtId="0" fontId="8" fillId="0" borderId="3" xfId="28" applyBorder="1" applyAlignment="1">
      <alignment horizontal="center" vertical="center"/>
    </xf>
    <xf numFmtId="0" fontId="8" fillId="0" borderId="20" xfId="28" applyBorder="1" applyAlignment="1">
      <alignment horizontal="center" vertical="center"/>
    </xf>
    <xf numFmtId="0" fontId="9" fillId="0" borderId="2" xfId="28" applyFont="1" applyBorder="1" applyAlignment="1">
      <alignment horizontal="center" vertical="center"/>
    </xf>
    <xf numFmtId="0" fontId="9" fillId="0" borderId="3" xfId="28" applyFont="1" applyBorder="1" applyAlignment="1">
      <alignment horizontal="center" vertical="center"/>
    </xf>
    <xf numFmtId="0" fontId="8" fillId="0" borderId="36" xfId="28" applyBorder="1" applyAlignment="1">
      <alignment horizontal="center" vertical="center"/>
    </xf>
    <xf numFmtId="0" fontId="8" fillId="0" borderId="37" xfId="28" applyBorder="1" applyAlignment="1">
      <alignment horizontal="center" vertical="center"/>
    </xf>
    <xf numFmtId="0" fontId="8" fillId="0" borderId="38" xfId="28" applyBorder="1" applyAlignment="1">
      <alignment horizontal="center" vertical="center"/>
    </xf>
    <xf numFmtId="0" fontId="8" fillId="0" borderId="26" xfId="28" applyBorder="1" applyAlignment="1">
      <alignment horizontal="center" vertical="center"/>
    </xf>
    <xf numFmtId="0" fontId="8" fillId="0" borderId="0" xfId="28" applyAlignment="1">
      <alignment horizontal="center" vertical="center"/>
    </xf>
    <xf numFmtId="0" fontId="8" fillId="0" borderId="13" xfId="28" applyBorder="1" applyAlignment="1">
      <alignment horizontal="center" vertical="center"/>
    </xf>
    <xf numFmtId="0" fontId="8" fillId="0" borderId="39" xfId="28" applyBorder="1" applyAlignment="1">
      <alignment horizontal="center" vertical="center"/>
    </xf>
    <xf numFmtId="0" fontId="8" fillId="0" borderId="40" xfId="28" applyBorder="1" applyAlignment="1">
      <alignment horizontal="center" vertical="center"/>
    </xf>
    <xf numFmtId="0" fontId="8" fillId="0" borderId="41" xfId="28" applyBorder="1" applyAlignment="1">
      <alignment horizontal="center" vertical="center"/>
    </xf>
    <xf numFmtId="0" fontId="9" fillId="0" borderId="8" xfId="28" applyFont="1" applyBorder="1" applyAlignment="1">
      <alignment horizontal="center" vertical="center"/>
    </xf>
    <xf numFmtId="0" fontId="9" fillId="0" borderId="9" xfId="28" applyFont="1" applyBorder="1" applyAlignment="1">
      <alignment horizontal="center" vertical="center"/>
    </xf>
    <xf numFmtId="0" fontId="8" fillId="0" borderId="10" xfId="28" applyBorder="1" applyAlignment="1">
      <alignment horizontal="left" vertical="center" wrapText="1"/>
    </xf>
    <xf numFmtId="0" fontId="8" fillId="0" borderId="11" xfId="28" applyBorder="1" applyAlignment="1">
      <alignment horizontal="left" vertical="center" wrapText="1"/>
    </xf>
    <xf numFmtId="0" fontId="8" fillId="0" borderId="6" xfId="28" applyBorder="1" applyAlignment="1">
      <alignment horizontal="left" vertical="center" wrapText="1"/>
    </xf>
    <xf numFmtId="0" fontId="8" fillId="0" borderId="7" xfId="28" applyBorder="1" applyAlignment="1">
      <alignment horizontal="left" vertical="center" wrapText="1"/>
    </xf>
    <xf numFmtId="0" fontId="11" fillId="0" borderId="21" xfId="30" applyFont="1" applyBorder="1" applyAlignment="1">
      <alignment horizontal="center" vertical="center"/>
    </xf>
    <xf numFmtId="0" fontId="11" fillId="0" borderId="22" xfId="30" applyFont="1" applyBorder="1" applyAlignment="1">
      <alignment horizontal="center" vertical="center"/>
    </xf>
    <xf numFmtId="9" fontId="11" fillId="0" borderId="22" xfId="39" applyFont="1" applyFill="1" applyBorder="1" applyAlignment="1" applyProtection="1">
      <alignment horizontal="center" vertical="center"/>
    </xf>
    <xf numFmtId="9" fontId="11" fillId="0" borderId="23" xfId="39" applyFont="1" applyFill="1" applyBorder="1" applyAlignment="1" applyProtection="1">
      <alignment horizontal="center" vertical="center"/>
    </xf>
    <xf numFmtId="0" fontId="9" fillId="0" borderId="5" xfId="28" applyFont="1" applyBorder="1" applyAlignment="1">
      <alignment horizontal="center" vertical="center"/>
    </xf>
    <xf numFmtId="0" fontId="9" fillId="0" borderId="6" xfId="28" applyFont="1" applyBorder="1" applyAlignment="1">
      <alignment horizontal="center" vertical="center"/>
    </xf>
    <xf numFmtId="0" fontId="9" fillId="0" borderId="7" xfId="28" applyFont="1" applyBorder="1" applyAlignment="1">
      <alignment horizontal="center" vertical="center"/>
    </xf>
    <xf numFmtId="0" fontId="11" fillId="7" borderId="1" xfId="29" applyFont="1" applyFill="1" applyBorder="1" applyAlignment="1">
      <alignment horizontal="center" vertical="center" wrapText="1"/>
    </xf>
    <xf numFmtId="0" fontId="11" fillId="7" borderId="1" xfId="29" applyFont="1" applyFill="1" applyBorder="1" applyAlignment="1">
      <alignment horizontal="left" vertical="center"/>
    </xf>
    <xf numFmtId="0" fontId="11" fillId="7" borderId="24" xfId="29" applyFont="1" applyFill="1" applyBorder="1" applyAlignment="1">
      <alignment horizontal="left" vertical="center"/>
    </xf>
    <xf numFmtId="0" fontId="11" fillId="7" borderId="3" xfId="29" applyFont="1" applyFill="1" applyBorder="1" applyAlignment="1">
      <alignment horizontal="left" vertical="center"/>
    </xf>
    <xf numFmtId="0" fontId="11" fillId="7" borderId="25" xfId="29" applyFont="1" applyFill="1" applyBorder="1" applyAlignment="1">
      <alignment horizontal="left" vertical="center"/>
    </xf>
    <xf numFmtId="0" fontId="15" fillId="7" borderId="1" xfId="29" applyFont="1" applyFill="1" applyBorder="1" applyAlignment="1">
      <alignment horizontal="center" vertical="center" wrapText="1"/>
    </xf>
    <xf numFmtId="0" fontId="11" fillId="0" borderId="14" xfId="29" applyFont="1" applyBorder="1" applyAlignment="1">
      <alignment horizontal="center" vertical="center" wrapText="1"/>
    </xf>
    <xf numFmtId="0" fontId="11" fillId="0" borderId="15" xfId="29" applyFont="1" applyBorder="1" applyAlignment="1">
      <alignment horizontal="center" vertical="center" wrapText="1"/>
    </xf>
    <xf numFmtId="42" fontId="11" fillId="0" borderId="22" xfId="38" applyFont="1" applyFill="1" applyBorder="1" applyAlignment="1" applyProtection="1">
      <alignment horizontal="center" vertical="center"/>
    </xf>
    <xf numFmtId="42" fontId="11" fillId="0" borderId="23" xfId="38" applyFont="1" applyFill="1" applyBorder="1" applyAlignment="1" applyProtection="1">
      <alignment horizontal="center" vertical="center"/>
    </xf>
    <xf numFmtId="10" fontId="15" fillId="0" borderId="24" xfId="29" applyNumberFormat="1" applyFont="1" applyBorder="1" applyAlignment="1">
      <alignment horizontal="center" vertical="center" wrapText="1"/>
    </xf>
    <xf numFmtId="10" fontId="15" fillId="0" borderId="25" xfId="29" applyNumberFormat="1" applyFont="1" applyBorder="1" applyAlignment="1">
      <alignment horizontal="center" vertical="center" wrapText="1"/>
    </xf>
    <xf numFmtId="170" fontId="11" fillId="0" borderId="0" xfId="29" applyNumberFormat="1" applyFont="1" applyAlignment="1">
      <alignment horizontal="left" vertical="center"/>
    </xf>
    <xf numFmtId="0" fontId="15" fillId="0" borderId="0" xfId="29" applyFont="1" applyAlignment="1">
      <alignment horizontal="center" vertical="center"/>
    </xf>
    <xf numFmtId="171" fontId="11" fillId="7" borderId="1" xfId="29" applyNumberFormat="1" applyFont="1" applyFill="1" applyBorder="1" applyAlignment="1">
      <alignment vertical="center"/>
    </xf>
    <xf numFmtId="0" fontId="11" fillId="7" borderId="24" xfId="29" applyFont="1" applyFill="1" applyBorder="1" applyAlignment="1">
      <alignment horizontal="center" vertical="center" wrapText="1"/>
    </xf>
    <xf numFmtId="0" fontId="11" fillId="7" borderId="3" xfId="29" applyFont="1" applyFill="1" applyBorder="1" applyAlignment="1">
      <alignment horizontal="center" vertical="center" wrapText="1"/>
    </xf>
    <xf numFmtId="37" fontId="11" fillId="0" borderId="24" xfId="29" applyNumberFormat="1" applyFont="1" applyBorder="1" applyAlignment="1">
      <alignment horizontal="right" vertical="center"/>
    </xf>
    <xf numFmtId="37" fontId="11" fillId="0" borderId="3" xfId="29" applyNumberFormat="1" applyFont="1" applyBorder="1" applyAlignment="1">
      <alignment horizontal="right" vertical="center"/>
    </xf>
    <xf numFmtId="37" fontId="11" fillId="0" borderId="25" xfId="29" applyNumberFormat="1" applyFont="1" applyBorder="1" applyAlignment="1">
      <alignment horizontal="right" vertical="center"/>
    </xf>
    <xf numFmtId="0" fontId="11" fillId="7" borderId="1" xfId="29" applyFont="1" applyFill="1" applyBorder="1" applyAlignment="1">
      <alignment vertical="center"/>
    </xf>
    <xf numFmtId="0" fontId="11" fillId="7" borderId="1" xfId="29" applyFont="1" applyFill="1" applyBorder="1" applyAlignment="1">
      <alignment horizontal="center" vertical="center"/>
    </xf>
    <xf numFmtId="0" fontId="11" fillId="7" borderId="24" xfId="29" applyFont="1" applyFill="1" applyBorder="1" applyAlignment="1">
      <alignment horizontal="center" vertical="center"/>
    </xf>
    <xf numFmtId="0" fontId="11" fillId="7" borderId="25" xfId="29" applyFont="1" applyFill="1" applyBorder="1" applyAlignment="1">
      <alignment horizontal="center" vertical="center"/>
    </xf>
    <xf numFmtId="0" fontId="11" fillId="7" borderId="25" xfId="29" applyFont="1" applyFill="1" applyBorder="1" applyAlignment="1">
      <alignment horizontal="center" vertical="center" wrapText="1"/>
    </xf>
    <xf numFmtId="0" fontId="11" fillId="0" borderId="0" xfId="29" applyFont="1" applyAlignment="1">
      <alignment horizontal="left" vertical="center"/>
    </xf>
    <xf numFmtId="170" fontId="15" fillId="0" borderId="24" xfId="29" applyNumberFormat="1" applyFont="1" applyBorder="1" applyAlignment="1">
      <alignment horizontal="center" vertical="center" wrapText="1"/>
    </xf>
    <xf numFmtId="170" fontId="15" fillId="0" borderId="25" xfId="29" applyNumberFormat="1" applyFont="1" applyBorder="1" applyAlignment="1">
      <alignment horizontal="center" vertical="center" wrapText="1"/>
    </xf>
    <xf numFmtId="9" fontId="15" fillId="0" borderId="1" xfId="29" applyNumberFormat="1" applyFont="1" applyBorder="1" applyAlignment="1">
      <alignment horizontal="center" vertical="center" wrapText="1"/>
    </xf>
    <xf numFmtId="0" fontId="17" fillId="0" borderId="28" xfId="29" applyFont="1" applyBorder="1" applyAlignment="1">
      <alignment horizontal="center" vertical="center" wrapText="1"/>
    </xf>
    <xf numFmtId="0" fontId="17" fillId="0" borderId="27" xfId="29" applyFont="1" applyBorder="1" applyAlignment="1">
      <alignment horizontal="center" vertical="center" wrapText="1"/>
    </xf>
    <xf numFmtId="0" fontId="15" fillId="7" borderId="3" xfId="29" applyFont="1" applyFill="1" applyBorder="1" applyAlignment="1">
      <alignment horizontal="center" vertical="center" wrapText="1"/>
    </xf>
    <xf numFmtId="0" fontId="15" fillId="0" borderId="24" xfId="31" applyFont="1" applyBorder="1" applyAlignment="1">
      <alignment horizontal="left" vertical="center" wrapText="1"/>
    </xf>
    <xf numFmtId="0" fontId="15" fillId="0" borderId="25" xfId="31" applyFont="1" applyBorder="1" applyAlignment="1">
      <alignment horizontal="left" vertical="center" wrapText="1"/>
    </xf>
    <xf numFmtId="9" fontId="11" fillId="8" borderId="24" xfId="32" applyFont="1" applyFill="1" applyBorder="1" applyAlignment="1" applyProtection="1">
      <alignment horizontal="center" vertical="center"/>
    </xf>
    <xf numFmtId="9" fontId="11" fillId="8" borderId="25" xfId="32" applyFont="1" applyFill="1" applyBorder="1" applyAlignment="1" applyProtection="1">
      <alignment horizontal="center" vertical="center"/>
    </xf>
    <xf numFmtId="0" fontId="15" fillId="0" borderId="24" xfId="29" applyFont="1" applyBorder="1" applyAlignment="1">
      <alignment horizontal="justify" vertical="center"/>
    </xf>
    <xf numFmtId="0" fontId="15" fillId="0" borderId="25" xfId="29" applyFont="1" applyBorder="1" applyAlignment="1">
      <alignment horizontal="justify" vertical="center"/>
    </xf>
    <xf numFmtId="0" fontId="16" fillId="0" borderId="24" xfId="29" applyFont="1" applyBorder="1" applyAlignment="1">
      <alignment horizontal="left" vertical="center"/>
    </xf>
    <xf numFmtId="0" fontId="16" fillId="0" borderId="3" xfId="29" applyFont="1" applyBorder="1" applyAlignment="1">
      <alignment horizontal="left" vertical="center"/>
    </xf>
    <xf numFmtId="0" fontId="16" fillId="0" borderId="25" xfId="29" applyFont="1" applyBorder="1" applyAlignment="1">
      <alignment horizontal="left" vertical="center"/>
    </xf>
    <xf numFmtId="0" fontId="15" fillId="0" borderId="24" xfId="29" applyFont="1" applyBorder="1" applyAlignment="1">
      <alignment vertical="center" wrapText="1"/>
    </xf>
    <xf numFmtId="0" fontId="15" fillId="0" borderId="25" xfId="29" applyFont="1" applyBorder="1" applyAlignment="1">
      <alignment vertical="center" wrapText="1"/>
    </xf>
    <xf numFmtId="37" fontId="11" fillId="0" borderId="1" xfId="29" applyNumberFormat="1" applyFont="1" applyBorder="1" applyAlignment="1">
      <alignment horizontal="right" vertical="center"/>
    </xf>
    <xf numFmtId="9" fontId="11" fillId="0" borderId="3" xfId="29" applyNumberFormat="1" applyFont="1" applyBorder="1" applyAlignment="1">
      <alignment horizontal="left" vertical="center"/>
    </xf>
    <xf numFmtId="0" fontId="11" fillId="0" borderId="3" xfId="29" applyFont="1" applyBorder="1" applyAlignment="1">
      <alignment horizontal="left" vertical="center"/>
    </xf>
    <xf numFmtId="0" fontId="16" fillId="0" borderId="24" xfId="29" applyFont="1" applyBorder="1" applyAlignment="1">
      <alignment horizontal="left" vertical="center" wrapText="1"/>
    </xf>
    <xf numFmtId="0" fontId="16" fillId="0" borderId="3" xfId="29" applyFont="1" applyBorder="1" applyAlignment="1">
      <alignment horizontal="left" vertical="center" wrapText="1"/>
    </xf>
    <xf numFmtId="0" fontId="16" fillId="0" borderId="25" xfId="29" applyFont="1" applyBorder="1" applyAlignment="1">
      <alignment horizontal="left" vertical="center" wrapText="1"/>
    </xf>
  </cellXfs>
  <cellStyles count="45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urrency" xfId="2" xr:uid="{00000000-0005-0000-0000-000007000000}"/>
    <cellStyle name="Currency [0]" xfId="3" xr:uid="{00000000-0005-0000-0000-000008000000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MainTitle" xfId="6" xr:uid="{00000000-0005-0000-0000-000015000000}"/>
    <cellStyle name="Millares" xfId="26" builtinId="3"/>
    <cellStyle name="Millares 2" xfId="35" xr:uid="{00000000-0005-0000-0000-000017000000}"/>
    <cellStyle name="Moneda" xfId="27" builtinId="4"/>
    <cellStyle name="Moneda [0]" xfId="38" builtinId="7"/>
    <cellStyle name="Moneda 2" xfId="36" xr:uid="{00000000-0005-0000-0000-00001A000000}"/>
    <cellStyle name="Moneda 3" xfId="43" xr:uid="{9DD93F97-8E42-664A-808E-EE885531A4C5}"/>
    <cellStyle name="Normal" xfId="0" builtinId="0"/>
    <cellStyle name="Normal 16" xfId="40" xr:uid="{28BEF2F8-EB14-6945-A4AE-88EF1B11EE98}"/>
    <cellStyle name="Normal 2" xfId="28" xr:uid="{00000000-0005-0000-0000-00001C000000}"/>
    <cellStyle name="Normal 3" xfId="33" xr:uid="{00000000-0005-0000-0000-00001D000000}"/>
    <cellStyle name="Normal 7" xfId="41" xr:uid="{A1BF2BDF-CBA3-2C4C-9B60-928D29E89774}"/>
    <cellStyle name="Normal_AIU AMBIENTAL Y SISO AV 19 NUEVO v01" xfId="37" xr:uid="{00000000-0005-0000-0000-00001E000000}"/>
    <cellStyle name="Normal_CALCULO DEL AIU 2011" xfId="31" xr:uid="{00000000-0005-0000-0000-00001F000000}"/>
    <cellStyle name="Normal_CALCULO DEL AIU 2011_revisar" xfId="30" xr:uid="{00000000-0005-0000-0000-000020000000}"/>
    <cellStyle name="Normal_PPTO-ETAPA- I-07-SEPTIEMBRE-12" xfId="29" xr:uid="{00000000-0005-0000-0000-000021000000}"/>
    <cellStyle name="Numeric" xfId="19" xr:uid="{00000000-0005-0000-0000-000022000000}"/>
    <cellStyle name="NumericWithBorder" xfId="23" xr:uid="{00000000-0005-0000-0000-000023000000}"/>
    <cellStyle name="Percent" xfId="1" xr:uid="{00000000-0005-0000-0000-000024000000}"/>
    <cellStyle name="Porcentaje" xfId="39" builtinId="5"/>
    <cellStyle name="Porcentaje 2" xfId="32" xr:uid="{00000000-0005-0000-0000-000026000000}"/>
    <cellStyle name="Porcentaje 3" xfId="42" xr:uid="{0052165A-A696-6446-AAFA-6DBE00D7207E}"/>
    <cellStyle name="Porcentual 2" xfId="44" xr:uid="{F26EBE1F-EFA7-6543-8D3B-07C88A94107D}"/>
    <cellStyle name="Porcentual_CALCULO DEL AIU-2012" xfId="34" xr:uid="{00000000-0005-0000-0000-00002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4684060</xdr:colOff>
      <xdr:row>0</xdr:row>
      <xdr:rowOff>0</xdr:rowOff>
    </xdr:from>
    <xdr:to>
      <xdr:col>1</xdr:col>
      <xdr:colOff>6203577</xdr:colOff>
      <xdr:row>4</xdr:row>
      <xdr:rowOff>183217</xdr:rowOff>
    </xdr:to>
    <xdr:pic>
      <xdr:nvPicPr>
        <xdr:cNvPr id="2" name="Imagen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lum bright="-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82972" y="0"/>
          <a:ext cx="1519517" cy="9452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832339</xdr:colOff>
      <xdr:row>1</xdr:row>
      <xdr:rowOff>42400</xdr:rowOff>
    </xdr:from>
    <xdr:to>
      <xdr:col>9</xdr:col>
      <xdr:colOff>334109</xdr:colOff>
      <xdr:row>4</xdr:row>
      <xdr:rowOff>19143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074D13-D44A-4B1A-990D-E74C5D7417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0447" y="136185"/>
          <a:ext cx="439616" cy="492558"/>
        </a:xfrm>
        <a:prstGeom prst="rect">
          <a:avLst/>
        </a:prstGeom>
        <a:solidFill>
          <a:srgbClr val="FFFFFF">
            <a:alpha val="0"/>
          </a:srgbClr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Users/Alcaldia-Engativa/Downloads/economica%20para%20secop/PRESUPUESTO%20MODELO%20MIXTO%202017-VALOR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NTRADA"/>
      <sheetName val="PPTO OFICIAL"/>
      <sheetName val="PPTO GENERAL"/>
      <sheetName val="CONSULTORIA"/>
      <sheetName val="EPP CONSULTORIA"/>
      <sheetName val="PAGO PRODUCTOS"/>
      <sheetName val="PRELIMINARES"/>
      <sheetName val="AIU"/>
      <sheetName val="AMBIENTAL"/>
      <sheetName val="AIU AMBIENTAL"/>
      <sheetName val="PGS"/>
      <sheetName val="AIU PGS"/>
      <sheetName val="PMT"/>
      <sheetName val="AIU PMT"/>
      <sheetName val="AJUSTES"/>
      <sheetName val="TABLAS"/>
      <sheetName val="ITEMS"/>
      <sheetName val="INSUMOS"/>
    </sheetNames>
    <sheetDataSet>
      <sheetData sheetId="0">
        <row r="7">
          <cell r="B7" t="str">
            <v>OBJETO DE LA LICITACIÓN: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7"/>
  <sheetViews>
    <sheetView topLeftCell="A25" zoomScale="85" zoomScaleNormal="85" workbookViewId="0">
      <selection activeCell="B48" sqref="B48"/>
    </sheetView>
  </sheetViews>
  <sheetFormatPr baseColWidth="10" defaultColWidth="9.1640625" defaultRowHeight="13" x14ac:dyDescent="0.15"/>
  <cols>
    <col min="1" max="1" width="6.5" style="1" bestFit="1" customWidth="1"/>
    <col min="2" max="2" width="100.6640625" style="4" customWidth="1"/>
    <col min="3" max="3" width="10.5" style="2" bestFit="1" customWidth="1"/>
    <col min="4" max="4" width="8.5" style="3" bestFit="1" customWidth="1"/>
    <col min="5" max="5" width="27" style="1" bestFit="1" customWidth="1"/>
    <col min="6" max="6" width="23.6640625" style="1" bestFit="1" customWidth="1"/>
    <col min="7" max="7" width="16.6640625" bestFit="1" customWidth="1"/>
    <col min="9" max="9" width="16.6640625" bestFit="1" customWidth="1"/>
    <col min="10" max="10" width="17.1640625" customWidth="1"/>
  </cols>
  <sheetData>
    <row r="1" spans="1:9" s="6" customFormat="1" ht="14" x14ac:dyDescent="0.15">
      <c r="B1" s="7"/>
      <c r="C1" s="8"/>
      <c r="D1" s="8"/>
      <c r="E1" s="8"/>
      <c r="F1" s="8"/>
    </row>
    <row r="2" spans="1:9" s="6" customFormat="1" ht="14" x14ac:dyDescent="0.15">
      <c r="B2" s="7"/>
      <c r="C2" s="8"/>
      <c r="D2" s="8"/>
      <c r="E2" s="8"/>
      <c r="F2" s="8"/>
    </row>
    <row r="3" spans="1:9" s="6" customFormat="1" ht="14" x14ac:dyDescent="0.15">
      <c r="B3" s="7"/>
      <c r="C3" s="8"/>
      <c r="D3" s="8"/>
      <c r="E3" s="8"/>
      <c r="F3" s="8"/>
    </row>
    <row r="4" spans="1:9" s="6" customFormat="1" ht="18" customHeight="1" x14ac:dyDescent="0.15">
      <c r="B4" s="7"/>
      <c r="C4" s="8"/>
      <c r="D4" s="8"/>
      <c r="E4" s="8"/>
      <c r="F4" s="8"/>
    </row>
    <row r="5" spans="1:9" s="6" customFormat="1" ht="21" customHeight="1" x14ac:dyDescent="0.15">
      <c r="B5" s="7"/>
      <c r="C5" s="8"/>
      <c r="D5" s="8"/>
      <c r="E5" s="8"/>
      <c r="F5" s="8"/>
    </row>
    <row r="6" spans="1:9" s="6" customFormat="1" ht="18" customHeight="1" x14ac:dyDescent="0.15">
      <c r="A6" s="124" t="s">
        <v>40</v>
      </c>
      <c r="B6" s="124"/>
      <c r="C6" s="124"/>
      <c r="D6" s="124"/>
      <c r="E6" s="124"/>
      <c r="F6" s="124"/>
      <c r="G6" s="11"/>
    </row>
    <row r="7" spans="1:9" s="6" customFormat="1" ht="14" x14ac:dyDescent="0.15">
      <c r="A7" s="123" t="s">
        <v>41</v>
      </c>
      <c r="B7" s="123"/>
      <c r="C7" s="123"/>
      <c r="D7" s="123"/>
      <c r="E7" s="123"/>
      <c r="F7" s="123"/>
      <c r="G7" s="10"/>
    </row>
    <row r="8" spans="1:9" s="6" customFormat="1" ht="14" x14ac:dyDescent="0.15">
      <c r="B8" s="7"/>
      <c r="C8" s="8"/>
      <c r="D8" s="8"/>
      <c r="E8" s="8"/>
      <c r="F8" s="8"/>
    </row>
    <row r="9" spans="1:9" s="6" customFormat="1" ht="22" thickBot="1" x14ac:dyDescent="0.25">
      <c r="A9" s="99" t="s">
        <v>42</v>
      </c>
      <c r="B9" s="98"/>
      <c r="C9" s="9"/>
      <c r="D9" s="9"/>
      <c r="E9" s="9"/>
      <c r="F9" s="9"/>
    </row>
    <row r="10" spans="1:9" ht="19" thickBot="1" x14ac:dyDescent="0.2">
      <c r="A10" s="125" t="s">
        <v>108</v>
      </c>
      <c r="B10" s="126"/>
      <c r="C10" s="126"/>
      <c r="D10" s="126"/>
      <c r="E10" s="126"/>
      <c r="F10" s="126"/>
      <c r="G10" s="127"/>
    </row>
    <row r="11" spans="1:9" ht="29" thickBot="1" x14ac:dyDescent="0.2">
      <c r="A11" s="100" t="s">
        <v>0</v>
      </c>
      <c r="B11" s="101" t="s">
        <v>1</v>
      </c>
      <c r="C11" s="102" t="s">
        <v>2</v>
      </c>
      <c r="D11" s="103" t="s">
        <v>3</v>
      </c>
      <c r="E11" s="104" t="s">
        <v>106</v>
      </c>
      <c r="F11" s="104" t="s">
        <v>107</v>
      </c>
      <c r="G11" s="104" t="s">
        <v>110</v>
      </c>
    </row>
    <row r="12" spans="1:9" ht="28" x14ac:dyDescent="0.15">
      <c r="A12" s="76">
        <v>1</v>
      </c>
      <c r="B12" s="77" t="s">
        <v>11</v>
      </c>
      <c r="C12" s="78">
        <v>1809.29</v>
      </c>
      <c r="D12" s="79" t="s">
        <v>35</v>
      </c>
      <c r="E12" s="86">
        <v>107779</v>
      </c>
      <c r="F12" s="94"/>
      <c r="G12" s="89">
        <f>ROUND(F12*C12,0)</f>
        <v>0</v>
      </c>
      <c r="I12" s="5"/>
    </row>
    <row r="13" spans="1:9" ht="14" x14ac:dyDescent="0.15">
      <c r="A13" s="80">
        <v>2</v>
      </c>
      <c r="B13" s="72" t="s">
        <v>33</v>
      </c>
      <c r="C13" s="73">
        <v>5687.1</v>
      </c>
      <c r="D13" s="74" t="s">
        <v>36</v>
      </c>
      <c r="E13" s="87">
        <v>3433</v>
      </c>
      <c r="F13" s="95"/>
      <c r="G13" s="90">
        <f t="shared" ref="G13:G43" si="0">ROUND(F13*C13,0)</f>
        <v>0</v>
      </c>
      <c r="I13" s="5"/>
    </row>
    <row r="14" spans="1:9" ht="28" x14ac:dyDescent="0.15">
      <c r="A14" s="81">
        <v>3</v>
      </c>
      <c r="B14" s="72" t="s">
        <v>18</v>
      </c>
      <c r="C14" s="73">
        <v>921.5999999999998</v>
      </c>
      <c r="D14" s="74" t="s">
        <v>37</v>
      </c>
      <c r="E14" s="87">
        <v>27022.000000000004</v>
      </c>
      <c r="F14" s="95"/>
      <c r="G14" s="90">
        <f t="shared" si="0"/>
        <v>0</v>
      </c>
      <c r="I14" s="5"/>
    </row>
    <row r="15" spans="1:9" ht="14" x14ac:dyDescent="0.15">
      <c r="A15" s="81">
        <v>4</v>
      </c>
      <c r="B15" s="72" t="s">
        <v>26</v>
      </c>
      <c r="C15" s="73">
        <v>180</v>
      </c>
      <c r="D15" s="74" t="s">
        <v>38</v>
      </c>
      <c r="E15" s="87">
        <v>365888.00000000006</v>
      </c>
      <c r="F15" s="95"/>
      <c r="G15" s="90">
        <f t="shared" si="0"/>
        <v>0</v>
      </c>
      <c r="I15" s="5"/>
    </row>
    <row r="16" spans="1:9" ht="28" x14ac:dyDescent="0.15">
      <c r="A16" s="80">
        <v>5</v>
      </c>
      <c r="B16" s="72" t="s">
        <v>32</v>
      </c>
      <c r="C16" s="73">
        <v>631.9</v>
      </c>
      <c r="D16" s="74" t="s">
        <v>37</v>
      </c>
      <c r="E16" s="87">
        <v>1859</v>
      </c>
      <c r="F16" s="95"/>
      <c r="G16" s="90">
        <f t="shared" si="0"/>
        <v>0</v>
      </c>
      <c r="I16" s="5"/>
    </row>
    <row r="17" spans="1:9" ht="14" x14ac:dyDescent="0.15">
      <c r="A17" s="81">
        <v>6</v>
      </c>
      <c r="B17" s="72" t="s">
        <v>30</v>
      </c>
      <c r="C17" s="73">
        <v>6039.18</v>
      </c>
      <c r="D17" s="74" t="s">
        <v>39</v>
      </c>
      <c r="E17" s="87">
        <v>1360</v>
      </c>
      <c r="F17" s="95"/>
      <c r="G17" s="90">
        <f t="shared" si="0"/>
        <v>0</v>
      </c>
      <c r="I17" s="5"/>
    </row>
    <row r="18" spans="1:9" ht="28" x14ac:dyDescent="0.15">
      <c r="A18" s="80">
        <v>7</v>
      </c>
      <c r="B18" s="72" t="s">
        <v>22</v>
      </c>
      <c r="C18" s="73">
        <v>2897.96</v>
      </c>
      <c r="D18" s="74" t="s">
        <v>37</v>
      </c>
      <c r="E18" s="87">
        <v>3258</v>
      </c>
      <c r="F18" s="95"/>
      <c r="G18" s="90">
        <f t="shared" si="0"/>
        <v>0</v>
      </c>
      <c r="I18" s="5"/>
    </row>
    <row r="19" spans="1:9" ht="28" x14ac:dyDescent="0.15">
      <c r="A19" s="81">
        <v>8</v>
      </c>
      <c r="B19" s="72" t="s">
        <v>43</v>
      </c>
      <c r="C19" s="73">
        <v>965.98</v>
      </c>
      <c r="D19" s="74"/>
      <c r="E19" s="87">
        <v>3258</v>
      </c>
      <c r="F19" s="95"/>
      <c r="G19" s="90">
        <f t="shared" si="0"/>
        <v>0</v>
      </c>
      <c r="I19" s="5"/>
    </row>
    <row r="20" spans="1:9" ht="28" x14ac:dyDescent="0.15">
      <c r="A20" s="81">
        <v>9</v>
      </c>
      <c r="B20" s="72" t="s">
        <v>5</v>
      </c>
      <c r="C20" s="73">
        <v>920.4</v>
      </c>
      <c r="D20" s="74" t="s">
        <v>35</v>
      </c>
      <c r="E20" s="87">
        <v>59558</v>
      </c>
      <c r="F20" s="95"/>
      <c r="G20" s="90">
        <f t="shared" si="0"/>
        <v>0</v>
      </c>
      <c r="I20" s="5"/>
    </row>
    <row r="21" spans="1:9" ht="14" x14ac:dyDescent="0.15">
      <c r="A21" s="80">
        <v>10</v>
      </c>
      <c r="B21" s="72" t="s">
        <v>6</v>
      </c>
      <c r="C21" s="73">
        <v>2078.2000000000003</v>
      </c>
      <c r="D21" s="74" t="s">
        <v>37</v>
      </c>
      <c r="E21" s="87">
        <v>3448</v>
      </c>
      <c r="F21" s="95"/>
      <c r="G21" s="90">
        <f t="shared" si="0"/>
        <v>0</v>
      </c>
      <c r="I21" s="5"/>
    </row>
    <row r="22" spans="1:9" ht="28" x14ac:dyDescent="0.15">
      <c r="A22" s="81">
        <v>11</v>
      </c>
      <c r="B22" s="72" t="s">
        <v>24</v>
      </c>
      <c r="C22" s="73">
        <v>180</v>
      </c>
      <c r="D22" s="74" t="s">
        <v>38</v>
      </c>
      <c r="E22" s="87">
        <v>267467</v>
      </c>
      <c r="F22" s="95"/>
      <c r="G22" s="90">
        <f t="shared" si="0"/>
        <v>0</v>
      </c>
      <c r="I22" s="5"/>
    </row>
    <row r="23" spans="1:9" ht="28" x14ac:dyDescent="0.15">
      <c r="A23" s="80">
        <v>12</v>
      </c>
      <c r="B23" s="72" t="s">
        <v>12</v>
      </c>
      <c r="C23" s="73">
        <v>3818.5699999999997</v>
      </c>
      <c r="D23" s="74" t="s">
        <v>35</v>
      </c>
      <c r="E23" s="87">
        <v>74804</v>
      </c>
      <c r="F23" s="95"/>
      <c r="G23" s="90">
        <f t="shared" si="0"/>
        <v>0</v>
      </c>
      <c r="I23" s="5"/>
    </row>
    <row r="24" spans="1:9" ht="14" x14ac:dyDescent="0.15">
      <c r="A24" s="81">
        <v>13</v>
      </c>
      <c r="B24" s="72" t="s">
        <v>7</v>
      </c>
      <c r="C24" s="73">
        <v>2567.61</v>
      </c>
      <c r="D24" s="74" t="s">
        <v>35</v>
      </c>
      <c r="E24" s="87">
        <v>23586</v>
      </c>
      <c r="F24" s="95"/>
      <c r="G24" s="90">
        <f t="shared" si="0"/>
        <v>0</v>
      </c>
      <c r="I24" s="5"/>
    </row>
    <row r="25" spans="1:9" ht="14" x14ac:dyDescent="0.15">
      <c r="A25" s="81">
        <v>14</v>
      </c>
      <c r="B25" s="72" t="s">
        <v>8</v>
      </c>
      <c r="C25" s="73">
        <v>8515.0999999999985</v>
      </c>
      <c r="D25" s="74" t="s">
        <v>35</v>
      </c>
      <c r="E25" s="87">
        <v>4886</v>
      </c>
      <c r="F25" s="95"/>
      <c r="G25" s="90">
        <f t="shared" si="0"/>
        <v>0</v>
      </c>
      <c r="I25" s="5"/>
    </row>
    <row r="26" spans="1:9" ht="14" x14ac:dyDescent="0.15">
      <c r="A26" s="80">
        <v>15</v>
      </c>
      <c r="B26" s="72" t="s">
        <v>21</v>
      </c>
      <c r="C26" s="73">
        <v>7614.03</v>
      </c>
      <c r="D26" s="74" t="s">
        <v>39</v>
      </c>
      <c r="E26" s="87">
        <v>11680</v>
      </c>
      <c r="F26" s="95"/>
      <c r="G26" s="90">
        <f t="shared" si="0"/>
        <v>0</v>
      </c>
      <c r="I26" s="5"/>
    </row>
    <row r="27" spans="1:9" ht="14" x14ac:dyDescent="0.15">
      <c r="A27" s="81">
        <v>16</v>
      </c>
      <c r="B27" s="72" t="s">
        <v>34</v>
      </c>
      <c r="C27" s="73">
        <v>6746.18</v>
      </c>
      <c r="D27" s="74" t="s">
        <v>39</v>
      </c>
      <c r="E27" s="87">
        <v>11680</v>
      </c>
      <c r="F27" s="95"/>
      <c r="G27" s="90">
        <f t="shared" si="0"/>
        <v>0</v>
      </c>
      <c r="I27" s="5"/>
    </row>
    <row r="28" spans="1:9" ht="14" x14ac:dyDescent="0.15">
      <c r="A28" s="80">
        <v>17</v>
      </c>
      <c r="B28" s="72" t="s">
        <v>4</v>
      </c>
      <c r="C28" s="73">
        <v>7474.2593431853757</v>
      </c>
      <c r="D28" s="74" t="s">
        <v>39</v>
      </c>
      <c r="E28" s="87">
        <v>609</v>
      </c>
      <c r="F28" s="95"/>
      <c r="G28" s="90">
        <f t="shared" si="0"/>
        <v>0</v>
      </c>
      <c r="I28" s="5"/>
    </row>
    <row r="29" spans="1:9" ht="14" x14ac:dyDescent="0.15">
      <c r="A29" s="81">
        <v>18</v>
      </c>
      <c r="B29" s="72" t="s">
        <v>29</v>
      </c>
      <c r="C29" s="75">
        <v>1132.2794091108101</v>
      </c>
      <c r="D29" s="74" t="s">
        <v>35</v>
      </c>
      <c r="E29" s="87">
        <v>589866</v>
      </c>
      <c r="F29" s="95"/>
      <c r="G29" s="90">
        <f t="shared" si="0"/>
        <v>0</v>
      </c>
      <c r="I29" s="5"/>
    </row>
    <row r="30" spans="1:9" ht="14" x14ac:dyDescent="0.15">
      <c r="A30" s="81">
        <v>19</v>
      </c>
      <c r="B30" s="72" t="s">
        <v>20</v>
      </c>
      <c r="C30" s="73">
        <v>910.50999999999988</v>
      </c>
      <c r="D30" s="74" t="s">
        <v>35</v>
      </c>
      <c r="E30" s="87">
        <v>569563</v>
      </c>
      <c r="F30" s="95"/>
      <c r="G30" s="90">
        <f t="shared" si="0"/>
        <v>0</v>
      </c>
      <c r="I30" s="5"/>
    </row>
    <row r="31" spans="1:9" ht="14" x14ac:dyDescent="0.15">
      <c r="A31" s="80">
        <v>20</v>
      </c>
      <c r="B31" s="72" t="s">
        <v>28</v>
      </c>
      <c r="C31" s="73">
        <v>23</v>
      </c>
      <c r="D31" s="74" t="s">
        <v>38</v>
      </c>
      <c r="E31" s="87">
        <v>88749</v>
      </c>
      <c r="F31" s="95"/>
      <c r="G31" s="90">
        <f t="shared" si="0"/>
        <v>0</v>
      </c>
      <c r="I31" s="5"/>
    </row>
    <row r="32" spans="1:9" ht="14" x14ac:dyDescent="0.15">
      <c r="A32" s="81">
        <v>21</v>
      </c>
      <c r="B32" s="72" t="s">
        <v>10</v>
      </c>
      <c r="C32" s="73">
        <v>11728.53</v>
      </c>
      <c r="D32" s="74" t="s">
        <v>39</v>
      </c>
      <c r="E32" s="87">
        <v>1110</v>
      </c>
      <c r="F32" s="95"/>
      <c r="G32" s="90">
        <f t="shared" si="0"/>
        <v>0</v>
      </c>
      <c r="I32" s="5"/>
    </row>
    <row r="33" spans="1:10" ht="14" x14ac:dyDescent="0.15">
      <c r="A33" s="80">
        <v>22</v>
      </c>
      <c r="B33" s="72" t="s">
        <v>17</v>
      </c>
      <c r="C33" s="75">
        <v>1573.9200000000003</v>
      </c>
      <c r="D33" s="74" t="s">
        <v>39</v>
      </c>
      <c r="E33" s="87">
        <v>79480</v>
      </c>
      <c r="F33" s="95"/>
      <c r="G33" s="90">
        <f t="shared" si="0"/>
        <v>0</v>
      </c>
      <c r="I33" s="5"/>
    </row>
    <row r="34" spans="1:10" ht="28" x14ac:dyDescent="0.15">
      <c r="A34" s="81">
        <v>23</v>
      </c>
      <c r="B34" s="72" t="s">
        <v>15</v>
      </c>
      <c r="C34" s="73">
        <v>854.86</v>
      </c>
      <c r="D34" s="74" t="s">
        <v>35</v>
      </c>
      <c r="E34" s="87">
        <v>20436.000000000004</v>
      </c>
      <c r="F34" s="95"/>
      <c r="G34" s="90">
        <f t="shared" si="0"/>
        <v>0</v>
      </c>
      <c r="I34" s="5"/>
    </row>
    <row r="35" spans="1:10" ht="14" x14ac:dyDescent="0.15">
      <c r="A35" s="81">
        <v>24</v>
      </c>
      <c r="B35" s="72" t="s">
        <v>14</v>
      </c>
      <c r="C35" s="73">
        <v>427.94</v>
      </c>
      <c r="D35" s="74" t="s">
        <v>35</v>
      </c>
      <c r="E35" s="87">
        <v>57142</v>
      </c>
      <c r="F35" s="95"/>
      <c r="G35" s="90">
        <f t="shared" si="0"/>
        <v>0</v>
      </c>
      <c r="I35" s="5"/>
    </row>
    <row r="36" spans="1:10" ht="14" x14ac:dyDescent="0.15">
      <c r="A36" s="80">
        <v>25</v>
      </c>
      <c r="B36" s="72" t="s">
        <v>27</v>
      </c>
      <c r="C36" s="73">
        <v>180</v>
      </c>
      <c r="D36" s="74" t="s">
        <v>38</v>
      </c>
      <c r="E36" s="87">
        <v>21760</v>
      </c>
      <c r="F36" s="95"/>
      <c r="G36" s="90">
        <f t="shared" si="0"/>
        <v>0</v>
      </c>
      <c r="I36" s="5"/>
    </row>
    <row r="37" spans="1:10" ht="14" x14ac:dyDescent="0.15">
      <c r="A37" s="81">
        <v>26</v>
      </c>
      <c r="B37" s="72" t="s">
        <v>19</v>
      </c>
      <c r="C37" s="73">
        <v>11727.704256170806</v>
      </c>
      <c r="D37" s="74" t="s">
        <v>39</v>
      </c>
      <c r="E37" s="87">
        <v>1499.0000000000002</v>
      </c>
      <c r="F37" s="95"/>
      <c r="G37" s="90">
        <f t="shared" si="0"/>
        <v>0</v>
      </c>
      <c r="I37" s="5"/>
    </row>
    <row r="38" spans="1:10" ht="14" x14ac:dyDescent="0.15">
      <c r="A38" s="80">
        <v>27</v>
      </c>
      <c r="B38" s="72" t="s">
        <v>16</v>
      </c>
      <c r="C38" s="73">
        <v>1509</v>
      </c>
      <c r="D38" s="74" t="s">
        <v>37</v>
      </c>
      <c r="E38" s="87">
        <v>56980</v>
      </c>
      <c r="F38" s="95"/>
      <c r="G38" s="90">
        <f t="shared" si="0"/>
        <v>0</v>
      </c>
      <c r="I38" s="5"/>
    </row>
    <row r="39" spans="1:10" ht="28" x14ac:dyDescent="0.15">
      <c r="A39" s="81">
        <v>28</v>
      </c>
      <c r="B39" s="72" t="s">
        <v>31</v>
      </c>
      <c r="C39" s="73">
        <v>631.9</v>
      </c>
      <c r="D39" s="74" t="s">
        <v>37</v>
      </c>
      <c r="E39" s="87">
        <v>7430</v>
      </c>
      <c r="F39" s="95"/>
      <c r="G39" s="90">
        <f t="shared" si="0"/>
        <v>0</v>
      </c>
      <c r="I39" s="5"/>
    </row>
    <row r="40" spans="1:10" ht="28" x14ac:dyDescent="0.15">
      <c r="A40" s="81">
        <v>29</v>
      </c>
      <c r="B40" s="72" t="s">
        <v>13</v>
      </c>
      <c r="C40" s="73">
        <v>1183.82</v>
      </c>
      <c r="D40" s="74" t="s">
        <v>35</v>
      </c>
      <c r="E40" s="87">
        <v>99281</v>
      </c>
      <c r="F40" s="95"/>
      <c r="G40" s="90">
        <f t="shared" si="0"/>
        <v>0</v>
      </c>
      <c r="I40" s="5"/>
    </row>
    <row r="41" spans="1:10" ht="28" x14ac:dyDescent="0.15">
      <c r="A41" s="80">
        <v>30</v>
      </c>
      <c r="B41" s="72" t="s">
        <v>23</v>
      </c>
      <c r="C41" s="73">
        <v>24</v>
      </c>
      <c r="D41" s="74" t="s">
        <v>38</v>
      </c>
      <c r="E41" s="87">
        <v>1737983</v>
      </c>
      <c r="F41" s="95"/>
      <c r="G41" s="90">
        <f t="shared" si="0"/>
        <v>0</v>
      </c>
      <c r="I41" s="5"/>
    </row>
    <row r="42" spans="1:10" ht="28" x14ac:dyDescent="0.15">
      <c r="A42" s="81">
        <v>31</v>
      </c>
      <c r="B42" s="72" t="s">
        <v>9</v>
      </c>
      <c r="C42" s="73">
        <v>10082.74</v>
      </c>
      <c r="D42" s="74" t="s">
        <v>35</v>
      </c>
      <c r="E42" s="87">
        <v>19344</v>
      </c>
      <c r="F42" s="95"/>
      <c r="G42" s="90">
        <f t="shared" si="0"/>
        <v>0</v>
      </c>
      <c r="I42" s="5"/>
    </row>
    <row r="43" spans="1:10" ht="15" thickBot="1" x14ac:dyDescent="0.2">
      <c r="A43" s="82">
        <v>32</v>
      </c>
      <c r="B43" s="83" t="s">
        <v>25</v>
      </c>
      <c r="C43" s="84">
        <v>817.08000000000015</v>
      </c>
      <c r="D43" s="85" t="s">
        <v>37</v>
      </c>
      <c r="E43" s="88">
        <v>51119</v>
      </c>
      <c r="F43" s="96"/>
      <c r="G43" s="91">
        <f t="shared" si="0"/>
        <v>0</v>
      </c>
      <c r="I43" s="5"/>
    </row>
    <row r="44" spans="1:10" ht="14" thickBot="1" x14ac:dyDescent="0.2">
      <c r="E44" s="93"/>
      <c r="F44" s="92" t="s">
        <v>109</v>
      </c>
      <c r="G44" s="97">
        <f>SUM(G12:G43)</f>
        <v>0</v>
      </c>
    </row>
    <row r="45" spans="1:10" x14ac:dyDescent="0.15">
      <c r="G45" s="5"/>
      <c r="I45" s="5"/>
      <c r="J45" s="5"/>
    </row>
    <row r="47" spans="1:10" x14ac:dyDescent="0.15">
      <c r="J47" s="5"/>
    </row>
  </sheetData>
  <mergeCells count="3">
    <mergeCell ref="A7:F7"/>
    <mergeCell ref="A6:F6"/>
    <mergeCell ref="A10:G10"/>
  </mergeCells>
  <pageMargins left="0.75" right="0.75" top="1" bottom="1" header="0.5" footer="0.5"/>
  <pageSetup orientation="portrait" r:id="rId1"/>
  <ignoredErrors>
    <ignoredError sqref="G12:G44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5"/>
  <sheetViews>
    <sheetView showGridLines="0" tabSelected="1" view="pageBreakPreview" zoomScale="130" zoomScaleSheetLayoutView="130" workbookViewId="0">
      <selection activeCell="K15" sqref="K15"/>
    </sheetView>
  </sheetViews>
  <sheetFormatPr baseColWidth="10" defaultRowHeight="13" x14ac:dyDescent="0.15"/>
  <cols>
    <col min="1" max="1" width="6.6640625" style="12" bestFit="1" customWidth="1"/>
    <col min="2" max="2" width="25.83203125" style="13" customWidth="1"/>
    <col min="3" max="3" width="11.5" style="13" customWidth="1"/>
    <col min="4" max="4" width="7.83203125" style="13" customWidth="1"/>
    <col min="5" max="5" width="9" style="13" customWidth="1"/>
    <col min="6" max="6" width="6.1640625" style="13" bestFit="1" customWidth="1"/>
    <col min="7" max="7" width="5.33203125" style="13" customWidth="1"/>
    <col min="8" max="8" width="15.83203125" style="13" customWidth="1"/>
    <col min="9" max="9" width="13.6640625" style="13" customWidth="1"/>
    <col min="10" max="10" width="5.6640625" style="13" customWidth="1"/>
    <col min="11" max="11" width="14.33203125" style="13" customWidth="1"/>
    <col min="12" max="12" width="16.33203125" style="13" customWidth="1"/>
    <col min="13" max="13" width="16" style="13" customWidth="1"/>
    <col min="14" max="14" width="15.1640625" style="13" bestFit="1" customWidth="1"/>
    <col min="15" max="15" width="14.1640625" style="13" bestFit="1" customWidth="1"/>
    <col min="16" max="255" width="11.5" style="13"/>
    <col min="256" max="256" width="7.1640625" style="13" bestFit="1" customWidth="1"/>
    <col min="257" max="257" width="5.33203125" style="13" bestFit="1" customWidth="1"/>
    <col min="258" max="258" width="30" style="13" customWidth="1"/>
    <col min="259" max="259" width="13.5" style="13" customWidth="1"/>
    <col min="260" max="260" width="10.1640625" style="13" customWidth="1"/>
    <col min="261" max="261" width="10" style="13" customWidth="1"/>
    <col min="262" max="262" width="6.1640625" style="13" bestFit="1" customWidth="1"/>
    <col min="263" max="263" width="4.6640625" style="13" customWidth="1"/>
    <col min="264" max="264" width="14.83203125" style="13" bestFit="1" customWidth="1"/>
    <col min="265" max="265" width="12.83203125" style="13" bestFit="1" customWidth="1"/>
    <col min="266" max="266" width="7.6640625" style="13" customWidth="1"/>
    <col min="267" max="267" width="18" style="13" customWidth="1"/>
    <col min="268" max="268" width="8.33203125" style="13" customWidth="1"/>
    <col min="269" max="269" width="16" style="13" customWidth="1"/>
    <col min="270" max="270" width="15.1640625" style="13" bestFit="1" customWidth="1"/>
    <col min="271" max="271" width="14.1640625" style="13" bestFit="1" customWidth="1"/>
    <col min="272" max="511" width="11.5" style="13"/>
    <col min="512" max="512" width="7.1640625" style="13" bestFit="1" customWidth="1"/>
    <col min="513" max="513" width="5.33203125" style="13" bestFit="1" customWidth="1"/>
    <col min="514" max="514" width="30" style="13" customWidth="1"/>
    <col min="515" max="515" width="13.5" style="13" customWidth="1"/>
    <col min="516" max="516" width="10.1640625" style="13" customWidth="1"/>
    <col min="517" max="517" width="10" style="13" customWidth="1"/>
    <col min="518" max="518" width="6.1640625" style="13" bestFit="1" customWidth="1"/>
    <col min="519" max="519" width="4.6640625" style="13" customWidth="1"/>
    <col min="520" max="520" width="14.83203125" style="13" bestFit="1" customWidth="1"/>
    <col min="521" max="521" width="12.83203125" style="13" bestFit="1" customWidth="1"/>
    <col min="522" max="522" width="7.6640625" style="13" customWidth="1"/>
    <col min="523" max="523" width="18" style="13" customWidth="1"/>
    <col min="524" max="524" width="8.33203125" style="13" customWidth="1"/>
    <col min="525" max="525" width="16" style="13" customWidth="1"/>
    <col min="526" max="526" width="15.1640625" style="13" bestFit="1" customWidth="1"/>
    <col min="527" max="527" width="14.1640625" style="13" bestFit="1" customWidth="1"/>
    <col min="528" max="767" width="11.5" style="13"/>
    <col min="768" max="768" width="7.1640625" style="13" bestFit="1" customWidth="1"/>
    <col min="769" max="769" width="5.33203125" style="13" bestFit="1" customWidth="1"/>
    <col min="770" max="770" width="30" style="13" customWidth="1"/>
    <col min="771" max="771" width="13.5" style="13" customWidth="1"/>
    <col min="772" max="772" width="10.1640625" style="13" customWidth="1"/>
    <col min="773" max="773" width="10" style="13" customWidth="1"/>
    <col min="774" max="774" width="6.1640625" style="13" bestFit="1" customWidth="1"/>
    <col min="775" max="775" width="4.6640625" style="13" customWidth="1"/>
    <col min="776" max="776" width="14.83203125" style="13" bestFit="1" customWidth="1"/>
    <col min="777" max="777" width="12.83203125" style="13" bestFit="1" customWidth="1"/>
    <col min="778" max="778" width="7.6640625" style="13" customWidth="1"/>
    <col min="779" max="779" width="18" style="13" customWidth="1"/>
    <col min="780" max="780" width="8.33203125" style="13" customWidth="1"/>
    <col min="781" max="781" width="16" style="13" customWidth="1"/>
    <col min="782" max="782" width="15.1640625" style="13" bestFit="1" customWidth="1"/>
    <col min="783" max="783" width="14.1640625" style="13" bestFit="1" customWidth="1"/>
    <col min="784" max="1023" width="11.5" style="13"/>
    <col min="1024" max="1024" width="7.1640625" style="13" bestFit="1" customWidth="1"/>
    <col min="1025" max="1025" width="5.33203125" style="13" bestFit="1" customWidth="1"/>
    <col min="1026" max="1026" width="30" style="13" customWidth="1"/>
    <col min="1027" max="1027" width="13.5" style="13" customWidth="1"/>
    <col min="1028" max="1028" width="10.1640625" style="13" customWidth="1"/>
    <col min="1029" max="1029" width="10" style="13" customWidth="1"/>
    <col min="1030" max="1030" width="6.1640625" style="13" bestFit="1" customWidth="1"/>
    <col min="1031" max="1031" width="4.6640625" style="13" customWidth="1"/>
    <col min="1032" max="1032" width="14.83203125" style="13" bestFit="1" customWidth="1"/>
    <col min="1033" max="1033" width="12.83203125" style="13" bestFit="1" customWidth="1"/>
    <col min="1034" max="1034" width="7.6640625" style="13" customWidth="1"/>
    <col min="1035" max="1035" width="18" style="13" customWidth="1"/>
    <col min="1036" max="1036" width="8.33203125" style="13" customWidth="1"/>
    <col min="1037" max="1037" width="16" style="13" customWidth="1"/>
    <col min="1038" max="1038" width="15.1640625" style="13" bestFit="1" customWidth="1"/>
    <col min="1039" max="1039" width="14.1640625" style="13" bestFit="1" customWidth="1"/>
    <col min="1040" max="1279" width="11.5" style="13"/>
    <col min="1280" max="1280" width="7.1640625" style="13" bestFit="1" customWidth="1"/>
    <col min="1281" max="1281" width="5.33203125" style="13" bestFit="1" customWidth="1"/>
    <col min="1282" max="1282" width="30" style="13" customWidth="1"/>
    <col min="1283" max="1283" width="13.5" style="13" customWidth="1"/>
    <col min="1284" max="1284" width="10.1640625" style="13" customWidth="1"/>
    <col min="1285" max="1285" width="10" style="13" customWidth="1"/>
    <col min="1286" max="1286" width="6.1640625" style="13" bestFit="1" customWidth="1"/>
    <col min="1287" max="1287" width="4.6640625" style="13" customWidth="1"/>
    <col min="1288" max="1288" width="14.83203125" style="13" bestFit="1" customWidth="1"/>
    <col min="1289" max="1289" width="12.83203125" style="13" bestFit="1" customWidth="1"/>
    <col min="1290" max="1290" width="7.6640625" style="13" customWidth="1"/>
    <col min="1291" max="1291" width="18" style="13" customWidth="1"/>
    <col min="1292" max="1292" width="8.33203125" style="13" customWidth="1"/>
    <col min="1293" max="1293" width="16" style="13" customWidth="1"/>
    <col min="1294" max="1294" width="15.1640625" style="13" bestFit="1" customWidth="1"/>
    <col min="1295" max="1295" width="14.1640625" style="13" bestFit="1" customWidth="1"/>
    <col min="1296" max="1535" width="11.5" style="13"/>
    <col min="1536" max="1536" width="7.1640625" style="13" bestFit="1" customWidth="1"/>
    <col min="1537" max="1537" width="5.33203125" style="13" bestFit="1" customWidth="1"/>
    <col min="1538" max="1538" width="30" style="13" customWidth="1"/>
    <col min="1539" max="1539" width="13.5" style="13" customWidth="1"/>
    <col min="1540" max="1540" width="10.1640625" style="13" customWidth="1"/>
    <col min="1541" max="1541" width="10" style="13" customWidth="1"/>
    <col min="1542" max="1542" width="6.1640625" style="13" bestFit="1" customWidth="1"/>
    <col min="1543" max="1543" width="4.6640625" style="13" customWidth="1"/>
    <col min="1544" max="1544" width="14.83203125" style="13" bestFit="1" customWidth="1"/>
    <col min="1545" max="1545" width="12.83203125" style="13" bestFit="1" customWidth="1"/>
    <col min="1546" max="1546" width="7.6640625" style="13" customWidth="1"/>
    <col min="1547" max="1547" width="18" style="13" customWidth="1"/>
    <col min="1548" max="1548" width="8.33203125" style="13" customWidth="1"/>
    <col min="1549" max="1549" width="16" style="13" customWidth="1"/>
    <col min="1550" max="1550" width="15.1640625" style="13" bestFit="1" customWidth="1"/>
    <col min="1551" max="1551" width="14.1640625" style="13" bestFit="1" customWidth="1"/>
    <col min="1552" max="1791" width="11.5" style="13"/>
    <col min="1792" max="1792" width="7.1640625" style="13" bestFit="1" customWidth="1"/>
    <col min="1793" max="1793" width="5.33203125" style="13" bestFit="1" customWidth="1"/>
    <col min="1794" max="1794" width="30" style="13" customWidth="1"/>
    <col min="1795" max="1795" width="13.5" style="13" customWidth="1"/>
    <col min="1796" max="1796" width="10.1640625" style="13" customWidth="1"/>
    <col min="1797" max="1797" width="10" style="13" customWidth="1"/>
    <col min="1798" max="1798" width="6.1640625" style="13" bestFit="1" customWidth="1"/>
    <col min="1799" max="1799" width="4.6640625" style="13" customWidth="1"/>
    <col min="1800" max="1800" width="14.83203125" style="13" bestFit="1" customWidth="1"/>
    <col min="1801" max="1801" width="12.83203125" style="13" bestFit="1" customWidth="1"/>
    <col min="1802" max="1802" width="7.6640625" style="13" customWidth="1"/>
    <col min="1803" max="1803" width="18" style="13" customWidth="1"/>
    <col min="1804" max="1804" width="8.33203125" style="13" customWidth="1"/>
    <col min="1805" max="1805" width="16" style="13" customWidth="1"/>
    <col min="1806" max="1806" width="15.1640625" style="13" bestFit="1" customWidth="1"/>
    <col min="1807" max="1807" width="14.1640625" style="13" bestFit="1" customWidth="1"/>
    <col min="1808" max="2047" width="11.5" style="13"/>
    <col min="2048" max="2048" width="7.1640625" style="13" bestFit="1" customWidth="1"/>
    <col min="2049" max="2049" width="5.33203125" style="13" bestFit="1" customWidth="1"/>
    <col min="2050" max="2050" width="30" style="13" customWidth="1"/>
    <col min="2051" max="2051" width="13.5" style="13" customWidth="1"/>
    <col min="2052" max="2052" width="10.1640625" style="13" customWidth="1"/>
    <col min="2053" max="2053" width="10" style="13" customWidth="1"/>
    <col min="2054" max="2054" width="6.1640625" style="13" bestFit="1" customWidth="1"/>
    <col min="2055" max="2055" width="4.6640625" style="13" customWidth="1"/>
    <col min="2056" max="2056" width="14.83203125" style="13" bestFit="1" customWidth="1"/>
    <col min="2057" max="2057" width="12.83203125" style="13" bestFit="1" customWidth="1"/>
    <col min="2058" max="2058" width="7.6640625" style="13" customWidth="1"/>
    <col min="2059" max="2059" width="18" style="13" customWidth="1"/>
    <col min="2060" max="2060" width="8.33203125" style="13" customWidth="1"/>
    <col min="2061" max="2061" width="16" style="13" customWidth="1"/>
    <col min="2062" max="2062" width="15.1640625" style="13" bestFit="1" customWidth="1"/>
    <col min="2063" max="2063" width="14.1640625" style="13" bestFit="1" customWidth="1"/>
    <col min="2064" max="2303" width="11.5" style="13"/>
    <col min="2304" max="2304" width="7.1640625" style="13" bestFit="1" customWidth="1"/>
    <col min="2305" max="2305" width="5.33203125" style="13" bestFit="1" customWidth="1"/>
    <col min="2306" max="2306" width="30" style="13" customWidth="1"/>
    <col min="2307" max="2307" width="13.5" style="13" customWidth="1"/>
    <col min="2308" max="2308" width="10.1640625" style="13" customWidth="1"/>
    <col min="2309" max="2309" width="10" style="13" customWidth="1"/>
    <col min="2310" max="2310" width="6.1640625" style="13" bestFit="1" customWidth="1"/>
    <col min="2311" max="2311" width="4.6640625" style="13" customWidth="1"/>
    <col min="2312" max="2312" width="14.83203125" style="13" bestFit="1" customWidth="1"/>
    <col min="2313" max="2313" width="12.83203125" style="13" bestFit="1" customWidth="1"/>
    <col min="2314" max="2314" width="7.6640625" style="13" customWidth="1"/>
    <col min="2315" max="2315" width="18" style="13" customWidth="1"/>
    <col min="2316" max="2316" width="8.33203125" style="13" customWidth="1"/>
    <col min="2317" max="2317" width="16" style="13" customWidth="1"/>
    <col min="2318" max="2318" width="15.1640625" style="13" bestFit="1" customWidth="1"/>
    <col min="2319" max="2319" width="14.1640625" style="13" bestFit="1" customWidth="1"/>
    <col min="2320" max="2559" width="11.5" style="13"/>
    <col min="2560" max="2560" width="7.1640625" style="13" bestFit="1" customWidth="1"/>
    <col min="2561" max="2561" width="5.33203125" style="13" bestFit="1" customWidth="1"/>
    <col min="2562" max="2562" width="30" style="13" customWidth="1"/>
    <col min="2563" max="2563" width="13.5" style="13" customWidth="1"/>
    <col min="2564" max="2564" width="10.1640625" style="13" customWidth="1"/>
    <col min="2565" max="2565" width="10" style="13" customWidth="1"/>
    <col min="2566" max="2566" width="6.1640625" style="13" bestFit="1" customWidth="1"/>
    <col min="2567" max="2567" width="4.6640625" style="13" customWidth="1"/>
    <col min="2568" max="2568" width="14.83203125" style="13" bestFit="1" customWidth="1"/>
    <col min="2569" max="2569" width="12.83203125" style="13" bestFit="1" customWidth="1"/>
    <col min="2570" max="2570" width="7.6640625" style="13" customWidth="1"/>
    <col min="2571" max="2571" width="18" style="13" customWidth="1"/>
    <col min="2572" max="2572" width="8.33203125" style="13" customWidth="1"/>
    <col min="2573" max="2573" width="16" style="13" customWidth="1"/>
    <col min="2574" max="2574" width="15.1640625" style="13" bestFit="1" customWidth="1"/>
    <col min="2575" max="2575" width="14.1640625" style="13" bestFit="1" customWidth="1"/>
    <col min="2576" max="2815" width="11.5" style="13"/>
    <col min="2816" max="2816" width="7.1640625" style="13" bestFit="1" customWidth="1"/>
    <col min="2817" max="2817" width="5.33203125" style="13" bestFit="1" customWidth="1"/>
    <col min="2818" max="2818" width="30" style="13" customWidth="1"/>
    <col min="2819" max="2819" width="13.5" style="13" customWidth="1"/>
    <col min="2820" max="2820" width="10.1640625" style="13" customWidth="1"/>
    <col min="2821" max="2821" width="10" style="13" customWidth="1"/>
    <col min="2822" max="2822" width="6.1640625" style="13" bestFit="1" customWidth="1"/>
    <col min="2823" max="2823" width="4.6640625" style="13" customWidth="1"/>
    <col min="2824" max="2824" width="14.83203125" style="13" bestFit="1" customWidth="1"/>
    <col min="2825" max="2825" width="12.83203125" style="13" bestFit="1" customWidth="1"/>
    <col min="2826" max="2826" width="7.6640625" style="13" customWidth="1"/>
    <col min="2827" max="2827" width="18" style="13" customWidth="1"/>
    <col min="2828" max="2828" width="8.33203125" style="13" customWidth="1"/>
    <col min="2829" max="2829" width="16" style="13" customWidth="1"/>
    <col min="2830" max="2830" width="15.1640625" style="13" bestFit="1" customWidth="1"/>
    <col min="2831" max="2831" width="14.1640625" style="13" bestFit="1" customWidth="1"/>
    <col min="2832" max="3071" width="11.5" style="13"/>
    <col min="3072" max="3072" width="7.1640625" style="13" bestFit="1" customWidth="1"/>
    <col min="3073" max="3073" width="5.33203125" style="13" bestFit="1" customWidth="1"/>
    <col min="3074" max="3074" width="30" style="13" customWidth="1"/>
    <col min="3075" max="3075" width="13.5" style="13" customWidth="1"/>
    <col min="3076" max="3076" width="10.1640625" style="13" customWidth="1"/>
    <col min="3077" max="3077" width="10" style="13" customWidth="1"/>
    <col min="3078" max="3078" width="6.1640625" style="13" bestFit="1" customWidth="1"/>
    <col min="3079" max="3079" width="4.6640625" style="13" customWidth="1"/>
    <col min="3080" max="3080" width="14.83203125" style="13" bestFit="1" customWidth="1"/>
    <col min="3081" max="3081" width="12.83203125" style="13" bestFit="1" customWidth="1"/>
    <col min="3082" max="3082" width="7.6640625" style="13" customWidth="1"/>
    <col min="3083" max="3083" width="18" style="13" customWidth="1"/>
    <col min="3084" max="3084" width="8.33203125" style="13" customWidth="1"/>
    <col min="3085" max="3085" width="16" style="13" customWidth="1"/>
    <col min="3086" max="3086" width="15.1640625" style="13" bestFit="1" customWidth="1"/>
    <col min="3087" max="3087" width="14.1640625" style="13" bestFit="1" customWidth="1"/>
    <col min="3088" max="3327" width="11.5" style="13"/>
    <col min="3328" max="3328" width="7.1640625" style="13" bestFit="1" customWidth="1"/>
    <col min="3329" max="3329" width="5.33203125" style="13" bestFit="1" customWidth="1"/>
    <col min="3330" max="3330" width="30" style="13" customWidth="1"/>
    <col min="3331" max="3331" width="13.5" style="13" customWidth="1"/>
    <col min="3332" max="3332" width="10.1640625" style="13" customWidth="1"/>
    <col min="3333" max="3333" width="10" style="13" customWidth="1"/>
    <col min="3334" max="3334" width="6.1640625" style="13" bestFit="1" customWidth="1"/>
    <col min="3335" max="3335" width="4.6640625" style="13" customWidth="1"/>
    <col min="3336" max="3336" width="14.83203125" style="13" bestFit="1" customWidth="1"/>
    <col min="3337" max="3337" width="12.83203125" style="13" bestFit="1" customWidth="1"/>
    <col min="3338" max="3338" width="7.6640625" style="13" customWidth="1"/>
    <col min="3339" max="3339" width="18" style="13" customWidth="1"/>
    <col min="3340" max="3340" width="8.33203125" style="13" customWidth="1"/>
    <col min="3341" max="3341" width="16" style="13" customWidth="1"/>
    <col min="3342" max="3342" width="15.1640625" style="13" bestFit="1" customWidth="1"/>
    <col min="3343" max="3343" width="14.1640625" style="13" bestFit="1" customWidth="1"/>
    <col min="3344" max="3583" width="11.5" style="13"/>
    <col min="3584" max="3584" width="7.1640625" style="13" bestFit="1" customWidth="1"/>
    <col min="3585" max="3585" width="5.33203125" style="13" bestFit="1" customWidth="1"/>
    <col min="3586" max="3586" width="30" style="13" customWidth="1"/>
    <col min="3587" max="3587" width="13.5" style="13" customWidth="1"/>
    <col min="3588" max="3588" width="10.1640625" style="13" customWidth="1"/>
    <col min="3589" max="3589" width="10" style="13" customWidth="1"/>
    <col min="3590" max="3590" width="6.1640625" style="13" bestFit="1" customWidth="1"/>
    <col min="3591" max="3591" width="4.6640625" style="13" customWidth="1"/>
    <col min="3592" max="3592" width="14.83203125" style="13" bestFit="1" customWidth="1"/>
    <col min="3593" max="3593" width="12.83203125" style="13" bestFit="1" customWidth="1"/>
    <col min="3594" max="3594" width="7.6640625" style="13" customWidth="1"/>
    <col min="3595" max="3595" width="18" style="13" customWidth="1"/>
    <col min="3596" max="3596" width="8.33203125" style="13" customWidth="1"/>
    <col min="3597" max="3597" width="16" style="13" customWidth="1"/>
    <col min="3598" max="3598" width="15.1640625" style="13" bestFit="1" customWidth="1"/>
    <col min="3599" max="3599" width="14.1640625" style="13" bestFit="1" customWidth="1"/>
    <col min="3600" max="3839" width="11.5" style="13"/>
    <col min="3840" max="3840" width="7.1640625" style="13" bestFit="1" customWidth="1"/>
    <col min="3841" max="3841" width="5.33203125" style="13" bestFit="1" customWidth="1"/>
    <col min="3842" max="3842" width="30" style="13" customWidth="1"/>
    <col min="3843" max="3843" width="13.5" style="13" customWidth="1"/>
    <col min="3844" max="3844" width="10.1640625" style="13" customWidth="1"/>
    <col min="3845" max="3845" width="10" style="13" customWidth="1"/>
    <col min="3846" max="3846" width="6.1640625" style="13" bestFit="1" customWidth="1"/>
    <col min="3847" max="3847" width="4.6640625" style="13" customWidth="1"/>
    <col min="3848" max="3848" width="14.83203125" style="13" bestFit="1" customWidth="1"/>
    <col min="3849" max="3849" width="12.83203125" style="13" bestFit="1" customWidth="1"/>
    <col min="3850" max="3850" width="7.6640625" style="13" customWidth="1"/>
    <col min="3851" max="3851" width="18" style="13" customWidth="1"/>
    <col min="3852" max="3852" width="8.33203125" style="13" customWidth="1"/>
    <col min="3853" max="3853" width="16" style="13" customWidth="1"/>
    <col min="3854" max="3854" width="15.1640625" style="13" bestFit="1" customWidth="1"/>
    <col min="3855" max="3855" width="14.1640625" style="13" bestFit="1" customWidth="1"/>
    <col min="3856" max="4095" width="11.5" style="13"/>
    <col min="4096" max="4096" width="7.1640625" style="13" bestFit="1" customWidth="1"/>
    <col min="4097" max="4097" width="5.33203125" style="13" bestFit="1" customWidth="1"/>
    <col min="4098" max="4098" width="30" style="13" customWidth="1"/>
    <col min="4099" max="4099" width="13.5" style="13" customWidth="1"/>
    <col min="4100" max="4100" width="10.1640625" style="13" customWidth="1"/>
    <col min="4101" max="4101" width="10" style="13" customWidth="1"/>
    <col min="4102" max="4102" width="6.1640625" style="13" bestFit="1" customWidth="1"/>
    <col min="4103" max="4103" width="4.6640625" style="13" customWidth="1"/>
    <col min="4104" max="4104" width="14.83203125" style="13" bestFit="1" customWidth="1"/>
    <col min="4105" max="4105" width="12.83203125" style="13" bestFit="1" customWidth="1"/>
    <col min="4106" max="4106" width="7.6640625" style="13" customWidth="1"/>
    <col min="4107" max="4107" width="18" style="13" customWidth="1"/>
    <col min="4108" max="4108" width="8.33203125" style="13" customWidth="1"/>
    <col min="4109" max="4109" width="16" style="13" customWidth="1"/>
    <col min="4110" max="4110" width="15.1640625" style="13" bestFit="1" customWidth="1"/>
    <col min="4111" max="4111" width="14.1640625" style="13" bestFit="1" customWidth="1"/>
    <col min="4112" max="4351" width="11.5" style="13"/>
    <col min="4352" max="4352" width="7.1640625" style="13" bestFit="1" customWidth="1"/>
    <col min="4353" max="4353" width="5.33203125" style="13" bestFit="1" customWidth="1"/>
    <col min="4354" max="4354" width="30" style="13" customWidth="1"/>
    <col min="4355" max="4355" width="13.5" style="13" customWidth="1"/>
    <col min="4356" max="4356" width="10.1640625" style="13" customWidth="1"/>
    <col min="4357" max="4357" width="10" style="13" customWidth="1"/>
    <col min="4358" max="4358" width="6.1640625" style="13" bestFit="1" customWidth="1"/>
    <col min="4359" max="4359" width="4.6640625" style="13" customWidth="1"/>
    <col min="4360" max="4360" width="14.83203125" style="13" bestFit="1" customWidth="1"/>
    <col min="4361" max="4361" width="12.83203125" style="13" bestFit="1" customWidth="1"/>
    <col min="4362" max="4362" width="7.6640625" style="13" customWidth="1"/>
    <col min="4363" max="4363" width="18" style="13" customWidth="1"/>
    <col min="4364" max="4364" width="8.33203125" style="13" customWidth="1"/>
    <col min="4365" max="4365" width="16" style="13" customWidth="1"/>
    <col min="4366" max="4366" width="15.1640625" style="13" bestFit="1" customWidth="1"/>
    <col min="4367" max="4367" width="14.1640625" style="13" bestFit="1" customWidth="1"/>
    <col min="4368" max="4607" width="11.5" style="13"/>
    <col min="4608" max="4608" width="7.1640625" style="13" bestFit="1" customWidth="1"/>
    <col min="4609" max="4609" width="5.33203125" style="13" bestFit="1" customWidth="1"/>
    <col min="4610" max="4610" width="30" style="13" customWidth="1"/>
    <col min="4611" max="4611" width="13.5" style="13" customWidth="1"/>
    <col min="4612" max="4612" width="10.1640625" style="13" customWidth="1"/>
    <col min="4613" max="4613" width="10" style="13" customWidth="1"/>
    <col min="4614" max="4614" width="6.1640625" style="13" bestFit="1" customWidth="1"/>
    <col min="4615" max="4615" width="4.6640625" style="13" customWidth="1"/>
    <col min="4616" max="4616" width="14.83203125" style="13" bestFit="1" customWidth="1"/>
    <col min="4617" max="4617" width="12.83203125" style="13" bestFit="1" customWidth="1"/>
    <col min="4618" max="4618" width="7.6640625" style="13" customWidth="1"/>
    <col min="4619" max="4619" width="18" style="13" customWidth="1"/>
    <col min="4620" max="4620" width="8.33203125" style="13" customWidth="1"/>
    <col min="4621" max="4621" width="16" style="13" customWidth="1"/>
    <col min="4622" max="4622" width="15.1640625" style="13" bestFit="1" customWidth="1"/>
    <col min="4623" max="4623" width="14.1640625" style="13" bestFit="1" customWidth="1"/>
    <col min="4624" max="4863" width="11.5" style="13"/>
    <col min="4864" max="4864" width="7.1640625" style="13" bestFit="1" customWidth="1"/>
    <col min="4865" max="4865" width="5.33203125" style="13" bestFit="1" customWidth="1"/>
    <col min="4866" max="4866" width="30" style="13" customWidth="1"/>
    <col min="4867" max="4867" width="13.5" style="13" customWidth="1"/>
    <col min="4868" max="4868" width="10.1640625" style="13" customWidth="1"/>
    <col min="4869" max="4869" width="10" style="13" customWidth="1"/>
    <col min="4870" max="4870" width="6.1640625" style="13" bestFit="1" customWidth="1"/>
    <col min="4871" max="4871" width="4.6640625" style="13" customWidth="1"/>
    <col min="4872" max="4872" width="14.83203125" style="13" bestFit="1" customWidth="1"/>
    <col min="4873" max="4873" width="12.83203125" style="13" bestFit="1" customWidth="1"/>
    <col min="4874" max="4874" width="7.6640625" style="13" customWidth="1"/>
    <col min="4875" max="4875" width="18" style="13" customWidth="1"/>
    <col min="4876" max="4876" width="8.33203125" style="13" customWidth="1"/>
    <col min="4877" max="4877" width="16" style="13" customWidth="1"/>
    <col min="4878" max="4878" width="15.1640625" style="13" bestFit="1" customWidth="1"/>
    <col min="4879" max="4879" width="14.1640625" style="13" bestFit="1" customWidth="1"/>
    <col min="4880" max="5119" width="11.5" style="13"/>
    <col min="5120" max="5120" width="7.1640625" style="13" bestFit="1" customWidth="1"/>
    <col min="5121" max="5121" width="5.33203125" style="13" bestFit="1" customWidth="1"/>
    <col min="5122" max="5122" width="30" style="13" customWidth="1"/>
    <col min="5123" max="5123" width="13.5" style="13" customWidth="1"/>
    <col min="5124" max="5124" width="10.1640625" style="13" customWidth="1"/>
    <col min="5125" max="5125" width="10" style="13" customWidth="1"/>
    <col min="5126" max="5126" width="6.1640625" style="13" bestFit="1" customWidth="1"/>
    <col min="5127" max="5127" width="4.6640625" style="13" customWidth="1"/>
    <col min="5128" max="5128" width="14.83203125" style="13" bestFit="1" customWidth="1"/>
    <col min="5129" max="5129" width="12.83203125" style="13" bestFit="1" customWidth="1"/>
    <col min="5130" max="5130" width="7.6640625" style="13" customWidth="1"/>
    <col min="5131" max="5131" width="18" style="13" customWidth="1"/>
    <col min="5132" max="5132" width="8.33203125" style="13" customWidth="1"/>
    <col min="5133" max="5133" width="16" style="13" customWidth="1"/>
    <col min="5134" max="5134" width="15.1640625" style="13" bestFit="1" customWidth="1"/>
    <col min="5135" max="5135" width="14.1640625" style="13" bestFit="1" customWidth="1"/>
    <col min="5136" max="5375" width="11.5" style="13"/>
    <col min="5376" max="5376" width="7.1640625" style="13" bestFit="1" customWidth="1"/>
    <col min="5377" max="5377" width="5.33203125" style="13" bestFit="1" customWidth="1"/>
    <col min="5378" max="5378" width="30" style="13" customWidth="1"/>
    <col min="5379" max="5379" width="13.5" style="13" customWidth="1"/>
    <col min="5380" max="5380" width="10.1640625" style="13" customWidth="1"/>
    <col min="5381" max="5381" width="10" style="13" customWidth="1"/>
    <col min="5382" max="5382" width="6.1640625" style="13" bestFit="1" customWidth="1"/>
    <col min="5383" max="5383" width="4.6640625" style="13" customWidth="1"/>
    <col min="5384" max="5384" width="14.83203125" style="13" bestFit="1" customWidth="1"/>
    <col min="5385" max="5385" width="12.83203125" style="13" bestFit="1" customWidth="1"/>
    <col min="5386" max="5386" width="7.6640625" style="13" customWidth="1"/>
    <col min="5387" max="5387" width="18" style="13" customWidth="1"/>
    <col min="5388" max="5388" width="8.33203125" style="13" customWidth="1"/>
    <col min="5389" max="5389" width="16" style="13" customWidth="1"/>
    <col min="5390" max="5390" width="15.1640625" style="13" bestFit="1" customWidth="1"/>
    <col min="5391" max="5391" width="14.1640625" style="13" bestFit="1" customWidth="1"/>
    <col min="5392" max="5631" width="11.5" style="13"/>
    <col min="5632" max="5632" width="7.1640625" style="13" bestFit="1" customWidth="1"/>
    <col min="5633" max="5633" width="5.33203125" style="13" bestFit="1" customWidth="1"/>
    <col min="5634" max="5634" width="30" style="13" customWidth="1"/>
    <col min="5635" max="5635" width="13.5" style="13" customWidth="1"/>
    <col min="5636" max="5636" width="10.1640625" style="13" customWidth="1"/>
    <col min="5637" max="5637" width="10" style="13" customWidth="1"/>
    <col min="5638" max="5638" width="6.1640625" style="13" bestFit="1" customWidth="1"/>
    <col min="5639" max="5639" width="4.6640625" style="13" customWidth="1"/>
    <col min="5640" max="5640" width="14.83203125" style="13" bestFit="1" customWidth="1"/>
    <col min="5641" max="5641" width="12.83203125" style="13" bestFit="1" customWidth="1"/>
    <col min="5642" max="5642" width="7.6640625" style="13" customWidth="1"/>
    <col min="5643" max="5643" width="18" style="13" customWidth="1"/>
    <col min="5644" max="5644" width="8.33203125" style="13" customWidth="1"/>
    <col min="5645" max="5645" width="16" style="13" customWidth="1"/>
    <col min="5646" max="5646" width="15.1640625" style="13" bestFit="1" customWidth="1"/>
    <col min="5647" max="5647" width="14.1640625" style="13" bestFit="1" customWidth="1"/>
    <col min="5648" max="5887" width="11.5" style="13"/>
    <col min="5888" max="5888" width="7.1640625" style="13" bestFit="1" customWidth="1"/>
    <col min="5889" max="5889" width="5.33203125" style="13" bestFit="1" customWidth="1"/>
    <col min="5890" max="5890" width="30" style="13" customWidth="1"/>
    <col min="5891" max="5891" width="13.5" style="13" customWidth="1"/>
    <col min="5892" max="5892" width="10.1640625" style="13" customWidth="1"/>
    <col min="5893" max="5893" width="10" style="13" customWidth="1"/>
    <col min="5894" max="5894" width="6.1640625" style="13" bestFit="1" customWidth="1"/>
    <col min="5895" max="5895" width="4.6640625" style="13" customWidth="1"/>
    <col min="5896" max="5896" width="14.83203125" style="13" bestFit="1" customWidth="1"/>
    <col min="5897" max="5897" width="12.83203125" style="13" bestFit="1" customWidth="1"/>
    <col min="5898" max="5898" width="7.6640625" style="13" customWidth="1"/>
    <col min="5899" max="5899" width="18" style="13" customWidth="1"/>
    <col min="5900" max="5900" width="8.33203125" style="13" customWidth="1"/>
    <col min="5901" max="5901" width="16" style="13" customWidth="1"/>
    <col min="5902" max="5902" width="15.1640625" style="13" bestFit="1" customWidth="1"/>
    <col min="5903" max="5903" width="14.1640625" style="13" bestFit="1" customWidth="1"/>
    <col min="5904" max="6143" width="11.5" style="13"/>
    <col min="6144" max="6144" width="7.1640625" style="13" bestFit="1" customWidth="1"/>
    <col min="6145" max="6145" width="5.33203125" style="13" bestFit="1" customWidth="1"/>
    <col min="6146" max="6146" width="30" style="13" customWidth="1"/>
    <col min="6147" max="6147" width="13.5" style="13" customWidth="1"/>
    <col min="6148" max="6148" width="10.1640625" style="13" customWidth="1"/>
    <col min="6149" max="6149" width="10" style="13" customWidth="1"/>
    <col min="6150" max="6150" width="6.1640625" style="13" bestFit="1" customWidth="1"/>
    <col min="6151" max="6151" width="4.6640625" style="13" customWidth="1"/>
    <col min="6152" max="6152" width="14.83203125" style="13" bestFit="1" customWidth="1"/>
    <col min="6153" max="6153" width="12.83203125" style="13" bestFit="1" customWidth="1"/>
    <col min="6154" max="6154" width="7.6640625" style="13" customWidth="1"/>
    <col min="6155" max="6155" width="18" style="13" customWidth="1"/>
    <col min="6156" max="6156" width="8.33203125" style="13" customWidth="1"/>
    <col min="6157" max="6157" width="16" style="13" customWidth="1"/>
    <col min="6158" max="6158" width="15.1640625" style="13" bestFit="1" customWidth="1"/>
    <col min="6159" max="6159" width="14.1640625" style="13" bestFit="1" customWidth="1"/>
    <col min="6160" max="6399" width="11.5" style="13"/>
    <col min="6400" max="6400" width="7.1640625" style="13" bestFit="1" customWidth="1"/>
    <col min="6401" max="6401" width="5.33203125" style="13" bestFit="1" customWidth="1"/>
    <col min="6402" max="6402" width="30" style="13" customWidth="1"/>
    <col min="6403" max="6403" width="13.5" style="13" customWidth="1"/>
    <col min="6404" max="6404" width="10.1640625" style="13" customWidth="1"/>
    <col min="6405" max="6405" width="10" style="13" customWidth="1"/>
    <col min="6406" max="6406" width="6.1640625" style="13" bestFit="1" customWidth="1"/>
    <col min="6407" max="6407" width="4.6640625" style="13" customWidth="1"/>
    <col min="6408" max="6408" width="14.83203125" style="13" bestFit="1" customWidth="1"/>
    <col min="6409" max="6409" width="12.83203125" style="13" bestFit="1" customWidth="1"/>
    <col min="6410" max="6410" width="7.6640625" style="13" customWidth="1"/>
    <col min="6411" max="6411" width="18" style="13" customWidth="1"/>
    <col min="6412" max="6412" width="8.33203125" style="13" customWidth="1"/>
    <col min="6413" max="6413" width="16" style="13" customWidth="1"/>
    <col min="6414" max="6414" width="15.1640625" style="13" bestFit="1" customWidth="1"/>
    <col min="6415" max="6415" width="14.1640625" style="13" bestFit="1" customWidth="1"/>
    <col min="6416" max="6655" width="11.5" style="13"/>
    <col min="6656" max="6656" width="7.1640625" style="13" bestFit="1" customWidth="1"/>
    <col min="6657" max="6657" width="5.33203125" style="13" bestFit="1" customWidth="1"/>
    <col min="6658" max="6658" width="30" style="13" customWidth="1"/>
    <col min="6659" max="6659" width="13.5" style="13" customWidth="1"/>
    <col min="6660" max="6660" width="10.1640625" style="13" customWidth="1"/>
    <col min="6661" max="6661" width="10" style="13" customWidth="1"/>
    <col min="6662" max="6662" width="6.1640625" style="13" bestFit="1" customWidth="1"/>
    <col min="6663" max="6663" width="4.6640625" style="13" customWidth="1"/>
    <col min="6664" max="6664" width="14.83203125" style="13" bestFit="1" customWidth="1"/>
    <col min="6665" max="6665" width="12.83203125" style="13" bestFit="1" customWidth="1"/>
    <col min="6666" max="6666" width="7.6640625" style="13" customWidth="1"/>
    <col min="6667" max="6667" width="18" style="13" customWidth="1"/>
    <col min="6668" max="6668" width="8.33203125" style="13" customWidth="1"/>
    <col min="6669" max="6669" width="16" style="13" customWidth="1"/>
    <col min="6670" max="6670" width="15.1640625" style="13" bestFit="1" customWidth="1"/>
    <col min="6671" max="6671" width="14.1640625" style="13" bestFit="1" customWidth="1"/>
    <col min="6672" max="6911" width="11.5" style="13"/>
    <col min="6912" max="6912" width="7.1640625" style="13" bestFit="1" customWidth="1"/>
    <col min="6913" max="6913" width="5.33203125" style="13" bestFit="1" customWidth="1"/>
    <col min="6914" max="6914" width="30" style="13" customWidth="1"/>
    <col min="6915" max="6915" width="13.5" style="13" customWidth="1"/>
    <col min="6916" max="6916" width="10.1640625" style="13" customWidth="1"/>
    <col min="6917" max="6917" width="10" style="13" customWidth="1"/>
    <col min="6918" max="6918" width="6.1640625" style="13" bestFit="1" customWidth="1"/>
    <col min="6919" max="6919" width="4.6640625" style="13" customWidth="1"/>
    <col min="6920" max="6920" width="14.83203125" style="13" bestFit="1" customWidth="1"/>
    <col min="6921" max="6921" width="12.83203125" style="13" bestFit="1" customWidth="1"/>
    <col min="6922" max="6922" width="7.6640625" style="13" customWidth="1"/>
    <col min="6923" max="6923" width="18" style="13" customWidth="1"/>
    <col min="6924" max="6924" width="8.33203125" style="13" customWidth="1"/>
    <col min="6925" max="6925" width="16" style="13" customWidth="1"/>
    <col min="6926" max="6926" width="15.1640625" style="13" bestFit="1" customWidth="1"/>
    <col min="6927" max="6927" width="14.1640625" style="13" bestFit="1" customWidth="1"/>
    <col min="6928" max="7167" width="11.5" style="13"/>
    <col min="7168" max="7168" width="7.1640625" style="13" bestFit="1" customWidth="1"/>
    <col min="7169" max="7169" width="5.33203125" style="13" bestFit="1" customWidth="1"/>
    <col min="7170" max="7170" width="30" style="13" customWidth="1"/>
    <col min="7171" max="7171" width="13.5" style="13" customWidth="1"/>
    <col min="7172" max="7172" width="10.1640625" style="13" customWidth="1"/>
    <col min="7173" max="7173" width="10" style="13" customWidth="1"/>
    <col min="7174" max="7174" width="6.1640625" style="13" bestFit="1" customWidth="1"/>
    <col min="7175" max="7175" width="4.6640625" style="13" customWidth="1"/>
    <col min="7176" max="7176" width="14.83203125" style="13" bestFit="1" customWidth="1"/>
    <col min="7177" max="7177" width="12.83203125" style="13" bestFit="1" customWidth="1"/>
    <col min="7178" max="7178" width="7.6640625" style="13" customWidth="1"/>
    <col min="7179" max="7179" width="18" style="13" customWidth="1"/>
    <col min="7180" max="7180" width="8.33203125" style="13" customWidth="1"/>
    <col min="7181" max="7181" width="16" style="13" customWidth="1"/>
    <col min="7182" max="7182" width="15.1640625" style="13" bestFit="1" customWidth="1"/>
    <col min="7183" max="7183" width="14.1640625" style="13" bestFit="1" customWidth="1"/>
    <col min="7184" max="7423" width="11.5" style="13"/>
    <col min="7424" max="7424" width="7.1640625" style="13" bestFit="1" customWidth="1"/>
    <col min="7425" max="7425" width="5.33203125" style="13" bestFit="1" customWidth="1"/>
    <col min="7426" max="7426" width="30" style="13" customWidth="1"/>
    <col min="7427" max="7427" width="13.5" style="13" customWidth="1"/>
    <col min="7428" max="7428" width="10.1640625" style="13" customWidth="1"/>
    <col min="7429" max="7429" width="10" style="13" customWidth="1"/>
    <col min="7430" max="7430" width="6.1640625" style="13" bestFit="1" customWidth="1"/>
    <col min="7431" max="7431" width="4.6640625" style="13" customWidth="1"/>
    <col min="7432" max="7432" width="14.83203125" style="13" bestFit="1" customWidth="1"/>
    <col min="7433" max="7433" width="12.83203125" style="13" bestFit="1" customWidth="1"/>
    <col min="7434" max="7434" width="7.6640625" style="13" customWidth="1"/>
    <col min="7435" max="7435" width="18" style="13" customWidth="1"/>
    <col min="7436" max="7436" width="8.33203125" style="13" customWidth="1"/>
    <col min="7437" max="7437" width="16" style="13" customWidth="1"/>
    <col min="7438" max="7438" width="15.1640625" style="13" bestFit="1" customWidth="1"/>
    <col min="7439" max="7439" width="14.1640625" style="13" bestFit="1" customWidth="1"/>
    <col min="7440" max="7679" width="11.5" style="13"/>
    <col min="7680" max="7680" width="7.1640625" style="13" bestFit="1" customWidth="1"/>
    <col min="7681" max="7681" width="5.33203125" style="13" bestFit="1" customWidth="1"/>
    <col min="7682" max="7682" width="30" style="13" customWidth="1"/>
    <col min="7683" max="7683" width="13.5" style="13" customWidth="1"/>
    <col min="7684" max="7684" width="10.1640625" style="13" customWidth="1"/>
    <col min="7685" max="7685" width="10" style="13" customWidth="1"/>
    <col min="7686" max="7686" width="6.1640625" style="13" bestFit="1" customWidth="1"/>
    <col min="7687" max="7687" width="4.6640625" style="13" customWidth="1"/>
    <col min="7688" max="7688" width="14.83203125" style="13" bestFit="1" customWidth="1"/>
    <col min="7689" max="7689" width="12.83203125" style="13" bestFit="1" customWidth="1"/>
    <col min="7690" max="7690" width="7.6640625" style="13" customWidth="1"/>
    <col min="7691" max="7691" width="18" style="13" customWidth="1"/>
    <col min="7692" max="7692" width="8.33203125" style="13" customWidth="1"/>
    <col min="7693" max="7693" width="16" style="13" customWidth="1"/>
    <col min="7694" max="7694" width="15.1640625" style="13" bestFit="1" customWidth="1"/>
    <col min="7695" max="7695" width="14.1640625" style="13" bestFit="1" customWidth="1"/>
    <col min="7696" max="7935" width="11.5" style="13"/>
    <col min="7936" max="7936" width="7.1640625" style="13" bestFit="1" customWidth="1"/>
    <col min="7937" max="7937" width="5.33203125" style="13" bestFit="1" customWidth="1"/>
    <col min="7938" max="7938" width="30" style="13" customWidth="1"/>
    <col min="7939" max="7939" width="13.5" style="13" customWidth="1"/>
    <col min="7940" max="7940" width="10.1640625" style="13" customWidth="1"/>
    <col min="7941" max="7941" width="10" style="13" customWidth="1"/>
    <col min="7942" max="7942" width="6.1640625" style="13" bestFit="1" customWidth="1"/>
    <col min="7943" max="7943" width="4.6640625" style="13" customWidth="1"/>
    <col min="7944" max="7944" width="14.83203125" style="13" bestFit="1" customWidth="1"/>
    <col min="7945" max="7945" width="12.83203125" style="13" bestFit="1" customWidth="1"/>
    <col min="7946" max="7946" width="7.6640625" style="13" customWidth="1"/>
    <col min="7947" max="7947" width="18" style="13" customWidth="1"/>
    <col min="7948" max="7948" width="8.33203125" style="13" customWidth="1"/>
    <col min="7949" max="7949" width="16" style="13" customWidth="1"/>
    <col min="7950" max="7950" width="15.1640625" style="13" bestFit="1" customWidth="1"/>
    <col min="7951" max="7951" width="14.1640625" style="13" bestFit="1" customWidth="1"/>
    <col min="7952" max="8191" width="11.5" style="13"/>
    <col min="8192" max="8192" width="7.1640625" style="13" bestFit="1" customWidth="1"/>
    <col min="8193" max="8193" width="5.33203125" style="13" bestFit="1" customWidth="1"/>
    <col min="8194" max="8194" width="30" style="13" customWidth="1"/>
    <col min="8195" max="8195" width="13.5" style="13" customWidth="1"/>
    <col min="8196" max="8196" width="10.1640625" style="13" customWidth="1"/>
    <col min="8197" max="8197" width="10" style="13" customWidth="1"/>
    <col min="8198" max="8198" width="6.1640625" style="13" bestFit="1" customWidth="1"/>
    <col min="8199" max="8199" width="4.6640625" style="13" customWidth="1"/>
    <col min="8200" max="8200" width="14.83203125" style="13" bestFit="1" customWidth="1"/>
    <col min="8201" max="8201" width="12.83203125" style="13" bestFit="1" customWidth="1"/>
    <col min="8202" max="8202" width="7.6640625" style="13" customWidth="1"/>
    <col min="8203" max="8203" width="18" style="13" customWidth="1"/>
    <col min="8204" max="8204" width="8.33203125" style="13" customWidth="1"/>
    <col min="8205" max="8205" width="16" style="13" customWidth="1"/>
    <col min="8206" max="8206" width="15.1640625" style="13" bestFit="1" customWidth="1"/>
    <col min="8207" max="8207" width="14.1640625" style="13" bestFit="1" customWidth="1"/>
    <col min="8208" max="8447" width="11.5" style="13"/>
    <col min="8448" max="8448" width="7.1640625" style="13" bestFit="1" customWidth="1"/>
    <col min="8449" max="8449" width="5.33203125" style="13" bestFit="1" customWidth="1"/>
    <col min="8450" max="8450" width="30" style="13" customWidth="1"/>
    <col min="8451" max="8451" width="13.5" style="13" customWidth="1"/>
    <col min="8452" max="8452" width="10.1640625" style="13" customWidth="1"/>
    <col min="8453" max="8453" width="10" style="13" customWidth="1"/>
    <col min="8454" max="8454" width="6.1640625" style="13" bestFit="1" customWidth="1"/>
    <col min="8455" max="8455" width="4.6640625" style="13" customWidth="1"/>
    <col min="8456" max="8456" width="14.83203125" style="13" bestFit="1" customWidth="1"/>
    <col min="8457" max="8457" width="12.83203125" style="13" bestFit="1" customWidth="1"/>
    <col min="8458" max="8458" width="7.6640625" style="13" customWidth="1"/>
    <col min="8459" max="8459" width="18" style="13" customWidth="1"/>
    <col min="8460" max="8460" width="8.33203125" style="13" customWidth="1"/>
    <col min="8461" max="8461" width="16" style="13" customWidth="1"/>
    <col min="8462" max="8462" width="15.1640625" style="13" bestFit="1" customWidth="1"/>
    <col min="8463" max="8463" width="14.1640625" style="13" bestFit="1" customWidth="1"/>
    <col min="8464" max="8703" width="11.5" style="13"/>
    <col min="8704" max="8704" width="7.1640625" style="13" bestFit="1" customWidth="1"/>
    <col min="8705" max="8705" width="5.33203125" style="13" bestFit="1" customWidth="1"/>
    <col min="8706" max="8706" width="30" style="13" customWidth="1"/>
    <col min="8707" max="8707" width="13.5" style="13" customWidth="1"/>
    <col min="8708" max="8708" width="10.1640625" style="13" customWidth="1"/>
    <col min="8709" max="8709" width="10" style="13" customWidth="1"/>
    <col min="8710" max="8710" width="6.1640625" style="13" bestFit="1" customWidth="1"/>
    <col min="8711" max="8711" width="4.6640625" style="13" customWidth="1"/>
    <col min="8712" max="8712" width="14.83203125" style="13" bestFit="1" customWidth="1"/>
    <col min="8713" max="8713" width="12.83203125" style="13" bestFit="1" customWidth="1"/>
    <col min="8714" max="8714" width="7.6640625" style="13" customWidth="1"/>
    <col min="8715" max="8715" width="18" style="13" customWidth="1"/>
    <col min="8716" max="8716" width="8.33203125" style="13" customWidth="1"/>
    <col min="8717" max="8717" width="16" style="13" customWidth="1"/>
    <col min="8718" max="8718" width="15.1640625" style="13" bestFit="1" customWidth="1"/>
    <col min="8719" max="8719" width="14.1640625" style="13" bestFit="1" customWidth="1"/>
    <col min="8720" max="8959" width="11.5" style="13"/>
    <col min="8960" max="8960" width="7.1640625" style="13" bestFit="1" customWidth="1"/>
    <col min="8961" max="8961" width="5.33203125" style="13" bestFit="1" customWidth="1"/>
    <col min="8962" max="8962" width="30" style="13" customWidth="1"/>
    <col min="8963" max="8963" width="13.5" style="13" customWidth="1"/>
    <col min="8964" max="8964" width="10.1640625" style="13" customWidth="1"/>
    <col min="8965" max="8965" width="10" style="13" customWidth="1"/>
    <col min="8966" max="8966" width="6.1640625" style="13" bestFit="1" customWidth="1"/>
    <col min="8967" max="8967" width="4.6640625" style="13" customWidth="1"/>
    <col min="8968" max="8968" width="14.83203125" style="13" bestFit="1" customWidth="1"/>
    <col min="8969" max="8969" width="12.83203125" style="13" bestFit="1" customWidth="1"/>
    <col min="8970" max="8970" width="7.6640625" style="13" customWidth="1"/>
    <col min="8971" max="8971" width="18" style="13" customWidth="1"/>
    <col min="8972" max="8972" width="8.33203125" style="13" customWidth="1"/>
    <col min="8973" max="8973" width="16" style="13" customWidth="1"/>
    <col min="8974" max="8974" width="15.1640625" style="13" bestFit="1" customWidth="1"/>
    <col min="8975" max="8975" width="14.1640625" style="13" bestFit="1" customWidth="1"/>
    <col min="8976" max="9215" width="11.5" style="13"/>
    <col min="9216" max="9216" width="7.1640625" style="13" bestFit="1" customWidth="1"/>
    <col min="9217" max="9217" width="5.33203125" style="13" bestFit="1" customWidth="1"/>
    <col min="9218" max="9218" width="30" style="13" customWidth="1"/>
    <col min="9219" max="9219" width="13.5" style="13" customWidth="1"/>
    <col min="9220" max="9220" width="10.1640625" style="13" customWidth="1"/>
    <col min="9221" max="9221" width="10" style="13" customWidth="1"/>
    <col min="9222" max="9222" width="6.1640625" style="13" bestFit="1" customWidth="1"/>
    <col min="9223" max="9223" width="4.6640625" style="13" customWidth="1"/>
    <col min="9224" max="9224" width="14.83203125" style="13" bestFit="1" customWidth="1"/>
    <col min="9225" max="9225" width="12.83203125" style="13" bestFit="1" customWidth="1"/>
    <col min="9226" max="9226" width="7.6640625" style="13" customWidth="1"/>
    <col min="9227" max="9227" width="18" style="13" customWidth="1"/>
    <col min="9228" max="9228" width="8.33203125" style="13" customWidth="1"/>
    <col min="9229" max="9229" width="16" style="13" customWidth="1"/>
    <col min="9230" max="9230" width="15.1640625" style="13" bestFit="1" customWidth="1"/>
    <col min="9231" max="9231" width="14.1640625" style="13" bestFit="1" customWidth="1"/>
    <col min="9232" max="9471" width="11.5" style="13"/>
    <col min="9472" max="9472" width="7.1640625" style="13" bestFit="1" customWidth="1"/>
    <col min="9473" max="9473" width="5.33203125" style="13" bestFit="1" customWidth="1"/>
    <col min="9474" max="9474" width="30" style="13" customWidth="1"/>
    <col min="9475" max="9475" width="13.5" style="13" customWidth="1"/>
    <col min="9476" max="9476" width="10.1640625" style="13" customWidth="1"/>
    <col min="9477" max="9477" width="10" style="13" customWidth="1"/>
    <col min="9478" max="9478" width="6.1640625" style="13" bestFit="1" customWidth="1"/>
    <col min="9479" max="9479" width="4.6640625" style="13" customWidth="1"/>
    <col min="9480" max="9480" width="14.83203125" style="13" bestFit="1" customWidth="1"/>
    <col min="9481" max="9481" width="12.83203125" style="13" bestFit="1" customWidth="1"/>
    <col min="9482" max="9482" width="7.6640625" style="13" customWidth="1"/>
    <col min="9483" max="9483" width="18" style="13" customWidth="1"/>
    <col min="9484" max="9484" width="8.33203125" style="13" customWidth="1"/>
    <col min="9485" max="9485" width="16" style="13" customWidth="1"/>
    <col min="9486" max="9486" width="15.1640625" style="13" bestFit="1" customWidth="1"/>
    <col min="9487" max="9487" width="14.1640625" style="13" bestFit="1" customWidth="1"/>
    <col min="9488" max="9727" width="11.5" style="13"/>
    <col min="9728" max="9728" width="7.1640625" style="13" bestFit="1" customWidth="1"/>
    <col min="9729" max="9729" width="5.33203125" style="13" bestFit="1" customWidth="1"/>
    <col min="9730" max="9730" width="30" style="13" customWidth="1"/>
    <col min="9731" max="9731" width="13.5" style="13" customWidth="1"/>
    <col min="9732" max="9732" width="10.1640625" style="13" customWidth="1"/>
    <col min="9733" max="9733" width="10" style="13" customWidth="1"/>
    <col min="9734" max="9734" width="6.1640625" style="13" bestFit="1" customWidth="1"/>
    <col min="9735" max="9735" width="4.6640625" style="13" customWidth="1"/>
    <col min="9736" max="9736" width="14.83203125" style="13" bestFit="1" customWidth="1"/>
    <col min="9737" max="9737" width="12.83203125" style="13" bestFit="1" customWidth="1"/>
    <col min="9738" max="9738" width="7.6640625" style="13" customWidth="1"/>
    <col min="9739" max="9739" width="18" style="13" customWidth="1"/>
    <col min="9740" max="9740" width="8.33203125" style="13" customWidth="1"/>
    <col min="9741" max="9741" width="16" style="13" customWidth="1"/>
    <col min="9742" max="9742" width="15.1640625" style="13" bestFit="1" customWidth="1"/>
    <col min="9743" max="9743" width="14.1640625" style="13" bestFit="1" customWidth="1"/>
    <col min="9744" max="9983" width="11.5" style="13"/>
    <col min="9984" max="9984" width="7.1640625" style="13" bestFit="1" customWidth="1"/>
    <col min="9985" max="9985" width="5.33203125" style="13" bestFit="1" customWidth="1"/>
    <col min="9986" max="9986" width="30" style="13" customWidth="1"/>
    <col min="9987" max="9987" width="13.5" style="13" customWidth="1"/>
    <col min="9988" max="9988" width="10.1640625" style="13" customWidth="1"/>
    <col min="9989" max="9989" width="10" style="13" customWidth="1"/>
    <col min="9990" max="9990" width="6.1640625" style="13" bestFit="1" customWidth="1"/>
    <col min="9991" max="9991" width="4.6640625" style="13" customWidth="1"/>
    <col min="9992" max="9992" width="14.83203125" style="13" bestFit="1" customWidth="1"/>
    <col min="9993" max="9993" width="12.83203125" style="13" bestFit="1" customWidth="1"/>
    <col min="9994" max="9994" width="7.6640625" style="13" customWidth="1"/>
    <col min="9995" max="9995" width="18" style="13" customWidth="1"/>
    <col min="9996" max="9996" width="8.33203125" style="13" customWidth="1"/>
    <col min="9997" max="9997" width="16" style="13" customWidth="1"/>
    <col min="9998" max="9998" width="15.1640625" style="13" bestFit="1" customWidth="1"/>
    <col min="9999" max="9999" width="14.1640625" style="13" bestFit="1" customWidth="1"/>
    <col min="10000" max="10239" width="11.5" style="13"/>
    <col min="10240" max="10240" width="7.1640625" style="13" bestFit="1" customWidth="1"/>
    <col min="10241" max="10241" width="5.33203125" style="13" bestFit="1" customWidth="1"/>
    <col min="10242" max="10242" width="30" style="13" customWidth="1"/>
    <col min="10243" max="10243" width="13.5" style="13" customWidth="1"/>
    <col min="10244" max="10244" width="10.1640625" style="13" customWidth="1"/>
    <col min="10245" max="10245" width="10" style="13" customWidth="1"/>
    <col min="10246" max="10246" width="6.1640625" style="13" bestFit="1" customWidth="1"/>
    <col min="10247" max="10247" width="4.6640625" style="13" customWidth="1"/>
    <col min="10248" max="10248" width="14.83203125" style="13" bestFit="1" customWidth="1"/>
    <col min="10249" max="10249" width="12.83203125" style="13" bestFit="1" customWidth="1"/>
    <col min="10250" max="10250" width="7.6640625" style="13" customWidth="1"/>
    <col min="10251" max="10251" width="18" style="13" customWidth="1"/>
    <col min="10252" max="10252" width="8.33203125" style="13" customWidth="1"/>
    <col min="10253" max="10253" width="16" style="13" customWidth="1"/>
    <col min="10254" max="10254" width="15.1640625" style="13" bestFit="1" customWidth="1"/>
    <col min="10255" max="10255" width="14.1640625" style="13" bestFit="1" customWidth="1"/>
    <col min="10256" max="10495" width="11.5" style="13"/>
    <col min="10496" max="10496" width="7.1640625" style="13" bestFit="1" customWidth="1"/>
    <col min="10497" max="10497" width="5.33203125" style="13" bestFit="1" customWidth="1"/>
    <col min="10498" max="10498" width="30" style="13" customWidth="1"/>
    <col min="10499" max="10499" width="13.5" style="13" customWidth="1"/>
    <col min="10500" max="10500" width="10.1640625" style="13" customWidth="1"/>
    <col min="10501" max="10501" width="10" style="13" customWidth="1"/>
    <col min="10502" max="10502" width="6.1640625" style="13" bestFit="1" customWidth="1"/>
    <col min="10503" max="10503" width="4.6640625" style="13" customWidth="1"/>
    <col min="10504" max="10504" width="14.83203125" style="13" bestFit="1" customWidth="1"/>
    <col min="10505" max="10505" width="12.83203125" style="13" bestFit="1" customWidth="1"/>
    <col min="10506" max="10506" width="7.6640625" style="13" customWidth="1"/>
    <col min="10507" max="10507" width="18" style="13" customWidth="1"/>
    <col min="10508" max="10508" width="8.33203125" style="13" customWidth="1"/>
    <col min="10509" max="10509" width="16" style="13" customWidth="1"/>
    <col min="10510" max="10510" width="15.1640625" style="13" bestFit="1" customWidth="1"/>
    <col min="10511" max="10511" width="14.1640625" style="13" bestFit="1" customWidth="1"/>
    <col min="10512" max="10751" width="11.5" style="13"/>
    <col min="10752" max="10752" width="7.1640625" style="13" bestFit="1" customWidth="1"/>
    <col min="10753" max="10753" width="5.33203125" style="13" bestFit="1" customWidth="1"/>
    <col min="10754" max="10754" width="30" style="13" customWidth="1"/>
    <col min="10755" max="10755" width="13.5" style="13" customWidth="1"/>
    <col min="10756" max="10756" width="10.1640625" style="13" customWidth="1"/>
    <col min="10757" max="10757" width="10" style="13" customWidth="1"/>
    <col min="10758" max="10758" width="6.1640625" style="13" bestFit="1" customWidth="1"/>
    <col min="10759" max="10759" width="4.6640625" style="13" customWidth="1"/>
    <col min="10760" max="10760" width="14.83203125" style="13" bestFit="1" customWidth="1"/>
    <col min="10761" max="10761" width="12.83203125" style="13" bestFit="1" customWidth="1"/>
    <col min="10762" max="10762" width="7.6640625" style="13" customWidth="1"/>
    <col min="10763" max="10763" width="18" style="13" customWidth="1"/>
    <col min="10764" max="10764" width="8.33203125" style="13" customWidth="1"/>
    <col min="10765" max="10765" width="16" style="13" customWidth="1"/>
    <col min="10766" max="10766" width="15.1640625" style="13" bestFit="1" customWidth="1"/>
    <col min="10767" max="10767" width="14.1640625" style="13" bestFit="1" customWidth="1"/>
    <col min="10768" max="11007" width="11.5" style="13"/>
    <col min="11008" max="11008" width="7.1640625" style="13" bestFit="1" customWidth="1"/>
    <col min="11009" max="11009" width="5.33203125" style="13" bestFit="1" customWidth="1"/>
    <col min="11010" max="11010" width="30" style="13" customWidth="1"/>
    <col min="11011" max="11011" width="13.5" style="13" customWidth="1"/>
    <col min="11012" max="11012" width="10.1640625" style="13" customWidth="1"/>
    <col min="11013" max="11013" width="10" style="13" customWidth="1"/>
    <col min="11014" max="11014" width="6.1640625" style="13" bestFit="1" customWidth="1"/>
    <col min="11015" max="11015" width="4.6640625" style="13" customWidth="1"/>
    <col min="11016" max="11016" width="14.83203125" style="13" bestFit="1" customWidth="1"/>
    <col min="11017" max="11017" width="12.83203125" style="13" bestFit="1" customWidth="1"/>
    <col min="11018" max="11018" width="7.6640625" style="13" customWidth="1"/>
    <col min="11019" max="11019" width="18" style="13" customWidth="1"/>
    <col min="11020" max="11020" width="8.33203125" style="13" customWidth="1"/>
    <col min="11021" max="11021" width="16" style="13" customWidth="1"/>
    <col min="11022" max="11022" width="15.1640625" style="13" bestFit="1" customWidth="1"/>
    <col min="11023" max="11023" width="14.1640625" style="13" bestFit="1" customWidth="1"/>
    <col min="11024" max="11263" width="11.5" style="13"/>
    <col min="11264" max="11264" width="7.1640625" style="13" bestFit="1" customWidth="1"/>
    <col min="11265" max="11265" width="5.33203125" style="13" bestFit="1" customWidth="1"/>
    <col min="11266" max="11266" width="30" style="13" customWidth="1"/>
    <col min="11267" max="11267" width="13.5" style="13" customWidth="1"/>
    <col min="11268" max="11268" width="10.1640625" style="13" customWidth="1"/>
    <col min="11269" max="11269" width="10" style="13" customWidth="1"/>
    <col min="11270" max="11270" width="6.1640625" style="13" bestFit="1" customWidth="1"/>
    <col min="11271" max="11271" width="4.6640625" style="13" customWidth="1"/>
    <col min="11272" max="11272" width="14.83203125" style="13" bestFit="1" customWidth="1"/>
    <col min="11273" max="11273" width="12.83203125" style="13" bestFit="1" customWidth="1"/>
    <col min="11274" max="11274" width="7.6640625" style="13" customWidth="1"/>
    <col min="11275" max="11275" width="18" style="13" customWidth="1"/>
    <col min="11276" max="11276" width="8.33203125" style="13" customWidth="1"/>
    <col min="11277" max="11277" width="16" style="13" customWidth="1"/>
    <col min="11278" max="11278" width="15.1640625" style="13" bestFit="1" customWidth="1"/>
    <col min="11279" max="11279" width="14.1640625" style="13" bestFit="1" customWidth="1"/>
    <col min="11280" max="11519" width="11.5" style="13"/>
    <col min="11520" max="11520" width="7.1640625" style="13" bestFit="1" customWidth="1"/>
    <col min="11521" max="11521" width="5.33203125" style="13" bestFit="1" customWidth="1"/>
    <col min="11522" max="11522" width="30" style="13" customWidth="1"/>
    <col min="11523" max="11523" width="13.5" style="13" customWidth="1"/>
    <col min="11524" max="11524" width="10.1640625" style="13" customWidth="1"/>
    <col min="11525" max="11525" width="10" style="13" customWidth="1"/>
    <col min="11526" max="11526" width="6.1640625" style="13" bestFit="1" customWidth="1"/>
    <col min="11527" max="11527" width="4.6640625" style="13" customWidth="1"/>
    <col min="11528" max="11528" width="14.83203125" style="13" bestFit="1" customWidth="1"/>
    <col min="11529" max="11529" width="12.83203125" style="13" bestFit="1" customWidth="1"/>
    <col min="11530" max="11530" width="7.6640625" style="13" customWidth="1"/>
    <col min="11531" max="11531" width="18" style="13" customWidth="1"/>
    <col min="11532" max="11532" width="8.33203125" style="13" customWidth="1"/>
    <col min="11533" max="11533" width="16" style="13" customWidth="1"/>
    <col min="11534" max="11534" width="15.1640625" style="13" bestFit="1" customWidth="1"/>
    <col min="11535" max="11535" width="14.1640625" style="13" bestFit="1" customWidth="1"/>
    <col min="11536" max="11775" width="11.5" style="13"/>
    <col min="11776" max="11776" width="7.1640625" style="13" bestFit="1" customWidth="1"/>
    <col min="11777" max="11777" width="5.33203125" style="13" bestFit="1" customWidth="1"/>
    <col min="11778" max="11778" width="30" style="13" customWidth="1"/>
    <col min="11779" max="11779" width="13.5" style="13" customWidth="1"/>
    <col min="11780" max="11780" width="10.1640625" style="13" customWidth="1"/>
    <col min="11781" max="11781" width="10" style="13" customWidth="1"/>
    <col min="11782" max="11782" width="6.1640625" style="13" bestFit="1" customWidth="1"/>
    <col min="11783" max="11783" width="4.6640625" style="13" customWidth="1"/>
    <col min="11784" max="11784" width="14.83203125" style="13" bestFit="1" customWidth="1"/>
    <col min="11785" max="11785" width="12.83203125" style="13" bestFit="1" customWidth="1"/>
    <col min="11786" max="11786" width="7.6640625" style="13" customWidth="1"/>
    <col min="11787" max="11787" width="18" style="13" customWidth="1"/>
    <col min="11788" max="11788" width="8.33203125" style="13" customWidth="1"/>
    <col min="11789" max="11789" width="16" style="13" customWidth="1"/>
    <col min="11790" max="11790" width="15.1640625" style="13" bestFit="1" customWidth="1"/>
    <col min="11791" max="11791" width="14.1640625" style="13" bestFit="1" customWidth="1"/>
    <col min="11792" max="12031" width="11.5" style="13"/>
    <col min="12032" max="12032" width="7.1640625" style="13" bestFit="1" customWidth="1"/>
    <col min="12033" max="12033" width="5.33203125" style="13" bestFit="1" customWidth="1"/>
    <col min="12034" max="12034" width="30" style="13" customWidth="1"/>
    <col min="12035" max="12035" width="13.5" style="13" customWidth="1"/>
    <col min="12036" max="12036" width="10.1640625" style="13" customWidth="1"/>
    <col min="12037" max="12037" width="10" style="13" customWidth="1"/>
    <col min="12038" max="12038" width="6.1640625" style="13" bestFit="1" customWidth="1"/>
    <col min="12039" max="12039" width="4.6640625" style="13" customWidth="1"/>
    <col min="12040" max="12040" width="14.83203125" style="13" bestFit="1" customWidth="1"/>
    <col min="12041" max="12041" width="12.83203125" style="13" bestFit="1" customWidth="1"/>
    <col min="12042" max="12042" width="7.6640625" style="13" customWidth="1"/>
    <col min="12043" max="12043" width="18" style="13" customWidth="1"/>
    <col min="12044" max="12044" width="8.33203125" style="13" customWidth="1"/>
    <col min="12045" max="12045" width="16" style="13" customWidth="1"/>
    <col min="12046" max="12046" width="15.1640625" style="13" bestFit="1" customWidth="1"/>
    <col min="12047" max="12047" width="14.1640625" style="13" bestFit="1" customWidth="1"/>
    <col min="12048" max="12287" width="11.5" style="13"/>
    <col min="12288" max="12288" width="7.1640625" style="13" bestFit="1" customWidth="1"/>
    <col min="12289" max="12289" width="5.33203125" style="13" bestFit="1" customWidth="1"/>
    <col min="12290" max="12290" width="30" style="13" customWidth="1"/>
    <col min="12291" max="12291" width="13.5" style="13" customWidth="1"/>
    <col min="12292" max="12292" width="10.1640625" style="13" customWidth="1"/>
    <col min="12293" max="12293" width="10" style="13" customWidth="1"/>
    <col min="12294" max="12294" width="6.1640625" style="13" bestFit="1" customWidth="1"/>
    <col min="12295" max="12295" width="4.6640625" style="13" customWidth="1"/>
    <col min="12296" max="12296" width="14.83203125" style="13" bestFit="1" customWidth="1"/>
    <col min="12297" max="12297" width="12.83203125" style="13" bestFit="1" customWidth="1"/>
    <col min="12298" max="12298" width="7.6640625" style="13" customWidth="1"/>
    <col min="12299" max="12299" width="18" style="13" customWidth="1"/>
    <col min="12300" max="12300" width="8.33203125" style="13" customWidth="1"/>
    <col min="12301" max="12301" width="16" style="13" customWidth="1"/>
    <col min="12302" max="12302" width="15.1640625" style="13" bestFit="1" customWidth="1"/>
    <col min="12303" max="12303" width="14.1640625" style="13" bestFit="1" customWidth="1"/>
    <col min="12304" max="12543" width="11.5" style="13"/>
    <col min="12544" max="12544" width="7.1640625" style="13" bestFit="1" customWidth="1"/>
    <col min="12545" max="12545" width="5.33203125" style="13" bestFit="1" customWidth="1"/>
    <col min="12546" max="12546" width="30" style="13" customWidth="1"/>
    <col min="12547" max="12547" width="13.5" style="13" customWidth="1"/>
    <col min="12548" max="12548" width="10.1640625" style="13" customWidth="1"/>
    <col min="12549" max="12549" width="10" style="13" customWidth="1"/>
    <col min="12550" max="12550" width="6.1640625" style="13" bestFit="1" customWidth="1"/>
    <col min="12551" max="12551" width="4.6640625" style="13" customWidth="1"/>
    <col min="12552" max="12552" width="14.83203125" style="13" bestFit="1" customWidth="1"/>
    <col min="12553" max="12553" width="12.83203125" style="13" bestFit="1" customWidth="1"/>
    <col min="12554" max="12554" width="7.6640625" style="13" customWidth="1"/>
    <col min="12555" max="12555" width="18" style="13" customWidth="1"/>
    <col min="12556" max="12556" width="8.33203125" style="13" customWidth="1"/>
    <col min="12557" max="12557" width="16" style="13" customWidth="1"/>
    <col min="12558" max="12558" width="15.1640625" style="13" bestFit="1" customWidth="1"/>
    <col min="12559" max="12559" width="14.1640625" style="13" bestFit="1" customWidth="1"/>
    <col min="12560" max="12799" width="11.5" style="13"/>
    <col min="12800" max="12800" width="7.1640625" style="13" bestFit="1" customWidth="1"/>
    <col min="12801" max="12801" width="5.33203125" style="13" bestFit="1" customWidth="1"/>
    <col min="12802" max="12802" width="30" style="13" customWidth="1"/>
    <col min="12803" max="12803" width="13.5" style="13" customWidth="1"/>
    <col min="12804" max="12804" width="10.1640625" style="13" customWidth="1"/>
    <col min="12805" max="12805" width="10" style="13" customWidth="1"/>
    <col min="12806" max="12806" width="6.1640625" style="13" bestFit="1" customWidth="1"/>
    <col min="12807" max="12807" width="4.6640625" style="13" customWidth="1"/>
    <col min="12808" max="12808" width="14.83203125" style="13" bestFit="1" customWidth="1"/>
    <col min="12809" max="12809" width="12.83203125" style="13" bestFit="1" customWidth="1"/>
    <col min="12810" max="12810" width="7.6640625" style="13" customWidth="1"/>
    <col min="12811" max="12811" width="18" style="13" customWidth="1"/>
    <col min="12812" max="12812" width="8.33203125" style="13" customWidth="1"/>
    <col min="12813" max="12813" width="16" style="13" customWidth="1"/>
    <col min="12814" max="12814" width="15.1640625" style="13" bestFit="1" customWidth="1"/>
    <col min="12815" max="12815" width="14.1640625" style="13" bestFit="1" customWidth="1"/>
    <col min="12816" max="13055" width="11.5" style="13"/>
    <col min="13056" max="13056" width="7.1640625" style="13" bestFit="1" customWidth="1"/>
    <col min="13057" max="13057" width="5.33203125" style="13" bestFit="1" customWidth="1"/>
    <col min="13058" max="13058" width="30" style="13" customWidth="1"/>
    <col min="13059" max="13059" width="13.5" style="13" customWidth="1"/>
    <col min="13060" max="13060" width="10.1640625" style="13" customWidth="1"/>
    <col min="13061" max="13061" width="10" style="13" customWidth="1"/>
    <col min="13062" max="13062" width="6.1640625" style="13" bestFit="1" customWidth="1"/>
    <col min="13063" max="13063" width="4.6640625" style="13" customWidth="1"/>
    <col min="13064" max="13064" width="14.83203125" style="13" bestFit="1" customWidth="1"/>
    <col min="13065" max="13065" width="12.83203125" style="13" bestFit="1" customWidth="1"/>
    <col min="13066" max="13066" width="7.6640625" style="13" customWidth="1"/>
    <col min="13067" max="13067" width="18" style="13" customWidth="1"/>
    <col min="13068" max="13068" width="8.33203125" style="13" customWidth="1"/>
    <col min="13069" max="13069" width="16" style="13" customWidth="1"/>
    <col min="13070" max="13070" width="15.1640625" style="13" bestFit="1" customWidth="1"/>
    <col min="13071" max="13071" width="14.1640625" style="13" bestFit="1" customWidth="1"/>
    <col min="13072" max="13311" width="11.5" style="13"/>
    <col min="13312" max="13312" width="7.1640625" style="13" bestFit="1" customWidth="1"/>
    <col min="13313" max="13313" width="5.33203125" style="13" bestFit="1" customWidth="1"/>
    <col min="13314" max="13314" width="30" style="13" customWidth="1"/>
    <col min="13315" max="13315" width="13.5" style="13" customWidth="1"/>
    <col min="13316" max="13316" width="10.1640625" style="13" customWidth="1"/>
    <col min="13317" max="13317" width="10" style="13" customWidth="1"/>
    <col min="13318" max="13318" width="6.1640625" style="13" bestFit="1" customWidth="1"/>
    <col min="13319" max="13319" width="4.6640625" style="13" customWidth="1"/>
    <col min="13320" max="13320" width="14.83203125" style="13" bestFit="1" customWidth="1"/>
    <col min="13321" max="13321" width="12.83203125" style="13" bestFit="1" customWidth="1"/>
    <col min="13322" max="13322" width="7.6640625" style="13" customWidth="1"/>
    <col min="13323" max="13323" width="18" style="13" customWidth="1"/>
    <col min="13324" max="13324" width="8.33203125" style="13" customWidth="1"/>
    <col min="13325" max="13325" width="16" style="13" customWidth="1"/>
    <col min="13326" max="13326" width="15.1640625" style="13" bestFit="1" customWidth="1"/>
    <col min="13327" max="13327" width="14.1640625" style="13" bestFit="1" customWidth="1"/>
    <col min="13328" max="13567" width="11.5" style="13"/>
    <col min="13568" max="13568" width="7.1640625" style="13" bestFit="1" customWidth="1"/>
    <col min="13569" max="13569" width="5.33203125" style="13" bestFit="1" customWidth="1"/>
    <col min="13570" max="13570" width="30" style="13" customWidth="1"/>
    <col min="13571" max="13571" width="13.5" style="13" customWidth="1"/>
    <col min="13572" max="13572" width="10.1640625" style="13" customWidth="1"/>
    <col min="13573" max="13573" width="10" style="13" customWidth="1"/>
    <col min="13574" max="13574" width="6.1640625" style="13" bestFit="1" customWidth="1"/>
    <col min="13575" max="13575" width="4.6640625" style="13" customWidth="1"/>
    <col min="13576" max="13576" width="14.83203125" style="13" bestFit="1" customWidth="1"/>
    <col min="13577" max="13577" width="12.83203125" style="13" bestFit="1" customWidth="1"/>
    <col min="13578" max="13578" width="7.6640625" style="13" customWidth="1"/>
    <col min="13579" max="13579" width="18" style="13" customWidth="1"/>
    <col min="13580" max="13580" width="8.33203125" style="13" customWidth="1"/>
    <col min="13581" max="13581" width="16" style="13" customWidth="1"/>
    <col min="13582" max="13582" width="15.1640625" style="13" bestFit="1" customWidth="1"/>
    <col min="13583" max="13583" width="14.1640625" style="13" bestFit="1" customWidth="1"/>
    <col min="13584" max="13823" width="11.5" style="13"/>
    <col min="13824" max="13824" width="7.1640625" style="13" bestFit="1" customWidth="1"/>
    <col min="13825" max="13825" width="5.33203125" style="13" bestFit="1" customWidth="1"/>
    <col min="13826" max="13826" width="30" style="13" customWidth="1"/>
    <col min="13827" max="13827" width="13.5" style="13" customWidth="1"/>
    <col min="13828" max="13828" width="10.1640625" style="13" customWidth="1"/>
    <col min="13829" max="13829" width="10" style="13" customWidth="1"/>
    <col min="13830" max="13830" width="6.1640625" style="13" bestFit="1" customWidth="1"/>
    <col min="13831" max="13831" width="4.6640625" style="13" customWidth="1"/>
    <col min="13832" max="13832" width="14.83203125" style="13" bestFit="1" customWidth="1"/>
    <col min="13833" max="13833" width="12.83203125" style="13" bestFit="1" customWidth="1"/>
    <col min="13834" max="13834" width="7.6640625" style="13" customWidth="1"/>
    <col min="13835" max="13835" width="18" style="13" customWidth="1"/>
    <col min="13836" max="13836" width="8.33203125" style="13" customWidth="1"/>
    <col min="13837" max="13837" width="16" style="13" customWidth="1"/>
    <col min="13838" max="13838" width="15.1640625" style="13" bestFit="1" customWidth="1"/>
    <col min="13839" max="13839" width="14.1640625" style="13" bestFit="1" customWidth="1"/>
    <col min="13840" max="14079" width="11.5" style="13"/>
    <col min="14080" max="14080" width="7.1640625" style="13" bestFit="1" customWidth="1"/>
    <col min="14081" max="14081" width="5.33203125" style="13" bestFit="1" customWidth="1"/>
    <col min="14082" max="14082" width="30" style="13" customWidth="1"/>
    <col min="14083" max="14083" width="13.5" style="13" customWidth="1"/>
    <col min="14084" max="14084" width="10.1640625" style="13" customWidth="1"/>
    <col min="14085" max="14085" width="10" style="13" customWidth="1"/>
    <col min="14086" max="14086" width="6.1640625" style="13" bestFit="1" customWidth="1"/>
    <col min="14087" max="14087" width="4.6640625" style="13" customWidth="1"/>
    <col min="14088" max="14088" width="14.83203125" style="13" bestFit="1" customWidth="1"/>
    <col min="14089" max="14089" width="12.83203125" style="13" bestFit="1" customWidth="1"/>
    <col min="14090" max="14090" width="7.6640625" style="13" customWidth="1"/>
    <col min="14091" max="14091" width="18" style="13" customWidth="1"/>
    <col min="14092" max="14092" width="8.33203125" style="13" customWidth="1"/>
    <col min="14093" max="14093" width="16" style="13" customWidth="1"/>
    <col min="14094" max="14094" width="15.1640625" style="13" bestFit="1" customWidth="1"/>
    <col min="14095" max="14095" width="14.1640625" style="13" bestFit="1" customWidth="1"/>
    <col min="14096" max="14335" width="11.5" style="13"/>
    <col min="14336" max="14336" width="7.1640625" style="13" bestFit="1" customWidth="1"/>
    <col min="14337" max="14337" width="5.33203125" style="13" bestFit="1" customWidth="1"/>
    <col min="14338" max="14338" width="30" style="13" customWidth="1"/>
    <col min="14339" max="14339" width="13.5" style="13" customWidth="1"/>
    <col min="14340" max="14340" width="10.1640625" style="13" customWidth="1"/>
    <col min="14341" max="14341" width="10" style="13" customWidth="1"/>
    <col min="14342" max="14342" width="6.1640625" style="13" bestFit="1" customWidth="1"/>
    <col min="14343" max="14343" width="4.6640625" style="13" customWidth="1"/>
    <col min="14344" max="14344" width="14.83203125" style="13" bestFit="1" customWidth="1"/>
    <col min="14345" max="14345" width="12.83203125" style="13" bestFit="1" customWidth="1"/>
    <col min="14346" max="14346" width="7.6640625" style="13" customWidth="1"/>
    <col min="14347" max="14347" width="18" style="13" customWidth="1"/>
    <col min="14348" max="14348" width="8.33203125" style="13" customWidth="1"/>
    <col min="14349" max="14349" width="16" style="13" customWidth="1"/>
    <col min="14350" max="14350" width="15.1640625" style="13" bestFit="1" customWidth="1"/>
    <col min="14351" max="14351" width="14.1640625" style="13" bestFit="1" customWidth="1"/>
    <col min="14352" max="14591" width="11.5" style="13"/>
    <col min="14592" max="14592" width="7.1640625" style="13" bestFit="1" customWidth="1"/>
    <col min="14593" max="14593" width="5.33203125" style="13" bestFit="1" customWidth="1"/>
    <col min="14594" max="14594" width="30" style="13" customWidth="1"/>
    <col min="14595" max="14595" width="13.5" style="13" customWidth="1"/>
    <col min="14596" max="14596" width="10.1640625" style="13" customWidth="1"/>
    <col min="14597" max="14597" width="10" style="13" customWidth="1"/>
    <col min="14598" max="14598" width="6.1640625" style="13" bestFit="1" customWidth="1"/>
    <col min="14599" max="14599" width="4.6640625" style="13" customWidth="1"/>
    <col min="14600" max="14600" width="14.83203125" style="13" bestFit="1" customWidth="1"/>
    <col min="14601" max="14601" width="12.83203125" style="13" bestFit="1" customWidth="1"/>
    <col min="14602" max="14602" width="7.6640625" style="13" customWidth="1"/>
    <col min="14603" max="14603" width="18" style="13" customWidth="1"/>
    <col min="14604" max="14604" width="8.33203125" style="13" customWidth="1"/>
    <col min="14605" max="14605" width="16" style="13" customWidth="1"/>
    <col min="14606" max="14606" width="15.1640625" style="13" bestFit="1" customWidth="1"/>
    <col min="14607" max="14607" width="14.1640625" style="13" bestFit="1" customWidth="1"/>
    <col min="14608" max="14847" width="11.5" style="13"/>
    <col min="14848" max="14848" width="7.1640625" style="13" bestFit="1" customWidth="1"/>
    <col min="14849" max="14849" width="5.33203125" style="13" bestFit="1" customWidth="1"/>
    <col min="14850" max="14850" width="30" style="13" customWidth="1"/>
    <col min="14851" max="14851" width="13.5" style="13" customWidth="1"/>
    <col min="14852" max="14852" width="10.1640625" style="13" customWidth="1"/>
    <col min="14853" max="14853" width="10" style="13" customWidth="1"/>
    <col min="14854" max="14854" width="6.1640625" style="13" bestFit="1" customWidth="1"/>
    <col min="14855" max="14855" width="4.6640625" style="13" customWidth="1"/>
    <col min="14856" max="14856" width="14.83203125" style="13" bestFit="1" customWidth="1"/>
    <col min="14857" max="14857" width="12.83203125" style="13" bestFit="1" customWidth="1"/>
    <col min="14858" max="14858" width="7.6640625" style="13" customWidth="1"/>
    <col min="14859" max="14859" width="18" style="13" customWidth="1"/>
    <col min="14860" max="14860" width="8.33203125" style="13" customWidth="1"/>
    <col min="14861" max="14861" width="16" style="13" customWidth="1"/>
    <col min="14862" max="14862" width="15.1640625" style="13" bestFit="1" customWidth="1"/>
    <col min="14863" max="14863" width="14.1640625" style="13" bestFit="1" customWidth="1"/>
    <col min="14864" max="15103" width="11.5" style="13"/>
    <col min="15104" max="15104" width="7.1640625" style="13" bestFit="1" customWidth="1"/>
    <col min="15105" max="15105" width="5.33203125" style="13" bestFit="1" customWidth="1"/>
    <col min="15106" max="15106" width="30" style="13" customWidth="1"/>
    <col min="15107" max="15107" width="13.5" style="13" customWidth="1"/>
    <col min="15108" max="15108" width="10.1640625" style="13" customWidth="1"/>
    <col min="15109" max="15109" width="10" style="13" customWidth="1"/>
    <col min="15110" max="15110" width="6.1640625" style="13" bestFit="1" customWidth="1"/>
    <col min="15111" max="15111" width="4.6640625" style="13" customWidth="1"/>
    <col min="15112" max="15112" width="14.83203125" style="13" bestFit="1" customWidth="1"/>
    <col min="15113" max="15113" width="12.83203125" style="13" bestFit="1" customWidth="1"/>
    <col min="15114" max="15114" width="7.6640625" style="13" customWidth="1"/>
    <col min="15115" max="15115" width="18" style="13" customWidth="1"/>
    <col min="15116" max="15116" width="8.33203125" style="13" customWidth="1"/>
    <col min="15117" max="15117" width="16" style="13" customWidth="1"/>
    <col min="15118" max="15118" width="15.1640625" style="13" bestFit="1" customWidth="1"/>
    <col min="15119" max="15119" width="14.1640625" style="13" bestFit="1" customWidth="1"/>
    <col min="15120" max="15359" width="11.5" style="13"/>
    <col min="15360" max="15360" width="7.1640625" style="13" bestFit="1" customWidth="1"/>
    <col min="15361" max="15361" width="5.33203125" style="13" bestFit="1" customWidth="1"/>
    <col min="15362" max="15362" width="30" style="13" customWidth="1"/>
    <col min="15363" max="15363" width="13.5" style="13" customWidth="1"/>
    <col min="15364" max="15364" width="10.1640625" style="13" customWidth="1"/>
    <col min="15365" max="15365" width="10" style="13" customWidth="1"/>
    <col min="15366" max="15366" width="6.1640625" style="13" bestFit="1" customWidth="1"/>
    <col min="15367" max="15367" width="4.6640625" style="13" customWidth="1"/>
    <col min="15368" max="15368" width="14.83203125" style="13" bestFit="1" customWidth="1"/>
    <col min="15369" max="15369" width="12.83203125" style="13" bestFit="1" customWidth="1"/>
    <col min="15370" max="15370" width="7.6640625" style="13" customWidth="1"/>
    <col min="15371" max="15371" width="18" style="13" customWidth="1"/>
    <col min="15372" max="15372" width="8.33203125" style="13" customWidth="1"/>
    <col min="15373" max="15373" width="16" style="13" customWidth="1"/>
    <col min="15374" max="15374" width="15.1640625" style="13" bestFit="1" customWidth="1"/>
    <col min="15375" max="15375" width="14.1640625" style="13" bestFit="1" customWidth="1"/>
    <col min="15376" max="15615" width="11.5" style="13"/>
    <col min="15616" max="15616" width="7.1640625" style="13" bestFit="1" customWidth="1"/>
    <col min="15617" max="15617" width="5.33203125" style="13" bestFit="1" customWidth="1"/>
    <col min="15618" max="15618" width="30" style="13" customWidth="1"/>
    <col min="15619" max="15619" width="13.5" style="13" customWidth="1"/>
    <col min="15620" max="15620" width="10.1640625" style="13" customWidth="1"/>
    <col min="15621" max="15621" width="10" style="13" customWidth="1"/>
    <col min="15622" max="15622" width="6.1640625" style="13" bestFit="1" customWidth="1"/>
    <col min="15623" max="15623" width="4.6640625" style="13" customWidth="1"/>
    <col min="15624" max="15624" width="14.83203125" style="13" bestFit="1" customWidth="1"/>
    <col min="15625" max="15625" width="12.83203125" style="13" bestFit="1" customWidth="1"/>
    <col min="15626" max="15626" width="7.6640625" style="13" customWidth="1"/>
    <col min="15627" max="15627" width="18" style="13" customWidth="1"/>
    <col min="15628" max="15628" width="8.33203125" style="13" customWidth="1"/>
    <col min="15629" max="15629" width="16" style="13" customWidth="1"/>
    <col min="15630" max="15630" width="15.1640625" style="13" bestFit="1" customWidth="1"/>
    <col min="15631" max="15631" width="14.1640625" style="13" bestFit="1" customWidth="1"/>
    <col min="15632" max="15871" width="11.5" style="13"/>
    <col min="15872" max="15872" width="7.1640625" style="13" bestFit="1" customWidth="1"/>
    <col min="15873" max="15873" width="5.33203125" style="13" bestFit="1" customWidth="1"/>
    <col min="15874" max="15874" width="30" style="13" customWidth="1"/>
    <col min="15875" max="15875" width="13.5" style="13" customWidth="1"/>
    <col min="15876" max="15876" width="10.1640625" style="13" customWidth="1"/>
    <col min="15877" max="15877" width="10" style="13" customWidth="1"/>
    <col min="15878" max="15878" width="6.1640625" style="13" bestFit="1" customWidth="1"/>
    <col min="15879" max="15879" width="4.6640625" style="13" customWidth="1"/>
    <col min="15880" max="15880" width="14.83203125" style="13" bestFit="1" customWidth="1"/>
    <col min="15881" max="15881" width="12.83203125" style="13" bestFit="1" customWidth="1"/>
    <col min="15882" max="15882" width="7.6640625" style="13" customWidth="1"/>
    <col min="15883" max="15883" width="18" style="13" customWidth="1"/>
    <col min="15884" max="15884" width="8.33203125" style="13" customWidth="1"/>
    <col min="15885" max="15885" width="16" style="13" customWidth="1"/>
    <col min="15886" max="15886" width="15.1640625" style="13" bestFit="1" customWidth="1"/>
    <col min="15887" max="15887" width="14.1640625" style="13" bestFit="1" customWidth="1"/>
    <col min="15888" max="16127" width="11.5" style="13"/>
    <col min="16128" max="16128" width="7.1640625" style="13" bestFit="1" customWidth="1"/>
    <col min="16129" max="16129" width="5.33203125" style="13" bestFit="1" customWidth="1"/>
    <col min="16130" max="16130" width="30" style="13" customWidth="1"/>
    <col min="16131" max="16131" width="13.5" style="13" customWidth="1"/>
    <col min="16132" max="16132" width="10.1640625" style="13" customWidth="1"/>
    <col min="16133" max="16133" width="10" style="13" customWidth="1"/>
    <col min="16134" max="16134" width="6.1640625" style="13" bestFit="1" customWidth="1"/>
    <col min="16135" max="16135" width="4.6640625" style="13" customWidth="1"/>
    <col min="16136" max="16136" width="14.83203125" style="13" bestFit="1" customWidth="1"/>
    <col min="16137" max="16137" width="12.83203125" style="13" bestFit="1" customWidth="1"/>
    <col min="16138" max="16138" width="7.6640625" style="13" customWidth="1"/>
    <col min="16139" max="16139" width="18" style="13" customWidth="1"/>
    <col min="16140" max="16140" width="8.33203125" style="13" customWidth="1"/>
    <col min="16141" max="16141" width="16" style="13" customWidth="1"/>
    <col min="16142" max="16142" width="15.1640625" style="13" bestFit="1" customWidth="1"/>
    <col min="16143" max="16143" width="14.1640625" style="13" bestFit="1" customWidth="1"/>
    <col min="16144" max="16384" width="11.5" style="13"/>
  </cols>
  <sheetData>
    <row r="1" spans="1:12" ht="7.5" customHeight="1" x14ac:dyDescent="0.15"/>
    <row r="2" spans="1:12" x14ac:dyDescent="0.15">
      <c r="A2" s="139" t="s">
        <v>111</v>
      </c>
      <c r="B2" s="140"/>
      <c r="C2" s="140"/>
      <c r="D2" s="140"/>
      <c r="E2" s="140"/>
      <c r="F2" s="140"/>
      <c r="G2" s="140"/>
      <c r="H2" s="140"/>
      <c r="I2" s="141"/>
      <c r="J2" s="142"/>
      <c r="K2" s="143"/>
    </row>
    <row r="3" spans="1:12" x14ac:dyDescent="0.15">
      <c r="A3" s="139" t="s">
        <v>44</v>
      </c>
      <c r="B3" s="140"/>
      <c r="C3" s="140"/>
      <c r="D3" s="140"/>
      <c r="E3" s="140"/>
      <c r="F3" s="140"/>
      <c r="G3" s="140"/>
      <c r="H3" s="140"/>
      <c r="I3" s="144"/>
      <c r="J3" s="145"/>
      <c r="K3" s="146"/>
    </row>
    <row r="4" spans="1:12" ht="14" thickBot="1" x14ac:dyDescent="0.2">
      <c r="A4" s="139" t="s">
        <v>45</v>
      </c>
      <c r="B4" s="140"/>
      <c r="C4" s="140"/>
      <c r="D4" s="140"/>
      <c r="E4" s="140"/>
      <c r="F4" s="140"/>
      <c r="G4" s="140"/>
      <c r="H4" s="140"/>
      <c r="I4" s="147"/>
      <c r="J4" s="148"/>
      <c r="K4" s="149"/>
    </row>
    <row r="5" spans="1:12" ht="66.5" customHeight="1" thickBot="1" x14ac:dyDescent="0.2">
      <c r="A5" s="150" t="s">
        <v>113</v>
      </c>
      <c r="B5" s="151"/>
      <c r="C5" s="152" t="s">
        <v>117</v>
      </c>
      <c r="D5" s="153"/>
      <c r="E5" s="153"/>
      <c r="F5" s="153"/>
      <c r="G5" s="153"/>
      <c r="H5" s="153"/>
      <c r="I5" s="154"/>
      <c r="J5" s="154"/>
      <c r="K5" s="155"/>
    </row>
    <row r="6" spans="1:12" ht="14" thickBot="1" x14ac:dyDescent="0.2">
      <c r="A6" s="14"/>
      <c r="B6" s="14"/>
      <c r="C6" s="14"/>
      <c r="D6" s="14"/>
      <c r="E6" s="14"/>
      <c r="F6" s="14"/>
      <c r="G6" s="14"/>
      <c r="H6" s="14"/>
      <c r="I6" s="14"/>
      <c r="J6" s="14"/>
      <c r="K6" s="15"/>
    </row>
    <row r="7" spans="1:12" x14ac:dyDescent="0.15">
      <c r="A7" s="128" t="s">
        <v>46</v>
      </c>
      <c r="B7" s="129"/>
      <c r="C7" s="129"/>
      <c r="D7" s="130">
        <v>130795384.59999999</v>
      </c>
      <c r="E7" s="130"/>
      <c r="F7" s="131"/>
      <c r="G7" s="16"/>
      <c r="H7" s="17" t="s">
        <v>47</v>
      </c>
      <c r="I7" s="132" t="s">
        <v>119</v>
      </c>
      <c r="J7" s="132"/>
      <c r="K7" s="133"/>
    </row>
    <row r="8" spans="1:12" x14ac:dyDescent="0.15">
      <c r="A8" s="134" t="s">
        <v>48</v>
      </c>
      <c r="B8" s="135"/>
      <c r="C8" s="135"/>
      <c r="D8" s="105">
        <v>3</v>
      </c>
      <c r="E8" s="135" t="s">
        <v>49</v>
      </c>
      <c r="F8" s="136"/>
      <c r="H8" s="18"/>
      <c r="I8" s="137" t="str">
        <f>IF('[1]DATOS ENTRADA'!C9=0,"",'[1]DATOS ENTRADA'!C9)</f>
        <v/>
      </c>
      <c r="J8" s="137"/>
      <c r="K8" s="138"/>
    </row>
    <row r="9" spans="1:12" ht="14" thickBot="1" x14ac:dyDescent="0.2">
      <c r="A9" s="156" t="s">
        <v>114</v>
      </c>
      <c r="B9" s="157"/>
      <c r="C9" s="157"/>
      <c r="D9" s="158">
        <f>K54</f>
        <v>0.3</v>
      </c>
      <c r="E9" s="158"/>
      <c r="F9" s="159"/>
      <c r="G9" s="19"/>
      <c r="H9" s="160"/>
      <c r="I9" s="161"/>
      <c r="J9" s="161"/>
      <c r="K9" s="162"/>
    </row>
    <row r="10" spans="1:12" ht="21" customHeight="1" thickBot="1" x14ac:dyDescent="0.2">
      <c r="A10" s="169" t="s">
        <v>115</v>
      </c>
      <c r="B10" s="170"/>
      <c r="C10" s="170"/>
      <c r="D10" s="171">
        <f>D7*1.3</f>
        <v>170033999.97999999</v>
      </c>
      <c r="E10" s="171"/>
      <c r="F10" s="172"/>
      <c r="H10" s="114"/>
      <c r="I10" s="113"/>
      <c r="J10" s="113"/>
      <c r="K10" s="113"/>
      <c r="L10" s="122"/>
    </row>
    <row r="11" spans="1:12" ht="7.5" customHeight="1" x14ac:dyDescent="0.15"/>
    <row r="12" spans="1:12" s="20" customFormat="1" ht="10.5" customHeight="1" x14ac:dyDescent="0.15">
      <c r="A12" s="163" t="s">
        <v>50</v>
      </c>
      <c r="B12" s="164" t="s">
        <v>51</v>
      </c>
      <c r="C12" s="164"/>
      <c r="D12" s="164"/>
      <c r="E12" s="164"/>
      <c r="F12" s="164"/>
      <c r="G12" s="164"/>
      <c r="H12" s="164"/>
      <c r="I12" s="164"/>
      <c r="J12" s="164"/>
      <c r="K12" s="164"/>
    </row>
    <row r="13" spans="1:12" s="21" customFormat="1" ht="10.5" customHeight="1" x14ac:dyDescent="0.15">
      <c r="A13" s="163"/>
      <c r="B13" s="165" t="s">
        <v>52</v>
      </c>
      <c r="C13" s="166"/>
      <c r="D13" s="166"/>
      <c r="E13" s="166"/>
      <c r="F13" s="166"/>
      <c r="G13" s="166"/>
      <c r="H13" s="166"/>
      <c r="I13" s="166"/>
      <c r="J13" s="166"/>
      <c r="K13" s="167"/>
    </row>
    <row r="14" spans="1:12" s="22" customFormat="1" ht="39.75" customHeight="1" x14ac:dyDescent="0.15">
      <c r="A14" s="163"/>
      <c r="B14" s="163" t="s">
        <v>53</v>
      </c>
      <c r="C14" s="163"/>
      <c r="D14" s="23" t="s">
        <v>54</v>
      </c>
      <c r="E14" s="163" t="s">
        <v>55</v>
      </c>
      <c r="F14" s="163" t="s">
        <v>56</v>
      </c>
      <c r="G14" s="163"/>
      <c r="H14" s="23" t="s">
        <v>57</v>
      </c>
      <c r="I14" s="23" t="s">
        <v>58</v>
      </c>
      <c r="J14" s="23" t="s">
        <v>59</v>
      </c>
      <c r="K14" s="23" t="s">
        <v>60</v>
      </c>
    </row>
    <row r="15" spans="1:12" s="22" customFormat="1" ht="10.5" customHeight="1" x14ac:dyDescent="0.15">
      <c r="A15" s="163"/>
      <c r="B15" s="163"/>
      <c r="C15" s="163"/>
      <c r="D15" s="110" t="s">
        <v>61</v>
      </c>
      <c r="E15" s="163"/>
      <c r="F15" s="168" t="s">
        <v>62</v>
      </c>
      <c r="G15" s="168"/>
      <c r="H15" s="110" t="s">
        <v>63</v>
      </c>
      <c r="I15" s="110" t="s">
        <v>64</v>
      </c>
      <c r="J15" s="110" t="s">
        <v>65</v>
      </c>
      <c r="K15" s="110" t="s">
        <v>66</v>
      </c>
    </row>
    <row r="16" spans="1:12" s="27" customFormat="1" ht="11" x14ac:dyDescent="0.15">
      <c r="A16" s="23">
        <v>1.1000000000000001</v>
      </c>
      <c r="B16" s="24" t="s">
        <v>67</v>
      </c>
      <c r="C16" s="111"/>
      <c r="D16" s="25"/>
      <c r="E16" s="25"/>
      <c r="F16" s="25"/>
      <c r="G16" s="25"/>
      <c r="H16" s="25"/>
      <c r="I16" s="25"/>
      <c r="J16" s="25"/>
      <c r="K16" s="26"/>
    </row>
    <row r="17" spans="1:11" s="27" customFormat="1" ht="11" x14ac:dyDescent="0.15">
      <c r="A17" s="115">
        <v>1.01</v>
      </c>
      <c r="B17" s="195" t="s">
        <v>118</v>
      </c>
      <c r="C17" s="196"/>
      <c r="D17" s="30">
        <v>1</v>
      </c>
      <c r="E17" s="30">
        <v>7</v>
      </c>
      <c r="F17" s="197">
        <v>0.2</v>
      </c>
      <c r="G17" s="198"/>
      <c r="H17" s="31">
        <v>3000000</v>
      </c>
      <c r="I17" s="32">
        <v>1.66</v>
      </c>
      <c r="J17" s="33">
        <v>3</v>
      </c>
      <c r="K17" s="121">
        <f>ROUND(D17*F17*H17*I17*J17,0)</f>
        <v>2988000</v>
      </c>
    </row>
    <row r="18" spans="1:11" s="21" customFormat="1" ht="11.25" customHeight="1" x14ac:dyDescent="0.15">
      <c r="A18" s="29">
        <v>1.1019999999999999</v>
      </c>
      <c r="B18" s="195" t="s">
        <v>116</v>
      </c>
      <c r="C18" s="196"/>
      <c r="D18" s="30">
        <v>1</v>
      </c>
      <c r="E18" s="30">
        <v>7</v>
      </c>
      <c r="F18" s="197">
        <v>0.9</v>
      </c>
      <c r="G18" s="198"/>
      <c r="H18" s="31">
        <v>3500000</v>
      </c>
      <c r="I18" s="32">
        <v>1.66</v>
      </c>
      <c r="J18" s="33">
        <v>3</v>
      </c>
      <c r="K18" s="121">
        <f>ROUND(D18*F18*H18*I18*J18,0)</f>
        <v>15687000</v>
      </c>
    </row>
    <row r="19" spans="1:11" s="21" customFormat="1" ht="11" x14ac:dyDescent="0.15">
      <c r="A19" s="34"/>
      <c r="B19" s="206" t="s">
        <v>69</v>
      </c>
      <c r="C19" s="206"/>
      <c r="D19" s="206"/>
      <c r="E19" s="206"/>
      <c r="F19" s="206"/>
      <c r="G19" s="206"/>
      <c r="H19" s="206"/>
      <c r="I19" s="206"/>
      <c r="J19" s="206"/>
      <c r="K19" s="116">
        <f>SUM(K17:K18)</f>
        <v>18675000</v>
      </c>
    </row>
    <row r="20" spans="1:11" s="21" customFormat="1" ht="11" x14ac:dyDescent="0.15">
      <c r="B20" s="207"/>
      <c r="C20" s="208"/>
      <c r="D20" s="208"/>
      <c r="E20" s="208"/>
      <c r="F20" s="208"/>
      <c r="G20" s="208"/>
      <c r="H20" s="208"/>
      <c r="I20" s="208"/>
      <c r="J20" s="208"/>
      <c r="K20" s="208"/>
    </row>
    <row r="21" spans="1:11" s="35" customFormat="1" ht="24" x14ac:dyDescent="0.15">
      <c r="A21" s="23" t="s">
        <v>50</v>
      </c>
      <c r="B21" s="164" t="s">
        <v>70</v>
      </c>
      <c r="C21" s="164"/>
      <c r="D21" s="109" t="s">
        <v>71</v>
      </c>
      <c r="E21" s="23" t="s">
        <v>72</v>
      </c>
      <c r="F21" s="184" t="s">
        <v>73</v>
      </c>
      <c r="G21" s="184"/>
      <c r="H21" s="23" t="s">
        <v>74</v>
      </c>
      <c r="I21" s="23" t="s">
        <v>75</v>
      </c>
      <c r="J21" s="23" t="s">
        <v>59</v>
      </c>
      <c r="K21" s="23" t="s">
        <v>76</v>
      </c>
    </row>
    <row r="22" spans="1:11" s="21" customFormat="1" ht="24" customHeight="1" x14ac:dyDescent="0.15">
      <c r="A22" s="28">
        <v>2.3000000000000003</v>
      </c>
      <c r="B22" s="204" t="s">
        <v>77</v>
      </c>
      <c r="C22" s="205"/>
      <c r="D22" s="36">
        <v>1</v>
      </c>
      <c r="E22" s="38" t="s">
        <v>68</v>
      </c>
      <c r="F22" s="197">
        <v>1</v>
      </c>
      <c r="G22" s="198"/>
      <c r="H22" s="38" t="s">
        <v>68</v>
      </c>
      <c r="I22" s="37">
        <v>100000</v>
      </c>
      <c r="J22" s="33">
        <v>2</v>
      </c>
      <c r="K22" s="121">
        <f>ROUND(D22*I22*J22,0)</f>
        <v>200000</v>
      </c>
    </row>
    <row r="23" spans="1:11" s="21" customFormat="1" ht="29.75" customHeight="1" x14ac:dyDescent="0.15">
      <c r="A23" s="28">
        <v>2.6000000000000005</v>
      </c>
      <c r="B23" s="199" t="s">
        <v>78</v>
      </c>
      <c r="C23" s="200"/>
      <c r="D23" s="30">
        <v>1</v>
      </c>
      <c r="E23" s="38" t="s">
        <v>68</v>
      </c>
      <c r="F23" s="197">
        <v>0.1</v>
      </c>
      <c r="G23" s="198"/>
      <c r="H23" s="38" t="s">
        <v>68</v>
      </c>
      <c r="I23" s="37">
        <v>3500000</v>
      </c>
      <c r="J23" s="33">
        <v>2</v>
      </c>
      <c r="K23" s="121">
        <f>ROUND(D23*F23*I23*J23,0)</f>
        <v>700000</v>
      </c>
    </row>
    <row r="24" spans="1:11" s="21" customFormat="1" ht="11" x14ac:dyDescent="0.15">
      <c r="A24" s="34"/>
      <c r="B24" s="201"/>
      <c r="C24" s="202"/>
      <c r="D24" s="202"/>
      <c r="E24" s="202"/>
      <c r="F24" s="202"/>
      <c r="G24" s="202"/>
      <c r="H24" s="202"/>
      <c r="I24" s="202"/>
      <c r="J24" s="202"/>
      <c r="K24" s="203"/>
    </row>
    <row r="25" spans="1:11" s="21" customFormat="1" ht="19.5" customHeight="1" x14ac:dyDescent="0.15">
      <c r="A25" s="34"/>
      <c r="B25" s="209"/>
      <c r="C25" s="210"/>
      <c r="D25" s="210"/>
      <c r="E25" s="210"/>
      <c r="F25" s="210"/>
      <c r="G25" s="210"/>
      <c r="H25" s="210"/>
      <c r="I25" s="210"/>
      <c r="J25" s="210"/>
      <c r="K25" s="211"/>
    </row>
    <row r="26" spans="1:11" s="21" customFormat="1" ht="11" x14ac:dyDescent="0.15">
      <c r="A26" s="34"/>
      <c r="B26" s="118" t="s">
        <v>79</v>
      </c>
      <c r="C26" s="119"/>
      <c r="D26" s="119"/>
      <c r="E26" s="119"/>
      <c r="F26" s="119"/>
      <c r="G26" s="119"/>
      <c r="H26" s="119"/>
      <c r="I26" s="119"/>
      <c r="J26" s="120"/>
      <c r="K26" s="116">
        <f>SUM(K22:K23)</f>
        <v>900000</v>
      </c>
    </row>
    <row r="27" spans="1:11" s="21" customFormat="1" ht="11" x14ac:dyDescent="0.15">
      <c r="A27" s="34"/>
      <c r="B27" s="175"/>
      <c r="C27" s="175"/>
      <c r="D27" s="175"/>
      <c r="E27" s="175"/>
      <c r="F27" s="175"/>
      <c r="G27" s="175"/>
      <c r="H27" s="175"/>
      <c r="I27" s="175"/>
      <c r="J27" s="175"/>
      <c r="K27" s="175"/>
    </row>
    <row r="28" spans="1:11" s="21" customFormat="1" ht="11" x14ac:dyDescent="0.15">
      <c r="A28" s="34"/>
      <c r="B28" s="118" t="s">
        <v>80</v>
      </c>
      <c r="C28" s="119"/>
      <c r="D28" s="119"/>
      <c r="E28" s="119"/>
      <c r="F28" s="119"/>
      <c r="G28" s="119"/>
      <c r="H28" s="119"/>
      <c r="I28" s="119"/>
      <c r="J28" s="120"/>
      <c r="K28" s="116">
        <f>(K19+K26)</f>
        <v>19575000</v>
      </c>
    </row>
    <row r="29" spans="1:11" s="21" customFormat="1" x14ac:dyDescent="0.15">
      <c r="A29" s="34"/>
      <c r="B29" s="39" t="s">
        <v>81</v>
      </c>
      <c r="C29" s="40"/>
      <c r="D29" s="40"/>
      <c r="E29" s="40"/>
      <c r="F29" s="40"/>
      <c r="G29" s="40"/>
      <c r="H29" s="40"/>
      <c r="I29" s="40"/>
      <c r="J29" s="41"/>
      <c r="K29" s="42">
        <f>ROUND(K28/D7,2)</f>
        <v>0.15</v>
      </c>
    </row>
    <row r="30" spans="1:11" s="21" customFormat="1" ht="11" x14ac:dyDescent="0.15">
      <c r="A30" s="34"/>
      <c r="B30" s="43"/>
      <c r="C30" s="43"/>
      <c r="D30" s="43"/>
      <c r="E30" s="43"/>
      <c r="F30" s="176"/>
      <c r="G30" s="176"/>
      <c r="H30" s="43"/>
      <c r="I30" s="43"/>
      <c r="J30" s="43"/>
      <c r="K30" s="44"/>
    </row>
    <row r="31" spans="1:11" s="21" customFormat="1" ht="12.75" customHeight="1" x14ac:dyDescent="0.15">
      <c r="A31" s="164" t="s">
        <v>82</v>
      </c>
      <c r="B31" s="164"/>
      <c r="C31" s="164"/>
      <c r="D31" s="164"/>
      <c r="E31" s="164"/>
      <c r="F31" s="164"/>
      <c r="G31" s="164"/>
      <c r="H31" s="164"/>
      <c r="I31" s="164"/>
      <c r="J31" s="164"/>
      <c r="K31" s="164"/>
    </row>
    <row r="32" spans="1:11" s="45" customFormat="1" ht="11" x14ac:dyDescent="0.15">
      <c r="A32" s="109">
        <v>3.1</v>
      </c>
      <c r="B32" s="177" t="s">
        <v>83</v>
      </c>
      <c r="C32" s="177"/>
      <c r="D32" s="177"/>
      <c r="E32" s="177"/>
      <c r="F32" s="177"/>
      <c r="G32" s="177"/>
      <c r="H32" s="177"/>
      <c r="I32" s="177"/>
      <c r="J32" s="177"/>
      <c r="K32" s="177"/>
    </row>
    <row r="33" spans="1:15" s="45" customFormat="1" ht="12" x14ac:dyDescent="0.15">
      <c r="A33" s="23" t="s">
        <v>50</v>
      </c>
      <c r="B33" s="178" t="s">
        <v>84</v>
      </c>
      <c r="C33" s="179"/>
      <c r="D33" s="46"/>
      <c r="E33" s="47"/>
      <c r="F33" s="194"/>
      <c r="G33" s="194"/>
      <c r="H33" s="48"/>
      <c r="I33" s="178" t="s">
        <v>85</v>
      </c>
      <c r="J33" s="187"/>
      <c r="K33" s="109" t="s">
        <v>76</v>
      </c>
    </row>
    <row r="34" spans="1:15" s="21" customFormat="1" ht="11" x14ac:dyDescent="0.15">
      <c r="A34" s="29">
        <f>A32+0.001</f>
        <v>3.101</v>
      </c>
      <c r="B34" s="49" t="s">
        <v>86</v>
      </c>
      <c r="C34" s="50"/>
      <c r="D34" s="50"/>
      <c r="E34" s="50"/>
      <c r="F34" s="50"/>
      <c r="G34" s="50"/>
      <c r="H34" s="51"/>
      <c r="I34" s="173">
        <v>0.05</v>
      </c>
      <c r="J34" s="174"/>
      <c r="K34" s="117">
        <f>D7*I34</f>
        <v>6539769.2300000004</v>
      </c>
      <c r="L34" s="107"/>
      <c r="M34" s="106"/>
      <c r="N34" s="52"/>
    </row>
    <row r="35" spans="1:15" s="21" customFormat="1" ht="11" x14ac:dyDescent="0.15">
      <c r="A35" s="29">
        <f t="shared" ref="A35:A37" si="0">A34+0.001</f>
        <v>3.1019999999999999</v>
      </c>
      <c r="B35" s="49" t="s">
        <v>87</v>
      </c>
      <c r="C35" s="50"/>
      <c r="D35" s="50"/>
      <c r="E35" s="50"/>
      <c r="F35" s="50"/>
      <c r="G35" s="50"/>
      <c r="H35" s="51"/>
      <c r="I35" s="173">
        <v>6.8999999999999999E-3</v>
      </c>
      <c r="J35" s="174"/>
      <c r="K35" s="117">
        <f>D7*I35</f>
        <v>902488.15373999998</v>
      </c>
      <c r="L35" s="107"/>
      <c r="M35" s="106"/>
      <c r="N35" s="52"/>
      <c r="O35" s="107"/>
    </row>
    <row r="36" spans="1:15" s="21" customFormat="1" ht="12" x14ac:dyDescent="0.15">
      <c r="A36" s="29">
        <f t="shared" si="0"/>
        <v>3.1029999999999998</v>
      </c>
      <c r="B36" s="112" t="s">
        <v>112</v>
      </c>
      <c r="C36" s="50"/>
      <c r="D36" s="50"/>
      <c r="E36" s="50"/>
      <c r="F36" s="50"/>
      <c r="G36" s="50"/>
      <c r="H36" s="51"/>
      <c r="I36" s="173">
        <v>0.02</v>
      </c>
      <c r="J36" s="174"/>
      <c r="K36" s="117">
        <f>I36*D7</f>
        <v>2615907.6919999998</v>
      </c>
      <c r="L36" s="107"/>
      <c r="M36" s="106"/>
      <c r="N36" s="52"/>
      <c r="O36" s="108"/>
    </row>
    <row r="37" spans="1:15" s="21" customFormat="1" ht="11" x14ac:dyDescent="0.15">
      <c r="A37" s="29">
        <f t="shared" si="0"/>
        <v>3.1039999999999996</v>
      </c>
      <c r="B37" s="49" t="s">
        <v>88</v>
      </c>
      <c r="C37" s="50"/>
      <c r="D37" s="50"/>
      <c r="E37" s="50"/>
      <c r="F37" s="50"/>
      <c r="G37" s="50"/>
      <c r="H37" s="51"/>
      <c r="I37" s="173">
        <v>5.0000000000000001E-3</v>
      </c>
      <c r="J37" s="174"/>
      <c r="K37" s="117">
        <f>I37*D7</f>
        <v>653976.92299999995</v>
      </c>
      <c r="L37" s="107"/>
      <c r="M37" s="106"/>
      <c r="N37" s="52"/>
    </row>
    <row r="38" spans="1:15" s="21" customFormat="1" ht="11" x14ac:dyDescent="0.15">
      <c r="A38" s="34"/>
      <c r="B38" s="180" t="s">
        <v>89</v>
      </c>
      <c r="C38" s="181"/>
      <c r="D38" s="181"/>
      <c r="E38" s="181"/>
      <c r="F38" s="181"/>
      <c r="G38" s="181"/>
      <c r="H38" s="181"/>
      <c r="I38" s="181"/>
      <c r="J38" s="182"/>
      <c r="K38" s="116">
        <f>SUM(K34:K37)</f>
        <v>10712141.998740001</v>
      </c>
      <c r="L38" s="107"/>
      <c r="N38" s="52"/>
    </row>
    <row r="39" spans="1:15" s="21" customFormat="1" ht="11" x14ac:dyDescent="0.15">
      <c r="A39" s="34"/>
      <c r="B39" s="53"/>
      <c r="C39" s="53"/>
      <c r="D39" s="53"/>
      <c r="E39" s="53"/>
      <c r="F39" s="53"/>
      <c r="G39" s="53"/>
      <c r="H39" s="53"/>
      <c r="I39" s="53"/>
      <c r="J39" s="53"/>
      <c r="K39" s="53"/>
      <c r="M39" s="106"/>
      <c r="N39" s="106"/>
    </row>
    <row r="40" spans="1:15" s="21" customFormat="1" ht="11" x14ac:dyDescent="0.15">
      <c r="A40" s="109">
        <f>A32+0.1</f>
        <v>3.2</v>
      </c>
      <c r="B40" s="183" t="s">
        <v>90</v>
      </c>
      <c r="C40" s="183"/>
      <c r="D40" s="183"/>
      <c r="E40" s="183"/>
      <c r="F40" s="183"/>
      <c r="G40" s="183"/>
      <c r="H40" s="183"/>
      <c r="I40" s="183"/>
      <c r="J40" s="183"/>
      <c r="K40" s="183"/>
    </row>
    <row r="41" spans="1:15" s="20" customFormat="1" ht="24" x14ac:dyDescent="0.15">
      <c r="A41" s="23" t="s">
        <v>50</v>
      </c>
      <c r="B41" s="184" t="s">
        <v>84</v>
      </c>
      <c r="C41" s="184"/>
      <c r="D41" s="185" t="s">
        <v>91</v>
      </c>
      <c r="E41" s="186"/>
      <c r="F41" s="178" t="s">
        <v>92</v>
      </c>
      <c r="G41" s="187"/>
      <c r="H41" s="23" t="s">
        <v>93</v>
      </c>
      <c r="I41" s="178" t="s">
        <v>94</v>
      </c>
      <c r="J41" s="187"/>
      <c r="K41" s="109" t="s">
        <v>76</v>
      </c>
    </row>
    <row r="42" spans="1:15" s="21" customFormat="1" ht="12.75" customHeight="1" x14ac:dyDescent="0.15">
      <c r="A42" s="29">
        <f>A40+0.001</f>
        <v>3.2010000000000001</v>
      </c>
      <c r="B42" s="54" t="s">
        <v>95</v>
      </c>
      <c r="C42" s="192" t="s">
        <v>96</v>
      </c>
      <c r="D42" s="189">
        <f>D7</f>
        <v>130795384.59999999</v>
      </c>
      <c r="E42" s="190"/>
      <c r="F42" s="191">
        <v>0.2</v>
      </c>
      <c r="G42" s="191"/>
      <c r="H42" s="55">
        <v>15</v>
      </c>
      <c r="I42" s="173">
        <v>2.4000000000000001E-4</v>
      </c>
      <c r="J42" s="174"/>
      <c r="K42" s="117">
        <f>+I42*H42*D42*F42</f>
        <v>94172.676911999995</v>
      </c>
    </row>
    <row r="43" spans="1:15" s="21" customFormat="1" ht="12.75" customHeight="1" x14ac:dyDescent="0.15">
      <c r="A43" s="29">
        <v>3.202</v>
      </c>
      <c r="B43" s="54" t="s">
        <v>97</v>
      </c>
      <c r="C43" s="193"/>
      <c r="D43" s="189">
        <f>D42</f>
        <v>130795384.59999999</v>
      </c>
      <c r="E43" s="190"/>
      <c r="F43" s="191">
        <v>0.05</v>
      </c>
      <c r="G43" s="191"/>
      <c r="H43" s="55">
        <v>39</v>
      </c>
      <c r="I43" s="173">
        <v>4.4999999999999999E-4</v>
      </c>
      <c r="J43" s="174"/>
      <c r="K43" s="117">
        <f>+I43*H43*D43*F43</f>
        <v>114772.9499865</v>
      </c>
      <c r="M43" s="57"/>
      <c r="N43" s="56"/>
      <c r="O43" s="56"/>
    </row>
    <row r="44" spans="1:15" s="21" customFormat="1" ht="24" x14ac:dyDescent="0.15">
      <c r="A44" s="29">
        <f>A43+0.001</f>
        <v>3.2029999999999998</v>
      </c>
      <c r="B44" s="54" t="s">
        <v>98</v>
      </c>
      <c r="C44" s="193"/>
      <c r="D44" s="189">
        <f>D42</f>
        <v>130795384.59999999</v>
      </c>
      <c r="E44" s="190"/>
      <c r="F44" s="191">
        <v>0.3</v>
      </c>
      <c r="G44" s="191"/>
      <c r="H44" s="55">
        <v>60</v>
      </c>
      <c r="I44" s="173">
        <v>3.2000000000000003E-4</v>
      </c>
      <c r="J44" s="174"/>
      <c r="K44" s="117">
        <f>+I44*H44*D44*F44</f>
        <v>753381.41529600008</v>
      </c>
      <c r="M44" s="57"/>
      <c r="N44" s="58"/>
      <c r="O44" s="56"/>
    </row>
    <row r="45" spans="1:15" s="21" customFormat="1" ht="11" x14ac:dyDescent="0.15">
      <c r="A45" s="34"/>
      <c r="B45" s="180" t="s">
        <v>99</v>
      </c>
      <c r="C45" s="181"/>
      <c r="D45" s="181"/>
      <c r="E45" s="181"/>
      <c r="F45" s="181"/>
      <c r="G45" s="181"/>
      <c r="H45" s="181"/>
      <c r="I45" s="181"/>
      <c r="J45" s="182"/>
      <c r="K45" s="116">
        <f>ROUND(SUM(K42:K44),0)</f>
        <v>962327</v>
      </c>
    </row>
    <row r="46" spans="1:15" s="21" customFormat="1" ht="11" x14ac:dyDescent="0.15">
      <c r="A46" s="34"/>
      <c r="B46" s="188"/>
      <c r="C46" s="188"/>
      <c r="D46" s="188"/>
      <c r="E46" s="188"/>
      <c r="F46" s="188"/>
      <c r="G46" s="188"/>
      <c r="H46" s="188"/>
      <c r="I46" s="188"/>
      <c r="J46" s="188"/>
      <c r="K46" s="188"/>
      <c r="M46" s="59"/>
    </row>
    <row r="47" spans="1:15" s="21" customFormat="1" ht="11" x14ac:dyDescent="0.15">
      <c r="A47" s="34"/>
      <c r="B47" s="39" t="s">
        <v>100</v>
      </c>
      <c r="C47" s="40"/>
      <c r="D47" s="40"/>
      <c r="E47" s="40"/>
      <c r="F47" s="40"/>
      <c r="G47" s="40"/>
      <c r="H47" s="40"/>
      <c r="I47" s="40"/>
      <c r="J47" s="41"/>
      <c r="K47" s="116">
        <f>ROUND(K38+K45,0)</f>
        <v>11674469</v>
      </c>
      <c r="L47" s="52"/>
    </row>
    <row r="48" spans="1:15" s="21" customFormat="1" x14ac:dyDescent="0.15">
      <c r="A48" s="34"/>
      <c r="B48" s="39" t="s">
        <v>101</v>
      </c>
      <c r="C48" s="40"/>
      <c r="D48" s="40"/>
      <c r="E48" s="40"/>
      <c r="F48" s="40"/>
      <c r="G48" s="40"/>
      <c r="H48" s="40"/>
      <c r="I48" s="40"/>
      <c r="J48" s="41"/>
      <c r="K48" s="42">
        <f>ROUND(K47/D7,2)</f>
        <v>0.09</v>
      </c>
    </row>
    <row r="49" spans="1:15" s="21" customFormat="1" ht="11" x14ac:dyDescent="0.15">
      <c r="A49" s="34"/>
      <c r="B49" s="188"/>
      <c r="C49" s="188"/>
      <c r="D49" s="188"/>
      <c r="E49" s="188"/>
      <c r="F49" s="188"/>
      <c r="G49" s="188"/>
      <c r="H49" s="188"/>
      <c r="I49" s="188"/>
      <c r="J49" s="188"/>
      <c r="K49" s="188"/>
    </row>
    <row r="50" spans="1:15" s="21" customFormat="1" ht="11" x14ac:dyDescent="0.15">
      <c r="A50" s="34"/>
      <c r="B50" s="39" t="s">
        <v>102</v>
      </c>
      <c r="C50" s="40"/>
      <c r="D50" s="40"/>
      <c r="E50" s="40"/>
      <c r="F50" s="40"/>
      <c r="G50" s="40"/>
      <c r="H50" s="40"/>
      <c r="I50" s="40"/>
      <c r="J50" s="41"/>
      <c r="K50" s="60">
        <f>+K29+K48</f>
        <v>0.24</v>
      </c>
      <c r="L50" s="61"/>
    </row>
    <row r="51" spans="1:15" s="20" customFormat="1" ht="11" x14ac:dyDescent="0.15">
      <c r="A51" s="45"/>
      <c r="B51" s="39" t="s">
        <v>103</v>
      </c>
      <c r="C51" s="40"/>
      <c r="D51" s="40"/>
      <c r="E51" s="40"/>
      <c r="F51" s="40"/>
      <c r="G51" s="40"/>
      <c r="H51" s="40"/>
      <c r="I51" s="40"/>
      <c r="J51" s="41"/>
      <c r="K51" s="60">
        <v>0.01</v>
      </c>
      <c r="L51" s="62"/>
      <c r="N51" s="63"/>
      <c r="O51" s="64"/>
    </row>
    <row r="52" spans="1:15" s="20" customFormat="1" ht="11" x14ac:dyDescent="0.15">
      <c r="A52" s="45"/>
      <c r="B52" s="39" t="s">
        <v>104</v>
      </c>
      <c r="C52" s="40"/>
      <c r="D52" s="40"/>
      <c r="E52" s="40"/>
      <c r="F52" s="40"/>
      <c r="G52" s="40"/>
      <c r="H52" s="40"/>
      <c r="I52" s="40"/>
      <c r="J52" s="41"/>
      <c r="K52" s="60">
        <v>0.05</v>
      </c>
      <c r="L52" s="62"/>
    </row>
    <row r="53" spans="1:15" s="21" customFormat="1" ht="11" x14ac:dyDescent="0.15">
      <c r="A53" s="34"/>
      <c r="B53" s="188"/>
      <c r="C53" s="188"/>
      <c r="D53" s="188"/>
      <c r="E53" s="188"/>
      <c r="F53" s="188"/>
      <c r="G53" s="188"/>
      <c r="H53" s="188"/>
      <c r="I53" s="188"/>
      <c r="J53" s="188"/>
      <c r="K53" s="188"/>
      <c r="L53" s="65"/>
      <c r="M53" s="107"/>
    </row>
    <row r="54" spans="1:15" s="21" customFormat="1" x14ac:dyDescent="0.15">
      <c r="A54" s="34"/>
      <c r="B54" s="39" t="s">
        <v>105</v>
      </c>
      <c r="C54" s="40"/>
      <c r="D54" s="40"/>
      <c r="E54" s="40"/>
      <c r="F54" s="40"/>
      <c r="G54" s="40"/>
      <c r="H54" s="40"/>
      <c r="I54" s="40"/>
      <c r="J54" s="66"/>
      <c r="K54" s="67">
        <f>SUM(K50:K52)</f>
        <v>0.3</v>
      </c>
      <c r="L54" s="68"/>
    </row>
    <row r="55" spans="1:15" s="21" customFormat="1" x14ac:dyDescent="0.15">
      <c r="A55" s="34"/>
      <c r="B55" s="69"/>
      <c r="C55" s="69"/>
      <c r="D55" s="69"/>
      <c r="E55" s="69"/>
      <c r="F55" s="70"/>
      <c r="G55" s="70"/>
      <c r="H55" s="70"/>
      <c r="I55" s="70"/>
      <c r="J55" s="70"/>
      <c r="K55" s="71"/>
    </row>
  </sheetData>
  <mergeCells count="69">
    <mergeCell ref="F21:G21"/>
    <mergeCell ref="F33:G33"/>
    <mergeCell ref="I33:J33"/>
    <mergeCell ref="B17:C17"/>
    <mergeCell ref="F17:G17"/>
    <mergeCell ref="B23:C23"/>
    <mergeCell ref="F23:G23"/>
    <mergeCell ref="B24:K24"/>
    <mergeCell ref="B22:C22"/>
    <mergeCell ref="F22:G22"/>
    <mergeCell ref="B18:C18"/>
    <mergeCell ref="F18:G18"/>
    <mergeCell ref="B19:J19"/>
    <mergeCell ref="B20:K20"/>
    <mergeCell ref="B21:C21"/>
    <mergeCell ref="B25:K25"/>
    <mergeCell ref="B53:K53"/>
    <mergeCell ref="D44:E44"/>
    <mergeCell ref="F44:G44"/>
    <mergeCell ref="I44:J44"/>
    <mergeCell ref="C42:C44"/>
    <mergeCell ref="D42:E42"/>
    <mergeCell ref="F42:G42"/>
    <mergeCell ref="I42:J42"/>
    <mergeCell ref="D43:E43"/>
    <mergeCell ref="F43:G43"/>
    <mergeCell ref="B49:K49"/>
    <mergeCell ref="I43:J43"/>
    <mergeCell ref="B45:J45"/>
    <mergeCell ref="B46:K46"/>
    <mergeCell ref="B38:J38"/>
    <mergeCell ref="B40:K40"/>
    <mergeCell ref="B41:C41"/>
    <mergeCell ref="D41:E41"/>
    <mergeCell ref="F41:G41"/>
    <mergeCell ref="I41:J41"/>
    <mergeCell ref="I34:J34"/>
    <mergeCell ref="I35:J35"/>
    <mergeCell ref="I36:J36"/>
    <mergeCell ref="I37:J37"/>
    <mergeCell ref="B27:K27"/>
    <mergeCell ref="F30:G30"/>
    <mergeCell ref="A31:K31"/>
    <mergeCell ref="B32:K32"/>
    <mergeCell ref="B33:C33"/>
    <mergeCell ref="A9:C9"/>
    <mergeCell ref="D9:F9"/>
    <mergeCell ref="H9:K9"/>
    <mergeCell ref="A12:A15"/>
    <mergeCell ref="B12:K12"/>
    <mergeCell ref="B13:K13"/>
    <mergeCell ref="B14:C15"/>
    <mergeCell ref="E14:E15"/>
    <mergeCell ref="F14:G14"/>
    <mergeCell ref="F15:G15"/>
    <mergeCell ref="A10:C10"/>
    <mergeCell ref="D10:F10"/>
    <mergeCell ref="A2:H2"/>
    <mergeCell ref="I2:K4"/>
    <mergeCell ref="A3:H3"/>
    <mergeCell ref="A4:H4"/>
    <mergeCell ref="A5:B5"/>
    <mergeCell ref="C5:K5"/>
    <mergeCell ref="A7:C7"/>
    <mergeCell ref="D7:F7"/>
    <mergeCell ref="I7:K7"/>
    <mergeCell ref="A8:C8"/>
    <mergeCell ref="E8:F8"/>
    <mergeCell ref="I8:K8"/>
  </mergeCells>
  <pageMargins left="0.70866141732283472" right="0.70866141732283472" top="0.74803149606299213" bottom="0.74803149606299213" header="0.31496062992125984" footer="0.31496062992125984"/>
  <pageSetup scale="69" orientation="portrait" r:id="rId1"/>
  <rowBreaks count="1" manualBreakCount="1">
    <brk id="29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8</vt:lpstr>
      <vt:lpstr>AIU</vt:lpstr>
      <vt:lpstr>AIU!Área_de_impresión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Marcela Marin R.</dc:creator>
  <cp:lastModifiedBy>Microsoft Office User</cp:lastModifiedBy>
  <cp:lastPrinted>2021-03-24T12:13:37Z</cp:lastPrinted>
  <dcterms:created xsi:type="dcterms:W3CDTF">2017-09-12T22:32:23Z</dcterms:created>
  <dcterms:modified xsi:type="dcterms:W3CDTF">2023-07-05T16:39:41Z</dcterms:modified>
</cp:coreProperties>
</file>