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9040" windowHeight="15840" firstSheet="1" activeTab="1"/>
  </bookViews>
  <sheets>
    <sheet name="PROPUESTA ECONOMICA" sheetId="7" state="hidden" r:id="rId1"/>
    <sheet name="PRESUPUESTO OFICIAL UNITARIO" sheetId="14" r:id="rId2"/>
    <sheet name="APU" sheetId="10" r:id="rId3"/>
    <sheet name="AIU" sheetId="13"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[1]LIQUIDACION!#REF!</definedName>
    <definedName name="\b" localSheetId="2">[2]STRSUMM0!#REF!</definedName>
    <definedName name="\b">[2]STRSUMM0!#REF!</definedName>
    <definedName name="\bb" localSheetId="2">[2]STRSUMM0!#REF!</definedName>
    <definedName name="\bb">[2]STRSUMM0!#REF!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'[3]7422CW00'!#REF!</definedName>
    <definedName name="\k">'[3]7422CW00'!#REF!</definedName>
    <definedName name="\l" localSheetId="2">[4]STRSUMM0!#REF!</definedName>
    <definedName name="\l">[4]STRSUMM0!#REF!</definedName>
    <definedName name="\M" localSheetId="2">#REF!</definedName>
    <definedName name="\M">#REF!</definedName>
    <definedName name="\ñ" localSheetId="2">'[5]7422CW00'!#REF!</definedName>
    <definedName name="\ñ">'[5]7422CW00'!#REF!</definedName>
    <definedName name="\P" localSheetId="2">#REF!</definedName>
    <definedName name="\P">#REF!</definedName>
    <definedName name="\R" localSheetId="2">#REF!</definedName>
    <definedName name="\R">#REF!</definedName>
    <definedName name="\s" localSheetId="2">#REF!</definedName>
    <definedName name="\s">#REF!</definedName>
    <definedName name="\V" localSheetId="2">#REF!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2" hidden="1">[7]INST!#REF!</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2" hidden="1">[8]INST!#REF!</definedName>
    <definedName name="________key2" hidden="1">[8]INST!#REF!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2">[9]!_xlbgnm.ane7</definedName>
    <definedName name="_____ane7" localSheetId="1">[9]!_xlbgnm.ane7</definedName>
    <definedName name="_____ane7">[9]!_xlbgnm.ane7</definedName>
    <definedName name="_____ane8" localSheetId="2">[9]!_xlbgnm.ane8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2">[11]Tablas!#REF!</definedName>
    <definedName name="_____DCI1">[11]Tablas!#REF!</definedName>
    <definedName name="_____DDS1" localSheetId="2">[11]Tablas!#REF!</definedName>
    <definedName name="_____DDS1">[11]Tablas!#REF!</definedName>
    <definedName name="_____DGO1" localSheetId="2">[11]Tablas!#REF!</definedName>
    <definedName name="_____DGO1">[11]Tablas!#REF!</definedName>
    <definedName name="_____DGP1" localSheetId="2">[11]Tablas!#REF!</definedName>
    <definedName name="_____DGP1">[11]Tablas!#REF!</definedName>
    <definedName name="_____DIJ1" localSheetId="2">[11]Tablas!#REF!</definedName>
    <definedName name="_____DIJ1">[11]Tablas!#REF!</definedName>
    <definedName name="_____DPI1" localSheetId="2">[11]Tablas!#REF!</definedName>
    <definedName name="_____DPI1">[11]Tablas!#REF!</definedName>
    <definedName name="_____DPY1" localSheetId="2">[11]Tablas!#REF!</definedName>
    <definedName name="_____DPY1">[11]Tablas!#REF!</definedName>
    <definedName name="_____DRI1" localSheetId="2">[11]Tablas!#REF!</definedName>
    <definedName name="_____DRI1">[11]Tablas!#REF!</definedName>
    <definedName name="_____DRL1" localSheetId="2">[11]Tablas!#REF!</definedName>
    <definedName name="_____DRL1">[11]Tablas!#REF!</definedName>
    <definedName name="_____DSP1" localSheetId="2">[11]Tablas!#REF!</definedName>
    <definedName name="_____DSP1">[11]Tablas!#REF!</definedName>
    <definedName name="_____ECP1" localSheetId="2">[11]Tablas!#REF!</definedName>
    <definedName name="_____ECP1">[11]Tablas!#REF!</definedName>
    <definedName name="_____ICP1" localSheetId="2">[11]Tablas!#REF!</definedName>
    <definedName name="_____ICP1">[11]Tablas!#REF!</definedName>
    <definedName name="_____MA2" localSheetId="2">#REF!</definedName>
    <definedName name="_____MA2">#REF!</definedName>
    <definedName name="_____OCD1" localSheetId="2">[11]Tablas!#REF!</definedName>
    <definedName name="_____OCD1">[11]Tablas!#REF!</definedName>
    <definedName name="_____OCI1" localSheetId="2">[11]Tablas!#REF!</definedName>
    <definedName name="_____OCI1">[11]Tablas!#REF!</definedName>
    <definedName name="_____PJ50" localSheetId="2">#REF!</definedName>
    <definedName name="_____PJ50">#REF!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SBC1">[6]INV!$A$12:$D$15</definedName>
    <definedName name="_____SBC3">[6]INV!$F$12:$I$15</definedName>
    <definedName name="_____SBC5">[6]INV!$K$12:$N$15</definedName>
    <definedName name="_____VEX1" localSheetId="2">[11]Tablas!#REF!</definedName>
    <definedName name="_____VEX1">[11]Tablas!#REF!</definedName>
    <definedName name="_____VFA1" localSheetId="2">[11]Tablas!#REF!</definedName>
    <definedName name="_____VFA1">[11]Tablas!#REF!</definedName>
    <definedName name="_____VIT1" localSheetId="2">[11]Tablas!#REF!</definedName>
    <definedName name="_____VIT1">[11]Tablas!#REF!</definedName>
    <definedName name="_____VPR1" localSheetId="2">[11]Tablas!#REF!</definedName>
    <definedName name="_____VPR1">[11]Tablas!#REF!</definedName>
    <definedName name="_____VPR2" localSheetId="2">[12]Tablas!#REF!</definedName>
    <definedName name="_____VPR2">[12]Tablas!#REF!</definedName>
    <definedName name="_____VRP1" localSheetId="2">[11]Tablas!#REF!</definedName>
    <definedName name="_____VRP1">[11]Tablas!#REF!</definedName>
    <definedName name="_____VSM1" localSheetId="2">[11]Tablas!#REF!</definedName>
    <definedName name="_____VSM1">[11]Tablas!#REF!</definedName>
    <definedName name="____AFC1">[6]INV!$A$25:$D$28</definedName>
    <definedName name="____AFC3">[6]INV!$F$25:$I$28</definedName>
    <definedName name="____AFC5">[6]INV!$K$25:$N$28</definedName>
    <definedName name="____ane7" localSheetId="2">[13]!_xlbgnm.ane7</definedName>
    <definedName name="____ane7" localSheetId="1">[13]!_xlbgnm.ane7</definedName>
    <definedName name="____ane7">[13]!_xlbgnm.ane7</definedName>
    <definedName name="____ane8" localSheetId="2">[13]!_xlbgnm.ane8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[11]Tablas!#REF!</definedName>
    <definedName name="____DCI1">[11]Tablas!#REF!</definedName>
    <definedName name="____DDS1" localSheetId="2">[11]Tablas!#REF!</definedName>
    <definedName name="____DDS1">[11]Tablas!#REF!</definedName>
    <definedName name="____DGO1" localSheetId="2">[11]Tablas!#REF!</definedName>
    <definedName name="____DGO1">[11]Tablas!#REF!</definedName>
    <definedName name="____DGP1" localSheetId="2">[11]Tablas!#REF!</definedName>
    <definedName name="____DGP1">[11]Tablas!#REF!</definedName>
    <definedName name="____DIJ1" localSheetId="2">[11]Tablas!#REF!</definedName>
    <definedName name="____DIJ1">[11]Tablas!#REF!</definedName>
    <definedName name="____DPI1" localSheetId="2">[11]Tablas!#REF!</definedName>
    <definedName name="____DPI1">[11]Tablas!#REF!</definedName>
    <definedName name="____DPY1" localSheetId="2">[11]Tablas!#REF!</definedName>
    <definedName name="____DPY1">[11]Tablas!#REF!</definedName>
    <definedName name="____DRI1" localSheetId="2">[11]Tablas!#REF!</definedName>
    <definedName name="____DRI1">[11]Tablas!#REF!</definedName>
    <definedName name="____DRL1" localSheetId="2">[11]Tablas!#REF!</definedName>
    <definedName name="____DRL1">[11]Tablas!#REF!</definedName>
    <definedName name="____DSP1" localSheetId="2">[11]Tablas!#REF!</definedName>
    <definedName name="____DSP1">[11]Tablas!#REF!</definedName>
    <definedName name="____ECP1" localSheetId="2">[11]Tablas!#REF!</definedName>
    <definedName name="____ECP1">[11]Tablas!#REF!</definedName>
    <definedName name="____ICP1" localSheetId="2">[11]Tablas!#REF!</definedName>
    <definedName name="____ICP1">[11]Tablas!#REF!</definedName>
    <definedName name="____LEY80" localSheetId="2">#REF!</definedName>
    <definedName name="____LEY80">#REF!</definedName>
    <definedName name="____MA2" localSheetId="2">#REF!</definedName>
    <definedName name="____MA2">#REF!</definedName>
    <definedName name="____OCD1" localSheetId="2">[11]Tablas!#REF!</definedName>
    <definedName name="____OCD1">[11]Tablas!#REF!</definedName>
    <definedName name="____OCI1" localSheetId="2">[11]Tablas!#REF!</definedName>
    <definedName name="____OCI1">[11]Tablas!#REF!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[6]INV!$A$12:$D$15</definedName>
    <definedName name="____SBC3">[6]INV!$F$12:$I$15</definedName>
    <definedName name="____SBC5">[6]INV!$K$12:$N$15</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[11]Tablas!#REF!</definedName>
    <definedName name="____VEX1">[11]Tablas!#REF!</definedName>
    <definedName name="____VFA1" localSheetId="2">[11]Tablas!#REF!</definedName>
    <definedName name="____VFA1">[11]Tablas!#REF!</definedName>
    <definedName name="____VIT1" localSheetId="2">[11]Tablas!#REF!</definedName>
    <definedName name="____VIT1">[11]Tablas!#REF!</definedName>
    <definedName name="____VPR1" localSheetId="2">[11]Tablas!#REF!</definedName>
    <definedName name="____VPR1">[11]Tablas!#REF!</definedName>
    <definedName name="____VPR2" localSheetId="2">#REF!</definedName>
    <definedName name="____VPR2">#REF!</definedName>
    <definedName name="____VRP1" localSheetId="2">[11]Tablas!#REF!</definedName>
    <definedName name="____VRP1">[11]Tablas!#REF!</definedName>
    <definedName name="____VSM1" localSheetId="2">[11]Tablas!#REF!</definedName>
    <definedName name="____VSM1">[11]Tablas!#REF!</definedName>
    <definedName name="___AFC1">[6]INV!$A$25:$D$28</definedName>
    <definedName name="___AFC3">[6]INV!$F$25:$I$28</definedName>
    <definedName name="___AFC5">[6]INV!$K$25:$N$28</definedName>
    <definedName name="___ane7" localSheetId="2">[15]!_xlbgnm.ane7</definedName>
    <definedName name="___ane7" localSheetId="1">[15]!_xlbgnm.ane7</definedName>
    <definedName name="___ane7">[15]!_xlbgnm.ane7</definedName>
    <definedName name="___ane8" localSheetId="2">[15]!_xlbgnm.ane8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[11]Tablas!#REF!</definedName>
    <definedName name="___DCI1">[11]Tablas!#REF!</definedName>
    <definedName name="___DDS1" localSheetId="2">[11]Tablas!#REF!</definedName>
    <definedName name="___DDS1">[11]Tablas!#REF!</definedName>
    <definedName name="___DGO1" localSheetId="2">[11]Tablas!#REF!</definedName>
    <definedName name="___DGO1">[11]Tablas!#REF!</definedName>
    <definedName name="___DGP1" localSheetId="2">[11]Tablas!#REF!</definedName>
    <definedName name="___DGP1">[11]Tablas!#REF!</definedName>
    <definedName name="___DIJ1" localSheetId="2">[11]Tablas!#REF!</definedName>
    <definedName name="___DIJ1">[11]Tablas!#REF!</definedName>
    <definedName name="___DPI1" localSheetId="2">[11]Tablas!#REF!</definedName>
    <definedName name="___DPI1">[11]Tablas!#REF!</definedName>
    <definedName name="___DPY1" localSheetId="2">[11]Tablas!#REF!</definedName>
    <definedName name="___DPY1">[11]Tablas!#REF!</definedName>
    <definedName name="___DRI1" localSheetId="2">[11]Tablas!#REF!</definedName>
    <definedName name="___DRI1">[11]Tablas!#REF!</definedName>
    <definedName name="___DRL1" localSheetId="2">[11]Tablas!#REF!</definedName>
    <definedName name="___DRL1">[11]Tablas!#REF!</definedName>
    <definedName name="___DSP1" localSheetId="2">[11]Tablas!#REF!</definedName>
    <definedName name="___DSP1">[11]Tablas!#REF!</definedName>
    <definedName name="___ECP1" localSheetId="2">[11]Tablas!#REF!</definedName>
    <definedName name="___ECP1">[11]Tablas!#REF!</definedName>
    <definedName name="___ICP1" localSheetId="2">[11]Tablas!#REF!</definedName>
    <definedName name="___ICP1">[11]Tablas!#REF!</definedName>
    <definedName name="___key2" localSheetId="2" hidden="1">[8]INST!#REF!</definedName>
    <definedName name="___key2" hidden="1">[8]INST!#REF!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OCD1" localSheetId="2">[11]Tablas!#REF!</definedName>
    <definedName name="___OCD1">[11]Tablas!#REF!</definedName>
    <definedName name="___OCI1" localSheetId="2">[11]Tablas!#REF!</definedName>
    <definedName name="___OCI1">[11]Tablas!#REF!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SBC1">[6]INV!$A$12:$D$15</definedName>
    <definedName name="___SBC3">[6]INV!$F$12:$I$15</definedName>
    <definedName name="___SBC5">[6]INV!$K$12:$N$15</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[11]Tablas!#REF!</definedName>
    <definedName name="___VEX1">[11]Tablas!#REF!</definedName>
    <definedName name="___VFA1" localSheetId="2">[11]Tablas!#REF!</definedName>
    <definedName name="___VFA1">[11]Tablas!#REF!</definedName>
    <definedName name="___VIT1" localSheetId="2">[11]Tablas!#REF!</definedName>
    <definedName name="___VIT1">[11]Tablas!#REF!</definedName>
    <definedName name="___VPR1" localSheetId="2">[11]Tablas!#REF!</definedName>
    <definedName name="___VPR1">[11]Tablas!#REF!</definedName>
    <definedName name="___VPR2" localSheetId="2">#REF!</definedName>
    <definedName name="___VPR2">#REF!</definedName>
    <definedName name="___VRP1" localSheetId="2">[11]Tablas!#REF!</definedName>
    <definedName name="___VRP1">[11]Tablas!#REF!</definedName>
    <definedName name="___VSM1" localSheetId="2">[11]Tablas!#REF!</definedName>
    <definedName name="___VSM1">[11]Tablas!#REF!</definedName>
    <definedName name="__123Graph_A" localSheetId="2" hidden="1">#REF!</definedName>
    <definedName name="__123Graph_A" hidden="1">#REF!</definedName>
    <definedName name="__123Graph_B" localSheetId="2" hidden="1">#REF!</definedName>
    <definedName name="__123Graph_B" hidden="1">#REF!</definedName>
    <definedName name="__AFC1">[6]INV!$A$25:$D$28</definedName>
    <definedName name="__AFC3">[6]INV!$F$25:$I$28</definedName>
    <definedName name="__AFC5">[6]INV!$K$25:$N$28</definedName>
    <definedName name="__ane7" localSheetId="2">[13]!_xlbgnm.ane7</definedName>
    <definedName name="__ane7" localSheetId="1">[13]!_xlbgnm.ane7</definedName>
    <definedName name="__ane7">[13]!_xlbgnm.ane7</definedName>
    <definedName name="__ane8" localSheetId="2">[13]!_xlbgnm.ane8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[11]Tablas!#REF!</definedName>
    <definedName name="__DCI1">[11]Tablas!#REF!</definedName>
    <definedName name="__DDS1" localSheetId="2">[11]Tablas!#REF!</definedName>
    <definedName name="__DDS1">[11]Tablas!#REF!</definedName>
    <definedName name="__DGO1" localSheetId="2">[11]Tablas!#REF!</definedName>
    <definedName name="__DGO1">[11]Tablas!#REF!</definedName>
    <definedName name="__DGP1" localSheetId="2">[11]Tablas!#REF!</definedName>
    <definedName name="__DGP1">[11]Tablas!#REF!</definedName>
    <definedName name="__DIJ1" localSheetId="2">[11]Tablas!#REF!</definedName>
    <definedName name="__DIJ1">[11]Tablas!#REF!</definedName>
    <definedName name="__DPI1" localSheetId="2">[11]Tablas!#REF!</definedName>
    <definedName name="__DPI1">[11]Tablas!#REF!</definedName>
    <definedName name="__DPY1" localSheetId="2">[11]Tablas!#REF!</definedName>
    <definedName name="__DPY1">[11]Tablas!#REF!</definedName>
    <definedName name="__DRI1" localSheetId="2">[11]Tablas!#REF!</definedName>
    <definedName name="__DRI1">[11]Tablas!#REF!</definedName>
    <definedName name="__DRL1" localSheetId="2">[11]Tablas!#REF!</definedName>
    <definedName name="__DRL1">[11]Tablas!#REF!</definedName>
    <definedName name="__DSP1" localSheetId="2">[11]Tablas!#REF!</definedName>
    <definedName name="__DSP1">[11]Tablas!#REF!</definedName>
    <definedName name="__ECP1" localSheetId="2">[11]Tablas!#REF!</definedName>
    <definedName name="__ECP1">[11]Tablas!#REF!</definedName>
    <definedName name="__F">[0]!ERR</definedName>
    <definedName name="__FS01">[0]!ERR</definedName>
    <definedName name="__ICP1" localSheetId="2">[11]Tablas!#REF!</definedName>
    <definedName name="__ICP1">[11]Tablas!#REF!</definedName>
    <definedName name="__key2" localSheetId="2" hidden="1">[18]INST!#REF!</definedName>
    <definedName name="__key2" hidden="1">[18]INST!#REF!</definedName>
    <definedName name="__key21" localSheetId="2" hidden="1">[8]INST!#REF!</definedName>
    <definedName name="__key21" hidden="1">[8]INST!#REF!</definedName>
    <definedName name="__key3" localSheetId="2" hidden="1">#REF!</definedName>
    <definedName name="__key3" hidden="1">#REF!</definedName>
    <definedName name="__key31" localSheetId="2" hidden="1">#REF!</definedName>
    <definedName name="__key31" hidden="1">#REF!</definedName>
    <definedName name="__LEY80" localSheetId="2">#REF!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 localSheetId="2">[11]Tablas!#REF!</definedName>
    <definedName name="__OCD1">[11]Tablas!#REF!</definedName>
    <definedName name="__OCI1" localSheetId="2">[11]Tablas!#REF!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VEX1" localSheetId="2">[11]Tablas!#REF!</definedName>
    <definedName name="__VEX1">[11]Tablas!#REF!</definedName>
    <definedName name="__VFA1" localSheetId="2">[11]Tablas!#REF!</definedName>
    <definedName name="__VFA1">[11]Tablas!#REF!</definedName>
    <definedName name="__VIT1" localSheetId="2">[11]Tablas!#REF!</definedName>
    <definedName name="__VIT1">[11]Tablas!#REF!</definedName>
    <definedName name="__VPR1" localSheetId="2">[11]Tablas!#REF!</definedName>
    <definedName name="__VPR1">[11]Tablas!#REF!</definedName>
    <definedName name="__VPR2" localSheetId="2">[12]Tablas!#REF!</definedName>
    <definedName name="__VPR2">[12]Tablas!#REF!</definedName>
    <definedName name="__VRP1" localSheetId="2">[11]Tablas!#REF!</definedName>
    <definedName name="__VRP1">[11]Tablas!#REF!</definedName>
    <definedName name="__VSM1" localSheetId="2">[11]Tablas!#REF!</definedName>
    <definedName name="__VSM1">[11]Tablas!#REF!</definedName>
    <definedName name="_1" localSheetId="2">#REF!</definedName>
    <definedName name="_1">#REF!</definedName>
    <definedName name="_1_25" localSheetId="2">[12]Tablas!#REF!</definedName>
    <definedName name="_1_25">[12]Tablas!#REF!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ane_o10" localSheetId="2">#REF!</definedName>
    <definedName name="_3ane_o10">#REF!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2">#REF!</definedName>
    <definedName name="_ALM1">#REF!</definedName>
    <definedName name="_AND1" localSheetId="2">#REF!</definedName>
    <definedName name="_AND1">#REF!</definedName>
    <definedName name="_ane7" localSheetId="2">[13]!_xlbgnm.ane7</definedName>
    <definedName name="_ane7" localSheetId="1">[13]!_xlbgnm.ane7</definedName>
    <definedName name="_ane7">[13]!_xlbgnm.ane7</definedName>
    <definedName name="_ane8" localSheetId="2">[13]!_xlbgnm.ane8</definedName>
    <definedName name="_ane8" localSheetId="1">[13]!_xlbgnm.ane8</definedName>
    <definedName name="_ane8">[13]!_xlbgnm.ane8</definedName>
    <definedName name="_APU221" localSheetId="2">#REF!</definedName>
    <definedName name="_APU221">#REF!</definedName>
    <definedName name="_APU465" localSheetId="2">[21]!absc</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2">#REF!</definedName>
    <definedName name="_Cod1">#REF!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[11]Tablas!#REF!</definedName>
    <definedName name="_DCI1">[11]Tablas!#REF!</definedName>
    <definedName name="_DDS1" localSheetId="2">[11]Tablas!#REF!</definedName>
    <definedName name="_DDS1">[11]Tablas!#REF!</definedName>
    <definedName name="_DGO1" localSheetId="2">[11]Tablas!#REF!</definedName>
    <definedName name="_DGO1">[11]Tablas!#REF!</definedName>
    <definedName name="_DGP1" localSheetId="2">[11]Tablas!#REF!</definedName>
    <definedName name="_DGP1">[11]Tablas!#REF!</definedName>
    <definedName name="_DIJ1" localSheetId="2">[11]Tablas!#REF!</definedName>
    <definedName name="_DIJ1">[11]Tablas!#REF!</definedName>
    <definedName name="_DPI1" localSheetId="2">[11]Tablas!#REF!</definedName>
    <definedName name="_DPI1">[11]Tablas!#REF!</definedName>
    <definedName name="_DPY1" localSheetId="2">[11]Tablas!#REF!</definedName>
    <definedName name="_DPY1">[11]Tablas!#REF!</definedName>
    <definedName name="_DRI1" localSheetId="2">[11]Tablas!#REF!</definedName>
    <definedName name="_DRI1">[11]Tablas!#REF!</definedName>
    <definedName name="_DRL1" localSheetId="2">[11]Tablas!#REF!</definedName>
    <definedName name="_DRL1">[11]Tablas!#REF!</definedName>
    <definedName name="_DSP1" localSheetId="2">[11]Tablas!#REF!</definedName>
    <definedName name="_DSP1">[11]Tablas!#REF!</definedName>
    <definedName name="_ECP1" localSheetId="2">[11]Tablas!#REF!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[0]!ERR</definedName>
    <definedName name="_F10" localSheetId="2">#REF!</definedName>
    <definedName name="_F10">#REF!</definedName>
    <definedName name="_FC" localSheetId="2">#REF!</definedName>
    <definedName name="_FC">#REF!</definedName>
    <definedName name="_Fill" localSheetId="2" hidden="1">#REF!</definedName>
    <definedName name="_Fill" hidden="1">#REF!</definedName>
    <definedName name="_xlnm._FilterDatabase" localSheetId="1" hidden="1">'PRESUPUESTO OFICIAL UNITARIO'!$G$11:$G$50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2">[11]Tablas!#REF!</definedName>
    <definedName name="_ICP1">[11]Tablas!#REF!</definedName>
    <definedName name="_IMP1" localSheetId="2">#REF!</definedName>
    <definedName name="_IMP1">#REF!</definedName>
    <definedName name="_IPC2002" localSheetId="2">#REF!</definedName>
    <definedName name="_IPC2002">#REF!</definedName>
    <definedName name="_IVA1" localSheetId="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[22]INST!#REF!</definedName>
    <definedName name="_Key11" hidden="1">[22]INST!#REF!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un2" localSheetId="2">[19]PESOS!#REF!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2">[11]Tablas!#REF!</definedName>
    <definedName name="_OCD1">[11]Tablas!#REF!</definedName>
    <definedName name="_OCI1" localSheetId="2">[11]Tablas!#REF!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2" hidden="1">'[3]7422CW00'!#REF!</definedName>
    <definedName name="_Parse_Out" hidden="1">'[3]7422CW00'!#REF!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2">#REF!</definedName>
    <definedName name="_ref4">#REF!</definedName>
    <definedName name="_RET1" localSheetId="2">'[3]7422CW00'!#REF!</definedName>
    <definedName name="_RET1">'[3]7422CW00'!#REF!</definedName>
    <definedName name="_RET2" localSheetId="2">'[3]7422CW00'!#REF!</definedName>
    <definedName name="_RET2">'[3]7422CW00'!#REF!</definedName>
    <definedName name="_RET3" localSheetId="2">'[3]7422CW00'!#REF!</definedName>
    <definedName name="_RET3">'[3]7422CW00'!#REF!</definedName>
    <definedName name="_RET4" localSheetId="2">'[3]7422CW00'!#REF!</definedName>
    <definedName name="_RET4">'[3]7422CW00'!#REF!</definedName>
    <definedName name="_RET5" localSheetId="2">'[3]7422CW00'!#REF!</definedName>
    <definedName name="_RET5">'[3]7422CW00'!#REF!</definedName>
    <definedName name="_RET6" localSheetId="2">'[3]7422CW00'!#REF!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2"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2">[11]Tablas!#REF!</definedName>
    <definedName name="_VEX1">[11]Tablas!#REF!</definedName>
    <definedName name="_VFA1" localSheetId="2">[11]Tablas!#REF!</definedName>
    <definedName name="_VFA1">[11]Tablas!#REF!</definedName>
    <definedName name="_vfv4" hidden="1">{"via1",#N/A,TRUE,"general";"via2",#N/A,TRUE,"general";"via3",#N/A,TRUE,"general"}</definedName>
    <definedName name="_VIT1" localSheetId="2">[11]Tablas!#REF!</definedName>
    <definedName name="_VIT1">[11]Tablas!#REF!</definedName>
    <definedName name="_VPR1" localSheetId="2">[11]Tablas!#REF!</definedName>
    <definedName name="_VPR1">[11]Tablas!#REF!</definedName>
    <definedName name="_VPR2" localSheetId="2">[12]Tablas!#REF!</definedName>
    <definedName name="_VPR2">[12]Tablas!#REF!</definedName>
    <definedName name="_VRP1" localSheetId="2">[11]Tablas!#REF!</definedName>
    <definedName name="_VRP1">[11]Tablas!#REF!</definedName>
    <definedName name="_VSM1" localSheetId="2">[11]Tablas!#REF!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'[23]DUB-823'!#REF!</definedName>
    <definedName name="a">'[23]DUB-823'!#REF!</definedName>
    <definedName name="A_1" localSheetId="2">#REF!</definedName>
    <definedName name="A_1">#REF!</definedName>
    <definedName name="A_impresión_IM" localSheetId="2">#REF!</definedName>
    <definedName name="A_impresión_IM">#REF!</definedName>
    <definedName name="A18A200" localSheetId="2">[24]ESPEC!#REF!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G">[6]AASHTO!$A$2:$F$5</definedName>
    <definedName name="absc1" localSheetId="2">[26]!absc</definedName>
    <definedName name="absc1" localSheetId="1">[26]!absc</definedName>
    <definedName name="absc1">[26]!absc</definedName>
    <definedName name="ac" localSheetId="2">#REF!</definedName>
    <definedName name="ac">#REF!</definedName>
    <definedName name="AccessDatabase" hidden="1">"C:\C-314\VOLUMENES\volfin4.mdb"</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ividades" localSheetId="2">#REF!</definedName>
    <definedName name="Actividades">#REF!</definedName>
    <definedName name="ACTV" localSheetId="2">#REF!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 localSheetId="2">#REF!</definedName>
    <definedName name="adasd">#REF!</definedName>
    <definedName name="ADFGSDB" hidden="1">{"via1",#N/A,TRUE,"general";"via2",#N/A,TRUE,"general";"via3",#N/A,TRUE,"general"}</definedName>
    <definedName name="ADM">[25]otros!$C$2</definedName>
    <definedName name="administrador">[28]Informacion!$B$15</definedName>
    <definedName name="ADMON" localSheetId="2">#REF!</definedName>
    <definedName name="ADMON">#REF!</definedName>
    <definedName name="ADMON1" localSheetId="2">#REF!</definedName>
    <definedName name="ADMON1">#REF!</definedName>
    <definedName name="adoc1" localSheetId="2">[26]!absc</definedName>
    <definedName name="adoc1" localSheetId="1">[26]!absc</definedName>
    <definedName name="adoc1">[26]!absc</definedName>
    <definedName name="ADOC125" localSheetId="2">[26]!absc</definedName>
    <definedName name="ADOC125" localSheetId="1">[26]!absc</definedName>
    <definedName name="ADOC125">[26]!absc</definedName>
    <definedName name="adoq" localSheetId="2">[29]!absc</definedName>
    <definedName name="adoq" localSheetId="1">[29]!absc</definedName>
    <definedName name="adoq">[29]!absc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[30]!absc</definedName>
    <definedName name="alc" localSheetId="1">[30]!absc</definedName>
    <definedName name="alc">[30]!absc</definedName>
    <definedName name="AlcanceProyecto" localSheetId="2">#REF!</definedName>
    <definedName name="AlcanceProyecto">#REF!</definedName>
    <definedName name="ALM" localSheetId="2">#REF!</definedName>
    <definedName name="ALM">#REF!</definedName>
    <definedName name="ALTO">[31]Tabla!$A$1:$A$5</definedName>
    <definedName name="Amount" localSheetId="2">#REF!</definedName>
    <definedName name="Amount">#REF!</definedName>
    <definedName name="ANCLAJE" localSheetId="2">'[32]MC SF GAVIONES'!#REF!</definedName>
    <definedName name="ANCLAJE">'[32]MC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[33]COMPARATIVO!#REF!</definedName>
    <definedName name="anexo7">[33]COMPARATIVO!#REF!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tic">[34]BASES!$B$33</definedName>
    <definedName name="ANTICIPO">[35]BASES!$B$33</definedName>
    <definedName name="AÑO">[25]PRESUPUESTO!$D$13</definedName>
    <definedName name="AÑOWUIE">'[36]Res-Accide-10'!$R$2:$R$7</definedName>
    <definedName name="apaiy" localSheetId="2">#REF!</definedName>
    <definedName name="apaiy">#REF!</definedName>
    <definedName name="APELLIDOS" localSheetId="2">#REF!</definedName>
    <definedName name="APELLIDOS">#REF!</definedName>
    <definedName name="API" localSheetId="2">#REF!</definedName>
    <definedName name="API">#REF!</definedName>
    <definedName name="APU" localSheetId="2">[37]!absc</definedName>
    <definedName name="APU" localSheetId="1">[37]!absc</definedName>
    <definedName name="APU">[37]!absc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[0]!ERR</definedName>
    <definedName name="aqaq" hidden="1">{"TAB1",#N/A,TRUE,"GENERAL";"TAB2",#N/A,TRUE,"GENERAL";"TAB3",#N/A,TRUE,"GENERAL";"TAB4",#N/A,TRUE,"GENERAL";"TAB5",#N/A,TRUE,"GENERAL"}</definedName>
    <definedName name="AQW" localSheetId="2">#REF!</definedName>
    <definedName name="AQW">#REF!</definedName>
    <definedName name="ARANCEL" localSheetId="2">#REF!</definedName>
    <definedName name="ARANCEL">#REF!</definedName>
    <definedName name="AREA" localSheetId="2">#REF!</definedName>
    <definedName name="AREA">#REF!</definedName>
    <definedName name="_xlnm.Extract" localSheetId="2">#REF!</definedName>
    <definedName name="_xlnm.Extract">#REF!</definedName>
    <definedName name="_xlnm.Print_Area" localSheetId="2">APU!$A$1:$J$165</definedName>
    <definedName name="_xlnm.Print_Area" localSheetId="1">'PRESUPUESTO OFICIAL UNITARIO'!$A$1:$K$62</definedName>
    <definedName name="_xlnm.Print_Area">#REF!</definedName>
    <definedName name="AreaLimpiar">'[38]Info-Portaf'!$N$4,'[38]Info-Portaf'!$C$10:$AE$24,'[38]Info-Portaf'!$C$26:$AE$28,'[38]Info-Portaf'!$C$31:$AE$40,'[38]Info-Portaf'!$C$41:$H$41,'[38]Info-Portaf'!$C$42:$AE$51,'[38]Info-Portaf'!$C$53:$AE$54,'[38]Info-Portaf'!$C$57:$AE$57,'[38]Info-Portaf'!$C$59:$AE$59,'[38]Info-Portaf'!$B$10:$B$61</definedName>
    <definedName name="Areatotal" localSheetId="2">#REF!</definedName>
    <definedName name="Areatotal">#REF!</definedName>
    <definedName name="Aref" localSheetId="2">#REF!</definedName>
    <definedName name="Aref">#REF!</definedName>
    <definedName name="armuve">[0]!ERR</definedName>
    <definedName name="ARP" localSheetId="2">#REF!</definedName>
    <definedName name="ARP">#REF!</definedName>
    <definedName name="ARS" localSheetId="2">#REF!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Alim">'[10]DATOS CONTRATO'!$E$18</definedName>
    <definedName name="auxalimentacion">[39]CONTRATO!$E$18</definedName>
    <definedName name="AuxCom">'[10]DATOS CONTRATO'!$I$16</definedName>
    <definedName name="auxcomisariato">[39]CONTRATO!$I$16</definedName>
    <definedName name="AuxDot">'[10]DATOS CONTRATO'!$I$17</definedName>
    <definedName name="auxdotacion">[39]CONTRATO!$I$17</definedName>
    <definedName name="AuxHab">'[10]DATOS CONTRATO'!$E$17</definedName>
    <definedName name="auxhabi">[40]CONTRATO!$E$17</definedName>
    <definedName name="auxhabitacion">[39]CONTRATO!$E$17</definedName>
    <definedName name="auxtransporte">[39]CONTRATO!$E$16</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2">#REF!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[31]Tabla!$A$1:$A$5</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datos">[41]Hoja1!$A$4:$BZ$55</definedName>
    <definedName name="_xlnm.Database" localSheetId="2">#REF!</definedName>
    <definedName name="_xlnm.Database">#REF!</definedName>
    <definedName name="BaseDeDatos1" localSheetId="2">#REF!</definedName>
    <definedName name="BaseDeDatos1">#REF!</definedName>
    <definedName name="basep">[42]PRESUPUESTAL!$A$4:$P$190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hidden="1">{"TAB1",#N/A,TRUE,"GENERAL";"TAB2",#N/A,TRUE,"GENERAL";"TAB3",#N/A,TRUE,"GENERAL";"TAB4",#N/A,TRUE,"GENERAL";"TAB5",#N/A,TRUE,"GENERAL"}</definedName>
    <definedName name="BDD" localSheetId="2">#REF!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2">#REF!</definedName>
    <definedName name="BGT">#REF!</definedName>
    <definedName name="bgvfcdx" hidden="1">{"via1",#N/A,TRUE,"general";"via2",#N/A,TRUE,"general";"via3",#N/A,TRUE,"general"}</definedName>
    <definedName name="BHT_F" localSheetId="2">#REF!</definedName>
    <definedName name="BHT_F">#REF!</definedName>
    <definedName name="bi" localSheetId="2">#REF!</definedName>
    <definedName name="bi">#REF!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'[43]Ejecutado%'!#REF!</definedName>
    <definedName name="blEjecutado">'[43]Ejecutado%'!#REF!</definedName>
    <definedName name="blEjecutadoPorcen">'[43]Ejecutado$'!$D$1:$CE$45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'[43]Programado$'!$I$1:$CK$45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[44]steel!#REF!</definedName>
    <definedName name="BORDER1">[44]steel!#REF!</definedName>
    <definedName name="BORDET" localSheetId="2">#REF!</definedName>
    <definedName name="BORDET">#REF!</definedName>
    <definedName name="BORSHE" localSheetId="2">'[3]7422CW00'!#REF!</definedName>
    <definedName name="BORSHE">'[3]7422CW00'!#REF!</definedName>
    <definedName name="BORSUM" localSheetId="2">'[3]7422CW00'!#REF!</definedName>
    <definedName name="BORSUM">'[3]7422CW00'!#REF!</definedName>
    <definedName name="boxes" localSheetId="2">#REF!</definedName>
    <definedName name="boxes">#REF!</definedName>
    <definedName name="BQ" localSheetId="2">#REF!</definedName>
    <definedName name="BQ">#REF!</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[45]medelo!$D$37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2">'[46]Form5 _Pág_ 1'!#REF!</definedName>
    <definedName name="BuiltIn_Print_Area">'[46]Form5 _Pág_ 1'!#REF!</definedName>
    <definedName name="BuiltIn_Print_Area___0" localSheetId="2">'[46]Form5 _Pág_ 2'!#REF!</definedName>
    <definedName name="BuiltIn_Print_Area___0">'[46]Form5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PO" localSheetId="2">#REF!</definedName>
    <definedName name="CAMPO">#REF!</definedName>
    <definedName name="CANT" localSheetId="2">#REF!</definedName>
    <definedName name="CANT">#REF!</definedName>
    <definedName name="cantidad" localSheetId="2">'[47]TRAMO 03'!$F:$F,'[47]TRAMO 03'!$I:$I,'[47]TRAMO 03'!$K:$K,'[47]TRAMO 03'!#REF!,'[47]TRAMO 03'!#REF!,'[47]TRAMO 03'!#REF!,'[47]TRAMO 03'!#REF!,'[47]TRAMO 03'!#REF!,'[47]TRAMO 03'!#REF!,'[47]TRAMO 03'!#REF!,'[47]TRAMO 03'!#REF!,'[47]TRAMO 03'!#REF!,'[47]TRAMO 03'!#REF!,'[47]TRAMO 03'!#REF!,'[47]TRAMO 03'!#REF!,'[47]TRAMO 03'!#REF!</definedName>
    <definedName name="cantidad">'[47]TRAMO 03'!$F:$F,'[47]TRAMO 03'!$I:$I,'[47]TRAMO 03'!$K:$K,'[47]TRAMO 03'!#REF!,'[47]TRAMO 03'!#REF!,'[47]TRAMO 03'!#REF!,'[47]TRAMO 03'!#REF!,'[47]TRAMO 03'!#REF!,'[47]TRAMO 03'!#REF!,'[47]TRAMO 03'!#REF!,'[47]TRAMO 03'!#REF!,'[47]TRAMO 03'!#REF!,'[47]TRAMO 03'!#REF!,'[47]TRAMO 03'!#REF!,'[47]TRAMO 03'!#REF!,'[47]TRAMO 03'!#REF!</definedName>
    <definedName name="CAP" localSheetId="2">#REF!</definedName>
    <definedName name="CAP">#REF!</definedName>
    <definedName name="CAPAC._HSE" localSheetId="2">#REF!</definedName>
    <definedName name="CAPAC._HSE">#REF!</definedName>
    <definedName name="CARGA" localSheetId="2">#REF!</definedName>
    <definedName name="CARGA">#REF!</definedName>
    <definedName name="CARGOS" localSheetId="2">#REF!</definedName>
    <definedName name="CARGOS">#REF!</definedName>
    <definedName name="carlos" localSheetId="2">MODULO10.auto_abrir</definedName>
    <definedName name="carlos" localSheetId="1">MODULO10.auto_abrir</definedName>
    <definedName name="carlos">MODULO10.auto_abrir</definedName>
    <definedName name="CBLES" localSheetId="2">#REF!</definedName>
    <definedName name="CBLES">#REF!</definedName>
    <definedName name="CBLES1" localSheetId="2">#REF!</definedName>
    <definedName name="CBLES1">#REF!</definedName>
    <definedName name="CBRDISEÑO">[48]SECTORIZACIÓN!$A$12:$G$20</definedName>
    <definedName name="CBWorkbookPriority" hidden="1">-1602700874</definedName>
    <definedName name="CC">[49]Personalizar!$G$22:$G$25</definedName>
    <definedName name="ccccc" hidden="1">{"TAB1",#N/A,TRUE,"GENERAL";"TAB2",#N/A,TRUE,"GENERAL";"TAB3",#N/A,TRUE,"GENERAL";"TAB4",#N/A,TRUE,"GENERAL";"TAB5",#N/A,TRUE,"GENERAL"}</definedName>
    <definedName name="CCCCCC" localSheetId="2">'[50]A. P. U.'!#REF!</definedName>
    <definedName name="CCCCCC">'[50]A. P. U.'!#REF!</definedName>
    <definedName name="CCT" localSheetId="2">#REF!</definedName>
    <definedName name="CCT">#REF!</definedName>
    <definedName name="ccto210" localSheetId="2">#REF!</definedName>
    <definedName name="ccto210">#REF!</definedName>
    <definedName name="cd">[51]Hoja1!$C$81</definedName>
    <definedName name="cdcdc" hidden="1">{"via1",#N/A,TRUE,"general";"via2",#N/A,TRUE,"general";"via3",#N/A,TRUE,"general"}</definedName>
    <definedName name="CDctrl">[34]CDItem!$G$8</definedName>
    <definedName name="CDE" localSheetId="2">#REF!</definedName>
    <definedName name="CDE">#REF!</definedName>
    <definedName name="cdfgrtfd" localSheetId="2" hidden="1">#REF!</definedName>
    <definedName name="cdfgrtfd" hidden="1">#REF!</definedName>
    <definedName name="ceerf" hidden="1">{"TAB1",#N/A,TRUE,"GENERAL";"TAB2",#N/A,TRUE,"GENERAL";"TAB3",#N/A,TRUE,"GENERAL";"TAB4",#N/A,TRUE,"GENERAL";"TAB5",#N/A,TRUE,"GENERAL"}</definedName>
    <definedName name="CEMENTO">[52]Insum!$A$3:$H$63</definedName>
    <definedName name="CGDI01" localSheetId="2">[11]Tablas!#REF!</definedName>
    <definedName name="CGDI01">[11]Tablas!#REF!</definedName>
    <definedName name="CGDI02" localSheetId="2">[11]Tablas!#REF!</definedName>
    <definedName name="CGDI02">[11]Tablas!#REF!</definedName>
    <definedName name="CGDI03" localSheetId="2">[11]Tablas!#REF!</definedName>
    <definedName name="CGDI03">[11]Tablas!#REF!</definedName>
    <definedName name="CGDI04" localSheetId="2">[11]Tablas!#REF!</definedName>
    <definedName name="CGDI04">[11]Tablas!#REF!</definedName>
    <definedName name="CGDI05" localSheetId="2">[11]Tablas!#REF!</definedName>
    <definedName name="CGDI05">[11]Tablas!#REF!</definedName>
    <definedName name="CGDI06" localSheetId="2">[11]Tablas!#REF!</definedName>
    <definedName name="CGDI06">[11]Tablas!#REF!</definedName>
    <definedName name="CGDI07" localSheetId="2">[11]Tablas!#REF!</definedName>
    <definedName name="CGDI07">[11]Tablas!#REF!</definedName>
    <definedName name="CGDI08" localSheetId="2">[11]Tablas!#REF!</definedName>
    <definedName name="CGDI08">[11]Tablas!#REF!</definedName>
    <definedName name="CGEX01" localSheetId="2">[11]Tablas!#REF!</definedName>
    <definedName name="CGEX01">[11]Tablas!#REF!</definedName>
    <definedName name="CGEX02" localSheetId="2">[11]Tablas!#REF!</definedName>
    <definedName name="CGEX02">[11]Tablas!#REF!</definedName>
    <definedName name="CGEX031" localSheetId="2">[11]Tablas!#REF!</definedName>
    <definedName name="CGEX031">[11]Tablas!#REF!</definedName>
    <definedName name="CGEX04" localSheetId="2">[11]Tablas!#REF!</definedName>
    <definedName name="CGEX04">[11]Tablas!#REF!</definedName>
    <definedName name="CGFI011" localSheetId="2">[11]Tablas!#REF!</definedName>
    <definedName name="CGFI011">[11]Tablas!#REF!</definedName>
    <definedName name="CGFI012" localSheetId="2">[11]Tablas!#REF!</definedName>
    <definedName name="CGFI012">[11]Tablas!#REF!</definedName>
    <definedName name="CGFI021" localSheetId="2">[11]Tablas!#REF!</definedName>
    <definedName name="CGFI021">[11]Tablas!#REF!</definedName>
    <definedName name="CGFI022" localSheetId="2">[11]Tablas!#REF!</definedName>
    <definedName name="CGFI022">[11]Tablas!#REF!</definedName>
    <definedName name="CGFI023" localSheetId="2">[11]Tablas!#REF!</definedName>
    <definedName name="CGFI023">[11]Tablas!#REF!</definedName>
    <definedName name="CGFI024" localSheetId="2">[11]Tablas!#REF!</definedName>
    <definedName name="CGFI024">[11]Tablas!#REF!</definedName>
    <definedName name="CGFI031" localSheetId="2">[11]Tablas!#REF!</definedName>
    <definedName name="CGFI031">[11]Tablas!#REF!</definedName>
    <definedName name="CGFI032" localSheetId="2">[11]Tablas!#REF!</definedName>
    <definedName name="CGFI032">[11]Tablas!#REF!</definedName>
    <definedName name="CGFI0331" localSheetId="2">[11]Tablas!#REF!</definedName>
    <definedName name="CGFI0331">[11]Tablas!#REF!</definedName>
    <definedName name="CGFI0332" localSheetId="2">[11]Tablas!#REF!</definedName>
    <definedName name="CGFI0332">[11]Tablas!#REF!</definedName>
    <definedName name="CGFI0333" localSheetId="2">[11]Tablas!#REF!</definedName>
    <definedName name="CGFI0333">[11]Tablas!#REF!</definedName>
    <definedName name="CGFI0334" localSheetId="2">[11]Tablas!#REF!</definedName>
    <definedName name="CGFI0334">[11]Tablas!#REF!</definedName>
    <definedName name="CGFI0335" localSheetId="2">[11]Tablas!#REF!</definedName>
    <definedName name="CGFI0335">[11]Tablas!#REF!</definedName>
    <definedName name="CGFI0341" localSheetId="2">[11]Tablas!#REF!</definedName>
    <definedName name="CGFI0341">[11]Tablas!#REF!</definedName>
    <definedName name="CGFI0343" localSheetId="2">[11]Tablas!#REF!</definedName>
    <definedName name="CGFI0343">[11]Tablas!#REF!</definedName>
    <definedName name="CGFI0344" localSheetId="2">[11]Tablas!#REF!</definedName>
    <definedName name="CGFI0344">[11]Tablas!#REF!</definedName>
    <definedName name="CGPR01" localSheetId="2">[11]Tablas!#REF!</definedName>
    <definedName name="CGPR01">[11]Tablas!#REF!</definedName>
    <definedName name="CGPR021" localSheetId="2">[11]Tablas!#REF!</definedName>
    <definedName name="CGPR021">[11]Tablas!#REF!</definedName>
    <definedName name="CGPR022" localSheetId="2">[11]Tablas!#REF!</definedName>
    <definedName name="CGPR022">[11]Tablas!#REF!</definedName>
    <definedName name="CGPR023" localSheetId="2">[11]Tablas!#REF!</definedName>
    <definedName name="CGPR023">[11]Tablas!#REF!</definedName>
    <definedName name="CGPR024" localSheetId="2">[11]Tablas!#REF!</definedName>
    <definedName name="CGPR024">[11]Tablas!#REF!</definedName>
    <definedName name="CGPR031" localSheetId="2">[11]Tablas!#REF!</definedName>
    <definedName name="CGPR031">[11]Tablas!#REF!</definedName>
    <definedName name="CGPR032" localSheetId="2">[11]Tablas!#REF!</definedName>
    <definedName name="CGPR032">[11]Tablas!#REF!</definedName>
    <definedName name="CGPR0331" localSheetId="2">[11]Tablas!#REF!</definedName>
    <definedName name="CGPR0331">[11]Tablas!#REF!</definedName>
    <definedName name="CGPR0332" localSheetId="2">[11]Tablas!#REF!</definedName>
    <definedName name="CGPR0332">[11]Tablas!#REF!</definedName>
    <definedName name="CGPR0333" localSheetId="2">[11]Tablas!#REF!</definedName>
    <definedName name="CGPR0333">[11]Tablas!#REF!</definedName>
    <definedName name="CGPR041" localSheetId="2">[11]Tablas!#REF!</definedName>
    <definedName name="CGPR041">[11]Tablas!#REF!</definedName>
    <definedName name="CGPR042" localSheetId="2">[11]Tablas!#REF!</definedName>
    <definedName name="CGPR042">[11]Tablas!#REF!</definedName>
    <definedName name="CGPR043" localSheetId="2">[11]Tablas!#REF!</definedName>
    <definedName name="CGPR043">[11]Tablas!#REF!</definedName>
    <definedName name="CGPR051" localSheetId="2">[11]Tablas!#REF!</definedName>
    <definedName name="CGPR051">[11]Tablas!#REF!</definedName>
    <definedName name="CGPR052" localSheetId="2">[11]Tablas!#REF!</definedName>
    <definedName name="CGPR052">[11]Tablas!#REF!</definedName>
    <definedName name="CGPR0531" localSheetId="2">[11]Tablas!#REF!</definedName>
    <definedName name="CGPR0531">[11]Tablas!#REF!</definedName>
    <definedName name="CGPR0532" localSheetId="2">[11]Tablas!#REF!</definedName>
    <definedName name="CGPR0532">[11]Tablas!#REF!</definedName>
    <definedName name="CGPR0533" localSheetId="2">[11]Tablas!#REF!</definedName>
    <definedName name="CGPR0533">[11]Tablas!#REF!</definedName>
    <definedName name="CGPR0534" localSheetId="2">[11]Tablas!#REF!</definedName>
    <definedName name="CGPR0534">[11]Tablas!#REF!</definedName>
    <definedName name="CGPR0541" localSheetId="2">[11]Tablas!#REF!</definedName>
    <definedName name="CGPR0541">[11]Tablas!#REF!</definedName>
    <definedName name="CGPR0542" localSheetId="2">[11]Tablas!#REF!</definedName>
    <definedName name="CGPR0542">[11]Tablas!#REF!</definedName>
    <definedName name="CGPR0543" localSheetId="2">[11]Tablas!#REF!</definedName>
    <definedName name="CGPR0543">[11]Tablas!#REF!</definedName>
    <definedName name="CGPR061" localSheetId="2">[11]Tablas!#REF!</definedName>
    <definedName name="CGPR061">[11]Tablas!#REF!</definedName>
    <definedName name="CGPR062" localSheetId="2">[11]Tablas!#REF!</definedName>
    <definedName name="CGPR062">[11]Tablas!#REF!</definedName>
    <definedName name="CGPR0621" localSheetId="2">[11]Tablas!#REF!</definedName>
    <definedName name="CGPR0621">[11]Tablas!#REF!</definedName>
    <definedName name="CGPR0622" localSheetId="2">[11]Tablas!#REF!</definedName>
    <definedName name="CGPR0622">[11]Tablas!#REF!</definedName>
    <definedName name="CGPR0631" localSheetId="2">[11]Tablas!#REF!</definedName>
    <definedName name="CGPR0631">[11]Tablas!#REF!</definedName>
    <definedName name="CGPR0632" localSheetId="2">[11]Tablas!#REF!</definedName>
    <definedName name="CGPR0632">[11]Tablas!#REF!</definedName>
    <definedName name="CGPR0633" localSheetId="2">[11]Tablas!#REF!</definedName>
    <definedName name="CGPR0633">[11]Tablas!#REF!</definedName>
    <definedName name="CGPR0641" localSheetId="2">[11]Tablas!#REF!</definedName>
    <definedName name="CGPR0641">[11]Tablas!#REF!</definedName>
    <definedName name="CGPR0642" localSheetId="2">[11]Tablas!#REF!</definedName>
    <definedName name="CGPR0642">[11]Tablas!#REF!</definedName>
    <definedName name="CGPR0643" localSheetId="2">[11]Tablas!#REF!</definedName>
    <definedName name="CGPR0643">[11]Tablas!#REF!</definedName>
    <definedName name="CGRF01" localSheetId="2">[11]Tablas!#REF!</definedName>
    <definedName name="CGRF01">[11]Tablas!#REF!</definedName>
    <definedName name="CGRF02" localSheetId="2">[11]Tablas!#REF!</definedName>
    <definedName name="CGRF02">[11]Tablas!#REF!</definedName>
    <definedName name="CGRF031" localSheetId="2">[11]Tablas!#REF!</definedName>
    <definedName name="CGRF031">[11]Tablas!#REF!</definedName>
    <definedName name="CGRF032" localSheetId="2">[11]Tablas!#REF!</definedName>
    <definedName name="CGRF032">[11]Tablas!#REF!</definedName>
    <definedName name="CGRF0331" localSheetId="2">[11]Tablas!#REF!</definedName>
    <definedName name="CGRF0331">[11]Tablas!#REF!</definedName>
    <definedName name="CGRF0332" localSheetId="2">[11]Tablas!#REF!</definedName>
    <definedName name="CGRF0332">[11]Tablas!#REF!</definedName>
    <definedName name="CGRF0333" localSheetId="2">[11]Tablas!#REF!</definedName>
    <definedName name="CGRF0333">[11]Tablas!#REF!</definedName>
    <definedName name="CGRF0334" localSheetId="2">[11]Tablas!#REF!</definedName>
    <definedName name="CGRF0334">[11]Tablas!#REF!</definedName>
    <definedName name="CGRF0335" localSheetId="2">[11]Tablas!#REF!</definedName>
    <definedName name="CGRF0335">[11]Tablas!#REF!</definedName>
    <definedName name="CGRF0336" localSheetId="2">[11]Tablas!#REF!</definedName>
    <definedName name="CGRF0336">[11]Tablas!#REF!</definedName>
    <definedName name="CGRF0337" localSheetId="2">[11]Tablas!#REF!</definedName>
    <definedName name="CGRF0337">[11]Tablas!#REF!</definedName>
    <definedName name="CGRF0338" localSheetId="2">[11]Tablas!#REF!</definedName>
    <definedName name="CGRF0338">[11]Tablas!#REF!</definedName>
    <definedName name="CGRF0341" localSheetId="2">[11]Tablas!#REF!</definedName>
    <definedName name="CGRF0341">[11]Tablas!#REF!</definedName>
    <definedName name="CGRF0342" localSheetId="2">[11]Tablas!#REF!</definedName>
    <definedName name="CGRF0342">[11]Tablas!#REF!</definedName>
    <definedName name="CGRF0343" localSheetId="2">[11]Tablas!#REF!</definedName>
    <definedName name="CGRF0343">[11]Tablas!#REF!</definedName>
    <definedName name="CGRF041" localSheetId="2">[11]Tablas!#REF!</definedName>
    <definedName name="CGRF041">[11]Tablas!#REF!</definedName>
    <definedName name="CGRF042" localSheetId="2">[11]Tablas!#REF!</definedName>
    <definedName name="CGRF042">[11]Tablas!#REF!</definedName>
    <definedName name="CGRF0431" localSheetId="2">[11]Tablas!#REF!</definedName>
    <definedName name="CGRF0431">[11]Tablas!#REF!</definedName>
    <definedName name="CGRF0432" localSheetId="2">[11]Tablas!#REF!</definedName>
    <definedName name="CGRF0432">[11]Tablas!#REF!</definedName>
    <definedName name="CGRF0433" localSheetId="2">[11]Tablas!#REF!</definedName>
    <definedName name="CGRF0433">[11]Tablas!#REF!</definedName>
    <definedName name="CGRF0441" localSheetId="2">[11]Tablas!#REF!</definedName>
    <definedName name="CGRF0441">[11]Tablas!#REF!</definedName>
    <definedName name="CGRF0442" localSheetId="2">[11]Tablas!#REF!</definedName>
    <definedName name="CGRF0442">[11]Tablas!#REF!</definedName>
    <definedName name="CGRF0443" localSheetId="2">[11]Tablas!#REF!</definedName>
    <definedName name="CGRF0443">[11]Tablas!#REF!</definedName>
    <definedName name="CGSM01" localSheetId="2">[11]Tablas!#REF!</definedName>
    <definedName name="CGSM01">[11]Tablas!#REF!</definedName>
    <definedName name="CGSM02" localSheetId="2">[11]Tablas!#REF!</definedName>
    <definedName name="CGSM02">[11]Tablas!#REF!</definedName>
    <definedName name="CGSM03" localSheetId="2">[11]Tablas!#REF!</definedName>
    <definedName name="CGSM03">[11]Tablas!#REF!</definedName>
    <definedName name="CGSM04" localSheetId="2">[11]Tablas!#REF!</definedName>
    <definedName name="CGSM04">[11]Tablas!#REF!</definedName>
    <definedName name="CGSM05" localSheetId="2">[11]Tablas!#REF!</definedName>
    <definedName name="CGSM05">[11]Tablas!#REF!</definedName>
    <definedName name="CGSO011" localSheetId="2">[11]Tablas!#REF!</definedName>
    <definedName name="CGSO011">[11]Tablas!#REF!</definedName>
    <definedName name="CGSO012" localSheetId="2">[11]Tablas!#REF!</definedName>
    <definedName name="CGSO012">[11]Tablas!#REF!</definedName>
    <definedName name="CGSO013" localSheetId="2">[11]Tablas!#REF!</definedName>
    <definedName name="CGSO013">[11]Tablas!#REF!</definedName>
    <definedName name="CGSO014" localSheetId="2">[11]Tablas!#REF!</definedName>
    <definedName name="CGSO014">[11]Tablas!#REF!</definedName>
    <definedName name="CGSO02" localSheetId="2">[11]Tablas!#REF!</definedName>
    <definedName name="CGSO02">[11]Tablas!#REF!</definedName>
    <definedName name="CGSO031" localSheetId="2">[11]Tablas!#REF!</definedName>
    <definedName name="CGSO031">[11]Tablas!#REF!</definedName>
    <definedName name="CGSO032" localSheetId="2">[11]Tablas!#REF!</definedName>
    <definedName name="CGSO032">[11]Tablas!#REF!</definedName>
    <definedName name="CGSO033" localSheetId="2">[11]Tablas!#REF!</definedName>
    <definedName name="CGSO033">[11]Tablas!#REF!</definedName>
    <definedName name="CGSO034" localSheetId="2">[11]Tablas!#REF!</definedName>
    <definedName name="CGSO034">[11]Tablas!#REF!</definedName>
    <definedName name="CGSO041" localSheetId="2">[11]Tablas!#REF!</definedName>
    <definedName name="CGSO041">[11]Tablas!#REF!</definedName>
    <definedName name="CGSO042" localSheetId="2">[11]Tablas!#REF!</definedName>
    <definedName name="CGSO042">[11]Tablas!#REF!</definedName>
    <definedName name="CGSO043" localSheetId="2">[11]Tablas!#REF!</definedName>
    <definedName name="CGSO043">[11]Tablas!#REF!</definedName>
    <definedName name="CGSO044" localSheetId="2">[11]Tablas!#REF!</definedName>
    <definedName name="CGSO044">[11]Tablas!#REF!</definedName>
    <definedName name="CGSO051" localSheetId="2">[11]Tablas!#REF!</definedName>
    <definedName name="CGSO051">[11]Tablas!#REF!</definedName>
    <definedName name="CGSO052" localSheetId="2">[11]Tablas!#REF!</definedName>
    <definedName name="CGSO052">[11]Tablas!#REF!</definedName>
    <definedName name="CGSO053" localSheetId="2">[11]Tablas!#REF!</definedName>
    <definedName name="CGSO053">[11]Tablas!#REF!</definedName>
    <definedName name="CGSO054" localSheetId="2">[11]Tablas!#REF!</definedName>
    <definedName name="CGSO054">[11]Tablas!#REF!</definedName>
    <definedName name="CGSO055" localSheetId="2">[11]Tablas!#REF!</definedName>
    <definedName name="CGSO055">[11]Tablas!#REF!</definedName>
    <definedName name="CGSO061" localSheetId="2">[11]Tablas!#REF!</definedName>
    <definedName name="CGSO061">[11]Tablas!#REF!</definedName>
    <definedName name="CGSO062" localSheetId="2">[11]Tablas!#REF!</definedName>
    <definedName name="CGSO062">[11]Tablas!#REF!</definedName>
    <definedName name="CGSO063" localSheetId="2">[11]Tablas!#REF!</definedName>
    <definedName name="CGSO063">[11]Tablas!#REF!</definedName>
    <definedName name="CGSO064" localSheetId="2">[11]Tablas!#REF!</definedName>
    <definedName name="CGSO064">[11]Tablas!#REF!</definedName>
    <definedName name="CGTR011" localSheetId="2">[11]Tablas!#REF!</definedName>
    <definedName name="CGTR011">[11]Tablas!#REF!</definedName>
    <definedName name="CGTR012" localSheetId="2">[11]Tablas!#REF!</definedName>
    <definedName name="CGTR012">[11]Tablas!#REF!</definedName>
    <definedName name="CGTR021" localSheetId="2">[11]Tablas!#REF!</definedName>
    <definedName name="CGTR021">[11]Tablas!#REF!</definedName>
    <definedName name="CGTR022" localSheetId="2">[11]Tablas!#REF!</definedName>
    <definedName name="CGTR022">[11]Tablas!#REF!</definedName>
    <definedName name="CGTR023" localSheetId="2">[11]Tablas!#REF!</definedName>
    <definedName name="CGTR023">[11]Tablas!#REF!</definedName>
    <definedName name="CGTR031" localSheetId="2">[11]Tablas!#REF!</definedName>
    <definedName name="CGTR031">[11]Tablas!#REF!</definedName>
    <definedName name="CGTR032" localSheetId="2">[11]Tablas!#REF!</definedName>
    <definedName name="CGTR032">[11]Tablas!#REF!</definedName>
    <definedName name="CGTR033" localSheetId="2">[11]Tablas!#REF!</definedName>
    <definedName name="CGTR033">[11]Tablas!#REF!</definedName>
    <definedName name="CGTR034" localSheetId="2">[11]Tablas!#REF!</definedName>
    <definedName name="CGTR034">[11]Tablas!#REF!</definedName>
    <definedName name="CGTR035" localSheetId="2">[11]Tablas!#REF!</definedName>
    <definedName name="CGTR035">[11]Tablas!#REF!</definedName>
    <definedName name="CGTR036" localSheetId="2">[11]Tablas!#REF!</definedName>
    <definedName name="CGTR036">[11]Tablas!#REF!</definedName>
    <definedName name="CGTR037" localSheetId="2">[11]Tablas!#REF!</definedName>
    <definedName name="CGTR037">[11]Tablas!#REF!</definedName>
    <definedName name="CGTR038" localSheetId="2">[11]Tablas!#REF!</definedName>
    <definedName name="CGTR038">[11]Tablas!#REF!</definedName>
    <definedName name="CGTR039" localSheetId="2">[11]Tablas!#REF!</definedName>
    <definedName name="CGTR039">[11]Tablas!#REF!</definedName>
    <definedName name="CGTR041" localSheetId="2">[11]Tablas!#REF!</definedName>
    <definedName name="CGTR041">[11]Tablas!#REF!</definedName>
    <definedName name="CGTR042" localSheetId="2">[11]Tablas!#REF!</definedName>
    <definedName name="CGTR042">[11]Tablas!#REF!</definedName>
    <definedName name="CGTR043" localSheetId="2">[11]Tablas!#REF!</definedName>
    <definedName name="CGTR043">[11]Tablas!#REF!</definedName>
    <definedName name="CGTR044" localSheetId="2">[11]Tablas!#REF!</definedName>
    <definedName name="CGTR044">[11]Tablas!#REF!</definedName>
    <definedName name="CGTR051" localSheetId="2">[11]Tablas!#REF!</definedName>
    <definedName name="CGTR051">[11]Tablas!#REF!</definedName>
    <definedName name="Ch" localSheetId="2">#REF!</definedName>
    <definedName name="Ch">#REF!</definedName>
    <definedName name="CHK_PU" localSheetId="2">'[3]7422CW00'!#REF!</definedName>
    <definedName name="CHK_PU">'[3]7422CW00'!#REF!</definedName>
    <definedName name="CHP" localSheetId="2">#REF!</definedName>
    <definedName name="CHP">#REF!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mf">[53]Hoja1!$C$27</definedName>
    <definedName name="CMIBLE" localSheetId="2">#REF!</definedName>
    <definedName name="CMIBLE">#REF!</definedName>
    <definedName name="CMIBLE1" localSheetId="2">#REF!</definedName>
    <definedName name="CMIBLE1">#REF!</definedName>
    <definedName name="Cod" localSheetId="2">#REF!</definedName>
    <definedName name="Cod">#REF!</definedName>
    <definedName name="CodActEco">[10]EMPRESA!$F$10</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S" localSheetId="2">#REF!</definedName>
    <definedName name="CODOS">#REF!</definedName>
    <definedName name="cogvsiruj" localSheetId="2">[33]COMPARATIVO!#REF!</definedName>
    <definedName name="cogvsiruj">[33]COMPARATIVO!#REF!</definedName>
    <definedName name="COLON" localSheetId="2">#REF!</definedName>
    <definedName name="COLON">#REF!</definedName>
    <definedName name="ColTap">'[20]Coloc. e Interc. Tapones'!$E$1:$E$65536</definedName>
    <definedName name="Com">'[39]LIQUIDA-NOMINA'!$AL$4</definedName>
    <definedName name="COMIDA" localSheetId="2">#REF!</definedName>
    <definedName name="COMIDA">#REF!</definedName>
    <definedName name="Compresores" localSheetId="2">#REF!</definedName>
    <definedName name="Compresores">#REF!</definedName>
    <definedName name="ConseqCat">0</definedName>
    <definedName name="ConseqForMitRisk">3</definedName>
    <definedName name="CONT">'[54]DATOS CONTRATO'!$G$13</definedName>
    <definedName name="Contratante">'[10]DATOS CONTRATO'!$E$6</definedName>
    <definedName name="CONTRATO">[39]CONTRATO!$E$8</definedName>
    <definedName name="COPIA">[0]!ERR</definedName>
    <definedName name="COPIA1" localSheetId="2">#REF!</definedName>
    <definedName name="COPIA1">#REF!</definedName>
    <definedName name="COPIA2" localSheetId="2">#REF!</definedName>
    <definedName name="COPIA2">#REF!</definedName>
    <definedName name="copiao4">[0]!ERR</definedName>
    <definedName name="corri">[0]!ERR</definedName>
    <definedName name="COSTO_FRENTE">[55]BITACORA!$E$1:$E$65536</definedName>
    <definedName name="costo2" localSheetId="2" hidden="1">#REF!</definedName>
    <definedName name="costo2" hidden="1">#REF!</definedName>
    <definedName name="COSTODIRECTO" localSheetId="2">#REF!</definedName>
    <definedName name="COSTODIRECTO">#REF!</definedName>
    <definedName name="COSTOS">[56]TARIFAS!$A$1:$F$52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[57]civ_roma!$C$803:$G$804</definedName>
    <definedName name="Criterios_IM" localSheetId="2">'[3]7422CW00'!#REF!</definedName>
    <definedName name="Criterios_IM">'[3]7422CW00'!#REF!</definedName>
    <definedName name="Criticidad">[58]Tabla!$A$1:$A$5</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TA" localSheetId="2">#REF!</definedName>
    <definedName name="CTA">#REF!</definedName>
    <definedName name="CTE" localSheetId="2">#REF!</definedName>
    <definedName name="CTE">#REF!</definedName>
    <definedName name="CTR" localSheetId="2">'[3]7422CW00'!#REF!</definedName>
    <definedName name="CTR">'[3]7422CW00'!#REF!</definedName>
    <definedName name="CTRPAG" localSheetId="2">'[3]7422CW00'!#REF!</definedName>
    <definedName name="CTRPAG">'[3]7422CW00'!#REF!</definedName>
    <definedName name="CUAL">[0]!ERR</definedName>
    <definedName name="CUBS" localSheetId="2">#REF!</definedName>
    <definedName name="CUBS">#REF!</definedName>
    <definedName name="CUNET" hidden="1">{"via1",#N/A,TRUE,"general";"via2",#N/A,TRUE,"general";"via3",#N/A,TRUE,"general"}</definedName>
    <definedName name="Customize" localSheetId="2">[49]!Customize</definedName>
    <definedName name="Customize" localSheetId="1">[49]!Customize</definedName>
    <definedName name="Customize">[49]!Customize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2">#REF!</definedName>
    <definedName name="D_1">#REF!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'[23]GPI 526'!#REF!</definedName>
    <definedName name="dario">'[23]GPI 526'!#REF!</definedName>
    <definedName name="DASD" hidden="1">{"TAB1",#N/A,TRUE,"GENERAL";"TAB2",#N/A,TRUE,"GENERAL";"TAB3",#N/A,TRUE,"GENERAL";"TAB4",#N/A,TRUE,"GENERAL";"TAB5",#N/A,TRUE,"GENERAL"}</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[57]civ_roma!$C$9:$G$799</definedName>
    <definedName name="DATO1">'[59]46'!$D$3:$CK$429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[12]Tablas!#REF!</definedName>
    <definedName name="DCI">[12]Tablas!#REF!</definedName>
    <definedName name="DCI1_1" localSheetId="2">[12]Tablas!#REF!</definedName>
    <definedName name="DCI1_1">[12]Tablas!#REF!</definedName>
    <definedName name="DCI1_1_1" localSheetId="2">[12]Tablas!#REF!</definedName>
    <definedName name="DCI1_1_1">[12]Tablas!#REF!</definedName>
    <definedName name="DCI1_1_2" localSheetId="2">[12]Tablas!#REF!</definedName>
    <definedName name="DCI1_1_2">[12]Tablas!#REF!</definedName>
    <definedName name="DCI1_1_3" localSheetId="2">[12]Tablas!#REF!</definedName>
    <definedName name="DCI1_1_3">[12]Tablas!#REF!</definedName>
    <definedName name="DCI1_1_4" localSheetId="2">[12]Tablas!#REF!</definedName>
    <definedName name="DCI1_1_4">[12]Tablas!#REF!</definedName>
    <definedName name="DCI1_2" localSheetId="2">[12]Tablas!#REF!</definedName>
    <definedName name="DCI1_2">[12]Tablas!#REF!</definedName>
    <definedName name="DCI1_3" localSheetId="2">[12]Tablas!#REF!</definedName>
    <definedName name="DCI1_3">[12]Tablas!#REF!</definedName>
    <definedName name="DCI1_4" localSheetId="2">[12]Tablas!#REF!</definedName>
    <definedName name="DCI1_4">[12]Tablas!#REF!</definedName>
    <definedName name="DCorriente" localSheetId="2">#REF!</definedName>
    <definedName name="DCorriente">#REF!</definedName>
    <definedName name="Dcorriente1" localSheetId="2">'[60]Pta a tierra'!#REF!</definedName>
    <definedName name="Dcorriente1">'[60]Pta a tierra'!#REF!</definedName>
    <definedName name="DCSDCTV" hidden="1">{"via1",#N/A,TRUE,"general";"via2",#N/A,TRUE,"general";"via3",#N/A,TRUE,"general"}</definedName>
    <definedName name="dd" localSheetId="2">#REF!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2">[12]Tablas!#REF!</definedName>
    <definedName name="DDS">[12]Tablas!#REF!</definedName>
    <definedName name="DDS1_1" localSheetId="2">[12]Tablas!#REF!</definedName>
    <definedName name="DDS1_1">[12]Tablas!#REF!</definedName>
    <definedName name="DDS1_1_1" localSheetId="2">[12]Tablas!#REF!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2">#REF!</definedName>
    <definedName name="demanto">#REF!</definedName>
    <definedName name="DEMOLICIÓN">'[61]BASE-LISTAS'!$B$24:$B$29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[58]Tabla!$B$1:$B$397</definedName>
    <definedName name="DEPENDENCIA">[58]Tabla!$B$1:$B$397</definedName>
    <definedName name="DEPENDENCIAS">[58]Tabla!$B$1:$B$397</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2">#REF!</definedName>
    <definedName name="DESCUNMI">#REF!</definedName>
    <definedName name="DEST_ART" localSheetId="2">[44]steel!#REF!</definedName>
    <definedName name="DEST_ART">[44]steel!#REF!</definedName>
    <definedName name="DESTCOD" localSheetId="2">'[3]7422CW00'!#REF!</definedName>
    <definedName name="DESTCOD">'[3]7422CW00'!#REF!</definedName>
    <definedName name="DESTFG" localSheetId="2">'[3]7422CW00'!#REF!</definedName>
    <definedName name="DESTFG">'[3]7422CW00'!#REF!</definedName>
    <definedName name="DESTQTY" localSheetId="2">'[3]7422CW00'!#REF!</definedName>
    <definedName name="DESTQTY">'[3]7422CW00'!#REF!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[62]Cronograma!#REF!</definedName>
    <definedName name="DF">[62]Cronograma!#REF!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[49]Personalizar!$E$22</definedName>
    <definedName name="dflt2">[49]Personalizar!$E$23</definedName>
    <definedName name="dflt3">[49]Personalizar!$D$24</definedName>
    <definedName name="dflt4">[49]Personalizar!$E$26</definedName>
    <definedName name="dflt5">[49]Personalizar!$E$27</definedName>
    <definedName name="dflt6">[49]Personalizar!$D$28</definedName>
    <definedName name="dflt7">[49]Personalizar!$G$27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2">[12]Tablas!#REF!</definedName>
    <definedName name="DGO">[12]Tablas!#REF!</definedName>
    <definedName name="DGO1_1" localSheetId="2">[12]Tablas!#REF!</definedName>
    <definedName name="DGO1_1">[12]Tablas!#REF!</definedName>
    <definedName name="DGO1_1_1" localSheetId="2">[12]Tablas!#REF!</definedName>
    <definedName name="DGO1_1_1">[12]Tablas!#REF!</definedName>
    <definedName name="DGP" localSheetId="2">[12]Tablas!#REF!</definedName>
    <definedName name="DGP">[12]Tablas!#REF!</definedName>
    <definedName name="DGP1_1" localSheetId="2">[12]Tablas!#REF!</definedName>
    <definedName name="DGP1_1">[12]Tablas!#REF!</definedName>
    <definedName name="DGP1_1_1" localSheetId="2">[12]Tablas!#REF!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ferencia" localSheetId="2">'[63]MEDIA GEOMETRICA'!$J$8,'[63]MEDIA GEOMETRICA'!$N$8,'[63]MEDIA GEOMETRICA'!$R$8,'[63]MEDIA GEOMETRICA'!$V$8,'[63]MEDIA GEOMETRICA'!$Z$8,'[63]MEDIA GEOMETRICA'!$AD$8,'[63]MEDIA GEOMETRICA'!$AH$8,'[63]MEDIA GEOMETRICA'!$AL$8,'[63]MEDIA GEOMETRICA'!#REF!,'[63]MEDIA GEOMETRICA'!#REF!</definedName>
    <definedName name="diferencia">'[63]MEDIA GEOMETRICA'!$J$8,'[63]MEDIA GEOMETRICA'!$N$8,'[63]MEDIA GEOMETRICA'!$R$8,'[63]MEDIA GEOMETRICA'!$V$8,'[63]MEDIA GEOMETRICA'!$Z$8,'[63]MEDIA GEOMETRICA'!$AD$8,'[63]MEDIA GEOMETRICA'!$AH$8,'[63]MEDIA GEOMETRICA'!$AL$8,'[63]MEDIA GEOMETRICA'!#REF!,'[63]MEDIA GEOMETRICA'!#REF!</definedName>
    <definedName name="DIJ" localSheetId="2">[12]Tablas!#REF!</definedName>
    <definedName name="DIJ">[12]Tablas!#REF!</definedName>
    <definedName name="DIJ1_1" localSheetId="2">[12]Tablas!#REF!</definedName>
    <definedName name="DIJ1_1">[12]Tablas!#REF!</definedName>
    <definedName name="DIJ1_1_1" localSheetId="2">[12]Tablas!#REF!</definedName>
    <definedName name="DIJ1_1_1">[12]Tablas!#REF!</definedName>
    <definedName name="DIJ1_1_2" localSheetId="2">[12]Tablas!#REF!</definedName>
    <definedName name="DIJ1_1_2">[12]Tablas!#REF!</definedName>
    <definedName name="DIJ1_1_3" localSheetId="2">[12]Tablas!#REF!</definedName>
    <definedName name="DIJ1_1_3">[12]Tablas!#REF!</definedName>
    <definedName name="DIJ1_1_4" localSheetId="2">[12]Tablas!#REF!</definedName>
    <definedName name="DIJ1_1_4">[12]Tablas!#REF!</definedName>
    <definedName name="DIJ1_1_5" localSheetId="2">[12]Tablas!#REF!</definedName>
    <definedName name="DIJ1_1_5">[12]Tablas!#REF!</definedName>
    <definedName name="DIJ1_2" localSheetId="2">[12]Tablas!#REF!</definedName>
    <definedName name="DIJ1_2">[12]Tablas!#REF!</definedName>
    <definedName name="DIJ1_3" localSheetId="2">[12]Tablas!#REF!</definedName>
    <definedName name="DIJ1_3">[12]Tablas!#REF!</definedName>
    <definedName name="DIJ1_4" localSheetId="2">[12]Tablas!#REF!</definedName>
    <definedName name="DIJ1_4">[12]Tablas!#REF!</definedName>
    <definedName name="DIJ1_5" localSheetId="2">[12]Tablas!#REF!</definedName>
    <definedName name="DIJ1_5">[12]Tablas!#REF!</definedName>
    <definedName name="Direccion">[39]EMPRESA!$F$14</definedName>
    <definedName name="display_area_2" localSheetId="2">#REF!</definedName>
    <definedName name="display_area_2">#REF!</definedName>
    <definedName name="djdytj" hidden="1">{"TAB1",#N/A,TRUE,"GENERAL";"TAB2",#N/A,TRUE,"GENERAL";"TAB3",#N/A,TRUE,"GENERAL";"TAB4",#N/A,TRUE,"GENERAL";"TAB5",#N/A,TRUE,"GENERAL"}</definedName>
    <definedName name="DMxUS" localSheetId="2">#REF!</definedName>
    <definedName name="DMxUS">#REF!</definedName>
    <definedName name="do" localSheetId="2">#REF!</definedName>
    <definedName name="do">#REF!</definedName>
    <definedName name="dolar" localSheetId="2">#REF!</definedName>
    <definedName name="dolar">#REF!</definedName>
    <definedName name="DOLLAR">[64]CÁLCULOS!$H$34</definedName>
    <definedName name="DOTACIÓN" localSheetId="2">#REF!</definedName>
    <definedName name="DOTACIÓN">#REF!</definedName>
    <definedName name="DPI" localSheetId="2">[12]Tablas!#REF!</definedName>
    <definedName name="DPI">[12]Tablas!#REF!</definedName>
    <definedName name="DPI1_1" localSheetId="2">[12]Tablas!#REF!</definedName>
    <definedName name="DPI1_1">[12]Tablas!#REF!</definedName>
    <definedName name="DPI1_1_1" localSheetId="2">[12]Tablas!#REF!</definedName>
    <definedName name="DPI1_1_1">[12]Tablas!#REF!</definedName>
    <definedName name="DPY" localSheetId="2">[12]Tablas!#REF!</definedName>
    <definedName name="DPY">[12]Tablas!#REF!</definedName>
    <definedName name="DPY1_1" localSheetId="2">[12]Tablas!#REF!</definedName>
    <definedName name="DPY1_1">[12]Tablas!#REF!</definedName>
    <definedName name="DPY1_1_1" localSheetId="2">[12]Tablas!#REF!</definedName>
    <definedName name="DPY1_1_1">[12]Tablas!#REF!</definedName>
    <definedName name="DRI" localSheetId="2">[12]Tablas!#REF!</definedName>
    <definedName name="DRI">[12]Tablas!#REF!</definedName>
    <definedName name="DRI1_1" localSheetId="2">[12]Tablas!#REF!</definedName>
    <definedName name="DRI1_1">[12]Tablas!#REF!</definedName>
    <definedName name="DRI1_1_1" localSheetId="2">[12]Tablas!#REF!</definedName>
    <definedName name="DRI1_1_1">[12]Tablas!#REF!</definedName>
    <definedName name="DRI1_1_2" localSheetId="2">[12]Tablas!#REF!</definedName>
    <definedName name="DRI1_1_2">[12]Tablas!#REF!</definedName>
    <definedName name="DRI1_1_3" localSheetId="2">[12]Tablas!#REF!</definedName>
    <definedName name="DRI1_1_3">[12]Tablas!#REF!</definedName>
    <definedName name="DRI1_1_4" localSheetId="2">[12]Tablas!#REF!</definedName>
    <definedName name="DRI1_1_4">[12]Tablas!#REF!</definedName>
    <definedName name="DRI1_2" localSheetId="2">[12]Tablas!#REF!</definedName>
    <definedName name="DRI1_2">[12]Tablas!#REF!</definedName>
    <definedName name="DRI1_3" localSheetId="2">[12]Tablas!#REF!</definedName>
    <definedName name="DRI1_3">[12]Tablas!#REF!</definedName>
    <definedName name="DRI1_4" localSheetId="2">[12]Tablas!#REF!</definedName>
    <definedName name="DRI1_4">[12]Tablas!#REF!</definedName>
    <definedName name="DRL" localSheetId="2">[12]Tablas!#REF!</definedName>
    <definedName name="DRL">[12]Tablas!#REF!</definedName>
    <definedName name="DRL1_1" localSheetId="2">[12]Tablas!#REF!</definedName>
    <definedName name="DRL1_1">[12]Tablas!#REF!</definedName>
    <definedName name="DRL1_1_1" localSheetId="2">[12]Tablas!#REF!</definedName>
    <definedName name="DRL1_1_1">[12]Tablas!#REF!</definedName>
    <definedName name="DRL1_1_2" localSheetId="2">[12]Tablas!#REF!</definedName>
    <definedName name="DRL1_1_2">[12]Tablas!#REF!</definedName>
    <definedName name="DRL1_1_3" localSheetId="2">[12]Tablas!#REF!</definedName>
    <definedName name="DRL1_1_3">[12]Tablas!#REF!</definedName>
    <definedName name="DRL1_1_4" localSheetId="2">[12]Tablas!#REF!</definedName>
    <definedName name="DRL1_1_4">[12]Tablas!#REF!</definedName>
    <definedName name="DRL1_2" localSheetId="2">[12]Tablas!#REF!</definedName>
    <definedName name="DRL1_2">[12]Tablas!#REF!</definedName>
    <definedName name="DRL1_3" localSheetId="2">[12]Tablas!#REF!</definedName>
    <definedName name="DRL1_3">[12]Tablas!#REF!</definedName>
    <definedName name="DRL1_4" localSheetId="2">[12]Tablas!#REF!</definedName>
    <definedName name="DRL1_4">[12]Tablas!#REF!</definedName>
    <definedName name="dry" hidden="1">{"via1",#N/A,TRUE,"general";"via2",#N/A,TRUE,"general";"via3",#N/A,TRUE,"general"}</definedName>
    <definedName name="DS" localSheetId="2">[62]Cronograma!#REF!</definedName>
    <definedName name="DS">[62]Cronograma!#REF!</definedName>
    <definedName name="DSAD" hidden="1">{"via1",#N/A,TRUE,"general";"via2",#N/A,TRUE,"general";"via3",#N/A,TRUE,"general"}</definedName>
    <definedName name="dsadfp" hidden="1">{"TAB1",#N/A,TRUE,"GENERAL";"TAB2",#N/A,TRUE,"GENERAL";"TAB3",#N/A,TRUE,"GENERAL";"TAB4",#N/A,TRUE,"GENERAL";"TAB5",#N/A,TRUE,"GENERAL"}</definedName>
    <definedName name="Dsbcm" localSheetId="2">#REF!</definedName>
    <definedName name="Dsbcm">#REF!</definedName>
    <definedName name="DsctoFondo">[65]EMPRESA!$I$25</definedName>
    <definedName name="DsctoPension">[65]EMPRESA!$I$23</definedName>
    <definedName name="DsctoSalud">[65]EMPRESA!$I$24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2">[12]Tablas!#REF!</definedName>
    <definedName name="DSP">[12]Tablas!#REF!</definedName>
    <definedName name="DSP1_1" localSheetId="2">[12]Tablas!#REF!</definedName>
    <definedName name="DSP1_1">[12]Tablas!#REF!</definedName>
    <definedName name="DSP1_1_1" localSheetId="2">[12]Tablas!#REF!</definedName>
    <definedName name="DSP1_1_1">[12]Tablas!#REF!</definedName>
    <definedName name="dt" localSheetId="2">#REF!</definedName>
    <definedName name="dt">#REF!</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CP" localSheetId="2">[12]Tablas!#REF!</definedName>
    <definedName name="ECP">[12]Tablas!#REF!</definedName>
    <definedName name="ECP1_1" localSheetId="2">[12]Tablas!#REF!</definedName>
    <definedName name="ECP1_1">[12]Tablas!#REF!</definedName>
    <definedName name="ECP1_1_1" localSheetId="2">[12]Tablas!#REF!</definedName>
    <definedName name="ECP1_1_1">[12]Tablas!#REF!</definedName>
    <definedName name="EDC" localSheetId="2">#REF!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'[66]Info Ejec'!$A$1:$AV$153</definedName>
    <definedName name="ELIMINACIONPROYC" localSheetId="2">#REF!</definedName>
    <definedName name="ELIMINACIONPROYC">#REF!</definedName>
    <definedName name="emanto" localSheetId="2">#REF!</definedName>
    <definedName name="emanto">#REF!</definedName>
    <definedName name="eme">[0]!ERR</definedName>
    <definedName name="EMPLEADO" localSheetId="2">#REF!</definedName>
    <definedName name="EMPLEADO">#REF!</definedName>
    <definedName name="Empresa">[39]EMPRESA!$F$6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RADASP" localSheetId="2">#REF!</definedName>
    <definedName name="ENTRADASP">#REF!</definedName>
    <definedName name="EPECIALIDAD_SIDOE" localSheetId="2">[12]Tablas!#REF!</definedName>
    <definedName name="EPECIALIDAD_SIDOE">[12]Tablas!#REF!</definedName>
    <definedName name="equipo">[67]Equipo!$A$7:$A$65536</definedName>
    <definedName name="EQUIPO1" localSheetId="2">#REF!</definedName>
    <definedName name="EQUIPO1">#REF!</definedName>
    <definedName name="Equipos" localSheetId="2">#REF!</definedName>
    <definedName name="Equipos">#REF!</definedName>
    <definedName name="EQUIPOS1" localSheetId="2">#REF!</definedName>
    <definedName name="EQUIPOS1">#REF!</definedName>
    <definedName name="eqw" hidden="1">{"via1",#N/A,TRUE,"general";"via2",#N/A,TRUE,"general";"via3",#N/A,TRUE,"general"}</definedName>
    <definedName name="ERE_ART">[44]steel!$B$8:$B$47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 localSheetId="2">#REF!</definedName>
    <definedName name="ESTA">#REF!</definedName>
    <definedName name="Estados" localSheetId="2">#REF!</definedName>
    <definedName name="Estados">#REF!</definedName>
    <definedName name="Estimate_Factor">1</definedName>
    <definedName name="ESTRAE" localSheetId="2">'[3]7422CW00'!#REF!</definedName>
    <definedName name="ESTRAE">'[3]7422CW00'!#REF!</definedName>
    <definedName name="ESTRU">[68]Estructura!$C$7:$E$2570</definedName>
    <definedName name="ESTRUCTURA" hidden="1">{#N/A,#N/A,TRUE,"INGENIERIA";#N/A,#N/A,TRUE,"COMPRAS";#N/A,#N/A,TRUE,"DIRECCION";#N/A,#N/A,TRUE,"RESUMEN"}</definedName>
    <definedName name="ESTRUCTURAS">[69]Hoja3!$B$7:$B$15</definedName>
    <definedName name="ETAP" localSheetId="2">#REF!</definedName>
    <definedName name="ETAP">#REF!</definedName>
    <definedName name="ETAPA_PACC" localSheetId="2">#REF!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2">#REF!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'[70]Análisis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'[39]LIQUIDA-NOMINA'!$AH$4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acilidades" localSheetId="2">#REF!</definedName>
    <definedName name="Facilidades">#REF!</definedName>
    <definedName name="factor" localSheetId="2">#REF!</definedName>
    <definedName name="factor">#REF!</definedName>
    <definedName name="FACTURADO" localSheetId="2">'[71]Itemes Renovación'!#REF!</definedName>
    <definedName name="FACTURADO">'[71]Itemes Renovación'!#REF!</definedName>
    <definedName name="FareWellStmnt" localSheetId="2">[49]!FareWellStmnt</definedName>
    <definedName name="FareWellStmnt" localSheetId="1">[49]!FareWellStmnt</definedName>
    <definedName name="FareWellStmnt">[49]!FareWellStmnt</definedName>
    <definedName name="FaseProyecto" localSheetId="2">#REF!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ha">[72]Tablas!$B$1:$B$65536</definedName>
    <definedName name="FechaInicio">[39]CONTRATO!$E$10</definedName>
    <definedName name="FechaTermina">[39]CONTRATO!$E$11</definedName>
    <definedName name="FechaTerminacion" localSheetId="2">#REF!</definedName>
    <definedName name="FechaTerminacion">#REF!</definedName>
    <definedName name="fer" localSheetId="2">'[36]Res-Accide-10'!#REF!</definedName>
    <definedName name="fer">'[36]Res-Accide-10'!#REF!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2">'[73]7422CW00'!#REF!</definedName>
    <definedName name="fgh">'[73]7422CW00'!#REF!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_Fechas" localSheetId="2">#REF!</definedName>
    <definedName name="Fil_Fechas">#REF!</definedName>
    <definedName name="fill1" localSheetId="2" hidden="1">#REF!</definedName>
    <definedName name="fill1" hidden="1">#REF!</definedName>
    <definedName name="FILTROS" localSheetId="2">#REF!</definedName>
    <definedName name="FILTROS">#REF!</definedName>
    <definedName name="FINANCIACION">[0]!ERR</definedName>
    <definedName name="FinePrint" localSheetId="2">[49]!FinePrint</definedName>
    <definedName name="FinePrint" localSheetId="1">[49]!FinePrint</definedName>
    <definedName name="FinePrint">[49]!FinePrint</definedName>
    <definedName name="FM">1.18</definedName>
    <definedName name="fnic">[53]Hoja1!$C$13</definedName>
    <definedName name="FO">1.32</definedName>
    <definedName name="FORDESCR" localSheetId="2">'[3]7422CW00'!#REF!</definedName>
    <definedName name="FORDESCR">'[3]7422CW00'!#REF!</definedName>
    <definedName name="FORM_C3">[74]Hoja1!$A$33:$N$51</definedName>
    <definedName name="FORMOLT" localSheetId="2">'[3]7422CW00'!#REF!</definedName>
    <definedName name="FORMOLT">'[3]7422CW00'!#REF!</definedName>
    <definedName name="formularioCantidades" localSheetId="2">#REF!</definedName>
    <definedName name="formularioCantidades">#REF!</definedName>
    <definedName name="FORSHE" localSheetId="2">'[3]7422CW00'!#REF!</definedName>
    <definedName name="FORSHE">'[3]7422CW00'!#REF!</definedName>
    <definedName name="FORUNMIS" localSheetId="2">'[3]7422CW00'!#REF!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2">#REF!</definedName>
    <definedName name="Full_Print">#REF!</definedName>
    <definedName name="fwff"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[12]Tablas!#REF!</definedName>
    <definedName name="G_C1">[12]Tablas!#REF!</definedName>
    <definedName name="G_C10" localSheetId="2">[12]Tablas!#REF!</definedName>
    <definedName name="G_C10">[12]Tablas!#REF!</definedName>
    <definedName name="G_C11" localSheetId="2">[12]Tablas!#REF!</definedName>
    <definedName name="G_C11">[12]Tablas!#REF!</definedName>
    <definedName name="G_C12" localSheetId="2">[12]Tablas!#REF!</definedName>
    <definedName name="G_C12">[12]Tablas!#REF!</definedName>
    <definedName name="G_C13" localSheetId="2">[12]Tablas!#REF!</definedName>
    <definedName name="G_C13">[12]Tablas!#REF!</definedName>
    <definedName name="G_C14" localSheetId="2">[12]Tablas!#REF!</definedName>
    <definedName name="G_C14">[12]Tablas!#REF!</definedName>
    <definedName name="G_C15" localSheetId="2">[12]Tablas!#REF!</definedName>
    <definedName name="G_C15">[12]Tablas!#REF!</definedName>
    <definedName name="G_C16" localSheetId="2">[12]Tablas!#REF!</definedName>
    <definedName name="G_C16">[12]Tablas!#REF!</definedName>
    <definedName name="G_C17" localSheetId="2">[12]Tablas!#REF!</definedName>
    <definedName name="G_C17">[12]Tablas!#REF!</definedName>
    <definedName name="G_C18" localSheetId="2">[12]Tablas!#REF!</definedName>
    <definedName name="G_C18">[12]Tablas!#REF!</definedName>
    <definedName name="G_C19" localSheetId="2">[12]Tablas!#REF!</definedName>
    <definedName name="G_C19">[12]Tablas!#REF!</definedName>
    <definedName name="G_C2" localSheetId="2">[12]Tablas!#REF!</definedName>
    <definedName name="G_C2">[12]Tablas!#REF!</definedName>
    <definedName name="G_C20" localSheetId="2">[12]Tablas!#REF!</definedName>
    <definedName name="G_C20">[12]Tablas!#REF!</definedName>
    <definedName name="G_C21" localSheetId="2">[12]Tablas!#REF!</definedName>
    <definedName name="G_C21">[12]Tablas!#REF!</definedName>
    <definedName name="G_C22" localSheetId="2">[12]Tablas!#REF!</definedName>
    <definedName name="G_C22">[12]Tablas!#REF!</definedName>
    <definedName name="G_C3" localSheetId="2">[12]Tablas!#REF!</definedName>
    <definedName name="G_C3">[12]Tablas!#REF!</definedName>
    <definedName name="G_C4" localSheetId="2">[12]Tablas!#REF!</definedName>
    <definedName name="G_C4">[12]Tablas!#REF!</definedName>
    <definedName name="G_C5" localSheetId="2">[12]Tablas!#REF!</definedName>
    <definedName name="G_C5">[12]Tablas!#REF!</definedName>
    <definedName name="G_C6" localSheetId="2">[12]Tablas!#REF!</definedName>
    <definedName name="G_C6">[12]Tablas!#REF!</definedName>
    <definedName name="G_C7" localSheetId="2">[12]Tablas!#REF!</definedName>
    <definedName name="G_C7">[12]Tablas!#REF!</definedName>
    <definedName name="G_C8" localSheetId="2">[12]Tablas!#REF!</definedName>
    <definedName name="G_C8">[12]Tablas!#REF!</definedName>
    <definedName name="G_C9" localSheetId="2">[12]Tablas!#REF!</definedName>
    <definedName name="G_C9">[12]Tablas!#REF!</definedName>
    <definedName name="G1_" localSheetId="2">#REF!</definedName>
    <definedName name="G1_">#REF!</definedName>
    <definedName name="GAJ" localSheetId="2">#REF!</definedName>
    <definedName name="GAJ">#REF!</definedName>
    <definedName name="GAS" localSheetId="2">[12]Tablas!#REF!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2">[11]Tablas!#REF!</definedName>
    <definedName name="GCB">[11]Tablas!#REF!</definedName>
    <definedName name="GCI" localSheetId="2">[12]Tablas!#REF!</definedName>
    <definedName name="GCI">[12]Tablas!#REF!</definedName>
    <definedName name="GCN" localSheetId="2">[12]Tablas!#REF!</definedName>
    <definedName name="GCN">[12]Tablas!#REF!</definedName>
    <definedName name="GCP" localSheetId="2">[12]Tablas!#REF!</definedName>
    <definedName name="GCP">[12]Tablas!#REF!</definedName>
    <definedName name="GDN" localSheetId="2">[12]Tablas!#REF!</definedName>
    <definedName name="GDN">[12]Tablas!#REF!</definedName>
    <definedName name="GDR" localSheetId="2">[12]Tablas!#REF!</definedName>
    <definedName name="GDR">[12]Tablas!#REF!</definedName>
    <definedName name="gdt" hidden="1">{"TAB1",#N/A,TRUE,"GENERAL";"TAB2",#N/A,TRUE,"GENERAL";"TAB3",#N/A,TRUE,"GENERAL";"TAB4",#N/A,TRUE,"GENERAL";"TAB5",#N/A,TRUE,"GENERAL"}</definedName>
    <definedName name="GEA" localSheetId="2">[12]Tablas!#REF!</definedName>
    <definedName name="GEA">[12]Tablas!#REF!</definedName>
    <definedName name="GEA1_1" localSheetId="2">[12]Tablas!#REF!</definedName>
    <definedName name="GEA1_1">[12]Tablas!#REF!</definedName>
    <definedName name="GEA1_1_1" localSheetId="2">[12]Tablas!#REF!</definedName>
    <definedName name="GEA1_1_1">[12]Tablas!#REF!</definedName>
    <definedName name="GEA1_1_10" localSheetId="2">[12]Tablas!#REF!</definedName>
    <definedName name="GEA1_1_10">[12]Tablas!#REF!</definedName>
    <definedName name="GEA1_1_2" localSheetId="2">[12]Tablas!#REF!</definedName>
    <definedName name="GEA1_1_2">[12]Tablas!#REF!</definedName>
    <definedName name="GEA1_1_3" localSheetId="2">[12]Tablas!#REF!</definedName>
    <definedName name="GEA1_1_3">[12]Tablas!#REF!</definedName>
    <definedName name="GEA1_1_4" localSheetId="2">[12]Tablas!#REF!</definedName>
    <definedName name="GEA1_1_4">[12]Tablas!#REF!</definedName>
    <definedName name="GEA1_1_5" localSheetId="2">[12]Tablas!#REF!</definedName>
    <definedName name="GEA1_1_5">[12]Tablas!#REF!</definedName>
    <definedName name="GEA1_1_6" localSheetId="2">[12]Tablas!#REF!</definedName>
    <definedName name="GEA1_1_6">[12]Tablas!#REF!</definedName>
    <definedName name="GEA1_1_7" localSheetId="2">[12]Tablas!#REF!</definedName>
    <definedName name="GEA1_1_7">[12]Tablas!#REF!</definedName>
    <definedName name="GEA1_1_8" localSheetId="2">[12]Tablas!#REF!</definedName>
    <definedName name="GEA1_1_8">[12]Tablas!#REF!</definedName>
    <definedName name="GEA1_1_9" localSheetId="2">[12]Tablas!#REF!</definedName>
    <definedName name="GEA1_1_9">[12]Tablas!#REF!</definedName>
    <definedName name="GEA1_2" localSheetId="2">[12]Tablas!#REF!</definedName>
    <definedName name="GEA1_2">[12]Tablas!#REF!</definedName>
    <definedName name="GEA1_3" localSheetId="2">[12]Tablas!#REF!</definedName>
    <definedName name="GEA1_3">[12]Tablas!#REF!</definedName>
    <definedName name="GEA1_4" localSheetId="2">[12]Tablas!#REF!</definedName>
    <definedName name="GEA1_4">[12]Tablas!#REF!</definedName>
    <definedName name="GEC" localSheetId="2">[12]Tablas!#REF!</definedName>
    <definedName name="GEC">[12]Tablas!#REF!</definedName>
    <definedName name="GEC_ON_DAPIAY" localSheetId="2">#REF!</definedName>
    <definedName name="GEC_ON_DAPIAY">#REF!</definedName>
    <definedName name="GEC_ON_GER" localSheetId="2">#REF!</definedName>
    <definedName name="GEC_ON_GER">#REF!</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[39]EMPRESA!$F$12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2">[12]Tablas!#REF!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2">'[73]7422CW00'!#REF!</definedName>
    <definedName name="ghf">'[73]7422CW00'!#REF!</definedName>
    <definedName name="ghfg" hidden="1">{"via1",#N/A,TRUE,"general";"via2",#N/A,TRUE,"general";"via3",#N/A,TRUE,"general"}</definedName>
    <definedName name="ghghy" localSheetId="2">#REF!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2">[12]Tablas!#REF!</definedName>
    <definedName name="GMM_ON_ASO">[12]Tablas!#REF!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[12]Tablas!#REF!</definedName>
    <definedName name="GOT">[12]Tablas!#REF!</definedName>
    <definedName name="GPO" localSheetId="2">[12]Tablas!#REF!</definedName>
    <definedName name="GPO">[12]Tablas!#REF!</definedName>
    <definedName name="GPR" localSheetId="2">[12]Tablas!#REF!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[12]Tablas!#REF!</definedName>
    <definedName name="GRC">[12]Tablas!#REF!</definedName>
    <definedName name="GRC_ON_ASO" localSheetId="2">[12]Tablas!#REF!</definedName>
    <definedName name="GRC_ON_ASO">[12]Tablas!#REF!</definedName>
    <definedName name="GRC_ON_DAPIAY" localSheetId="2">#REF!</definedName>
    <definedName name="GRC_ON_DAPIAY">#REF!</definedName>
    <definedName name="GRC_ON_GER" localSheetId="2">#REF!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2">[12]Tablas!#REF!</definedName>
    <definedName name="GRM">[12]Tablas!#REF!</definedName>
    <definedName name="GRM_ON_DMARES" localSheetId="2">#REF!</definedName>
    <definedName name="GRM_ON_DMARES">#REF!</definedName>
    <definedName name="GRM_ON_DRIO" localSheetId="2">#REF!</definedName>
    <definedName name="GRM_ON_DRIO">#REF!</definedName>
    <definedName name="GRN" localSheetId="2">[12]Tablas!#REF!</definedName>
    <definedName name="GRN">[12]Tablas!#REF!</definedName>
    <definedName name="GRN_ON_ASO" localSheetId="2">[12]Tablas!#REF!</definedName>
    <definedName name="GRN_ON_ASO">[12]Tablas!#REF!</definedName>
    <definedName name="GRN_ON_DIREC" localSheetId="2">#REF!</definedName>
    <definedName name="GRN_ON_DIREC">#REF!</definedName>
    <definedName name="GRS" localSheetId="2">[12]Tablas!#REF!</definedName>
    <definedName name="GRS">[12]Tablas!#REF!</definedName>
    <definedName name="GRS_ON_ASO" localSheetId="2">[12]Tablas!#REF!</definedName>
    <definedName name="GRS_ON_ASO">[12]Tablas!#REF!</definedName>
    <definedName name="GRS_ON_DIREC" localSheetId="2">#REF!</definedName>
    <definedName name="GRS_ON_DIREC">#REF!</definedName>
    <definedName name="GRS_ON_HUIL" localSheetId="2">#REF!</definedName>
    <definedName name="GRS_ON_HUIL">#REF!</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[53]Hoja1!$F$6</definedName>
    <definedName name="grupo4">[53]Hoja1!$F$7</definedName>
    <definedName name="grupo5">[53]Hoja1!$F$10</definedName>
    <definedName name="grupo6">[53]Hoja1!$F$11</definedName>
    <definedName name="grupo7">[53]Hoja1!$F$12</definedName>
    <definedName name="grupo8">[53]Hoja1!$F$13</definedName>
    <definedName name="grupo9">[53]Hoja1!$F$14</definedName>
    <definedName name="GSDG" hidden="1">{"TAB1",#N/A,TRUE,"GENERAL";"TAB2",#N/A,TRUE,"GENERAL";"TAB3",#N/A,TRUE,"GENERAL";"TAB4",#N/A,TRUE,"GENERAL";"TAB5",#N/A,TRUE,"GENERAL"}</definedName>
    <definedName name="gsfsf" hidden="1">{"via1",#N/A,TRUE,"general";"via2",#N/A,TRUE,"general";"via3",#N/A,TRUE,"general"}</definedName>
    <definedName name="GT">[75]BASE!$C$4:$H$255</definedName>
    <definedName name="GTC" localSheetId="2">[12]Tablas!#REF!</definedName>
    <definedName name="GTC">[12]Tablas!#REF!</definedName>
    <definedName name="GTE" localSheetId="2">[12]Tablas!#REF!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[12]Tablas!#REF!</definedName>
    <definedName name="GTP">[12]Tablas!#REF!</definedName>
    <definedName name="GTRE" localSheetId="2">#REF!</definedName>
    <definedName name="GTRE">#REF!</definedName>
    <definedName name="h" localSheetId="2">#REF!</definedName>
    <definedName name="h">#REF!</definedName>
    <definedName name="H_pump" localSheetId="2">#REF!</definedName>
    <definedName name="H_pump">#REF!</definedName>
    <definedName name="h9h" hidden="1">{"via1",#N/A,TRUE,"general";"via2",#N/A,TRUE,"general";"via3",#N/A,TRUE,"general"}</definedName>
    <definedName name="Hazards" localSheetId="2">#REF!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2">ROW(#REF!)</definedName>
    <definedName name="Header_Row">ROW(#REF!)</definedName>
    <definedName name="hed">[53]Datos!$D$8</definedName>
    <definedName name="hen">[53]Datos!$D$9</definedName>
    <definedName name="HERRERO" localSheetId="2">#REF!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[44]steel!$F$7:$J$7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2">#REF!</definedName>
    <definedName name="HM">#REF!</definedName>
    <definedName name="hn" hidden="1">{"TAB1",#N/A,TRUE,"GENERAL";"TAB2",#N/A,TRUE,"GENERAL";"TAB3",#N/A,TRUE,"GENERAL";"TAB4",#N/A,TRUE,"GENERAL";"TAB5",#N/A,TRUE,"GENERAL"}</definedName>
    <definedName name="HOJA1" localSheetId="2">#REF!</definedName>
    <definedName name="HOJA1">#REF!</definedName>
    <definedName name="horat" localSheetId="2">'[20]Itemes Renovación'!#REF!</definedName>
    <definedName name="horat">'[20]Itemes Renovación'!#REF!</definedName>
    <definedName name="Hornos" localSheetId="2">#REF!</definedName>
    <definedName name="Hornos">#REF!</definedName>
    <definedName name="HP_stg_Hz" localSheetId="2">#REF!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[53]Datos!$D$7</definedName>
    <definedName name="hrthtrh" hidden="1">{"TAB1",#N/A,TRUE,"GENERAL";"TAB2",#N/A,TRUE,"GENERAL";"TAB3",#N/A,TRUE,"GENERAL";"TAB4",#N/A,TRUE,"GENERAL";"TAB5",#N/A,TRUE,"GENERAL"}</definedName>
    <definedName name="hs" localSheetId="2">#REF!</definedName>
    <definedName name="hs">#REF!</definedName>
    <definedName name="hsfg" hidden="1">{"via1",#N/A,TRUE,"general";"via2",#N/A,TRUE,"general";"via3",#N/A,TRUE,"general"}</definedName>
    <definedName name="HTAS" localSheetId="2">#REF!</definedName>
    <definedName name="HTAS">#REF!</definedName>
    <definedName name="HTAS1" localSheetId="2">#REF!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#REF!</definedName>
    <definedName name="I">#REF!</definedName>
    <definedName name="i0" localSheetId="2">#REF!</definedName>
    <definedName name="i0">#REF!</definedName>
    <definedName name="i8i" hidden="1">{"TAB1",#N/A,TRUE,"GENERAL";"TAB2",#N/A,TRUE,"GENERAL";"TAB3",#N/A,TRUE,"GENERAL";"TAB4",#N/A,TRUE,"GENERAL";"TAB5",#N/A,TRUE,"GENERAL"}</definedName>
    <definedName name="ic">[53]Hoja1!$C$17</definedName>
    <definedName name="icbf">[53]Hoja1!$C$15</definedName>
    <definedName name="Icct" localSheetId="2">#REF!</definedName>
    <definedName name="Icct">#REF!</definedName>
    <definedName name="ICP" localSheetId="2">[12]Tablas!#REF!</definedName>
    <definedName name="ICP">[12]Tablas!#REF!</definedName>
    <definedName name="ICP1_1" localSheetId="2">[12]Tablas!#REF!</definedName>
    <definedName name="ICP1_1">[12]Tablas!#REF!</definedName>
    <definedName name="ICP1_1_1" localSheetId="2">[12]Tablas!#REF!</definedName>
    <definedName name="ICP1_1_1">[12]Tablas!#REF!</definedName>
    <definedName name="ICP1_1_2" localSheetId="2">[12]Tablas!#REF!</definedName>
    <definedName name="ICP1_1_2">[12]Tablas!#REF!</definedName>
    <definedName name="ICP1_1_3" localSheetId="2">[12]Tablas!#REF!</definedName>
    <definedName name="ICP1_1_3">[12]Tablas!#REF!</definedName>
    <definedName name="ICP1_1_4" localSheetId="2">[12]Tablas!#REF!</definedName>
    <definedName name="ICP1_1_4">[12]Tablas!#REF!</definedName>
    <definedName name="ICP1_2" localSheetId="2">[12]Tablas!#REF!</definedName>
    <definedName name="ICP1_2">[12]Tablas!#REF!</definedName>
    <definedName name="ICP1_3" localSheetId="2">[12]Tablas!#REF!</definedName>
    <definedName name="ICP1_3">[12]Tablas!#REF!</definedName>
    <definedName name="ICP1_4" localSheetId="2">[12]Tablas!#REF!</definedName>
    <definedName name="ICP1_4">[12]Tablas!#REF!</definedName>
    <definedName name="ID">[0]!ERR</definedName>
    <definedName name="IF" localSheetId="2">'[50]A. P. U.'!#REF!</definedName>
    <definedName name="IF">'[50]A. P. U.'!#REF!</definedName>
    <definedName name="Ig" localSheetId="2">#REF!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'[76]1'!$N$41</definedName>
    <definedName name="IMP">[25]otros!$C$3</definedName>
    <definedName name="IMPRESSION" localSheetId="2">#REF!</definedName>
    <definedName name="IMPRESSION">#REF!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ORME">[77]TABLAS!$A$1:$A$65536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[34]BASES!$E$26</definedName>
    <definedName name="INPU" localSheetId="2">#REF!</definedName>
    <definedName name="INPU">#REF!</definedName>
    <definedName name="INPUT" localSheetId="2">'[3]7422CW00'!#REF!</definedName>
    <definedName name="INPUT">'[3]7422CW00'!#REF!</definedName>
    <definedName name="INSU">[78]INSUMOS!$A$1:$E$65536</definedName>
    <definedName name="Insumos_auxiliares" localSheetId="2">[79]Insumos!#REF!</definedName>
    <definedName name="Insumos_auxiliares">[79]Insumos!#REF!</definedName>
    <definedName name="Insumos_basicos" localSheetId="2">#REF!</definedName>
    <definedName name="Insumos_basicos">#REF!</definedName>
    <definedName name="Int" localSheetId="2">#REF!</definedName>
    <definedName name="Int">#REF!</definedName>
    <definedName name="InTap">[20]Interc.tapones!$E$1:$E$65536</definedName>
    <definedName name="INTER">[69]Hoja3!$F$7:$F$9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[39]CONTRATO!$E$12</definedName>
    <definedName name="IntVal">[20]Interc.válv.!$E$1:$E$65536</definedName>
    <definedName name="INV_11">'[80]PR 1'!$A$2:$N$655</definedName>
    <definedName name="INV_Payments" localSheetId="2">[49]!INV_Payments</definedName>
    <definedName name="INV_Payments" localSheetId="1">[49]!INV_Payments</definedName>
    <definedName name="INV_Payments">[49]!INV_Payments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U" localSheetId="2">#REF!</definedName>
    <definedName name="IOU">#REF!</definedName>
    <definedName name="IOUHH">[0]!ERR</definedName>
    <definedName name="IP" localSheetId="2">#REF!</definedName>
    <definedName name="IP">#REF!</definedName>
    <definedName name="irng" localSheetId="2" hidden="1">#REF!</definedName>
    <definedName name="irng" hidden="1">#REF!</definedName>
    <definedName name="Iss">'[39]LIQUIDA-NOMINA'!$AT$4</definedName>
    <definedName name="issafp">[53]Hoja1!$C$19</definedName>
    <definedName name="isscs">[53]Hoja1!$C$21</definedName>
    <definedName name="isseps">[53]Hoja1!$C$20</definedName>
    <definedName name="ITEM">[75]BASE!$C$4:$H$255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 hidden="1">#REF!</definedName>
    <definedName name="kf" localSheetId="2">#REF!</definedName>
    <definedName name="kf">#REF!</definedName>
    <definedName name="kh" localSheetId="2">#REF!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2">#REF!</definedName>
    <definedName name="kj">#REF!</definedName>
    <definedName name="kjhkd" hidden="1">{"via1",#N/A,TRUE,"general";"via2",#N/A,TRUE,"general";"via3",#N/A,TRUE,"general"}</definedName>
    <definedName name="kjj" localSheetId="2">#REF!</definedName>
    <definedName name="kjj">#REF!</definedName>
    <definedName name="kjk" hidden="1">{"via1",#N/A,TRUE,"general";"via2",#N/A,TRUE,"general";"via3",#N/A,TRUE,"general"}</definedName>
    <definedName name="kjtrkjr" hidden="1">{"via1",#N/A,TRUE,"general";"via2",#N/A,TRUE,"general";"via3",#N/A,TRUE,"general"}</definedName>
    <definedName name="kk" localSheetId="2">#REF!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#REF!</definedName>
    <definedName name="klklk">#REF!</definedName>
    <definedName name="km" localSheetId="2">#REF!</definedName>
    <definedName name="km">#REF!</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st_Row">#N/A</definedName>
    <definedName name="lb" localSheetId="2">#REF!</definedName>
    <definedName name="lb">#REF!</definedName>
    <definedName name="ld" localSheetId="2">#REF!</definedName>
    <definedName name="ld">#REF!</definedName>
    <definedName name="Libro1_Hoja1_Lista" localSheetId="2">[81]LISTADO!#REF!</definedName>
    <definedName name="Libro1_Hoja1_Lista">[81]LISTADO!#REF!</definedName>
    <definedName name="LICITACION" localSheetId="2">#REF!</definedName>
    <definedName name="LICITACION">#REF!</definedName>
    <definedName name="LINEA" localSheetId="2">[82]CONT_ADI!#REF!</definedName>
    <definedName name="LINEA">[82]CONT_ADI!#REF!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Uni">[83]TOTALES!$D$7:$D$654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2">#REF!</definedName>
    <definedName name="llam">#REF!</definedName>
    <definedName name="LLL">[84]tub!$C$1:$J$39</definedName>
    <definedName name="lllllh" hidden="1">{"via1",#N/A,TRUE,"general";"via2",#N/A,TRUE,"general";"via3",#N/A,TRUE,"general"}</definedName>
    <definedName name="lllllllo" hidden="1">{"via1",#N/A,TRUE,"general";"via2",#N/A,TRUE,"general";"via3",#N/A,TRUE,"general"}</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[26]!absc</definedName>
    <definedName name="LOCA" localSheetId="1">[26]!absc</definedName>
    <definedName name="LOCA">[26]!absc</definedName>
    <definedName name="LOCA1" localSheetId="2">[37]!absc</definedName>
    <definedName name="LOCA1" localSheetId="1">[37]!absc</definedName>
    <definedName name="LOCA1">[37]!absc</definedName>
    <definedName name="LOCALIZACION_Y_REPLANTEO" localSheetId="2">#REF!</definedName>
    <definedName name="LOCALIZACION_Y_REPLANTEO">#REF!</definedName>
    <definedName name="LOGO">[0]!ERR</definedName>
    <definedName name="lolol" hidden="1">{"TAB1",#N/A,TRUE,"GENERAL";"TAB2",#N/A,TRUE,"GENERAL";"TAB3",#N/A,TRUE,"GENERAL";"TAB4",#N/A,TRUE,"GENERAL";"TAB5",#N/A,TRUE,"GENERAL"}</definedName>
    <definedName name="Longitud" localSheetId="2">#REF!</definedName>
    <definedName name="Longitud">#REF!</definedName>
    <definedName name="lp" localSheetId="2">#REF!</definedName>
    <definedName name="lp">#REF!</definedName>
    <definedName name="lplpl" hidden="1">{"via1",#N/A,TRUE,"general";"via2",#N/A,TRUE,"general";"via3",#N/A,TRUE,"general"}</definedName>
    <definedName name="lt" localSheetId="2">#REF!</definedName>
    <definedName name="lt">#REF!</definedName>
    <definedName name="lun" localSheetId="2">'[36]Res-Accide-10'!#REF!</definedName>
    <definedName name="lun">'[36]Res-Accide-10'!#REF!</definedName>
    <definedName name="lv" localSheetId="2">#REF!</definedName>
    <definedName name="lv">#REF!</definedName>
    <definedName name="m" localSheetId="2">#REF!</definedName>
    <definedName name="m">#REF!</definedName>
    <definedName name="MA" localSheetId="2">'[36]Res-Accide-10'!#REF!</definedName>
    <definedName name="MA">'[36]Res-Accide-10'!#REF!</definedName>
    <definedName name="MACR" localSheetId="2">#REF!</definedName>
    <definedName name="MACR">#REF!</definedName>
    <definedName name="MACRDEL" localSheetId="2">'[3]7422CW00'!#REF!</definedName>
    <definedName name="MACRDEL">'[3]7422CW00'!#REF!</definedName>
    <definedName name="Macroactividad" localSheetId="2">#REF!</definedName>
    <definedName name="Macroactividad">#REF!</definedName>
    <definedName name="mafdsf" hidden="1">{"via1",#N/A,TRUE,"general";"via2",#N/A,TRUE,"general";"via3",#N/A,TRUE,"general"}</definedName>
    <definedName name="MANUAL" localSheetId="2">#REF!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r" localSheetId="2">'[36]Res-Accide-10'!#REF!</definedName>
    <definedName name="mar">'[36]Res-Accide-10'!#REF!</definedName>
    <definedName name="MARCO_H" localSheetId="2">#REF!</definedName>
    <definedName name="MARCO_H">#REF!</definedName>
    <definedName name="marina" localSheetId="2">'[85]Informe Semanal 1'!#REF!</definedName>
    <definedName name="marina">'[85]Informe Semanal 1'!#REF!</definedName>
    <definedName name="masor" hidden="1">{"via1",#N/A,TRUE,"general";"via2",#N/A,TRUE,"general";"via3",#N/A,TRUE,"general"}</definedName>
    <definedName name="MAT" localSheetId="2">#REF!</definedName>
    <definedName name="MAT">#REF!</definedName>
    <definedName name="MATERIAL">'[86]TABLA MATERIALES'!$A$3:$D$654</definedName>
    <definedName name="materiales">[67]materiales!$A$7:$A$1317</definedName>
    <definedName name="materiales1" localSheetId="2">#REF!</definedName>
    <definedName name="materiales1">#REF!</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CCs" localSheetId="2">#REF!</definedName>
    <definedName name="MCCs">#REF!</definedName>
    <definedName name="mdd" hidden="1">{"via1",#N/A,TRUE,"general";"via2",#N/A,TRUE,"general";"via3",#N/A,TRUE,"general"}</definedName>
    <definedName name="mediah_reposo_comida" localSheetId="2">'[87]CCP,LEYES, Y DEC.'!#REF!</definedName>
    <definedName name="mediah_reposo_comida">'[87]CCP,LEYES, Y DEC.'!#REF!</definedName>
    <definedName name="meg" hidden="1">{"TAB1",#N/A,TRUE,"GENERAL";"TAB2",#N/A,TRUE,"GENERAL";"TAB3",#N/A,TRUE,"GENERAL";"TAB4",#N/A,TRUE,"GENERAL";"TAB5",#N/A,TRUE,"GENERAL"}</definedName>
    <definedName name="MENU1" localSheetId="2">'[3]7422CW00'!#REF!</definedName>
    <definedName name="MENU1">'[3]7422CW00'!#REF!</definedName>
    <definedName name="MENU2" localSheetId="2">'[3]7422CW00'!#REF!</definedName>
    <definedName name="MENU2">'[3]7422CW00'!#REF!</definedName>
    <definedName name="MENU3" localSheetId="2">'[3]7422CW00'!#REF!</definedName>
    <definedName name="MENU3">'[3]7422CW00'!#REF!</definedName>
    <definedName name="MENU4" localSheetId="2">'[3]7422CW00'!#REF!</definedName>
    <definedName name="MENU4">'[3]7422CW00'!#REF!</definedName>
    <definedName name="MENU5" localSheetId="2">'[3]7422CW00'!#REF!</definedName>
    <definedName name="MENU5">'[3]7422CW00'!#REF!</definedName>
    <definedName name="MENU6" localSheetId="2">'[3]7422CW00'!#REF!</definedName>
    <definedName name="MENU6">'[3]7422CW00'!#REF!</definedName>
    <definedName name="MES">[25]PRESUPUESTO!$C$13</definedName>
    <definedName name="MesCotiz">'[10]LIQ-NOM'!$H$3</definedName>
    <definedName name="MesCotizacion">'[39]LIQUIDA-NOMINA'!$H$3</definedName>
    <definedName name="MESES" localSheetId="2">#REF!</definedName>
    <definedName name="MESES">#REF!</definedName>
    <definedName name="MesesMora">'[10]LIQ-NOM'!$I$3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2">#REF!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2">#REF!</definedName>
    <definedName name="MOD">#REF!</definedName>
    <definedName name="MODIVejec" hidden="1">{#N/A,#N/A,FALSE,"Hoja1";#N/A,#N/A,FALSE,"Hoja2"}</definedName>
    <definedName name="Módulo3.anexo1" localSheetId="2">[9]!Módulo3.anexo1</definedName>
    <definedName name="Módulo3.anexo1" localSheetId="1">[9]!Módulo3.anexo1</definedName>
    <definedName name="Módulo3.anexo1">[9]!Módulo3.anexo1</definedName>
    <definedName name="Módulo3.anexo10" localSheetId="2">[9]!Módulo3.anexo10</definedName>
    <definedName name="Módulo3.anexo10" localSheetId="1">[9]!Módulo3.anexo10</definedName>
    <definedName name="Módulo3.anexo10">[9]!Módulo3.anexo10</definedName>
    <definedName name="Módulo3.anexo11" localSheetId="2">[9]!Módulo3.anexo11</definedName>
    <definedName name="Módulo3.anexo11" localSheetId="1">[9]!Módulo3.anexo11</definedName>
    <definedName name="Módulo3.anexo11">[9]!Módulo3.anexo11</definedName>
    <definedName name="Módulo3.anexo12" localSheetId="2">[9]!Módulo3.anexo12</definedName>
    <definedName name="Módulo3.anexo12" localSheetId="1">[9]!Módulo3.anexo12</definedName>
    <definedName name="Módulo3.anexo12">[9]!Módulo3.anexo12</definedName>
    <definedName name="Módulo3.anexo3" localSheetId="2">[9]!Módulo3.anexo3</definedName>
    <definedName name="Módulo3.anexo3" localSheetId="1">[9]!Módulo3.anexo3</definedName>
    <definedName name="Módulo3.anexo3">[9]!Módulo3.anexo3</definedName>
    <definedName name="Módulo3.anexo4" localSheetId="2">[9]!Módulo3.anexo4</definedName>
    <definedName name="Módulo3.anexo4" localSheetId="1">[9]!Módulo3.anexo4</definedName>
    <definedName name="Módulo3.anexo4">[9]!Módulo3.anexo4</definedName>
    <definedName name="Módulo3.anexo5" localSheetId="2">[9]!Módulo3.anexo5</definedName>
    <definedName name="Módulo3.anexo5" localSheetId="1">[9]!Módulo3.anexo5</definedName>
    <definedName name="Módulo3.anexo5">[9]!Módulo3.anexo5</definedName>
    <definedName name="Módulo3.anexo6" localSheetId="2">[9]!Módulo3.anexo6</definedName>
    <definedName name="Módulo3.anexo6" localSheetId="1">[9]!Módulo3.anexo6</definedName>
    <definedName name="Módulo3.anexo6">[9]!Módulo3.anexo6</definedName>
    <definedName name="Módulo8.anexo16" localSheetId="2">[9]!Módulo8.anexo16</definedName>
    <definedName name="Módulo8.anexo16" localSheetId="1">[9]!Módulo8.anexo16</definedName>
    <definedName name="Módulo8.anexo16">[9]!Módulo8.anexo16</definedName>
    <definedName name="MOE" hidden="1">{#N/A,#N/A,FALSE,"Hoja1";#N/A,#N/A,FALSE,"Hoja2"}</definedName>
    <definedName name="MONEDA">[88]Tablas!$AO$6:$AO$7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[10]EMPRESA!$I$29</definedName>
    <definedName name="MORON" localSheetId="2">#REF!</definedName>
    <definedName name="MORON">#REF!</definedName>
    <definedName name="MRLART" localSheetId="2">[2]STRSUMM0!#REF!</definedName>
    <definedName name="MRLART">[2]STRSUMM0!#REF!</definedName>
    <definedName name="MRSUPDET" localSheetId="2">[44]steel!#REF!</definedName>
    <definedName name="MRSUPDET">[44]steel!#REF!</definedName>
    <definedName name="Mtz_Avance" localSheetId="2">#REF!</definedName>
    <definedName name="Mtz_Avance">#REF!</definedName>
    <definedName name="Mv" localSheetId="2">#REF!</definedName>
    <definedName name="Mv">#REF!</definedName>
    <definedName name="n" hidden="1">{"via1",#N/A,TRUE,"general";"via2",#N/A,TRUE,"general";"via3",#N/A,TRUE,"general"}</definedName>
    <definedName name="Nada" localSheetId="2">[49]!Nada</definedName>
    <definedName name="Nada" localSheetId="1">[49]!Nada</definedName>
    <definedName name="Nada">[49]!Nada</definedName>
    <definedName name="Nafta_2">'[89] ASR+Nafta'!$K$19:$AS$19</definedName>
    <definedName name="Nafta2">'[89] ASR+Nafta'!$K$19:$AS$19</definedName>
    <definedName name="Nafta3">'[89]Todos+Nafta'!$K$19:$AS$19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2">#REF!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2">#REF!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[39]EMPRESA!$F$8</definedName>
    <definedName name="Nmax" localSheetId="2">#REF!</definedName>
    <definedName name="Nmax">#REF!</definedName>
    <definedName name="nmdlf" localSheetId="2">#REF!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PAGE" localSheetId="2">[2]STRSUMM0!#REF!</definedName>
    <definedName name="NPAGE">[2]STRSUMM0!#REF!</definedName>
    <definedName name="NUEVO" localSheetId="2">#REF!</definedName>
    <definedName name="NUEVO">#REF!</definedName>
    <definedName name="Num_Pmt_Per_Year" localSheetId="2">#REF!</definedName>
    <definedName name="Num_Pmt_Per_Year">#REF!</definedName>
    <definedName name="Number_of_Payments" localSheetId="2">MATCH(0.01,APU!End_Bal,-1)+1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2">#REF!</definedName>
    <definedName name="º1">#REF!</definedName>
    <definedName name="o9o9" hidden="1">{"via1",#N/A,TRUE,"general";"via2",#N/A,TRUE,"general";"via3",#N/A,TRUE,"general"}</definedName>
    <definedName name="OBJ">[25]PRESUPUESTO!$C$10</definedName>
    <definedName name="ObjetivoProyecto" localSheetId="2">#REF!</definedName>
    <definedName name="ObjetivoProyecto">#REF!</definedName>
    <definedName name="Obra" localSheetId="2">#REF!</definedName>
    <definedName name="Obra">#REF!</definedName>
    <definedName name="obras" localSheetId="2" hidden="1">#REF!</definedName>
    <definedName name="obras" hidden="1">#REF!</definedName>
    <definedName name="obras1" localSheetId="2">DATE(YEAR([90]!Loan_Start),MONTH([90]!Loan_Start)+Payment_Number,DAY([90]!Loan_Start))</definedName>
    <definedName name="obras1" localSheetId="1">DATE(YEAR([90]!Loan_Start),MONTH([90]!Loan_Start)+Payment_Number,DAY([90]!Loan_Start))</definedName>
    <definedName name="obras1">DATE(YEAR([90]!Loan_Start),MONTH([90]!Loan_Start)+Payment_Number,DAY([90]!Loan_Start))</definedName>
    <definedName name="obras11" localSheetId="2" hidden="1">#REF!</definedName>
    <definedName name="obras11" hidden="1">#REF!</definedName>
    <definedName name="obras111" localSheetId="2">DATE(YEAR([91]!Loan_Start),MONTH([91]!Loan_Start)+Payment_Number,DAY([91]!Loan_Start))</definedName>
    <definedName name="obras111" localSheetId="1">DATE(YEAR([91]!Loan_Start),MONTH([91]!Loan_Start)+Payment_Number,DAY([91]!Loan_Start))</definedName>
    <definedName name="obras111">DATE(YEAR([91]!Loan_Start),MONTH([91]!Loan_Start)+Payment_Number,DAY([91]!Loan_Start))</definedName>
    <definedName name="OCD" localSheetId="2">[12]Tablas!#REF!</definedName>
    <definedName name="OCD">[12]Tablas!#REF!</definedName>
    <definedName name="OCD1_1" localSheetId="2">[12]Tablas!#REF!</definedName>
    <definedName name="OCD1_1">[12]Tablas!#REF!</definedName>
    <definedName name="OCD1_1_1" localSheetId="2">[12]Tablas!#REF!</definedName>
    <definedName name="OCD1_1_1">[12]Tablas!#REF!</definedName>
    <definedName name="OCI" localSheetId="2">[12]Tablas!#REF!</definedName>
    <definedName name="OCI">[12]Tablas!#REF!</definedName>
    <definedName name="OCI1_1" localSheetId="2">[12]Tablas!#REF!</definedName>
    <definedName name="OCI1_1">[12]Tablas!#REF!</definedName>
    <definedName name="OCI1_1_1" localSheetId="2">[12]Tablas!#REF!</definedName>
    <definedName name="OCI1_1_1">[12]Tablas!#REF!</definedName>
    <definedName name="OCTUBRE" hidden="1">{#N/A,#N/A,FALSE,"orthoflow";#N/A,#N/A,FALSE,"Miscelaneos";#N/A,#N/A,FALSE,"Instrumentacio";#N/A,#N/A,FALSE,"Electrico";#N/A,#N/A,FALSE,"Valv. Seguridad"}</definedName>
    <definedName name="OD" localSheetId="2">#REF!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2">#REF!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IGEN" localSheetId="2">#REF!</definedName>
    <definedName name="ORIGEN">#REF!</definedName>
    <definedName name="ORIGINAL" hidden="1">{#N/A,#N/A,FALSE,"orthoflow";#N/A,#N/A,FALSE,"Miscelaneos";#N/A,#N/A,FALSE,"Instrumentacio";#N/A,#N/A,FALSE,"Electrico";#N/A,#N/A,FALSE,"Valv. Seguridad"}</definedName>
    <definedName name="OROZCO" localSheetId="2" hidden="1">[7]INST!#REF!</definedName>
    <definedName name="OROZCO" hidden="1">[7]INST!#REF!</definedName>
    <definedName name="otros">[67]otros!$A$6:$A$1235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hidden="1">{"via1",#N/A,TRUE,"general";"via2",#N/A,TRUE,"general";"via3",#N/A,TRUE,"general"}</definedName>
    <definedName name="Page____1____of____2" localSheetId="2">#REF!</definedName>
    <definedName name="Page____1____of____2">#REF!</definedName>
    <definedName name="Parametro_Peso">[55]Tablas!$A$1:$A$65536</definedName>
    <definedName name="Pay_Date" localSheetId="2">#REF!</definedName>
    <definedName name="Pay_Date">#REF!</definedName>
    <definedName name="Pay_Num" localSheetId="2">#REF!</definedName>
    <definedName name="Pay_Num">#REF!</definedName>
    <definedName name="Payment_Date" localSheetId="2">DATE(YEAR(APU!Loan_Start),MONTH(APU!Loan_Start)+Payment_Number,DAY(APU!Loan_Start))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DATE(YEAR([91]!Loan_Start),MONTH([91]!Loan_Start)+Payment_Number,DAY([91]!Loan_Start))</definedName>
    <definedName name="Payment_Date1" localSheetId="1">DATE(YEAR([91]!Loan_Start),MONTH([91]!Loan_Start)+Payment_Number,DAY([91]!Loan_Start))</definedName>
    <definedName name="Payment_Date1">DATE(YEAR([91]!Loan_Start),MONTH([91]!Loan_Start)+Payment_Number,DAY([91]!Loan_Start))</definedName>
    <definedName name="Payment_Needed">"Pago necesario"</definedName>
    <definedName name="Pb" localSheetId="2">#REF!</definedName>
    <definedName name="Pb">#REF!</definedName>
    <definedName name="Pd" localSheetId="2">#REF!</definedName>
    <definedName name="Pd">#REF!</definedName>
    <definedName name="PEPE">[0]!ERR</definedName>
    <definedName name="Periodo">[41]Hoja1!$C$1</definedName>
    <definedName name="PeriodoPago">'[39]LIQUIDA-NOMINA'!$C$4</definedName>
    <definedName name="PeriodoRepago" localSheetId="2">#REF!</definedName>
    <definedName name="PeriodoRepago">#REF!</definedName>
    <definedName name="PeriodoRepagoCCP" localSheetId="2">#REF!</definedName>
    <definedName name="PeriodoRepagoCCP">#REF!</definedName>
    <definedName name="phed">[53]Hoja1!$C$4</definedName>
    <definedName name="phen">[53]Hoja1!$C$5</definedName>
    <definedName name="Pindis" localSheetId="2">#REF!</definedName>
    <definedName name="Pindis">#REF!</definedName>
    <definedName name="pint" localSheetId="2">'[73]7422CW00'!#REF!</definedName>
    <definedName name="pint">'[73]7422CW00'!#REF!</definedName>
    <definedName name="pintura" localSheetId="2">'[73]7422CW00'!#REF!</definedName>
    <definedName name="pintura">'[73]7422CW00'!#REF!</definedName>
    <definedName name="pintyura" localSheetId="2">[92]STRSUMM0!#REF!</definedName>
    <definedName name="pintyura">[92]STRSUMM0!#REF!</definedName>
    <definedName name="PIP" localSheetId="2">#REF!</definedName>
    <definedName name="PIP">#REF!</definedName>
    <definedName name="Piscinas" localSheetId="2">#REF!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AD" hidden="1">{"TAB1",#N/A,TRUE,"GENERAL";"TAB2",#N/A,TRUE,"GENERAL";"TAB3",#N/A,TRUE,"GENERAL";"TAB4",#N/A,TRUE,"GENERAL";"TAB5",#N/A,TRUE,"GENERAL"}</definedName>
    <definedName name="Platinas" localSheetId="2">#REF!</definedName>
    <definedName name="Platinas">#REF!</definedName>
    <definedName name="Plazo">[34]BASES!$E$27</definedName>
    <definedName name="PlazoAIU" localSheetId="2">#REF!</definedName>
    <definedName name="PlazoAIU">#REF!</definedName>
    <definedName name="PLPLUNN" hidden="1">{"TAB1",#N/A,TRUE,"GENERAL";"TAB2",#N/A,TRUE,"GENERAL";"TAB3",#N/A,TRUE,"GENERAL";"TAB4",#N/A,TRUE,"GENERAL";"TAB5",#N/A,TRUE,"GENERAL"}</definedName>
    <definedName name="PMP" localSheetId="2">#REF!</definedName>
    <definedName name="PMP">#REF!</definedName>
    <definedName name="POCETAS" localSheetId="2">#REF!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#REF!</definedName>
    <definedName name="popu">#REF!</definedName>
    <definedName name="popvds" hidden="1">{"TAB1",#N/A,TRUE,"GENERAL";"TAB2",#N/A,TRUE,"GENERAL";"TAB3",#N/A,TRUE,"GENERAL";"TAB4",#N/A,TRUE,"GENERAL";"TAB5",#N/A,TRUE,"GENERAL"}</definedName>
    <definedName name="porc" localSheetId="2">#REF!</definedName>
    <definedName name="porc">#REF!</definedName>
    <definedName name="PORCE">[35]BASES!$E$26</definedName>
    <definedName name="Porcentaje" localSheetId="2">#REF!</definedName>
    <definedName name="Porcentaje">#REF!</definedName>
    <definedName name="PORCENTAJE1" localSheetId="2">#REF!</definedName>
    <definedName name="PORCENTAJE1">#REF!</definedName>
    <definedName name="PORTADA2" localSheetId="2">'[93]Hoja 1 '!#REF!</definedName>
    <definedName name="PORTADA2">'[93]Hoja 1 '!#REF!</definedName>
    <definedName name="POSICION_PRESUP" localSheetId="2">[11]Tablas!#REF!</definedName>
    <definedName name="POSICION_PRESUP">[11]Tablas!#REF!</definedName>
    <definedName name="POSICIONES" localSheetId="2">#REF!</definedName>
    <definedName name="POSICIONES">#REF!</definedName>
    <definedName name="pouig" hidden="1">{"via1",#N/A,TRUE,"general";"via2",#N/A,TRUE,"general";"via3",#N/A,TRUE,"general"}</definedName>
    <definedName name="POZO">[55]Tablas!$C$1:$C$65536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2">#REF!</definedName>
    <definedName name="PPtoNorte">#REF!</definedName>
    <definedName name="pqroj" hidden="1">{"via1",#N/A,TRUE,"general";"via2",#N/A,TRUE,"general";"via3",#N/A,TRUE,"general"}</definedName>
    <definedName name="Pr">[45]medelo!$D$46</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T" localSheetId="2">#REF!</definedName>
    <definedName name="PREST">#REF!</definedName>
    <definedName name="PRIMER" hidden="1">{"via1",#N/A,TRUE,"general";"via2",#N/A,TRUE,"general";"via3",#N/A,TRUE,"general"}</definedName>
    <definedName name="PRIMERO">'[85]Informe Semanal 1'!$V$43:$W$43</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OFFSET(APU!Full_Print,0,0,[0]!Last_Row)</definedName>
    <definedName name="Print_Area_Reset">OFFSET(Full_Print,0,0,Last_Row)</definedName>
    <definedName name="PRINT_TITLES">#N/A</definedName>
    <definedName name="PRINT_TITLES_MI">#N/A</definedName>
    <definedName name="PRINT1" localSheetId="2">'[3]7422CW00'!#REF!</definedName>
    <definedName name="PRINT1">'[3]7422CW00'!#REF!</definedName>
    <definedName name="PRINT2" localSheetId="2">'[3]7422CW00'!#REF!</definedName>
    <definedName name="PRINT2">'[3]7422CW00'!#REF!</definedName>
    <definedName name="PRIVADO" localSheetId="2">#REF!</definedName>
    <definedName name="PRIVADO">#REF!</definedName>
    <definedName name="prn">[53]Hoja1!$C$3</definedName>
    <definedName name="prnf">[53]Hoja1!$C$6</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[34]BASES!$B$31</definedName>
    <definedName name="PROGDES" localSheetId="2">#REF!</definedName>
    <definedName name="PROGDES">#REF!</definedName>
    <definedName name="Programa" localSheetId="2">#REF!</definedName>
    <definedName name="Programa">#REF!</definedName>
    <definedName name="programainv">[0]!ERR</definedName>
    <definedName name="Proponente" localSheetId="2">#REF!</definedName>
    <definedName name="Proponente">#REF!</definedName>
    <definedName name="PRUEBA" localSheetId="2">[94]!absc</definedName>
    <definedName name="PRUEBA" localSheetId="1">[94]!absc</definedName>
    <definedName name="PRUEBA">[94]!absc</definedName>
    <definedName name="prueba1" localSheetId="2">[94]!absc</definedName>
    <definedName name="prueba1" localSheetId="1">[94]!absc</definedName>
    <definedName name="prueba1">[94]!absc</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2">#REF!</definedName>
    <definedName name="PW">#REF!</definedName>
    <definedName name="Pwf">'[95]ORITO 02 '!$A$12</definedName>
    <definedName name="Pwf_actual">'[95]ORITO 02 '!$E$6</definedName>
    <definedName name="Pwf_i">[45]medelo!$A$66:$A$83</definedName>
    <definedName name="Pwf_min">'[95]ORITO 02 '!$E$8</definedName>
    <definedName name="Pwfd" localSheetId="2">#REF!</definedName>
    <definedName name="Pwfd">#REF!</definedName>
    <definedName name="Q" localSheetId="2">#REF!</definedName>
    <definedName name="Q">#REF!</definedName>
    <definedName name="Q_actual">'[95]ORITO 02 '!$E$7</definedName>
    <definedName name="Q_BRUTO" localSheetId="2">#REF!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[45]medelo!$B$63</definedName>
    <definedName name="qqqqqw" hidden="1">{"via1",#N/A,TRUE,"general";"via2",#N/A,TRUE,"general";"via3",#N/A,TRUE,"general"}</definedName>
    <definedName name="QS" localSheetId="2">#REF!</definedName>
    <definedName name="QS">#REF!</definedName>
    <definedName name="Qt">'[95]ORITO 02 '!$E$9</definedName>
    <definedName name="QTIES" localSheetId="2">#REF!</definedName>
    <definedName name="QTIES">#REF!</definedName>
    <definedName name="QTY" localSheetId="2">#REF!</definedName>
    <definedName name="QTY">#REF!</definedName>
    <definedName name="qw" hidden="1">{"via1",#N/A,TRUE,"general";"via2",#N/A,TRUE,"general";"via3",#N/A,TRUE,"general"}</definedName>
    <definedName name="qwdas2" hidden="1">{"via1",#N/A,TRUE,"general";"via2",#N/A,TRUE,"general";"via3",#N/A,TRUE,"general"}</definedName>
    <definedName name="QWE" localSheetId="2">#REF!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q" localSheetId="2">#REF!</definedName>
    <definedName name="rdq">#REF!</definedName>
    <definedName name="Reactores" localSheetId="2">#REF!</definedName>
    <definedName name="Reactores">#REF!</definedName>
    <definedName name="Recall_2">'[89] ASR+Nafta'!$E$9:$E$21</definedName>
    <definedName name="Recall_3">'[89]Todos+Nafta'!$E$9:$E$21</definedName>
    <definedName name="Recorder" localSheetId="2">#REF!</definedName>
    <definedName name="Recorder">#REF!</definedName>
    <definedName name="recursos">[96]RECURSOS!$A$8:$A$204</definedName>
    <definedName name="rege" hidden="1">{"TAB1",#N/A,TRUE,"GENERAL";"TAB2",#N/A,TRUE,"GENERAL";"TAB3",#N/A,TRUE,"GENERAL";"TAB4",#N/A,TRUE,"GENERAL";"TAB5",#N/A,TRUE,"GENERAL"}</definedName>
    <definedName name="REGIMEN_CONTRAT">[88]Tablas!$M$6:$M$8</definedName>
    <definedName name="REGIONAL">[88]Tablas!$I$6:$I$10</definedName>
    <definedName name="RegistroCoordinador" localSheetId="2">#REF!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 localSheetId="2">#REF!</definedName>
    <definedName name="rendimiento">#REF!</definedName>
    <definedName name="RENDIMIENTO____CARGA" localSheetId="2">#REF!</definedName>
    <definedName name="RENDIMIENTO____CARGA">#REF!</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istividad" localSheetId="2">#REF!</definedName>
    <definedName name="Resistividad">#REF!</definedName>
    <definedName name="RESU" localSheetId="2">#REF!</definedName>
    <definedName name="RESU">#REF!</definedName>
    <definedName name="resu8" localSheetId="2">[9]!resu8</definedName>
    <definedName name="resu8" localSheetId="1">[9]!resu8</definedName>
    <definedName name="resu8">[9]!resu8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[34]BASES!$E$31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2">[97]Ingenieria!#REF!</definedName>
    <definedName name="RID">[97]Ingenieria!#REF!</definedName>
    <definedName name="RISP" localSheetId="2">'[3]7422CW00'!#REF!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[53]Datos!$D$12</definedName>
    <definedName name="Ro" localSheetId="2">#REF!,#REF!,#REF!</definedName>
    <definedName name="Ro">#REF!,#REF!,#REF!</definedName>
    <definedName name="rr">[0]!ERR</definedName>
    <definedName name="rrr" hidden="1">{"via1",#N/A,TRUE,"general";"via2",#N/A,TRUE,"general";"via3",#N/A,TRUE,"general"}</definedName>
    <definedName name="rrrr" localSheetId="2">'[98]Form5 _Pág_ 1'!#REF!</definedName>
    <definedName name="rrrr">'[98]Form5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2">#REF!</definedName>
    <definedName name="Rs">#REF!</definedName>
    <definedName name="rsdgsd5" hidden="1">{"TAB1",#N/A,TRUE,"GENERAL";"TAB2",#N/A,TRUE,"GENERAL";"TAB3",#N/A,TRUE,"GENERAL";"TAB4",#N/A,TRUE,"GENERAL";"TAB5",#N/A,TRUE,"GENERAL"}</definedName>
    <definedName name="RSS" localSheetId="2">#REF!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2">#REF!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2">#REF!</definedName>
    <definedName name="SALID1">#REF!</definedName>
    <definedName name="SalMinimo">[34]BASES!$E$41</definedName>
    <definedName name="sbgfbgdr" hidden="1">{"via1",#N/A,TRUE,"general";"via2",#N/A,TRUE,"general";"via3",#N/A,TRUE,"general"}</definedName>
    <definedName name="SBS" localSheetId="2">#REF!</definedName>
    <definedName name="SBS">#REF!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2">#REF!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 localSheetId="2">#REF!</definedName>
    <definedName name="SEMANA_C3">#REF!</definedName>
    <definedName name="sena">[53]Hoja1!$C$14</definedName>
    <definedName name="SERO">[0]!ERR</definedName>
    <definedName name="setrj" hidden="1">{"via1",#N/A,TRUE,"general";"via2",#N/A,TRUE,"general";"via3",#N/A,TRUE,"general"}</definedName>
    <definedName name="sett" hidden="1">{"via1",#N/A,TRUE,"general";"via2",#N/A,TRUE,"general";"via3",#N/A,TRUE,"general"}</definedName>
    <definedName name="sf">[53]Hoja1!$C$12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2">[44]steel!#REF!</definedName>
    <definedName name="SHEE_INT">[44]steel!#REF!</definedName>
    <definedName name="SHEET" localSheetId="2">'[3]7422CW00'!#REF!</definedName>
    <definedName name="SHEET">'[3]7422CW00'!#REF!</definedName>
    <definedName name="SHEET_KP">[44]steel!$C$7:$L$47</definedName>
    <definedName name="SHEET_MR">[44]steel!$C$7:$J$47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[0]!ERR</definedName>
    <definedName name="SINGOLO" localSheetId="2">'[3]7422CW00'!#REF!</definedName>
    <definedName name="SINGOLO">'[3]7422CW00'!#REF!</definedName>
    <definedName name="SISISIS">[0]!ERR</definedName>
    <definedName name="Smlv">'[10]DATOS CONTRATO'!$I$9</definedName>
    <definedName name="smlv01">[39]CONTRATO!$I$9</definedName>
    <definedName name="smlv2001">[39]CONTRATO!$H$9</definedName>
    <definedName name="SMML">'[63]ASPECTOS TECNICOS'!$O$12:$P$32</definedName>
    <definedName name="SN">[10]EMPRESA!$G$29</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1" hidden="1">'PRESUPUESTO OFICIAL UNITARIO'!$I$52</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'PRESUPUESTO OFICIAL UNITARIO'!$I$58</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'PRESUPUESTO OFICIAL UNITARIO'!$I$58</definedName>
    <definedName name="solver_pre" localSheetId="1" hidden="1">0.000001</definedName>
    <definedName name="solver_rel1" localSheetId="1" hidden="1">2</definedName>
    <definedName name="solver_rhs1" localSheetId="1" hidden="1">'PRESUPUESTO OFICIAL UNITARIO'!$I$59</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rwrwr" hidden="1">{"TAB1",#N/A,TRUE,"GENERAL";"TAB2",#N/A,TRUE,"GENERAL";"TAB3",#N/A,TRUE,"GENERAL";"TAB4",#N/A,TRUE,"GENERAL";"TAB5",#N/A,TRUE,"GENERAL"}</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a">[53]Hoja1!$C$25</definedName>
    <definedName name="ssh">[53]Hoja1!$C$24</definedName>
    <definedName name="sss" localSheetId="2">MODULO10.auto_abrir</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2">#REF!</definedName>
    <definedName name="St">#REF!</definedName>
    <definedName name="ST_BLDG" localSheetId="2">'[3]7422CW00'!#REF!</definedName>
    <definedName name="ST_BLDG">'[3]7422CW00'!#REF!</definedName>
    <definedName name="ST_CW" localSheetId="2">'[3]7422CW00'!#REF!</definedName>
    <definedName name="ST_CW">'[3]7422CW00'!#REF!</definedName>
    <definedName name="STALO1" localSheetId="2">'[3]7422CW00'!#REF!</definedName>
    <definedName name="STALO1">'[3]7422CW00'!#REF!</definedName>
    <definedName name="STAMPA" localSheetId="2">#REF!</definedName>
    <definedName name="STAMPA">#REF!</definedName>
    <definedName name="STANU" localSheetId="2">'[3]7422CW00'!#REF!</definedName>
    <definedName name="STANU">'[3]7422CW00'!#REF!</definedName>
    <definedName name="START" localSheetId="2">#REF!</definedName>
    <definedName name="START">#REF!</definedName>
    <definedName name="START1" localSheetId="2">'[3]7422CW00'!#REF!</definedName>
    <definedName name="START1">'[3]7422CW00'!#REF!</definedName>
    <definedName name="STENU" localSheetId="2">'[3]7422CW00'!#REF!</definedName>
    <definedName name="STENU">'[3]7422CW00'!#REF!</definedName>
    <definedName name="Stock" localSheetId="2">'[99]PxQ Cantidades'!#REF!</definedName>
    <definedName name="Stock">'[99]PxQ Cantidades'!#REF!</definedName>
    <definedName name="STONU" localSheetId="2">'[3]7422CW00'!#REF!</definedName>
    <definedName name="STONU">'[3]7422CW00'!#REF!</definedName>
    <definedName name="STRESS_RELIEVIN" localSheetId="2">#REF!</definedName>
    <definedName name="STRESS_RELIEVIN">#REF!</definedName>
    <definedName name="STSUMM" localSheetId="2">'[3]7422CW00'!#REF!</definedName>
    <definedName name="STSUMM">'[3]7422CW00'!#REF!</definedName>
    <definedName name="stt" hidden="1">{"via1",#N/A,TRUE,"general";"via2",#N/A,TRUE,"general";"via3",#N/A,TRUE,"general"}</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a">[51]Hoja1!$F$60</definedName>
    <definedName name="Summary" localSheetId="2">#REF!</definedName>
    <definedName name="Summary">#REF!</definedName>
    <definedName name="SUP_ART" localSheetId="2">[44]steel!#REF!</definedName>
    <definedName name="SUP_ART">[44]steel!#REF!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[12]Tablas!#REF!</definedName>
    <definedName name="SUP_VPR_GTP">[12]Tablas!#REF!</definedName>
    <definedName name="SUP_VPR_NA" localSheetId="2">#REF!</definedName>
    <definedName name="SUP_VPR_NA">#REF!</definedName>
    <definedName name="SUPER">[55]Tablas!$H$1:$H$65536</definedName>
    <definedName name="SUPERFICIE" localSheetId="2">#REF!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[21]!absc</definedName>
    <definedName name="t" localSheetId="1">[21]!absc</definedName>
    <definedName name="t">[21]!absc</definedName>
    <definedName name="t_1" localSheetId="2">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[55]Tablas!$B$1:$B$65536</definedName>
    <definedName name="TABLA" localSheetId="2">#REF!</definedName>
    <definedName name="TABLA">#REF!</definedName>
    <definedName name="tabla1">[100]Hoja3!$B$4:$F$28</definedName>
    <definedName name="TABLEKP" localSheetId="2">'[3]7422CW00'!#REF!</definedName>
    <definedName name="TABLEKP">'[3]7422CW00'!#REF!</definedName>
    <definedName name="TABLEPRI" localSheetId="2">#REF!</definedName>
    <definedName name="TABLEPRI">#REF!</definedName>
    <definedName name="tales" localSheetId="2">[1]LIQUIDACION!#REF!</definedName>
    <definedName name="tales">[1]LIQUIDACION!#REF!</definedName>
    <definedName name="Tambores" localSheetId="2">#REF!</definedName>
    <definedName name="Tambores">#REF!</definedName>
    <definedName name="Tanques" localSheetId="2">#REF!</definedName>
    <definedName name="Tanques">#REF!</definedName>
    <definedName name="TAREAS_INICIALES" localSheetId="2">#REF!</definedName>
    <definedName name="TAREAS_INICIALES">#REF!</definedName>
    <definedName name="TARIFA" localSheetId="2">#REF!</definedName>
    <definedName name="TARIFA">#REF!</definedName>
    <definedName name="TarifaPension">[39]EMPRESA!$F$24</definedName>
    <definedName name="TARIFAS">[101]TARIFAS!$A$1:$F$52</definedName>
    <definedName name="TarifaSalud">[39]EMPRESA!$F$26</definedName>
    <definedName name="Tasa" localSheetId="2">#REF!</definedName>
    <definedName name="Tasa">#REF!</definedName>
    <definedName name="TASA_DE_CAMBIO" localSheetId="2">#REF!</definedName>
    <definedName name="TASA_DE_CAMBIO">#REF!</definedName>
    <definedName name="Tasa1">'[102]Bases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c" localSheetId="2">#REF!</definedName>
    <definedName name="tc">#REF!</definedName>
    <definedName name="tdy" hidden="1">{"TAB1",#N/A,TRUE,"GENERAL";"TAB2",#N/A,TRUE,"GENERAL";"TAB3",#N/A,TRUE,"GENERAL";"TAB4",#N/A,TRUE,"GENERAL";"TAB5",#N/A,TRUE,"GENERAL"}</definedName>
    <definedName name="telefono">[39]EMPRESA!$F$16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hidden="1">{"TAB1",#N/A,TRUE,"GENERAL";"TAB2",#N/A,TRUE,"GENERAL";"TAB3",#N/A,TRUE,"GENERAL";"TAB4",#N/A,TRUE,"GENERAL";"TAB5",#N/A,TRUE,"GENERAL"}</definedName>
    <definedName name="THP" localSheetId="2">#REF!</definedName>
    <definedName name="THP">#REF!</definedName>
    <definedName name="thtj" hidden="1">{"via1",#N/A,TRUE,"general";"via2",#N/A,TRUE,"general";"via3",#N/A,TRUE,"general"}</definedName>
    <definedName name="TIEMPO">[35]BASES!$E$27</definedName>
    <definedName name="TIPO" localSheetId="2">#REF!</definedName>
    <definedName name="TIPO">#REF!</definedName>
    <definedName name="TIPO_GRUPO" localSheetId="2">#REF!</definedName>
    <definedName name="TIPO_GRUPO">#REF!</definedName>
    <definedName name="TipoGC">[88]Tablas!$U$6:$U$15</definedName>
    <definedName name="TipoNeces">[88]Tablas!$Q$6:$Q$8</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_xlnm.Print_Titles" localSheetId="1">'PRESUPUESTO OFICIAL UNITARIO'!$10:$12</definedName>
    <definedName name="_xlnm.Print_Titles">#N/A</definedName>
    <definedName name="Títulos_a_imprimir_IM" localSheetId="2">#REF!</definedName>
    <definedName name="Títulos_a_imprimir_IM">#REF!</definedName>
    <definedName name="tk">'[10]DATOS CONTRATO'!$E$18</definedName>
    <definedName name="TK_1" localSheetId="2" hidden="1">[22]INST!#REF!</definedName>
    <definedName name="TK_1" hidden="1">[22]INST!#REF!</definedName>
    <definedName name="TKSLCI07">[10]EMPRESA!$F$22</definedName>
    <definedName name="tld">[53]Datos!$D$14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2">#REF!</definedName>
    <definedName name="TOT">#REF!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'[39]NOMINA 1'!$N$38</definedName>
    <definedName name="TOTALHH" localSheetId="2">#REF!</definedName>
    <definedName name="TOTALHH">#REF!</definedName>
    <definedName name="TOTALHH1" localSheetId="2">#REF!</definedName>
    <definedName name="TOTALHH1">#REF!</definedName>
    <definedName name="TotalVacaciones">'[39]NOMINA 1'!$N$37</definedName>
    <definedName name="TotAuxAlim">'[10]NOMINA-1'!$E$37</definedName>
    <definedName name="TotAuxAlimentacion">'[39]NOMINA 1'!$E$38</definedName>
    <definedName name="TotAuxCom">'[10]NOMINA-1'!$E$39</definedName>
    <definedName name="TotAuxComi">'[39]NOMINA 1'!$E$40</definedName>
    <definedName name="TotAuxDotacion">'[39]NOMINA 1'!$E$41</definedName>
    <definedName name="TotAuxHab">'[39]NOMINA 1'!$E$37</definedName>
    <definedName name="TotAuxTransporte">'[39]NOMINA 1'!$E$39</definedName>
    <definedName name="TotBasico">'[39]NOMINA 1'!$E$35</definedName>
    <definedName name="TotCom">'[10]NOMINA-1'!$E$41</definedName>
    <definedName name="TotComision">'[39]NOMINA 1'!$E$42</definedName>
    <definedName name="TotExtras">'[39]NOMINA 1'!$E$36</definedName>
    <definedName name="TotIntercesantias">'[39]NOMINA 1'!$N$39</definedName>
    <definedName name="TotPrimaServicios">'[39]NOMINA 1'!$N$36</definedName>
    <definedName name="TotPrimaServicos">'[39]NOMINA 1'!$N$36</definedName>
    <definedName name="TotPrimaVacaciones">'[39]NOMINA 1'!$N$41</definedName>
    <definedName name="TotPrimConv">'[10]NOMINA-1'!$N$39</definedName>
    <definedName name="TotPrimConvencional">'[39]NOMINA 1'!$N$40</definedName>
    <definedName name="TotPrimVac">'[10]NOMINA-1'!$N$40</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'[10]NOMINA-1'!$N$36</definedName>
    <definedName name="tr" hidden="1">{"TAB1",#N/A,TRUE,"GENERAL";"TAB2",#N/A,TRUE,"GENERAL";"TAB3",#N/A,TRUE,"GENERAL";"TAB4",#N/A,TRUE,"GENERAL";"TAB5",#N/A,TRUE,"GENERAL"}</definedName>
    <definedName name="TrainSpec" localSheetId="2">#REF!</definedName>
    <definedName name="TrainSpec">#REF!</definedName>
    <definedName name="Transmisores" localSheetId="2">#REF!</definedName>
    <definedName name="Transmisores">#REF!</definedName>
    <definedName name="Transporte">'[10]DATOS CONTRATO'!$E$16</definedName>
    <definedName name="TRAT">[103]desmonte!$E$48</definedName>
    <definedName name="TREM" localSheetId="2">#REF!</definedName>
    <definedName name="TREM">#REF!</definedName>
    <definedName name="Trenes" localSheetId="2">#REF!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hidden="1">{"via1",#N/A,TRUE,"general";"via2",#N/A,TRUE,"general";"via3",#N/A,TRUE,"general"}</definedName>
    <definedName name="TRM">[104]Tablas!$B$2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2">#REF!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2">'[87]CCP,LEYES, Y DEC.'!#REF!</definedName>
    <definedName name="tvmenor90min">'[87]CCP,LEYES,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hidden="1">{"via1",#N/A,TRUE,"general";"via2",#N/A,TRUE,"general";"via3",#N/A,TRUE,"general"}</definedName>
    <definedName name="UIC" localSheetId="2">[12]Tablas!#REF!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N_PRI" localSheetId="2">#REF!</definedName>
    <definedName name="UN_PRI">#REF!</definedName>
    <definedName name="UNIT">'[105]Lista APU'!$A$3:$D$479</definedName>
    <definedName name="UNITARIO">[106]Unitarios!$A$3:$D$13</definedName>
    <definedName name="Unitarios" localSheetId="2">#REF!</definedName>
    <definedName name="Unitarios">#REF!</definedName>
    <definedName name="unj" localSheetId="2"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2">#REF!</definedName>
    <definedName name="USxCOL">#REF!</definedName>
    <definedName name="ut">'[76]1'!$N$42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[107]CONTRATO!$E$9</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IF(APU!Loan_Amount*APU!Interest_Rate*APU!Loan_Years*APU!Loan_Start&gt;0,1,0)</definedName>
    <definedName name="Values_Entered">IF(Loan_Amount*Interest_Rate*Loan_Years*Loan_Start&gt;0,1,0)</definedName>
    <definedName name="Válvulas" localSheetId="2">#REF!</definedName>
    <definedName name="Válvulas">#REF!</definedName>
    <definedName name="Var">[20]Varios.!$E$1:$E$65536</definedName>
    <definedName name="VARIACION1" localSheetId="2">#REF!</definedName>
    <definedName name="VARIACION1">#REF!</definedName>
    <definedName name="Varios" localSheetId="2">#REF!</definedName>
    <definedName name="Varios">#REF!</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2">#REF!</definedName>
    <definedName name="VentaAiu">#REF!</definedName>
    <definedName name="VEX" localSheetId="2">[12]Tablas!#REF!</definedName>
    <definedName name="VEX">[12]Tablas!#REF!</definedName>
    <definedName name="VEX_ON" localSheetId="2">#REF!</definedName>
    <definedName name="VEX_ON">#REF!</definedName>
    <definedName name="VEX1_1" localSheetId="2">[12]Tablas!#REF!</definedName>
    <definedName name="VEX1_1">[12]Tablas!#REF!</definedName>
    <definedName name="VEX1_1_1" localSheetId="2">[12]Tablas!#REF!</definedName>
    <definedName name="VEX1_1_1">[12]Tablas!#REF!</definedName>
    <definedName name="VEX1_1_2" localSheetId="2">[12]Tablas!#REF!</definedName>
    <definedName name="VEX1_1_2">[12]Tablas!#REF!</definedName>
    <definedName name="VEX1_1_3" localSheetId="2">[12]Tablas!#REF!</definedName>
    <definedName name="VEX1_1_3">[12]Tablas!#REF!</definedName>
    <definedName name="VEX1_1_4" localSheetId="2">[12]Tablas!#REF!</definedName>
    <definedName name="VEX1_1_4">[12]Tablas!#REF!</definedName>
    <definedName name="VEX1_2" localSheetId="2">[12]Tablas!#REF!</definedName>
    <definedName name="VEX1_2">[12]Tablas!#REF!</definedName>
    <definedName name="VEX1_3" localSheetId="2">[12]Tablas!#REF!</definedName>
    <definedName name="VEX1_3">[12]Tablas!#REF!</definedName>
    <definedName name="VFA" localSheetId="2">[12]Tablas!#REF!</definedName>
    <definedName name="VFA">[12]Tablas!#REF!</definedName>
    <definedName name="VFA1_1" localSheetId="2">[12]Tablas!#REF!</definedName>
    <definedName name="VFA1_1">[12]Tablas!#REF!</definedName>
    <definedName name="VFA1_1_1" localSheetId="2">[12]Tablas!#REF!</definedName>
    <definedName name="VFA1_1_1">[12]Tablas!#REF!</definedName>
    <definedName name="VFA1_1_2" localSheetId="2">[12]Tablas!#REF!</definedName>
    <definedName name="VFA1_1_2">[12]Tablas!#REF!</definedName>
    <definedName name="VFA1_1_3" localSheetId="2">[12]Tablas!#REF!</definedName>
    <definedName name="VFA1_1_3">[12]Tablas!#REF!</definedName>
    <definedName name="VFA1_1_4" localSheetId="2">[12]Tablas!#REF!</definedName>
    <definedName name="VFA1_1_4">[12]Tablas!#REF!</definedName>
    <definedName name="VFA1_1_5" localSheetId="2">[12]Tablas!#REF!</definedName>
    <definedName name="VFA1_1_5">[12]Tablas!#REF!</definedName>
    <definedName name="VFA1_1_6" localSheetId="2">[12]Tablas!#REF!</definedName>
    <definedName name="VFA1_1_6">[12]Tablas!#REF!</definedName>
    <definedName name="VFA1_2" localSheetId="2">[12]Tablas!#REF!</definedName>
    <definedName name="VFA1_2">[12]Tablas!#REF!</definedName>
    <definedName name="VFA1_3" localSheetId="2">[12]Tablas!#REF!</definedName>
    <definedName name="VFA1_3">[12]Tablas!#REF!</definedName>
    <definedName name="vfbgnhyt" hidden="1">{"via1",#N/A,TRUE,"general";"via2",#N/A,TRUE,"general";"via3",#N/A,TRUE,"general"}</definedName>
    <definedName name="vfh" localSheetId="2">'[73]7422CW00'!#REF!</definedName>
    <definedName name="vfh">'[73]7422CW00'!#REF!</definedName>
    <definedName name="VFR" localSheetId="2">#REF!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CEP_DIRECC">[88]Tablas!$A$6:$A$26</definedName>
    <definedName name="VigenciaDolares" localSheetId="2">#REF!</definedName>
    <definedName name="VigenciaDolares">#REF!</definedName>
    <definedName name="VigenciaPesos" localSheetId="2">#REF!</definedName>
    <definedName name="VigenciaPesos">#REF!</definedName>
    <definedName name="VIGFUTURA">[88]Tablas!$J$6:$J$8</definedName>
    <definedName name="VIT" localSheetId="2">[12]Tablas!#REF!</definedName>
    <definedName name="VIT">[12]Tablas!#REF!</definedName>
    <definedName name="VIT1_1" localSheetId="2">[12]Tablas!#REF!</definedName>
    <definedName name="VIT1_1">[12]Tablas!#REF!</definedName>
    <definedName name="VIT1_1_1" localSheetId="2">[12]Tablas!#REF!</definedName>
    <definedName name="VIT1_1_1">[12]Tablas!#REF!</definedName>
    <definedName name="VIT1_1_10" localSheetId="2">[12]Tablas!#REF!</definedName>
    <definedName name="VIT1_1_10">[12]Tablas!#REF!</definedName>
    <definedName name="VIT1_1_11" localSheetId="2">[12]Tablas!#REF!</definedName>
    <definedName name="VIT1_1_11">[12]Tablas!#REF!</definedName>
    <definedName name="VIT1_1_12" localSheetId="2">[12]Tablas!#REF!</definedName>
    <definedName name="VIT1_1_12">[12]Tablas!#REF!</definedName>
    <definedName name="VIT1_1_13" localSheetId="2">[12]Tablas!#REF!</definedName>
    <definedName name="VIT1_1_13">[12]Tablas!#REF!</definedName>
    <definedName name="VIT1_1_14" localSheetId="2">[12]Tablas!#REF!</definedName>
    <definedName name="VIT1_1_14">[12]Tablas!#REF!</definedName>
    <definedName name="VIT1_1_15" localSheetId="2">[12]Tablas!#REF!</definedName>
    <definedName name="VIT1_1_15">[12]Tablas!#REF!</definedName>
    <definedName name="VIT1_1_16" localSheetId="2">[12]Tablas!#REF!</definedName>
    <definedName name="VIT1_1_16">[12]Tablas!#REF!</definedName>
    <definedName name="VIt1_1_17" localSheetId="2">[12]Tablas!#REF!</definedName>
    <definedName name="VIt1_1_17">[12]Tablas!#REF!</definedName>
    <definedName name="VIT1_1_18" localSheetId="2">[12]Tablas!#REF!</definedName>
    <definedName name="VIT1_1_18">[12]Tablas!#REF!</definedName>
    <definedName name="VIt1_1_19" localSheetId="2">[12]Tablas!#REF!</definedName>
    <definedName name="VIt1_1_19">[12]Tablas!#REF!</definedName>
    <definedName name="VIT1_1_2" localSheetId="2">[12]Tablas!#REF!</definedName>
    <definedName name="VIT1_1_2">[12]Tablas!#REF!</definedName>
    <definedName name="VIT1_1_20" localSheetId="2">[12]Tablas!#REF!</definedName>
    <definedName name="VIT1_1_20">[12]Tablas!#REF!</definedName>
    <definedName name="VIT1_1_3" localSheetId="2">[12]Tablas!#REF!</definedName>
    <definedName name="VIT1_1_3">[12]Tablas!#REF!</definedName>
    <definedName name="VIT1_1_4" localSheetId="2">[12]Tablas!#REF!</definedName>
    <definedName name="VIT1_1_4">[12]Tablas!#REF!</definedName>
    <definedName name="VIT1_1_5" localSheetId="2">[12]Tablas!#REF!</definedName>
    <definedName name="VIT1_1_5">[12]Tablas!#REF!</definedName>
    <definedName name="VIT1_1_6" localSheetId="2">[12]Tablas!#REF!</definedName>
    <definedName name="VIT1_1_6">[12]Tablas!#REF!</definedName>
    <definedName name="VIT1_1_7" localSheetId="2">[12]Tablas!#REF!</definedName>
    <definedName name="VIT1_1_7">[12]Tablas!#REF!</definedName>
    <definedName name="VIT1_1_8" localSheetId="2">[12]Tablas!#REF!</definedName>
    <definedName name="VIT1_1_8">[12]Tablas!#REF!</definedName>
    <definedName name="VIT1_1_9" localSheetId="2">[12]Tablas!#REF!</definedName>
    <definedName name="VIT1_1_9">[12]Tablas!#REF!</definedName>
    <definedName name="VIT1_2" localSheetId="2">[12]Tablas!#REF!</definedName>
    <definedName name="VIT1_2">[12]Tablas!#REF!</definedName>
    <definedName name="VIT1_3" localSheetId="2">[12]Tablas!#REF!</definedName>
    <definedName name="VIT1_3">[12]Tablas!#REF!</definedName>
    <definedName name="VIT1_4" localSheetId="2">[12]Tablas!#REF!</definedName>
    <definedName name="VIT1_4">[12]Tablas!#REF!</definedName>
    <definedName name="VIT1_5" localSheetId="2">[12]Tablas!#REF!</definedName>
    <definedName name="VIT1_5">[12]Tablas!#REF!</definedName>
    <definedName name="VIT1_6" localSheetId="2">[12]Tablas!#REF!</definedName>
    <definedName name="VIT1_6">[12]Tablas!#REF!</definedName>
    <definedName name="vital5">[49]Personalizar!$E$15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[12]Tablas!#REF!</definedName>
    <definedName name="VPR1_1">[12]Tablas!#REF!</definedName>
    <definedName name="VPR1_1_1" localSheetId="2">[12]Tablas!#REF!</definedName>
    <definedName name="VPR1_1_1">[12]Tablas!#REF!</definedName>
    <definedName name="VPR1_1_10" localSheetId="2">[12]Tablas!#REF!</definedName>
    <definedName name="VPR1_1_10">[12]Tablas!#REF!</definedName>
    <definedName name="VPR1_1_11" localSheetId="2">[12]Tablas!#REF!</definedName>
    <definedName name="VPR1_1_11">[12]Tablas!#REF!</definedName>
    <definedName name="VPR1_1_12" localSheetId="2">[12]Tablas!#REF!</definedName>
    <definedName name="VPR1_1_12">[12]Tablas!#REF!</definedName>
    <definedName name="VPR1_1_13" localSheetId="2">[12]Tablas!#REF!</definedName>
    <definedName name="VPR1_1_13">[12]Tablas!#REF!</definedName>
    <definedName name="VPR1_1_14" localSheetId="2">[12]Tablas!#REF!</definedName>
    <definedName name="VPR1_1_14">[12]Tablas!#REF!</definedName>
    <definedName name="VPR1_1_15" localSheetId="2">[12]Tablas!#REF!</definedName>
    <definedName name="VPR1_1_15">[12]Tablas!#REF!</definedName>
    <definedName name="VPR1_1_16" localSheetId="2">[12]Tablas!#REF!</definedName>
    <definedName name="VPR1_1_16">[12]Tablas!#REF!</definedName>
    <definedName name="VPR1_1_17" localSheetId="2">[12]Tablas!#REF!</definedName>
    <definedName name="VPR1_1_17">[12]Tablas!#REF!</definedName>
    <definedName name="VPR1_1_18" localSheetId="2">[12]Tablas!#REF!</definedName>
    <definedName name="VPR1_1_18">[12]Tablas!#REF!</definedName>
    <definedName name="VPR1_1_19" localSheetId="2">[12]Tablas!#REF!</definedName>
    <definedName name="VPR1_1_19">[12]Tablas!#REF!</definedName>
    <definedName name="VPR1_1_2" localSheetId="2">[12]Tablas!#REF!</definedName>
    <definedName name="VPR1_1_2">[12]Tablas!#REF!</definedName>
    <definedName name="VPR1_1_20" localSheetId="2">[12]Tablas!#REF!</definedName>
    <definedName name="VPR1_1_20">[12]Tablas!#REF!</definedName>
    <definedName name="VPR1_1_21" localSheetId="2">[12]Tablas!#REF!</definedName>
    <definedName name="VPR1_1_21">[12]Tablas!#REF!</definedName>
    <definedName name="VPR1_1_22" localSheetId="2">[12]Tablas!#REF!</definedName>
    <definedName name="VPR1_1_22">[12]Tablas!#REF!</definedName>
    <definedName name="VPR1_1_23" localSheetId="2">[12]Tablas!#REF!</definedName>
    <definedName name="VPR1_1_23">[12]Tablas!#REF!</definedName>
    <definedName name="VPR1_1_24" localSheetId="2">[12]Tablas!#REF!</definedName>
    <definedName name="VPR1_1_24">[12]Tablas!#REF!</definedName>
    <definedName name="VPR1_1_25" localSheetId="2">[12]Tablas!#REF!</definedName>
    <definedName name="VPR1_1_25">[12]Tablas!#REF!</definedName>
    <definedName name="VPR1_1_26" localSheetId="2">[12]Tablas!#REF!</definedName>
    <definedName name="VPR1_1_26">[12]Tablas!#REF!</definedName>
    <definedName name="VPR1_1_27" localSheetId="2">[12]Tablas!#REF!</definedName>
    <definedName name="VPR1_1_27">[12]Tablas!#REF!</definedName>
    <definedName name="VPR1_1_28" localSheetId="2">[12]Tablas!#REF!</definedName>
    <definedName name="VPR1_1_28">[12]Tablas!#REF!</definedName>
    <definedName name="VPR1_1_29" localSheetId="2">[12]Tablas!#REF!</definedName>
    <definedName name="VPR1_1_29">[12]Tablas!#REF!</definedName>
    <definedName name="VPR1_1_3" localSheetId="2">[12]Tablas!#REF!</definedName>
    <definedName name="VPR1_1_3">[12]Tablas!#REF!</definedName>
    <definedName name="VPR1_1_30" localSheetId="2">[12]Tablas!#REF!</definedName>
    <definedName name="VPR1_1_30">[12]Tablas!#REF!</definedName>
    <definedName name="VPR1_1_31" localSheetId="2">[12]Tablas!#REF!</definedName>
    <definedName name="VPR1_1_31">[12]Tablas!#REF!</definedName>
    <definedName name="VPR1_1_32" localSheetId="2">[12]Tablas!#REF!</definedName>
    <definedName name="VPR1_1_32">[12]Tablas!#REF!</definedName>
    <definedName name="VPR1_1_4" localSheetId="2">[12]Tablas!#REF!</definedName>
    <definedName name="VPR1_1_4">[12]Tablas!#REF!</definedName>
    <definedName name="VPR1_1_5" localSheetId="2">[12]Tablas!#REF!</definedName>
    <definedName name="VPR1_1_5">[12]Tablas!#REF!</definedName>
    <definedName name="VPR1_1_6" localSheetId="2">[12]Tablas!#REF!</definedName>
    <definedName name="VPR1_1_6">[12]Tablas!#REF!</definedName>
    <definedName name="VPR1_1_7" localSheetId="2">[12]Tablas!#REF!</definedName>
    <definedName name="VPR1_1_7">[12]Tablas!#REF!</definedName>
    <definedName name="VPR1_1_8" localSheetId="2">[12]Tablas!#REF!</definedName>
    <definedName name="VPR1_1_8">[12]Tablas!#REF!</definedName>
    <definedName name="VPR1_1_9" localSheetId="2">[12]Tablas!#REF!</definedName>
    <definedName name="VPR1_1_9">[12]Tablas!#REF!</definedName>
    <definedName name="VPR1_2" localSheetId="2">[12]Tablas!#REF!</definedName>
    <definedName name="VPR1_2">[12]Tablas!#REF!</definedName>
    <definedName name="VPR1_3" localSheetId="2">[12]Tablas!#REF!</definedName>
    <definedName name="VPR1_3">[12]Tablas!#REF!</definedName>
    <definedName name="VPR1_4" localSheetId="2">[12]Tablas!#REF!</definedName>
    <definedName name="VPR1_4">[12]Tablas!#REF!</definedName>
    <definedName name="VPR1_5" localSheetId="2">[12]Tablas!#REF!</definedName>
    <definedName name="VPR1_5">[12]Tablas!#REF!</definedName>
    <definedName name="VPR1_6" localSheetId="2">[12]Tablas!#REF!</definedName>
    <definedName name="VPR1_6">[12]Tablas!#REF!</definedName>
    <definedName name="vpt" localSheetId="2">#REF!</definedName>
    <definedName name="vpt">#REF!</definedName>
    <definedName name="VRP" localSheetId="2">[12]Tablas!#REF!</definedName>
    <definedName name="VRP">[12]Tablas!#REF!</definedName>
    <definedName name="VRP_PETROQ" localSheetId="2">#REF!</definedName>
    <definedName name="VRP_PETROQ">#REF!</definedName>
    <definedName name="VRP1_1" localSheetId="2">[12]Tablas!#REF!</definedName>
    <definedName name="VRP1_1">[12]Tablas!#REF!</definedName>
    <definedName name="VRP1_1_1" localSheetId="2">[12]Tablas!#REF!</definedName>
    <definedName name="VRP1_1_1">[12]Tablas!#REF!</definedName>
    <definedName name="VRP1_1_10" localSheetId="2">[12]Tablas!#REF!</definedName>
    <definedName name="VRP1_1_10">[12]Tablas!#REF!</definedName>
    <definedName name="VRP1_1_11" localSheetId="2">[12]Tablas!#REF!</definedName>
    <definedName name="VRP1_1_11">[12]Tablas!#REF!</definedName>
    <definedName name="VRP1_1_12" localSheetId="2">[12]Tablas!#REF!</definedName>
    <definedName name="VRP1_1_12">[12]Tablas!#REF!</definedName>
    <definedName name="VRP1_1_13" localSheetId="2">[12]Tablas!#REF!</definedName>
    <definedName name="VRP1_1_13">[12]Tablas!#REF!</definedName>
    <definedName name="VRP1_1_14" localSheetId="2">[12]Tablas!#REF!</definedName>
    <definedName name="VRP1_1_14">[12]Tablas!#REF!</definedName>
    <definedName name="VRP1_1_15" localSheetId="2">[12]Tablas!#REF!</definedName>
    <definedName name="VRP1_1_15">[12]Tablas!#REF!</definedName>
    <definedName name="VRP1_1_16" localSheetId="2">[12]Tablas!#REF!</definedName>
    <definedName name="VRP1_1_16">[12]Tablas!#REF!</definedName>
    <definedName name="VRP1_1_17" localSheetId="2">[12]Tablas!#REF!</definedName>
    <definedName name="VRP1_1_17">[12]Tablas!#REF!</definedName>
    <definedName name="VRP1_1_18" localSheetId="2">[12]Tablas!#REF!</definedName>
    <definedName name="VRP1_1_18">[12]Tablas!#REF!</definedName>
    <definedName name="VRP1_1_19" localSheetId="2">[12]Tablas!#REF!</definedName>
    <definedName name="VRP1_1_19">[12]Tablas!#REF!</definedName>
    <definedName name="VRP1_1_2" localSheetId="2">[12]Tablas!#REF!</definedName>
    <definedName name="VRP1_1_2">[12]Tablas!#REF!</definedName>
    <definedName name="VRP1_1_20" localSheetId="2">[12]Tablas!#REF!</definedName>
    <definedName name="VRP1_1_20">[12]Tablas!#REF!</definedName>
    <definedName name="VRP1_1_21" localSheetId="2">[12]Tablas!#REF!</definedName>
    <definedName name="VRP1_1_21">[12]Tablas!#REF!</definedName>
    <definedName name="VRP1_1_22" localSheetId="2">[12]Tablas!#REF!</definedName>
    <definedName name="VRP1_1_22">[12]Tablas!#REF!</definedName>
    <definedName name="VRP1_1_23" localSheetId="2">[12]Tablas!#REF!</definedName>
    <definedName name="VRP1_1_23">[12]Tablas!#REF!</definedName>
    <definedName name="VRP1_1_3" localSheetId="2">[12]Tablas!#REF!</definedName>
    <definedName name="VRP1_1_3">[12]Tablas!#REF!</definedName>
    <definedName name="VRP1_1_4" localSheetId="2">[12]Tablas!#REF!</definedName>
    <definedName name="VRP1_1_4">[12]Tablas!#REF!</definedName>
    <definedName name="VRP1_1_5" localSheetId="2">[12]Tablas!#REF!</definedName>
    <definedName name="VRP1_1_5">[12]Tablas!#REF!</definedName>
    <definedName name="VRP1_1_6" localSheetId="2">[12]Tablas!#REF!</definedName>
    <definedName name="VRP1_1_6">[12]Tablas!#REF!</definedName>
    <definedName name="VRP1_1_7" localSheetId="2">[12]Tablas!#REF!</definedName>
    <definedName name="VRP1_1_7">[12]Tablas!#REF!</definedName>
    <definedName name="VRP1_1_8" localSheetId="2">[12]Tablas!#REF!</definedName>
    <definedName name="VRP1_1_8">[12]Tablas!#REF!</definedName>
    <definedName name="VRP1_1_9" localSheetId="2">[12]Tablas!#REF!</definedName>
    <definedName name="VRP1_1_9">[12]Tablas!#REF!</definedName>
    <definedName name="VRP1_2" localSheetId="2">[12]Tablas!#REF!</definedName>
    <definedName name="VRP1_2">[12]Tablas!#REF!</definedName>
    <definedName name="VRP1_3" localSheetId="2">[12]Tablas!#REF!</definedName>
    <definedName name="VRP1_3">[12]Tablas!#REF!</definedName>
    <definedName name="VRP1_4" localSheetId="2">[12]Tablas!#REF!</definedName>
    <definedName name="VRP1_4">[12]Tablas!#REF!</definedName>
    <definedName name="vsdfj" hidden="1">{"via1",#N/A,TRUE,"general";"via2",#N/A,TRUE,"general";"via3",#N/A,TRUE,"general"}</definedName>
    <definedName name="VSM" localSheetId="2">[12]Tablas!#REF!</definedName>
    <definedName name="VSM">[12]Tablas!#REF!</definedName>
    <definedName name="VSM1_1" localSheetId="2">[12]Tablas!#REF!</definedName>
    <definedName name="VSM1_1">[12]Tablas!#REF!</definedName>
    <definedName name="VSM1_1_1" localSheetId="2">[12]Tablas!#REF!</definedName>
    <definedName name="VSM1_1_1">[12]Tablas!#REF!</definedName>
    <definedName name="VSM1_1_2" localSheetId="2">[12]Tablas!#REF!</definedName>
    <definedName name="VSM1_1_2">[12]Tablas!#REF!</definedName>
    <definedName name="VSM1_1_3" localSheetId="2">[12]Tablas!#REF!</definedName>
    <definedName name="VSM1_1_3">[12]Tablas!#REF!</definedName>
    <definedName name="VSM1_1_4" localSheetId="2">[12]Tablas!#REF!</definedName>
    <definedName name="VSM1_1_4">[12]Tablas!#REF!</definedName>
    <definedName name="VSM1_1_5" localSheetId="2">[12]Tablas!#REF!</definedName>
    <definedName name="VSM1_1_5">[12]Tablas!#REF!</definedName>
    <definedName name="VSM1_2" localSheetId="2">[12]Tablas!#REF!</definedName>
    <definedName name="VSM1_2">[12]Tablas!#REF!</definedName>
    <definedName name="VSM1_3" localSheetId="2">[12]Tablas!#REF!</definedName>
    <definedName name="VSM1_3">[12]Tablas!#REF!</definedName>
    <definedName name="VSM1_4" localSheetId="2">[12]Tablas!#REF!</definedName>
    <definedName name="VSM1_4">[12]Tablas!#REF!</definedName>
    <definedName name="VSM1_5" localSheetId="2">[12]Tablas!#REF!</definedName>
    <definedName name="VSM1_5">[12]Tablas!#REF!</definedName>
    <definedName name="vsp" localSheetId="2">#REF!</definedName>
    <definedName name="vsp">#REF!</definedName>
    <definedName name="vt" hidden="1">{"via1",#N/A,TRUE,"general";"via2",#N/A,TRUE,"general";"via3",#N/A,TRUE,"general"}</definedName>
    <definedName name="vutil" localSheetId="2">#REF!</definedName>
    <definedName name="vutil">#REF!</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BS" localSheetId="2">'[108]2004'!#REF!</definedName>
    <definedName name="WBS">'[108]2004'!#REF!</definedName>
    <definedName name="Wcut" localSheetId="2">#REF!</definedName>
    <definedName name="Wcut">#REF!</definedName>
    <definedName name="WD" localSheetId="2">#REF!</definedName>
    <definedName name="WD">#REF!</definedName>
    <definedName name="WDD" hidden="1">{#N/A,#N/A,FALSE,"orthoflow";#N/A,#N/A,FALSE,"Miscelaneos";#N/A,#N/A,FALSE,"Instrumentacio";#N/A,#N/A,FALSE,"Electrico";#N/A,#N/A,FALSE,"Valv. Seguridad"}</definedName>
    <definedName name="WDFSDF" localSheetId="2">'[36]Res-Accide-10'!#REF!</definedName>
    <definedName name="WDFSDF">'[36]Res-Accide-10'!#REF!</definedName>
    <definedName name="wedw" localSheetId="2">#REF!</definedName>
    <definedName name="wedw">#REF!</definedName>
    <definedName name="WEFWE" localSheetId="2">'[36]Res-Accide-10'!#REF!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'[36]Res-Accide-10'!#REF!</definedName>
    <definedName name="WILSON">'[36]Res-Accide-10'!#REF!</definedName>
    <definedName name="WQ" localSheetId="2">#REF!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hidden="1">{"TAB1",#N/A,TRUE,"GENERAL";"TAB2",#N/A,TRUE,"GENERAL";"TAB3",#N/A,TRUE,"GENERAL";"TAB4",#N/A,TRUE,"GENERAL";"TAB5",#N/A,TRUE,"GENERAL"}</definedName>
    <definedName name="WW" localSheetId="2">[1]LIQUIDACION!#REF!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#REF!</definedName>
    <definedName name="x">#REF!</definedName>
    <definedName name="xcbvbs" hidden="1">{"TAB1",#N/A,TRUE,"GENERAL";"TAB2",#N/A,TRUE,"GENERAL";"TAB3",#N/A,TRUE,"GENERAL";"TAB4",#N/A,TRUE,"GENERAL";"TAB5",#N/A,TRUE,"GENERAL"}</definedName>
    <definedName name="XD" localSheetId="2">#REF!</definedName>
    <definedName name="XD">#REF!</definedName>
    <definedName name="XSW" hidden="1">{#N/A,#N/A,TRUE,"1842CWN0"}</definedName>
    <definedName name="xsxs" hidden="1">{"TAB1",#N/A,TRUE,"GENERAL";"TAB2",#N/A,TRUE,"GENERAL";"TAB3",#N/A,TRUE,"GENERAL";"TAB4",#N/A,TRUE,"GENERAL";"TAB5",#N/A,TRUE,"GENERAL"}</definedName>
    <definedName name="XX" localSheetId="2">#REF!</definedName>
    <definedName name="XX">#REF!</definedName>
    <definedName name="xxfg" hidden="1">{"via1",#N/A,TRUE,"general";"via2",#N/A,TRUE,"general";"via3",#N/A,TRUE,"general"}</definedName>
    <definedName name="XXXX" localSheetId="2" hidden="1">#REF!</definedName>
    <definedName name="XXXX" hidden="1">#REF!</definedName>
    <definedName name="xxxxx" localSheetId="2">[109]!absc</definedName>
    <definedName name="xxxxx" localSheetId="1">[109]!absc</definedName>
    <definedName name="xxxxx">[109]!absc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hidden="1">{"via1",#N/A,TRUE,"general";"via2",#N/A,TRUE,"general";"via3",#N/A,TRUE,"general"}</definedName>
    <definedName name="Y" localSheetId="2">[26]!absc</definedName>
    <definedName name="Y" localSheetId="1">[26]!absc</definedName>
    <definedName name="Y">[26]!absc</definedName>
    <definedName name="y6y6" hidden="1">{"via1",#N/A,TRUE,"general";"via2",#N/A,TRUE,"general";"via3",#N/A,TRUE,"general"}</definedName>
    <definedName name="YA" localSheetId="2">#REF!</definedName>
    <definedName name="YA">#REF!</definedName>
    <definedName name="yery" hidden="1">{"via1",#N/A,TRUE,"general";"via2",#N/A,TRUE,"general";"via3",#N/A,TRUE,"general"}</definedName>
    <definedName name="YHN" localSheetId="2">#REF!</definedName>
    <definedName name="YHN">#REF!</definedName>
    <definedName name="yhy" hidden="1">{"TAB1",#N/A,TRUE,"GENERAL";"TAB2",#N/A,TRUE,"GENERAL";"TAB3",#N/A,TRUE,"GENERAL";"TAB4",#N/A,TRUE,"GENERAL";"TAB5",#N/A,TRUE,"GENERAL"}</definedName>
    <definedName name="YJ" localSheetId="2">#REF!</definedName>
    <definedName name="YJ">#REF!</definedName>
    <definedName name="yjyj" hidden="1">{"TAB1",#N/A,TRUE,"GENERAL";"TAB2",#N/A,TRUE,"GENERAL";"TAB3",#N/A,TRUE,"GENERAL";"TAB4",#N/A,TRUE,"GENERAL";"TAB5",#N/A,TRUE,"GENERAL"}</definedName>
    <definedName name="YOYO">'[110]AISLAMIENTO CATEGORIAS II Y III'!$G$1:$I$65536</definedName>
    <definedName name="yrey" hidden="1">{"via1",#N/A,TRUE,"general";"via2",#N/A,TRUE,"general";"via3",#N/A,TRUE,"general"}</definedName>
    <definedName name="yry" hidden="1">{"via1",#N/A,TRUE,"general";"via2",#N/A,TRUE,"general";"via3",#N/A,TRUE,"general"}</definedName>
    <definedName name="YT" localSheetId="2">#REF!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'[50]A. P. U.'!#REF!</definedName>
    <definedName name="ZZZZZZZZZZZ">'[50]A. P. U.'!#REF!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8" i="14" l="1"/>
  <c r="I47" i="14"/>
  <c r="I40" i="14"/>
  <c r="I27" i="14"/>
  <c r="I26" i="14"/>
  <c r="M24" i="14"/>
  <c r="M26" i="14"/>
  <c r="L22" i="14"/>
  <c r="M16" i="14"/>
  <c r="M14" i="14"/>
  <c r="G25" i="13" l="1"/>
  <c r="G35" i="14"/>
  <c r="G19" i="14" l="1"/>
  <c r="G44" i="14"/>
  <c r="D40" i="14"/>
  <c r="H65" i="10"/>
  <c r="H66" i="10"/>
  <c r="H67" i="10"/>
  <c r="H68" i="10"/>
  <c r="H69" i="10"/>
  <c r="H70" i="10"/>
  <c r="H71" i="10"/>
  <c r="H72" i="10"/>
  <c r="H73" i="10"/>
  <c r="H74" i="10"/>
  <c r="H64" i="10"/>
  <c r="H27" i="10"/>
  <c r="H20" i="10"/>
  <c r="H155" i="10"/>
  <c r="H13" i="10"/>
  <c r="G148" i="10"/>
  <c r="H148" i="10" s="1"/>
  <c r="G147" i="10"/>
  <c r="H147" i="10" s="1"/>
  <c r="G146" i="10"/>
  <c r="H146" i="10" s="1"/>
  <c r="G145" i="10"/>
  <c r="H145" i="10" s="1"/>
  <c r="G144" i="10"/>
  <c r="H144" i="10" s="1"/>
  <c r="G141" i="10"/>
  <c r="H141" i="10" s="1"/>
  <c r="G140" i="10"/>
  <c r="H140" i="10" s="1"/>
  <c r="G139" i="10"/>
  <c r="H139" i="10" s="1"/>
  <c r="G138" i="10"/>
  <c r="H138" i="10" s="1"/>
  <c r="G137" i="10"/>
  <c r="H137" i="10" s="1"/>
  <c r="G136" i="10"/>
  <c r="H136" i="10" s="1"/>
  <c r="G135" i="10"/>
  <c r="H135" i="10" s="1"/>
  <c r="G134" i="10"/>
  <c r="H134" i="10" s="1"/>
  <c r="H63" i="10" l="1"/>
  <c r="G45" i="14"/>
  <c r="H133" i="10"/>
  <c r="H143" i="10"/>
  <c r="G60" i="10" l="1"/>
  <c r="H60" i="10" s="1"/>
  <c r="G59" i="10"/>
  <c r="H59" i="10" s="1"/>
  <c r="G58" i="10"/>
  <c r="H58" i="10" s="1"/>
  <c r="H57" i="10"/>
  <c r="G56" i="10"/>
  <c r="H56" i="10" s="1"/>
  <c r="G55" i="10"/>
  <c r="H55" i="10" s="1"/>
  <c r="G31" i="10"/>
  <c r="H31" i="10" s="1"/>
  <c r="G36" i="10"/>
  <c r="H54" i="10" l="1"/>
  <c r="F48" i="14" l="1"/>
  <c r="E48" i="14"/>
  <c r="D48" i="14"/>
  <c r="F47" i="14"/>
  <c r="E47" i="14"/>
  <c r="D47" i="14"/>
  <c r="F46" i="14"/>
  <c r="E46" i="14"/>
  <c r="D46" i="14"/>
  <c r="F45" i="14"/>
  <c r="E45" i="14"/>
  <c r="D45" i="14"/>
  <c r="F44" i="14"/>
  <c r="E44" i="14"/>
  <c r="D44" i="14"/>
  <c r="F43" i="14"/>
  <c r="E43" i="14"/>
  <c r="D43" i="14"/>
  <c r="F40" i="14"/>
  <c r="E40" i="14"/>
  <c r="F39" i="14"/>
  <c r="E39" i="14"/>
  <c r="D39" i="14"/>
  <c r="F38" i="14"/>
  <c r="E38" i="14"/>
  <c r="D38" i="14"/>
  <c r="F35" i="14"/>
  <c r="E35" i="14"/>
  <c r="D35" i="14"/>
  <c r="F34" i="14"/>
  <c r="E34" i="14"/>
  <c r="D34" i="14"/>
  <c r="F33" i="14"/>
  <c r="E33" i="14"/>
  <c r="D33" i="14"/>
  <c r="F30" i="14"/>
  <c r="E30" i="14"/>
  <c r="D30" i="14"/>
  <c r="F29" i="14"/>
  <c r="E29" i="14"/>
  <c r="D29" i="14"/>
  <c r="F26" i="14"/>
  <c r="E26" i="14"/>
  <c r="D26" i="14"/>
  <c r="F23" i="14"/>
  <c r="E23" i="14"/>
  <c r="D23" i="14"/>
  <c r="F22" i="14"/>
  <c r="E22" i="14"/>
  <c r="D22" i="14"/>
  <c r="F19" i="14"/>
  <c r="E19" i="14"/>
  <c r="D19" i="14"/>
  <c r="F18" i="14"/>
  <c r="E18" i="14"/>
  <c r="D18" i="14"/>
  <c r="F17" i="14"/>
  <c r="E17" i="14"/>
  <c r="D17" i="14"/>
  <c r="F16" i="14"/>
  <c r="E16" i="14"/>
  <c r="D16" i="14"/>
  <c r="F15" i="14"/>
  <c r="E15" i="14"/>
  <c r="D15" i="14"/>
  <c r="F14" i="14"/>
  <c r="E14" i="14"/>
  <c r="D14" i="14"/>
  <c r="K46" i="13"/>
  <c r="H35" i="13"/>
  <c r="H34" i="13"/>
  <c r="H21" i="13"/>
  <c r="H20" i="13"/>
  <c r="H19" i="13"/>
  <c r="H17" i="13"/>
  <c r="H16" i="13"/>
  <c r="H15" i="13"/>
  <c r="H14" i="13"/>
  <c r="H13" i="13"/>
  <c r="H12" i="13"/>
  <c r="H11" i="13"/>
  <c r="E5" i="13"/>
  <c r="I10" i="13" l="1"/>
  <c r="I33" i="13"/>
  <c r="H164" i="10" l="1"/>
  <c r="H163" i="10" s="1"/>
  <c r="H161" i="10"/>
  <c r="G158" i="10"/>
  <c r="H158" i="10" s="1"/>
  <c r="H157" i="10" s="1"/>
  <c r="G154" i="10"/>
  <c r="H154" i="10" s="1"/>
  <c r="H153" i="10"/>
  <c r="H152" i="10"/>
  <c r="G151" i="10"/>
  <c r="H151" i="10" s="1"/>
  <c r="H131" i="10"/>
  <c r="H130" i="10"/>
  <c r="H129" i="10"/>
  <c r="H128" i="10"/>
  <c r="H127" i="10"/>
  <c r="H126" i="10" l="1"/>
  <c r="H150" i="10"/>
  <c r="H160" i="10"/>
  <c r="G124" i="10" l="1"/>
  <c r="H124" i="10" s="1"/>
  <c r="H123" i="10"/>
  <c r="G122" i="10"/>
  <c r="H122" i="10" s="1"/>
  <c r="G121" i="10"/>
  <c r="H121" i="10" s="1"/>
  <c r="H118" i="10"/>
  <c r="G117" i="10"/>
  <c r="H117" i="10" s="1"/>
  <c r="G116" i="10"/>
  <c r="H116" i="10" s="1"/>
  <c r="G113" i="10"/>
  <c r="H113" i="10" s="1"/>
  <c r="G112" i="10"/>
  <c r="H112" i="10" s="1"/>
  <c r="G111" i="10"/>
  <c r="H111" i="10" s="1"/>
  <c r="G110" i="10"/>
  <c r="H110" i="10" s="1"/>
  <c r="G109" i="10"/>
  <c r="H109" i="10" s="1"/>
  <c r="G100" i="10"/>
  <c r="H100" i="10" s="1"/>
  <c r="G99" i="10"/>
  <c r="H99" i="10" s="1"/>
  <c r="G98" i="10"/>
  <c r="H98" i="10" s="1"/>
  <c r="G97" i="10"/>
  <c r="H97" i="10" s="1"/>
  <c r="G94" i="10"/>
  <c r="H94" i="10" s="1"/>
  <c r="G93" i="10"/>
  <c r="H93" i="10" s="1"/>
  <c r="G92" i="10"/>
  <c r="H92" i="10" s="1"/>
  <c r="G91" i="10"/>
  <c r="H91" i="10" s="1"/>
  <c r="G90" i="10"/>
  <c r="H90" i="10" s="1"/>
  <c r="G89" i="10"/>
  <c r="H89" i="10" s="1"/>
  <c r="G88" i="10"/>
  <c r="H88" i="10" s="1"/>
  <c r="G85" i="10"/>
  <c r="H85" i="10" s="1"/>
  <c r="G84" i="10"/>
  <c r="H84" i="10" s="1"/>
  <c r="G83" i="10"/>
  <c r="H83" i="10" s="1"/>
  <c r="G82" i="10"/>
  <c r="H82" i="10" s="1"/>
  <c r="G81" i="10"/>
  <c r="H81" i="10" s="1"/>
  <c r="G80" i="10"/>
  <c r="H80" i="10" s="1"/>
  <c r="G79" i="10"/>
  <c r="H79" i="10" s="1"/>
  <c r="G78" i="10"/>
  <c r="H78" i="10" s="1"/>
  <c r="G106" i="10"/>
  <c r="H106" i="10" s="1"/>
  <c r="G105" i="10"/>
  <c r="H105" i="10" s="1"/>
  <c r="G104" i="10"/>
  <c r="H104" i="10" s="1"/>
  <c r="G103" i="10"/>
  <c r="H103" i="10" s="1"/>
  <c r="G52" i="10"/>
  <c r="H52" i="10" s="1"/>
  <c r="G51" i="10"/>
  <c r="H51" i="10" s="1"/>
  <c r="G50" i="10"/>
  <c r="H50" i="10" s="1"/>
  <c r="G49" i="10"/>
  <c r="H49" i="10" s="1"/>
  <c r="G48" i="10"/>
  <c r="H48" i="10" s="1"/>
  <c r="G45" i="10"/>
  <c r="H45" i="10" s="1"/>
  <c r="G44" i="10"/>
  <c r="H44" i="10" s="1"/>
  <c r="G43" i="10"/>
  <c r="H43" i="10" s="1"/>
  <c r="G42" i="10"/>
  <c r="H42" i="10" s="1"/>
  <c r="G41" i="10"/>
  <c r="H41" i="10" s="1"/>
  <c r="G40" i="10"/>
  <c r="H40" i="10" s="1"/>
  <c r="G37" i="10"/>
  <c r="H37" i="10" s="1"/>
  <c r="H36" i="10"/>
  <c r="G35" i="10"/>
  <c r="H35" i="10" s="1"/>
  <c r="G32" i="10"/>
  <c r="H32" i="10" s="1"/>
  <c r="G30" i="10"/>
  <c r="H30" i="10" s="1"/>
  <c r="G26" i="10"/>
  <c r="H26" i="10" s="1"/>
  <c r="G25" i="10"/>
  <c r="H25" i="10" s="1"/>
  <c r="G24" i="10"/>
  <c r="H24" i="10" s="1"/>
  <c r="G23" i="10"/>
  <c r="H23" i="10" s="1"/>
  <c r="G19" i="10"/>
  <c r="H19" i="10" s="1"/>
  <c r="G18" i="10"/>
  <c r="H18" i="10" s="1"/>
  <c r="G17" i="10"/>
  <c r="H17" i="10" s="1"/>
  <c r="G16" i="10"/>
  <c r="H16" i="10" s="1"/>
  <c r="G12" i="10"/>
  <c r="H12" i="10" s="1"/>
  <c r="G11" i="10"/>
  <c r="H11" i="10" s="1"/>
  <c r="G10" i="10"/>
  <c r="H10" i="10" s="1"/>
  <c r="G9" i="10"/>
  <c r="H9" i="10" s="1"/>
  <c r="G8" i="10"/>
  <c r="H8" i="10" s="1"/>
  <c r="H96" i="10" l="1"/>
  <c r="H115" i="10"/>
  <c r="H108" i="10"/>
  <c r="H120" i="10"/>
  <c r="H7" i="10"/>
  <c r="H15" i="10"/>
  <c r="H22" i="10"/>
  <c r="H102" i="10"/>
  <c r="H77" i="10"/>
  <c r="H87" i="10"/>
  <c r="H47" i="10"/>
  <c r="H29" i="10"/>
  <c r="H34" i="10"/>
  <c r="H39" i="10"/>
  <c r="B11" i="7" l="1"/>
  <c r="J61" i="7" l="1"/>
  <c r="J48" i="7"/>
  <c r="J44" i="7"/>
  <c r="J40" i="7"/>
  <c r="J31" i="7"/>
  <c r="J27" i="7"/>
  <c r="J22" i="7" l="1"/>
  <c r="J35" i="7"/>
  <c r="J62" i="7" l="1"/>
  <c r="J65" i="7" s="1"/>
  <c r="J66" i="7" s="1"/>
  <c r="F28" i="13"/>
  <c r="F29" i="13"/>
  <c r="F38" i="13"/>
  <c r="F39" i="13"/>
  <c r="J17" i="13"/>
  <c r="J34" i="13"/>
  <c r="J35" i="13"/>
  <c r="J11" i="13"/>
  <c r="J21" i="13"/>
  <c r="J33" i="13"/>
  <c r="J14" i="13"/>
  <c r="J15" i="13"/>
  <c r="J16" i="13"/>
  <c r="J13" i="13"/>
  <c r="F30" i="13"/>
  <c r="J12" i="13"/>
  <c r="F44" i="13"/>
  <c r="J20" i="13"/>
  <c r="F41" i="13"/>
  <c r="F42" i="13"/>
  <c r="F40" i="13"/>
  <c r="J22" i="13"/>
  <c r="J19" i="13"/>
  <c r="F43" i="13"/>
  <c r="J10" i="13"/>
  <c r="J9" i="13" s="1"/>
  <c r="K33" i="13" l="1"/>
  <c r="K10" i="13"/>
  <c r="G43" i="13"/>
  <c r="H43" i="13" s="1"/>
  <c r="J43" i="13" s="1"/>
  <c r="G39" i="13"/>
  <c r="H39" i="13" s="1"/>
  <c r="J39" i="13" s="1"/>
  <c r="G44" i="13"/>
  <c r="H44" i="13" s="1"/>
  <c r="J44" i="13" s="1"/>
  <c r="G41" i="13"/>
  <c r="H41" i="13" s="1"/>
  <c r="J41" i="13" s="1"/>
  <c r="G30" i="13"/>
  <c r="H30" i="13" s="1"/>
  <c r="J30" i="13" s="1"/>
  <c r="G29" i="13"/>
  <c r="H29" i="13" s="1"/>
  <c r="G38" i="13"/>
  <c r="H38" i="13" s="1"/>
  <c r="J38" i="13" s="1"/>
  <c r="G42" i="13"/>
  <c r="H42" i="13" s="1"/>
  <c r="J42" i="13" s="1"/>
  <c r="G31" i="13"/>
  <c r="H31" i="13" s="1"/>
  <c r="J31" i="13" s="1"/>
  <c r="G40" i="13"/>
  <c r="H40" i="13" s="1"/>
  <c r="J40" i="13" s="1"/>
  <c r="I7" i="10"/>
  <c r="J7" i="10" s="1"/>
  <c r="H14" i="14" s="1"/>
  <c r="I14" i="14" s="1"/>
  <c r="I133" i="10"/>
  <c r="J133" i="10" s="1"/>
  <c r="H43" i="14" s="1"/>
  <c r="I43" i="14" s="1"/>
  <c r="I63" i="10"/>
  <c r="J63" i="10" s="1"/>
  <c r="H26" i="14" s="1"/>
  <c r="I22" i="10"/>
  <c r="J22" i="10" s="1"/>
  <c r="H16" i="14" s="1"/>
  <c r="I16" i="14" s="1"/>
  <c r="I102" i="10"/>
  <c r="J102" i="10" s="1"/>
  <c r="H34" i="14" s="1"/>
  <c r="I34" i="14" s="1"/>
  <c r="I87" i="10"/>
  <c r="J87" i="10" s="1"/>
  <c r="H30" i="14" s="1"/>
  <c r="I30" i="14" s="1"/>
  <c r="I115" i="10"/>
  <c r="J115" i="10" s="1"/>
  <c r="H38" i="14" s="1"/>
  <c r="I38" i="14" s="1"/>
  <c r="I108" i="10"/>
  <c r="J108" i="10" s="1"/>
  <c r="H35" i="14" s="1"/>
  <c r="I35" i="14" s="1"/>
  <c r="I47" i="10"/>
  <c r="J47" i="10" s="1"/>
  <c r="H22" i="14" s="1"/>
  <c r="I22" i="14" s="1"/>
  <c r="I120" i="10"/>
  <c r="J120" i="10" s="1"/>
  <c r="H39" i="14" s="1"/>
  <c r="I39" i="14" s="1"/>
  <c r="I96" i="10"/>
  <c r="J96" i="10" s="1"/>
  <c r="H33" i="14" s="1"/>
  <c r="I33" i="14" s="1"/>
  <c r="I77" i="10"/>
  <c r="J77" i="10" s="1"/>
  <c r="H29" i="14" s="1"/>
  <c r="I29" i="14" s="1"/>
  <c r="I29" i="10"/>
  <c r="J29" i="10" s="1"/>
  <c r="H17" i="14" s="1"/>
  <c r="I17" i="14" s="1"/>
  <c r="I39" i="10"/>
  <c r="J39" i="10" s="1"/>
  <c r="H19" i="14" s="1"/>
  <c r="I19" i="14" s="1"/>
  <c r="I34" i="10"/>
  <c r="J34" i="10" s="1"/>
  <c r="H18" i="14" s="1"/>
  <c r="I18" i="14" s="1"/>
  <c r="I15" i="10"/>
  <c r="J15" i="10" s="1"/>
  <c r="H15" i="14" s="1"/>
  <c r="I15" i="14" s="1"/>
  <c r="I160" i="10"/>
  <c r="J160" i="10" s="1"/>
  <c r="H47" i="14" s="1"/>
  <c r="I150" i="10"/>
  <c r="J150" i="10" s="1"/>
  <c r="H45" i="14" s="1"/>
  <c r="I45" i="14" s="1"/>
  <c r="I126" i="10"/>
  <c r="J126" i="10" s="1"/>
  <c r="H40" i="14" s="1"/>
  <c r="I163" i="10"/>
  <c r="J163" i="10" s="1"/>
  <c r="H48" i="14" s="1"/>
  <c r="I157" i="10"/>
  <c r="J157" i="10" s="1"/>
  <c r="H46" i="14" s="1"/>
  <c r="I46" i="14" s="1"/>
  <c r="I54" i="10"/>
  <c r="J54" i="10" s="1"/>
  <c r="H23" i="14" s="1"/>
  <c r="I23" i="14" s="1"/>
  <c r="G28" i="13"/>
  <c r="H28" i="13" s="1"/>
  <c r="J28" i="13" s="1"/>
  <c r="I143" i="10"/>
  <c r="J143" i="10" s="1"/>
  <c r="H44" i="14" s="1"/>
  <c r="I44" i="14" s="1"/>
  <c r="I49" i="14" l="1"/>
  <c r="I24" i="14"/>
  <c r="I31" i="14"/>
  <c r="I36" i="14"/>
  <c r="I41" i="14"/>
  <c r="I20" i="14"/>
  <c r="I50" i="14" s="1"/>
  <c r="K37" i="13"/>
  <c r="J29" i="13"/>
  <c r="K27" i="13" s="1"/>
  <c r="I27" i="13"/>
  <c r="I37" i="13"/>
  <c r="J37" i="13" s="1"/>
  <c r="K23" i="13" l="1"/>
  <c r="I53" i="14"/>
  <c r="J27" i="13"/>
  <c r="J23" i="13" s="1"/>
  <c r="I45" i="13"/>
  <c r="L52" i="14" l="1"/>
  <c r="I54" i="14"/>
  <c r="K45" i="13"/>
  <c r="K47" i="13" s="1"/>
  <c r="J45" i="13"/>
  <c r="J47" i="13" l="1"/>
  <c r="O47" i="13" s="1"/>
  <c r="I57" i="14"/>
  <c r="I60" i="14" s="1"/>
  <c r="M8" i="13" l="1"/>
  <c r="O8" i="13" s="1"/>
</calcChain>
</file>

<file path=xl/comments1.xml><?xml version="1.0" encoding="utf-8"?>
<comments xmlns="http://schemas.openxmlformats.org/spreadsheetml/2006/main">
  <authors>
    <author>Felipe Toro</author>
    <author/>
  </authors>
  <commentList>
    <comment ref="B13" authorId="0">
      <text>
        <r>
          <rPr>
            <b/>
            <sz val="9"/>
            <color indexed="81"/>
            <rFont val="Tahoma"/>
            <family val="2"/>
          </rPr>
          <t>Felipe Toro:</t>
        </r>
        <r>
          <rPr>
            <sz val="9"/>
            <color indexed="81"/>
            <rFont val="Tahoma"/>
            <family val="2"/>
          </rPr>
          <t xml:space="preserve">
Se eliminó Maestro de Obra estaba repetido</t>
        </r>
      </text>
    </comment>
    <comment ref="B20" authorId="0">
      <text>
        <r>
          <rPr>
            <b/>
            <sz val="9"/>
            <color indexed="81"/>
            <rFont val="Tahoma"/>
            <family val="2"/>
          </rPr>
          <t>Felipe Toro:</t>
        </r>
        <r>
          <rPr>
            <sz val="9"/>
            <color indexed="81"/>
            <rFont val="Tahoma"/>
            <family val="2"/>
          </rPr>
          <t xml:space="preserve">
Varía entre 500.000 y 3´000.000 dependiendo complejidad</t>
        </r>
      </text>
    </comment>
    <comment ref="G25" authorId="1">
      <text>
        <r>
          <rPr>
            <sz val="9"/>
            <color indexed="81"/>
            <rFont val="宋体"/>
            <charset val="134"/>
          </rPr>
          <t xml:space="preserve">win98:
Establecer este factor en función al valor aproximado del AIU.
</t>
        </r>
      </text>
    </comment>
    <comment ref="D31" authorId="0">
      <text>
        <r>
          <rPr>
            <b/>
            <sz val="9"/>
            <color indexed="81"/>
            <rFont val="Tahoma"/>
            <family val="2"/>
          </rPr>
          <t>Felipe Toro:</t>
        </r>
        <r>
          <rPr>
            <sz val="9"/>
            <color indexed="81"/>
            <rFont val="Tahoma"/>
            <family val="2"/>
          </rPr>
          <t xml:space="preserve">
Tasa fija, independiente del valor y duración del contrato</t>
        </r>
      </text>
    </comment>
    <comment ref="E34" authorId="1">
      <text>
        <r>
          <rPr>
            <sz val="9"/>
            <color indexed="81"/>
            <rFont val="宋体"/>
            <charset val="134"/>
          </rPr>
          <t xml:space="preserve">win98:
Este porcenteje corresponde al uso de la valla para este proyecto, incluyendo el valor de salvamento.
</t>
        </r>
      </text>
    </comment>
    <comment ref="I46" authorId="1">
      <text>
        <r>
          <rPr>
            <sz val="9"/>
            <color indexed="81"/>
            <rFont val="宋体"/>
            <charset val="134"/>
          </rPr>
          <t xml:space="preserve">win98:
Digitar el porcentaje de Utilidad antes de IVA.
</t>
        </r>
      </text>
    </comment>
  </commentList>
</comments>
</file>

<file path=xl/sharedStrings.xml><?xml version="1.0" encoding="utf-8"?>
<sst xmlns="http://schemas.openxmlformats.org/spreadsheetml/2006/main" count="851" uniqueCount="275">
  <si>
    <t>Formulario 1 - Propuesta económica  - Documento tipo de selección abreviada de menor cuantía - versión 2</t>
  </si>
  <si>
    <t>Código</t>
  </si>
  <si>
    <t>CCE-EICP-FM-25</t>
  </si>
  <si>
    <t>Versión</t>
  </si>
  <si>
    <t>FORMULARIO 1</t>
  </si>
  <si>
    <t>PRESUPUESTO OFICIAL</t>
  </si>
  <si>
    <r>
      <t>[La entidad puede utilizar este formulario de presentación de</t>
    </r>
    <r>
      <rPr>
        <b/>
        <u/>
        <sz val="11"/>
        <rFont val="Arial"/>
        <family val="2"/>
      </rPr>
      <t xml:space="preserve"> 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</si>
  <si>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</si>
  <si>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</si>
  <si>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 xml:space="preserve">ESPECIFICACIONES </t>
  </si>
  <si>
    <t>DESCRIPCION</t>
  </si>
  <si>
    <t>UND.</t>
  </si>
  <si>
    <t>CANTIDAD</t>
  </si>
  <si>
    <t>VALOR UNITARIO</t>
  </si>
  <si>
    <t xml:space="preserve">VALOR TOTAL                                </t>
  </si>
  <si>
    <t>GENERAL</t>
  </si>
  <si>
    <t>PARTICULAR</t>
  </si>
  <si>
    <t>PRELIMINARES</t>
  </si>
  <si>
    <t>Subtotal</t>
  </si>
  <si>
    <t>BASES</t>
  </si>
  <si>
    <t>CAPA RODADURA</t>
  </si>
  <si>
    <t>ANDENES Y SARDINELES</t>
  </si>
  <si>
    <t>CORTES Y SELLOS</t>
  </si>
  <si>
    <t>ACERO</t>
  </si>
  <si>
    <t>Obras de contención</t>
  </si>
  <si>
    <t>VARIOS</t>
  </si>
  <si>
    <t xml:space="preserve">SUBTOTAL OBRAS </t>
  </si>
  <si>
    <t>SUBTOTAL OBRAS (INCLUYE AIU)</t>
  </si>
  <si>
    <t>VALOR TOTAL</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</si>
  <si>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</si>
  <si>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</si>
  <si>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</si>
  <si>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ADMINISTRACION</t>
  </si>
  <si>
    <t>A=</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</si>
  <si>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</si>
  <si>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</si>
  <si>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</si>
  <si>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</si>
  <si>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NOTA 4: Siguiendo las recomendaciones de la Guía de Colombia Compra Eficiente, presentar la oferta</t>
  </si>
  <si>
    <t xml:space="preserve">UTILIDAD
</t>
  </si>
  <si>
    <t>U=</t>
  </si>
  <si>
    <t>NOTA 5:  Revisar el Formulario 1 de Presupuesto con sus decimales y tenerlos en cuenta para la presentación de la propuesta económica.</t>
  </si>
  <si>
    <t>TOTAL A.I.U</t>
  </si>
  <si>
    <t>A.I.U.=</t>
  </si>
  <si>
    <t>NOTA 6:  El item PB-000003  Protocolo de bioseguridad, circular 0000003 del 8 de abril de 2020, solo puede ser cobrado en el valor efectivamente utilizado, por lo cual solo serà pagado el valor soportado mediante facturas correspondientes a la compra de los elementos incluidos en el APU de este item.</t>
  </si>
  <si>
    <r>
      <t xml:space="preserve">	</t>
    </r>
    <r>
      <rPr>
        <b/>
        <sz val="16"/>
        <rFont val="Arial Narrow"/>
        <family val="2"/>
      </rPr>
      <t>Firma del Proponente o de su Representante Legal</t>
    </r>
  </si>
  <si>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</si>
  <si>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</si>
  <si>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“MANTENIMIENTO Y REHABILITACIÓN DE VÍAS URBANAS, MEDIANTE LA REPARACIÓN Y CONSTRUCCIÓN DE PAVIMENTOS Y PEATONALES EN LA COMUNA 1 – ATARDECERES Y COMUNA 2 – SAN JOSÉ, EN LA CIUDAD DE MANIZALES, POR EL SISTEMA DE MONTO AGOTABLE”</t>
  </si>
  <si>
    <t>No</t>
  </si>
  <si>
    <t>SUBTOTAL  PRECIOS UNITARIOS (INCLUYE AIU)</t>
  </si>
  <si>
    <t>VALOR TOTAL DEL PROYECTO</t>
  </si>
  <si>
    <r>
      <rPr>
        <b/>
        <sz val="11"/>
        <rFont val="Arial"/>
        <family val="2"/>
      </rPr>
      <t xml:space="preserve">NOTA 2: </t>
    </r>
    <r>
      <rPr>
        <sz val="11"/>
        <rFont val="Arial"/>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</si>
  <si>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4:</t>
    </r>
    <r>
      <rPr>
        <sz val="11"/>
        <rFont val="Arial"/>
        <family val="2"/>
      </rPr>
      <t xml:space="preserve"> Siguiendo las recomendaciones de la Guía de Colombia Compra Eficiente, presentar la oferta</t>
    </r>
  </si>
  <si>
    <r>
      <rPr>
        <b/>
        <sz val="11"/>
        <rFont val="Arial"/>
        <family val="2"/>
      </rPr>
      <t>NOTA 5:</t>
    </r>
    <r>
      <rPr>
        <sz val="11"/>
        <rFont val="Arial"/>
        <family val="2"/>
      </rPr>
      <t xml:space="preserve">  Revisar el Formulario 1 de Presupuesto con sus decimales y tenerlos en cuenta para la presentación de la propuesta económica.</t>
    </r>
  </si>
  <si>
    <t>CODIGO</t>
  </si>
  <si>
    <t>COD INSUMO</t>
  </si>
  <si>
    <t>INSUMO</t>
  </si>
  <si>
    <t>TIPO</t>
  </si>
  <si>
    <t>UNIDAD</t>
  </si>
  <si>
    <t>REND</t>
  </si>
  <si>
    <t>AIU</t>
  </si>
  <si>
    <t>VALOR TOTAL INCLUIDO AIU</t>
  </si>
  <si>
    <t>-</t>
  </si>
  <si>
    <t>Actividad</t>
  </si>
  <si>
    <t>M2</t>
  </si>
  <si>
    <t>C1</t>
  </si>
  <si>
    <t>CUADRILLA AA TIPO 1 (1 OFICIAL + 1 AYUDANTE) (Albañileria)</t>
  </si>
  <si>
    <t>Cuadrilla</t>
  </si>
  <si>
    <t>HR</t>
  </si>
  <si>
    <t>E24</t>
  </si>
  <si>
    <t>Equipos</t>
  </si>
  <si>
    <t>VJE</t>
  </si>
  <si>
    <t>H2</t>
  </si>
  <si>
    <t>EQUIPO BASICO (HERRAMIENTA MENOR)</t>
  </si>
  <si>
    <t>Herramienta</t>
  </si>
  <si>
    <t>UND</t>
  </si>
  <si>
    <t>I1565</t>
  </si>
  <si>
    <t>ACARREO INTERNO</t>
  </si>
  <si>
    <t>Insumo</t>
  </si>
  <si>
    <t>029.014-1</t>
  </si>
  <si>
    <t>DEMOLICION DE PAVIMENTO CONCRETO HIDRAULICO CON EQUIPO MECANICO INCLUYE RETIRO</t>
  </si>
  <si>
    <t>M3</t>
  </si>
  <si>
    <t>C22</t>
  </si>
  <si>
    <t>CUADRILLA AA TIPO 4 (1 OFICIAL + 4 AYUDANTE) (Albañileria)</t>
  </si>
  <si>
    <t>VOLQUETA  7 M3 (CARGUE A MANO)</t>
  </si>
  <si>
    <t>E7</t>
  </si>
  <si>
    <t>COMPRESOR 2 MARTILLOS (INCLUYE ACPM Y TRANSPORTE)</t>
  </si>
  <si>
    <t>PERMISO ZONA DE DEPOSITO AUTORIZADA</t>
  </si>
  <si>
    <t>029.015</t>
  </si>
  <si>
    <t xml:space="preserve">DEMOLICION DE PAVIMENTO CONCRETO HIDRAULICO MANUAL </t>
  </si>
  <si>
    <t>VOLQUETA  7M3 (CARGUE A MANO)</t>
  </si>
  <si>
    <t>C15</t>
  </si>
  <si>
    <t>CUADRILLA AA TIPO 3 (1 OFICIAL + 3 AYUDANTE) (Albañileria)</t>
  </si>
  <si>
    <t>029.007</t>
  </si>
  <si>
    <t>DEMOLICIÓN DE ANDENES Y SARDINELES EN CONCRETO HIDRÁULICO</t>
  </si>
  <si>
    <t>002.016-1</t>
  </si>
  <si>
    <t xml:space="preserve">EXCAVACIÓN A CIELO ABIERTO - MATERIAL COMÚN - 0.0 A 2.0 M                                                                            </t>
  </si>
  <si>
    <t>I282</t>
  </si>
  <si>
    <t>MANEJO DE AGUAS PARA PROTECCION DE LA ZONA DE EXCAVACION(SUELO CEMENTO 10:1)</t>
  </si>
  <si>
    <t>002.017-1</t>
  </si>
  <si>
    <t>EXCAVACIÓN A CIELO ABIERTO - CONGLOMERADO - 0.0 A 2.0 M</t>
  </si>
  <si>
    <t>001.060</t>
  </si>
  <si>
    <t>SUMINISTRO, TRANSPORTE E INSTALACION TECHADO MOVIBLE EN GUADUA Y PLÁSTICO</t>
  </si>
  <si>
    <t>E12</t>
  </si>
  <si>
    <t>EQUIPO DE TRANSPORTE</t>
  </si>
  <si>
    <t>DIA</t>
  </si>
  <si>
    <t>I455</t>
  </si>
  <si>
    <t>ESTRUCTURA EN GUADUA</t>
  </si>
  <si>
    <t>I456</t>
  </si>
  <si>
    <t>PLÁSTICO TRANSPARENTE CALIBRE 6</t>
  </si>
  <si>
    <t>023.008-1</t>
  </si>
  <si>
    <t xml:space="preserve">SUMINISTRO, TRANSPORTE E INSTALACION AFIRMADO COMPACTADO PARA ANDENES </t>
  </si>
  <si>
    <t>E47</t>
  </si>
  <si>
    <t>VIBROCOMPACTADOR TIPO RANA</t>
  </si>
  <si>
    <t>I50</t>
  </si>
  <si>
    <t>AFIRMADO NORMA INVIAS</t>
  </si>
  <si>
    <t>023.012-1</t>
  </si>
  <si>
    <t>SUMINISTRO, TRANSPORTE E INSTALACION SUB BASE COMPACTADA CON CILINDRO</t>
  </si>
  <si>
    <t>CILINDRO COMPACTADOR 3 TONELADAS</t>
  </si>
  <si>
    <t>I43</t>
  </si>
  <si>
    <t>SUB BASE GRANULAR SBG-1 NORMA INVIAS</t>
  </si>
  <si>
    <t>Analisis</t>
  </si>
  <si>
    <t>E16</t>
  </si>
  <si>
    <t>REGLA VIBRATORIA</t>
  </si>
  <si>
    <t>E21</t>
  </si>
  <si>
    <t>VIBRADOR A GASOLINA</t>
  </si>
  <si>
    <t>I424</t>
  </si>
  <si>
    <t>PUNTILLA CON CABEZA 1"</t>
  </si>
  <si>
    <t>LB</t>
  </si>
  <si>
    <t>I478</t>
  </si>
  <si>
    <t>ADITIVO PARA CURAR EL CONCRETO</t>
  </si>
  <si>
    <t>I990</t>
  </si>
  <si>
    <t>TABLA 1"X10"X3M</t>
  </si>
  <si>
    <t>I991</t>
  </si>
  <si>
    <t>CUARTON 2"X4"X3M</t>
  </si>
  <si>
    <t>023.006-1</t>
  </si>
  <si>
    <t>SUMINISTRO, TRANSPORTE E INSTALACION PAVIMENTO EN CONCRETO PREMEZCLADO MR 42 (Rutas de alto tráfico)</t>
  </si>
  <si>
    <t> </t>
  </si>
  <si>
    <t>023,006-1</t>
  </si>
  <si>
    <t>I275</t>
  </si>
  <si>
    <t>CONCRETO PREMEZCLADO PARA PAVIMENTO MR 42 KG/CM2</t>
  </si>
  <si>
    <t>021.052</t>
  </si>
  <si>
    <t>SUMINISTRO, TRANSPORTE E INSTALACION ANDEN CONCRETO 3000 PSI  E= 0.10M.  ACABADO:  ESCOBIADO</t>
  </si>
  <si>
    <t>AB5</t>
  </si>
  <si>
    <t>CONCRETO 3000 psi - 21 Mpa</t>
  </si>
  <si>
    <t>E104</t>
  </si>
  <si>
    <t>FORMALETA SARDINEL DESDE 0.20 HASTA 0.60 M. DE ALTURA POR 2.00 M. DE LONGITUD</t>
  </si>
  <si>
    <t>I423</t>
  </si>
  <si>
    <t>POLIETILENO NO. 6</t>
  </si>
  <si>
    <t>I957</t>
  </si>
  <si>
    <t>LISTON 2 X 4</t>
  </si>
  <si>
    <t>M</t>
  </si>
  <si>
    <t>021.016</t>
  </si>
  <si>
    <t>SUMINISTRO, TRANSPORTE E INSTALACION SARDINEL ANCHO = 20 CM H =  ENTRE  17 Y 24 CM  EN CONCRETO 3000 PSI</t>
  </si>
  <si>
    <t>ML</t>
  </si>
  <si>
    <t>023.034</t>
  </si>
  <si>
    <t>CORTE MECANIZADO DE PAVIMENTO 5 mm</t>
  </si>
  <si>
    <t>E29</t>
  </si>
  <si>
    <t>CORTADORA DE CONCRETO</t>
  </si>
  <si>
    <t>032.015</t>
  </si>
  <si>
    <t>CORTE MECANIZADO DE ANDEN EN CONCRETO CON DISCO (3,5CM)</t>
  </si>
  <si>
    <t>E8</t>
  </si>
  <si>
    <t xml:space="preserve">CORTADORA INCLUYE DISCO </t>
  </si>
  <si>
    <t>023.036</t>
  </si>
  <si>
    <t>SUMINISTRO, TRANSPORTE E INSTALACION SELLO DE JUNTA DE PAVIMENTO RIGIDO 5mm</t>
  </si>
  <si>
    <t>I479</t>
  </si>
  <si>
    <t>SELLO ELASTOMERICO</t>
  </si>
  <si>
    <t>023.045</t>
  </si>
  <si>
    <t>CANASTILLA DE SOPORTE DE DOVELAS EN HIERRO 3/8" Y 1/4"</t>
  </si>
  <si>
    <t>I2</t>
  </si>
  <si>
    <t>ACERO 60.000 PSI</t>
  </si>
  <si>
    <t>KG</t>
  </si>
  <si>
    <t>023.046</t>
  </si>
  <si>
    <t>DOVELAS DE ACERO LISO 60000 PSI PARA PAVIMENTOS</t>
  </si>
  <si>
    <t>I27</t>
  </si>
  <si>
    <t>HIERRO LISO (DOVELAS)</t>
  </si>
  <si>
    <t>I273</t>
  </si>
  <si>
    <t>GRASA ECON X 370 GRS</t>
  </si>
  <si>
    <t>023.045-1</t>
  </si>
  <si>
    <t>ACERO 60.000 PSI (INCLUYE ALAMBRE NEGRO Y FIGURACION)</t>
  </si>
  <si>
    <t>EQUIPO BASICO ( HERRAMIENTA MENOR )</t>
  </si>
  <si>
    <t>und</t>
  </si>
  <si>
    <t>Mano de Obra</t>
  </si>
  <si>
    <t>hr</t>
  </si>
  <si>
    <t>A01</t>
  </si>
  <si>
    <t>kg</t>
  </si>
  <si>
    <t>A11</t>
  </si>
  <si>
    <t>ALAMBRE NEGRO NO. 18</t>
  </si>
  <si>
    <t>M18</t>
  </si>
  <si>
    <t>Equipo</t>
  </si>
  <si>
    <t>dia</t>
  </si>
  <si>
    <t>024.112-1</t>
  </si>
  <si>
    <t>SUMINISTRO, TRANSPORTE E INSTALACION SUMIDERO DOBLE REJA TIPO SIFÓN EN CONCRETO CLASE II-TAPA ANTIRUIDO (NO INCLUYE REJA)</t>
  </si>
  <si>
    <t>C23</t>
  </si>
  <si>
    <t>CUADRILLA BB TIPO 4 (1 OFICIAL + 4 AYUDANTE) (Instalaciones)</t>
  </si>
  <si>
    <t>E112</t>
  </si>
  <si>
    <t>FORMALETA METALICA PARA CAMARA CIRCULAR</t>
  </si>
  <si>
    <t>I1566</t>
  </si>
  <si>
    <t>CURADO DEL CONCRETO</t>
  </si>
  <si>
    <t>023.040-1</t>
  </si>
  <si>
    <t>SUMINISTRO, TRANSPORTE E INSTALACIÓN DE ADITIVO PARA ACELERAR FRAGUADO A SIETE (7) DIAS (ACELERANTE) DE UN M3 DE CONCRETO PAVIMENTO MR 42</t>
  </si>
  <si>
    <t>I498</t>
  </si>
  <si>
    <t>SIKA SET X 5KG</t>
  </si>
  <si>
    <t>002.055</t>
  </si>
  <si>
    <t>RETIRO DE MATERIAL SOBRANTE EN VOLQUETA, CARGUE MECANICO</t>
  </si>
  <si>
    <t>E43</t>
  </si>
  <si>
    <t>RETROCARGADORA DE LLANTAS</t>
  </si>
  <si>
    <t>E25</t>
  </si>
  <si>
    <t>VOLQUETA  7M3 (CARGUE MECÁNICO)</t>
  </si>
  <si>
    <t>030.002</t>
  </si>
  <si>
    <t>JORNAL AYUDANTE</t>
  </si>
  <si>
    <t>C43</t>
  </si>
  <si>
    <t>AYUDANTE AA (ALBAÑILERIA)</t>
  </si>
  <si>
    <t>ADI-33.169</t>
  </si>
  <si>
    <t>REGULADOR DE TRANSITO</t>
  </si>
  <si>
    <t>AUXILIAR DE TRÀNSITO CAPACITADO</t>
  </si>
  <si>
    <t>023.048</t>
  </si>
  <si>
    <t>SUMINISTRO, TRANSPORTE E INSTALACION  DEMARCACION PASOS PEATONALES, LINEAS DE PARE, SIMBOLOS, TEXTOS Y OTRAS, CON PINTURA PLASTICO EN FRIO.</t>
  </si>
  <si>
    <t>I1539</t>
  </si>
  <si>
    <t>DEMARCACION PASOS PEATONALES, LINEAS DE PARE, SIMBOLOS, TEXTOS Y OTRAS, CON PINTURA PLASTICO EN FRIO.</t>
  </si>
  <si>
    <t>PROYECTO</t>
  </si>
  <si>
    <t>BASE A.U OBRA / SECRETARIA DE OBRAS PÚBLICAS</t>
  </si>
  <si>
    <r>
      <rPr>
        <sz val="10"/>
        <color theme="1"/>
        <rFont val="Calibri"/>
        <family val="2"/>
      </rPr>
      <t xml:space="preserve">Valor estimado de la Obra </t>
    </r>
    <r>
      <rPr>
        <b/>
        <sz val="10"/>
        <color rgb="FFFF0000"/>
        <rFont val="Arial"/>
        <family val="2"/>
      </rPr>
      <t>(Costo Directo).</t>
    </r>
  </si>
  <si>
    <t>Valor</t>
  </si>
  <si>
    <t xml:space="preserve">Plazo estimado de ejecución </t>
  </si>
  <si>
    <t>Meses</t>
  </si>
  <si>
    <t>Días</t>
  </si>
  <si>
    <t>CAPITULO</t>
  </si>
  <si>
    <t>TIPO DE GASTO</t>
  </si>
  <si>
    <t>UN</t>
  </si>
  <si>
    <t>DEDICACIÓN (del tiempo de la obra)</t>
  </si>
  <si>
    <t>VALOR UNITARIO (mes)</t>
  </si>
  <si>
    <t>Factor Prestacional</t>
  </si>
  <si>
    <t>SUMA</t>
  </si>
  <si>
    <t>GASTOS GENERALES.</t>
  </si>
  <si>
    <t>MANO DE OBRA Y GASTOS DE OFICINA</t>
  </si>
  <si>
    <t>Director(a) de Obra</t>
  </si>
  <si>
    <t>Un</t>
  </si>
  <si>
    <t xml:space="preserve">Ingeniero(a) Civil Residente </t>
  </si>
  <si>
    <t>Técnico constructor como Maestro de obra (Inspector de Obra)</t>
  </si>
  <si>
    <t>Profesional en Segruidad y Salud en el Trabajo - HSEQ</t>
  </si>
  <si>
    <t>Trabajador(a) social</t>
  </si>
  <si>
    <t>Ingeniero(a) Ambiental</t>
  </si>
  <si>
    <t>Secretaria con prestaciones</t>
  </si>
  <si>
    <t>Oficina y/o campamento (Equipo de Oficina, Escritorio, pc, impresora, sillas, papeleria, consumo servicios publicos etc)</t>
  </si>
  <si>
    <t>Mes</t>
  </si>
  <si>
    <t>Plan Manejo Tránsito</t>
  </si>
  <si>
    <t>Ensayos de laboratorio</t>
  </si>
  <si>
    <t>Gl</t>
  </si>
  <si>
    <t>GASTOS INDIRECTOS.</t>
  </si>
  <si>
    <t>LEGALIZACION.</t>
  </si>
  <si>
    <t>Factor de formula circular</t>
  </si>
  <si>
    <t>POLIZAS</t>
  </si>
  <si>
    <t>Cumplimiento del contrato</t>
  </si>
  <si>
    <t>%</t>
  </si>
  <si>
    <t>Estabilidad de la obra</t>
  </si>
  <si>
    <t xml:space="preserve">Pago de salarios, prestaciones sociales legales e indemnizaciones laborales </t>
  </si>
  <si>
    <t>Resposabilidad civil extracontractual</t>
  </si>
  <si>
    <t>VALLAS Y SEÑALIZACIÓN</t>
  </si>
  <si>
    <t>Valla (8 metros cuadrados en lona)</t>
  </si>
  <si>
    <t>Señalización obra (señalizacion vertical, delineadores y cinta) etc</t>
  </si>
  <si>
    <t>Gb</t>
  </si>
  <si>
    <t>IMPUESTOS Y VALORES AGREGADOS</t>
  </si>
  <si>
    <t>Contribución Especial (Seguridad Ciudadana)</t>
  </si>
  <si>
    <t>Estampillas para el bienestar del adulto mayor</t>
  </si>
  <si>
    <t>Estampillas Pro -  Universidades.</t>
  </si>
  <si>
    <t>Tasa Pro Deporte y Recreación</t>
  </si>
  <si>
    <t>Estampilla Pro Cultura</t>
  </si>
  <si>
    <t>4/1000 (transacciones financieras)</t>
  </si>
  <si>
    <t>Industria y Comercio 3,5 x 1.000 sobre valor total.</t>
  </si>
  <si>
    <t>TOTAL GASTOS INDIRECTOS DE ADMINISTRACION.</t>
  </si>
  <si>
    <t>UTILIDAD:</t>
  </si>
  <si>
    <t>A.U.</t>
  </si>
  <si>
    <t>“MANTENIMIENTO Y REHABILITACIÓN DE VÍAS URBANAS, MEDIANTE LA REPARACIÓN Y CONSTRUCCIÓN DE PAVIMENTOS Y PEATONALES EN LA CALLE 21 ENTRE CARRERAS 10 Y 11 SECTOR LIBORIO EN LA CIUDAD DE MANIZALES”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</si>
</sst>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1" formatCode="_-* #,##0_-;\-* #,##0_-;_-* &quot;-&quot;_-;_-@_-"/>
    <numFmt numFmtId="43" formatCode="_-* #,##0.00_-;\-* #,##0.00_-;_-* &quot;-&quot;??_-;_-@_-"/>
    <numFmt numFmtId="164" formatCode="_-&quot;$&quot;\ * #,##0.00_-;\-&quot;$&quot;\ * #,##0.00_-;_-&quot;$&quot;\ * &quot;-&quot;??_-;_-@_-"/>
    <numFmt numFmtId="165" formatCode="&quot;$&quot;\ #,##0_);\(&quot;$&quot;\ #,##0\)"/>
    <numFmt numFmtId="166" formatCode="&quot;$&quot;\ #,##0.00_);\(&quot;$&quot;\ #,##0.00\)"/>
    <numFmt numFmtId="167" formatCode="_(&quot;$&quot;\ * #,##0.00_);_(&quot;$&quot;\ * \(#,##0.00\);_(&quot;$&quot;\ * &quot;-&quot;??_);_(@_)"/>
    <numFmt numFmtId="168" formatCode="_ * #,##0.00_ ;_ * \-#,##0.00_ ;_ * &quot;-&quot;??_ ;_ @_ "/>
    <numFmt numFmtId="169" formatCode="_ &quot;$&quot;\ * #,##0_ ;_ &quot;$&quot;\ * \-#,##0_ ;_ &quot;$&quot;\ * &quot;-&quot;_ ;_ @_ "/>
    <numFmt numFmtId="170" formatCode="&quot;$&quot;\ #,##0.00;[Red]&quot;$&quot;\ \-#,##0.00"/>
    <numFmt numFmtId="171" formatCode="&quot;$&quot;\ #,##0"/>
    <numFmt numFmtId="172" formatCode="_-[$$-240A]* #,##0_-;\-[$$-240A]* #,##0_-;_-[$$-240A]* &quot;-&quot;??_-;_-@_-"/>
    <numFmt numFmtId="173" formatCode="_-[$$-240A]\ * #,##0.00_ ;_-[$$-240A]\ * \-#,##0.00\ ;_-[$$-240A]\ * &quot;-&quot;??_ ;_-@_ "/>
    <numFmt numFmtId="174" formatCode="_-* #,##0.00\ &quot;Pts&quot;_-;\-* #,##0.00\ &quot;Pts&quot;_-;_-* &quot;-&quot;??\ &quot;Pts&quot;_-;_-@_-"/>
    <numFmt numFmtId="175" formatCode="_([$$-240A]\ * #,##0.00_);_([$$-240A]\ * \(#,##0.00\);_([$$-240A]\ * &quot;-&quot;??_);_(@_)"/>
    <numFmt numFmtId="176" formatCode="_([$$-240A]\ * #,##0_);_([$$-240A]\ * \(#,##0\);_([$$-240A]\ * &quot;-&quot;??_);_(@_)"/>
    <numFmt numFmtId="177" formatCode="0#.00\ \L\t"/>
    <numFmt numFmtId="178" formatCode="_ [$$-240A]\ * #,##0.00_ ;_ [$$-240A]\ * \-#,##0.00_ ;_ [$$-240A]\ * &quot;-&quot;??_ ;_ @_ "/>
    <numFmt numFmtId="179" formatCode="_ * #,##0_ ;_ * \-#,##0_ ;_ * &quot;-&quot;??_ ;_ @_ "/>
    <numFmt numFmtId="180" formatCode="0.0000"/>
    <numFmt numFmtId="181" formatCode="0.00000"/>
    <numFmt numFmtId="182" formatCode="#,###"/>
    <numFmt numFmtId="183" formatCode="&quot;$&quot;#,##0"/>
    <numFmt numFmtId="184" formatCode="0.000%"/>
    <numFmt numFmtId="185" formatCode="0.0000%"/>
    <numFmt numFmtId="186" formatCode="_-&quot;$&quot;\ * #,##0_-;\-&quot;$&quot;\ * #,##0_-;_-&quot;$&quot;\ * &quot;-&quot;??_-;_-@_-"/>
  </numFmts>
  <fonts count="4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4"/>
      <name val="Arial Narrow"/>
      <family val="2"/>
    </font>
    <font>
      <b/>
      <sz val="16"/>
      <name val="Arial Narrow"/>
      <family val="2"/>
    </font>
    <font>
      <sz val="8"/>
      <name val="Arial Narrow"/>
      <family val="2"/>
    </font>
    <font>
      <b/>
      <sz val="12"/>
      <color rgb="FFFF0000"/>
      <name val="Arial Narrow"/>
      <family val="2"/>
    </font>
    <font>
      <sz val="10"/>
      <name val="Arial Narrow"/>
      <family val="2"/>
    </font>
    <font>
      <b/>
      <sz val="11"/>
      <color theme="1"/>
      <name val="Calibri"/>
      <family val="2"/>
      <scheme val="minor"/>
    </font>
    <font>
      <b/>
      <sz val="10"/>
      <name val="Arial"/>
      <family val="2"/>
    </font>
    <font>
      <sz val="10"/>
      <color indexed="10"/>
      <name val="Arial"/>
      <family val="2"/>
    </font>
    <font>
      <sz val="8"/>
      <name val="Arial"/>
      <family val="2"/>
    </font>
    <font>
      <b/>
      <sz val="9"/>
      <name val="Arial"/>
      <family val="2"/>
    </font>
    <font>
      <b/>
      <u/>
      <sz val="11"/>
      <name val="Arial"/>
      <family val="2"/>
    </font>
    <font>
      <sz val="14"/>
      <name val="Arial Narrow"/>
      <family val="2"/>
    </font>
    <font>
      <sz val="10"/>
      <name val="Arial"/>
    </font>
    <font>
      <sz val="10"/>
      <color theme="1"/>
      <name val="Arial"/>
      <family val="2"/>
    </font>
    <font>
      <sz val="10"/>
      <color theme="1"/>
      <name val="Arial Narrow"/>
      <family val="2"/>
    </font>
    <font>
      <b/>
      <sz val="10"/>
      <color theme="0"/>
      <name val="Arial"/>
      <family val="2"/>
    </font>
    <font>
      <sz val="10"/>
      <color theme="1"/>
      <name val="Calibri"/>
      <family val="2"/>
      <scheme val="minor"/>
    </font>
    <font>
      <sz val="10"/>
      <color theme="1"/>
      <name val="Calibri"/>
      <family val="2"/>
    </font>
    <font>
      <b/>
      <sz val="10"/>
      <color rgb="FFFF0000"/>
      <name val="Arial"/>
      <family val="2"/>
    </font>
    <font>
      <b/>
      <sz val="10"/>
      <name val="Tahoma"/>
      <family val="2"/>
    </font>
    <font>
      <b/>
      <i/>
      <sz val="10"/>
      <name val="Arial"/>
      <family val="2"/>
    </font>
    <font>
      <b/>
      <sz val="10"/>
      <color theme="1"/>
      <name val="Arial"/>
      <family val="2"/>
    </font>
    <font>
      <b/>
      <sz val="9"/>
      <color indexed="81"/>
      <name val="Tahoma"/>
      <family val="2"/>
    </font>
    <font>
      <sz val="9"/>
      <color indexed="81"/>
      <name val="Tahoma"/>
      <family val="2"/>
    </font>
    <font>
      <sz val="9"/>
      <color indexed="81"/>
      <name val="宋体"/>
      <charset val="134"/>
    </font>
    <font>
      <sz val="9"/>
      <name val="Arial"/>
      <family val="2"/>
    </font>
  </fonts>
  <fills count="1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22"/>
        <bgColor indexed="31"/>
      </patternFill>
    </fill>
    <fill>
      <patternFill patternType="solid">
        <fgColor indexed="43"/>
        <bgColor indexed="26"/>
      </patternFill>
    </fill>
    <fill>
      <patternFill patternType="solid">
        <fgColor indexed="22"/>
        <bgColor indexed="64"/>
      </patternFill>
    </fill>
    <fill>
      <patternFill patternType="solid">
        <fgColor rgb="FF92D050"/>
        <bgColor indexed="64"/>
      </patternFill>
    </fill>
    <fill>
      <patternFill patternType="solid">
        <fgColor theme="1" tint="4.9989318521683403E-2"/>
        <bgColor indexed="64"/>
      </patternFill>
    </fill>
    <fill>
      <patternFill patternType="solid">
        <fgColor rgb="FF92D050"/>
        <bgColor indexed="31"/>
      </patternFill>
    </fill>
    <fill>
      <patternFill patternType="solid">
        <fgColor rgb="FF6699FF"/>
        <bgColor indexed="64"/>
      </patternFill>
    </fill>
    <fill>
      <patternFill patternType="solid">
        <fgColor theme="1"/>
        <bgColor indexed="26"/>
      </patternFill>
    </fill>
    <fill>
      <patternFill patternType="solid">
        <fgColor theme="1"/>
        <bgColor indexed="31"/>
      </patternFill>
    </fill>
    <fill>
      <patternFill patternType="solid">
        <fgColor rgb="FFFFFFFF"/>
        <bgColor indexed="64"/>
      </patternFill>
    </fill>
  </fills>
  <borders count="100">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dotted">
        <color indexed="64"/>
      </left>
      <right style="dotted">
        <color indexed="64"/>
      </right>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top/>
      <bottom style="medium">
        <color indexed="8"/>
      </bottom>
      <diagonal/>
    </border>
    <border>
      <left style="medium">
        <color indexed="64"/>
      </left>
      <right/>
      <top/>
      <bottom style="medium">
        <color indexed="8"/>
      </bottom>
      <diagonal/>
    </border>
    <border>
      <left/>
      <right style="medium">
        <color indexed="64"/>
      </right>
      <top/>
      <bottom style="medium">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auto="1"/>
      </right>
      <top style="thin">
        <color auto="1"/>
      </top>
      <bottom style="thin">
        <color auto="1"/>
      </bottom>
      <diagonal/>
    </border>
    <border>
      <left style="thin">
        <color indexed="8"/>
      </left>
      <right style="medium">
        <color indexed="64"/>
      </right>
      <top style="thin">
        <color indexed="8"/>
      </top>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style="medium">
        <color auto="1"/>
      </left>
      <right/>
      <top style="medium">
        <color indexed="64"/>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8"/>
      </bottom>
      <diagonal/>
    </border>
    <border>
      <left style="medium">
        <color auto="1"/>
      </left>
      <right/>
      <top style="medium">
        <color indexed="64"/>
      </top>
      <bottom style="medium">
        <color auto="1"/>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medium">
        <color indexed="64"/>
      </right>
      <top style="medium">
        <color indexed="8"/>
      </top>
      <bottom style="medium">
        <color indexed="64"/>
      </bottom>
      <diagonal/>
    </border>
  </borders>
  <cellStyleXfs count="28">
    <xf numFmtId="0" fontId="0" fillId="0" borderId="0"/>
    <xf numFmtId="168" fontId="8" fillId="0" borderId="0" applyFont="0" applyFill="0" applyBorder="0" applyAlignment="0" applyProtection="0"/>
    <xf numFmtId="9" fontId="8" fillId="0" borderId="0" applyFont="0" applyFill="0" applyBorder="0" applyAlignment="0" applyProtection="0"/>
    <xf numFmtId="0" fontId="5" fillId="0" borderId="0"/>
    <xf numFmtId="0" fontId="4" fillId="0" borderId="0"/>
    <xf numFmtId="0" fontId="8" fillId="0" borderId="0"/>
    <xf numFmtId="0" fontId="8" fillId="0" borderId="0"/>
    <xf numFmtId="169" fontId="8" fillId="0" borderId="0" applyFont="0" applyFill="0" applyBorder="0" applyAlignment="0" applyProtection="0"/>
    <xf numFmtId="170" fontId="8" fillId="0" borderId="0" applyFont="0" applyFill="0" applyBorder="0" applyAlignment="0" applyProtection="0"/>
    <xf numFmtId="0" fontId="8" fillId="0" borderId="0"/>
    <xf numFmtId="0" fontId="8" fillId="0" borderId="0"/>
    <xf numFmtId="0" fontId="8" fillId="0" borderId="0"/>
    <xf numFmtId="174" fontId="8" fillId="0" borderId="0" applyFont="0" applyFill="0" applyBorder="0" applyAlignment="0" applyProtection="0"/>
    <xf numFmtId="177" fontId="8" fillId="0" borderId="0" applyFont="0" applyFill="0" applyBorder="0" applyAlignment="0" applyProtection="0"/>
    <xf numFmtId="167" fontId="8" fillId="0" borderId="0" applyFont="0" applyFill="0" applyBorder="0" applyAlignment="0" applyProtection="0"/>
    <xf numFmtId="167" fontId="4"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41" fontId="3" fillId="0" borderId="0" applyFont="0" applyFill="0" applyBorder="0" applyAlignment="0" applyProtection="0"/>
    <xf numFmtId="0" fontId="8" fillId="0" borderId="0"/>
    <xf numFmtId="164" fontId="26" fillId="0" borderId="0" applyFont="0" applyFill="0" applyBorder="0" applyAlignment="0" applyProtection="0"/>
    <xf numFmtId="0" fontId="2" fillId="0" borderId="0"/>
    <xf numFmtId="0" fontId="8" fillId="0" borderId="0"/>
    <xf numFmtId="9" fontId="8" fillId="0" borderId="0" applyFont="0" applyFill="0" applyBorder="0" applyAlignment="0" applyProtection="0"/>
    <xf numFmtId="0" fontId="1" fillId="0" borderId="0"/>
    <xf numFmtId="0" fontId="1" fillId="0" borderId="0"/>
  </cellStyleXfs>
  <cellXfs count="460">
    <xf numFmtId="0" fontId="0" fillId="0" borderId="0" xfId="0"/>
    <xf numFmtId="0" fontId="6" fillId="0" borderId="0" xfId="3" applyFont="1"/>
    <xf numFmtId="0" fontId="7" fillId="0" borderId="0" xfId="3" applyFont="1"/>
    <xf numFmtId="0" fontId="6" fillId="0" borderId="1" xfId="3" applyFont="1" applyBorder="1"/>
    <xf numFmtId="0" fontId="6" fillId="0" borderId="2" xfId="3" applyFont="1" applyBorder="1"/>
    <xf numFmtId="0" fontId="6" fillId="0" borderId="2" xfId="3" applyFont="1" applyBorder="1" applyAlignment="1">
      <alignment horizontal="center"/>
    </xf>
    <xf numFmtId="0" fontId="6" fillId="0" borderId="3" xfId="3" applyFont="1" applyBorder="1"/>
    <xf numFmtId="0" fontId="6" fillId="0" borderId="4" xfId="3" applyFont="1" applyBorder="1"/>
    <xf numFmtId="0" fontId="6" fillId="0" borderId="5" xfId="3" applyFont="1" applyBorder="1"/>
    <xf numFmtId="0" fontId="6" fillId="2" borderId="0" xfId="3" applyFont="1" applyFill="1"/>
    <xf numFmtId="0" fontId="6" fillId="2" borderId="4" xfId="3" applyFont="1" applyFill="1" applyBorder="1"/>
    <xf numFmtId="0" fontId="6" fillId="2" borderId="5" xfId="3" applyFont="1" applyFill="1" applyBorder="1"/>
    <xf numFmtId="0" fontId="13" fillId="0" borderId="10" xfId="6" applyFont="1" applyBorder="1" applyAlignment="1">
      <alignment horizontal="center" vertical="center" wrapText="1"/>
    </xf>
    <xf numFmtId="0" fontId="6" fillId="0" borderId="12" xfId="5" applyFont="1" applyBorder="1" applyAlignment="1">
      <alignment horizontal="center" vertical="center"/>
    </xf>
    <xf numFmtId="165" fontId="6" fillId="0" borderId="13" xfId="8" applyNumberFormat="1" applyFont="1" applyBorder="1" applyAlignment="1">
      <alignment horizontal="right" vertical="center" wrapText="1"/>
    </xf>
    <xf numFmtId="0" fontId="13" fillId="5" borderId="14" xfId="5" applyFont="1" applyFill="1" applyBorder="1" applyAlignment="1">
      <alignment vertical="center"/>
    </xf>
    <xf numFmtId="0" fontId="13" fillId="5" borderId="15" xfId="5" applyFont="1" applyFill="1" applyBorder="1" applyAlignment="1">
      <alignment vertical="center"/>
    </xf>
    <xf numFmtId="0" fontId="13" fillId="5" borderId="16" xfId="5" applyFont="1" applyFill="1" applyBorder="1" applyAlignment="1">
      <alignment vertical="center"/>
    </xf>
    <xf numFmtId="0" fontId="7" fillId="0" borderId="4" xfId="3" applyFont="1" applyBorder="1"/>
    <xf numFmtId="0" fontId="6" fillId="0" borderId="14" xfId="5" applyFont="1" applyBorder="1" applyAlignment="1">
      <alignment horizontal="left" vertical="center"/>
    </xf>
    <xf numFmtId="0" fontId="6" fillId="0" borderId="15" xfId="3" applyFont="1" applyBorder="1"/>
    <xf numFmtId="0" fontId="6" fillId="0" borderId="15" xfId="3" applyFont="1" applyBorder="1" applyAlignment="1">
      <alignment horizontal="center"/>
    </xf>
    <xf numFmtId="171" fontId="14" fillId="0" borderId="17" xfId="7" applyNumberFormat="1" applyFont="1" applyBorder="1" applyAlignment="1">
      <alignment horizontal="right" vertical="center"/>
    </xf>
    <xf numFmtId="0" fontId="6" fillId="0" borderId="18" xfId="5" applyFont="1" applyBorder="1" applyAlignment="1">
      <alignment horizontal="left" vertical="center"/>
    </xf>
    <xf numFmtId="0" fontId="6" fillId="0" borderId="0" xfId="5" applyFont="1" applyAlignment="1">
      <alignment horizontal="center" vertical="center"/>
    </xf>
    <xf numFmtId="0" fontId="6" fillId="0" borderId="0" xfId="5" applyFont="1" applyAlignment="1">
      <alignment horizontal="left" vertical="center" wrapText="1"/>
    </xf>
    <xf numFmtId="166" fontId="6" fillId="0" borderId="19" xfId="8" applyNumberFormat="1" applyFont="1" applyBorder="1" applyAlignment="1">
      <alignment horizontal="right" vertical="center" wrapText="1"/>
    </xf>
    <xf numFmtId="171" fontId="14" fillId="0" borderId="20" xfId="7" applyNumberFormat="1" applyFont="1" applyBorder="1" applyAlignment="1">
      <alignment horizontal="right" vertical="center"/>
    </xf>
    <xf numFmtId="2" fontId="6" fillId="0" borderId="15" xfId="5" applyNumberFormat="1" applyFont="1" applyBorder="1" applyAlignment="1">
      <alignment horizontal="center" vertical="center"/>
    </xf>
    <xf numFmtId="0" fontId="6" fillId="0" borderId="15" xfId="5" applyFont="1" applyBorder="1" applyAlignment="1">
      <alignment horizontal="left" vertical="center"/>
    </xf>
    <xf numFmtId="0" fontId="6" fillId="0" borderId="15" xfId="5" applyFont="1" applyBorder="1" applyAlignment="1">
      <alignment horizontal="center" vertical="center"/>
    </xf>
    <xf numFmtId="166" fontId="6" fillId="0" borderId="21" xfId="8" applyNumberFormat="1" applyFont="1" applyBorder="1" applyAlignment="1">
      <alignment horizontal="right" vertical="center" wrapText="1"/>
    </xf>
    <xf numFmtId="165" fontId="14" fillId="0" borderId="20" xfId="8" applyNumberFormat="1" applyFont="1" applyBorder="1" applyAlignment="1">
      <alignment horizontal="right" vertical="center" wrapText="1"/>
    </xf>
    <xf numFmtId="0" fontId="6" fillId="0" borderId="15" xfId="5" applyFont="1" applyBorder="1" applyAlignment="1">
      <alignment horizontal="left" vertical="center" wrapText="1"/>
    </xf>
    <xf numFmtId="4" fontId="6" fillId="0" borderId="22" xfId="7" applyNumberFormat="1" applyFont="1" applyBorder="1" applyAlignment="1">
      <alignment vertical="center" wrapText="1"/>
    </xf>
    <xf numFmtId="0" fontId="6" fillId="0" borderId="0" xfId="9" applyFont="1"/>
    <xf numFmtId="0" fontId="6" fillId="0" borderId="4" xfId="9" applyFont="1" applyBorder="1"/>
    <xf numFmtId="0" fontId="6" fillId="0" borderId="5" xfId="9" applyFont="1" applyBorder="1"/>
    <xf numFmtId="0" fontId="16" fillId="0" borderId="0" xfId="9" applyFont="1"/>
    <xf numFmtId="49" fontId="13" fillId="0" borderId="0" xfId="10" applyNumberFormat="1" applyFont="1" applyAlignment="1">
      <alignment horizontal="right" vertical="center"/>
    </xf>
    <xf numFmtId="173" fontId="13" fillId="0" borderId="0" xfId="10" applyNumberFormat="1" applyFont="1" applyAlignment="1">
      <alignment vertical="center"/>
    </xf>
    <xf numFmtId="0" fontId="6" fillId="0" borderId="0" xfId="11" applyFont="1"/>
    <xf numFmtId="0" fontId="6" fillId="0" borderId="0" xfId="11" applyFont="1" applyAlignment="1">
      <alignment horizontal="center"/>
    </xf>
    <xf numFmtId="0" fontId="6" fillId="0" borderId="0" xfId="6" applyFont="1" applyAlignment="1">
      <alignment horizontal="center" vertical="center"/>
    </xf>
    <xf numFmtId="0" fontId="13" fillId="0" borderId="23" xfId="11" applyFont="1" applyBorder="1" applyAlignment="1">
      <alignment horizontal="left" vertical="center"/>
    </xf>
    <xf numFmtId="9" fontId="6" fillId="0" borderId="24" xfId="12" applyNumberFormat="1" applyFont="1" applyBorder="1" applyAlignment="1">
      <alignment horizontal="center" vertical="center"/>
    </xf>
    <xf numFmtId="175" fontId="13" fillId="0" borderId="24" xfId="12" applyNumberFormat="1" applyFont="1" applyBorder="1" applyAlignment="1">
      <alignment vertical="center"/>
    </xf>
    <xf numFmtId="0" fontId="6" fillId="0" borderId="25" xfId="11" applyFont="1" applyBorder="1" applyAlignment="1">
      <alignment vertical="center"/>
    </xf>
    <xf numFmtId="2" fontId="6" fillId="0" borderId="0" xfId="11" applyNumberFormat="1" applyFont="1"/>
    <xf numFmtId="175" fontId="6" fillId="0" borderId="0" xfId="12" applyNumberFormat="1" applyFont="1"/>
    <xf numFmtId="39" fontId="13" fillId="0" borderId="0" xfId="12" applyNumberFormat="1" applyFont="1" applyAlignment="1">
      <alignment vertical="center"/>
    </xf>
    <xf numFmtId="178" fontId="6" fillId="0" borderId="5" xfId="9" applyNumberFormat="1" applyFont="1" applyBorder="1"/>
    <xf numFmtId="0" fontId="18" fillId="0" borderId="0" xfId="9" applyFont="1"/>
    <xf numFmtId="0" fontId="6" fillId="0" borderId="26" xfId="9" applyFont="1" applyBorder="1"/>
    <xf numFmtId="0" fontId="6" fillId="0" borderId="27" xfId="3" applyFont="1" applyBorder="1"/>
    <xf numFmtId="0" fontId="6" fillId="0" borderId="27" xfId="3" applyFont="1" applyBorder="1" applyAlignment="1">
      <alignment horizontal="center"/>
    </xf>
    <xf numFmtId="179" fontId="6" fillId="0" borderId="27" xfId="1" applyNumberFormat="1" applyFont="1" applyBorder="1"/>
    <xf numFmtId="0" fontId="6" fillId="0" borderId="28" xfId="3" applyFont="1" applyBorder="1"/>
    <xf numFmtId="0" fontId="13" fillId="0" borderId="0" xfId="5" applyFont="1" applyAlignment="1">
      <alignment horizontal="center" vertical="center" wrapText="1"/>
    </xf>
    <xf numFmtId="168" fontId="7" fillId="0" borderId="0" xfId="1" applyFont="1"/>
    <xf numFmtId="165" fontId="6" fillId="0" borderId="32" xfId="8" applyNumberFormat="1" applyFont="1" applyBorder="1" applyAlignment="1">
      <alignment horizontal="right" vertical="center" wrapText="1"/>
    </xf>
    <xf numFmtId="171" fontId="14" fillId="0" borderId="16" xfId="7" applyNumberFormat="1" applyFont="1" applyBorder="1" applyAlignment="1">
      <alignment horizontal="right" vertical="center"/>
    </xf>
    <xf numFmtId="171" fontId="14" fillId="0" borderId="7" xfId="7" applyNumberFormat="1" applyFont="1" applyBorder="1" applyAlignment="1">
      <alignment horizontal="right" vertical="center"/>
    </xf>
    <xf numFmtId="4" fontId="6" fillId="0" borderId="10" xfId="7" applyNumberFormat="1" applyFont="1" applyBorder="1" applyAlignment="1">
      <alignment vertical="center" wrapText="1"/>
    </xf>
    <xf numFmtId="165" fontId="6" fillId="0" borderId="8" xfId="8" applyNumberFormat="1" applyFont="1" applyBorder="1" applyAlignment="1">
      <alignment horizontal="right" vertical="center" wrapText="1"/>
    </xf>
    <xf numFmtId="168" fontId="7" fillId="0" borderId="10" xfId="1" applyFont="1" applyBorder="1"/>
    <xf numFmtId="165" fontId="6" fillId="0" borderId="34" xfId="8" applyNumberFormat="1" applyFont="1" applyBorder="1" applyAlignment="1">
      <alignment horizontal="right" vertical="center" wrapText="1"/>
    </xf>
    <xf numFmtId="4" fontId="6" fillId="0" borderId="35" xfId="7" applyNumberFormat="1" applyFont="1" applyBorder="1" applyAlignment="1">
      <alignment vertical="center" wrapText="1"/>
    </xf>
    <xf numFmtId="168" fontId="7" fillId="0" borderId="25" xfId="1" applyFont="1" applyBorder="1"/>
    <xf numFmtId="0" fontId="9" fillId="0" borderId="38" xfId="0" applyFont="1" applyBorder="1" applyAlignment="1">
      <alignment horizontal="left"/>
    </xf>
    <xf numFmtId="0" fontId="9" fillId="0" borderId="42" xfId="0" applyFont="1" applyBorder="1" applyAlignment="1">
      <alignment horizontal="left"/>
    </xf>
    <xf numFmtId="0" fontId="10" fillId="0" borderId="43" xfId="0" applyFont="1" applyBorder="1" applyAlignment="1">
      <alignment horizontal="left"/>
    </xf>
    <xf numFmtId="0" fontId="9" fillId="0" borderId="44" xfId="0" applyFont="1" applyBorder="1" applyAlignment="1">
      <alignment horizontal="left"/>
    </xf>
    <xf numFmtId="0" fontId="10" fillId="0" borderId="45" xfId="0" applyFont="1" applyBorder="1" applyAlignment="1">
      <alignment horizontal="left"/>
    </xf>
    <xf numFmtId="0" fontId="6" fillId="2" borderId="0" xfId="4" applyFont="1" applyFill="1" applyAlignment="1">
      <alignment horizontal="center" vertical="center" wrapText="1"/>
    </xf>
    <xf numFmtId="0" fontId="11" fillId="0" borderId="0" xfId="4" applyFont="1" applyAlignment="1">
      <alignment vertical="center" wrapText="1"/>
    </xf>
    <xf numFmtId="0" fontId="12" fillId="0" borderId="0" xfId="4" applyFont="1" applyAlignment="1">
      <alignment vertical="center" wrapText="1"/>
    </xf>
    <xf numFmtId="0" fontId="9" fillId="0" borderId="0" xfId="0" applyFont="1" applyAlignment="1">
      <alignment horizontal="left"/>
    </xf>
    <xf numFmtId="0" fontId="10" fillId="0" borderId="0" xfId="0" applyFont="1" applyAlignment="1">
      <alignment horizontal="left"/>
    </xf>
    <xf numFmtId="0" fontId="0" fillId="0" borderId="3" xfId="0" applyBorder="1"/>
    <xf numFmtId="0" fontId="0" fillId="0" borderId="5" xfId="0" applyBorder="1"/>
    <xf numFmtId="175" fontId="6" fillId="0" borderId="0" xfId="12" applyNumberFormat="1" applyFont="1" applyBorder="1"/>
    <xf numFmtId="39" fontId="13" fillId="0" borderId="0" xfId="12" applyNumberFormat="1" applyFont="1" applyBorder="1" applyAlignment="1">
      <alignment vertical="center"/>
    </xf>
    <xf numFmtId="0" fontId="0" fillId="0" borderId="28" xfId="0" applyBorder="1"/>
    <xf numFmtId="165" fontId="6" fillId="0" borderId="31" xfId="8" applyNumberFormat="1" applyFont="1" applyBorder="1" applyAlignment="1">
      <alignment horizontal="right" vertical="center" wrapText="1"/>
    </xf>
    <xf numFmtId="165" fontId="6" fillId="0" borderId="30" xfId="8" applyNumberFormat="1" applyFont="1" applyBorder="1" applyAlignment="1">
      <alignment horizontal="right" vertical="center" wrapText="1"/>
    </xf>
    <xf numFmtId="168" fontId="7" fillId="0" borderId="35" xfId="1" applyFont="1" applyBorder="1"/>
    <xf numFmtId="165" fontId="14" fillId="0" borderId="11" xfId="8" applyNumberFormat="1" applyFont="1" applyBorder="1" applyAlignment="1">
      <alignment horizontal="right" vertical="center" wrapText="1"/>
    </xf>
    <xf numFmtId="0" fontId="7" fillId="0" borderId="0" xfId="9" applyFont="1"/>
    <xf numFmtId="172" fontId="7" fillId="0" borderId="0" xfId="9" applyNumberFormat="1" applyFont="1"/>
    <xf numFmtId="168" fontId="6" fillId="0" borderId="0" xfId="1" applyFont="1"/>
    <xf numFmtId="168" fontId="6" fillId="0" borderId="0" xfId="9" applyNumberFormat="1" applyFont="1"/>
    <xf numFmtId="172" fontId="7" fillId="0" borderId="0" xfId="3" applyNumberFormat="1" applyFont="1"/>
    <xf numFmtId="0" fontId="25" fillId="0" borderId="0" xfId="9" applyFont="1"/>
    <xf numFmtId="43" fontId="25" fillId="0" borderId="0" xfId="9" applyNumberFormat="1" applyFont="1"/>
    <xf numFmtId="43" fontId="7" fillId="0" borderId="0" xfId="3" applyNumberFormat="1" applyFont="1"/>
    <xf numFmtId="43" fontId="6" fillId="0" borderId="0" xfId="9" applyNumberFormat="1" applyFont="1"/>
    <xf numFmtId="165" fontId="6" fillId="0" borderId="0" xfId="9" applyNumberFormat="1" applyFont="1"/>
    <xf numFmtId="179" fontId="6" fillId="0" borderId="0" xfId="1" applyNumberFormat="1" applyFont="1"/>
    <xf numFmtId="0" fontId="0" fillId="0" borderId="0" xfId="0" applyAlignment="1">
      <alignment vertical="center"/>
    </xf>
    <xf numFmtId="0" fontId="20" fillId="0" borderId="0" xfId="19" applyFont="1" applyAlignment="1">
      <alignment horizontal="center" vertical="center" wrapText="1"/>
    </xf>
    <xf numFmtId="0" fontId="19" fillId="0" borderId="0" xfId="19" applyFont="1" applyAlignment="1">
      <alignment horizontal="center" vertical="center"/>
    </xf>
    <xf numFmtId="167" fontId="0" fillId="0" borderId="0" xfId="15" applyFont="1" applyFill="1" applyAlignment="1">
      <alignment vertical="center"/>
    </xf>
    <xf numFmtId="49" fontId="8" fillId="0" borderId="0" xfId="0" applyNumberFormat="1" applyFont="1" applyAlignment="1">
      <alignment vertical="center"/>
    </xf>
    <xf numFmtId="0" fontId="8" fillId="0" borderId="0" xfId="0" applyFont="1" applyAlignment="1">
      <alignment vertical="center"/>
    </xf>
    <xf numFmtId="49" fontId="8" fillId="0" borderId="18" xfId="0" applyNumberFormat="1" applyFont="1" applyBorder="1" applyAlignment="1">
      <alignment vertical="center"/>
    </xf>
    <xf numFmtId="49" fontId="8" fillId="0" borderId="33" xfId="0" applyNumberFormat="1" applyFont="1" applyBorder="1" applyAlignment="1">
      <alignment vertical="center"/>
    </xf>
    <xf numFmtId="0" fontId="8" fillId="0" borderId="33" xfId="0" applyFont="1" applyBorder="1" applyAlignment="1">
      <alignment vertical="center"/>
    </xf>
    <xf numFmtId="0" fontId="8" fillId="0" borderId="0" xfId="26" applyFont="1" applyAlignment="1">
      <alignment vertical="center"/>
    </xf>
    <xf numFmtId="0" fontId="1" fillId="0" borderId="0" xfId="26" applyAlignment="1">
      <alignment vertical="center"/>
    </xf>
    <xf numFmtId="4" fontId="30" fillId="0" borderId="6" xfId="26" applyNumberFormat="1" applyFont="1" applyBorder="1" applyAlignment="1">
      <alignment horizontal="center" vertical="center"/>
    </xf>
    <xf numFmtId="0" fontId="30" fillId="0" borderId="0" xfId="26" applyFont="1" applyAlignment="1">
      <alignment horizontal="center" vertical="center"/>
    </xf>
    <xf numFmtId="4" fontId="30" fillId="0" borderId="0" xfId="26" applyNumberFormat="1" applyFont="1" applyAlignment="1">
      <alignment horizontal="center" vertical="center"/>
    </xf>
    <xf numFmtId="3" fontId="30" fillId="0" borderId="0" xfId="26" applyNumberFormat="1" applyFont="1" applyAlignment="1">
      <alignment horizontal="center" vertical="center"/>
    </xf>
    <xf numFmtId="3" fontId="8" fillId="0" borderId="0" xfId="26" applyNumberFormat="1" applyFont="1" applyAlignment="1">
      <alignment horizontal="right" vertical="center"/>
    </xf>
    <xf numFmtId="3" fontId="30" fillId="0" borderId="0" xfId="26" applyNumberFormat="1" applyFont="1" applyAlignment="1">
      <alignment vertical="center"/>
    </xf>
    <xf numFmtId="10" fontId="30" fillId="0" borderId="7" xfId="26" applyNumberFormat="1" applyFont="1" applyBorder="1" applyAlignment="1">
      <alignment vertical="center"/>
    </xf>
    <xf numFmtId="183" fontId="20" fillId="0" borderId="0" xfId="26" applyNumberFormat="1" applyFont="1" applyAlignment="1">
      <alignment horizontal="center" vertical="center"/>
    </xf>
    <xf numFmtId="3" fontId="8" fillId="0" borderId="0" xfId="26" applyNumberFormat="1" applyFont="1" applyAlignment="1">
      <alignment horizontal="center" vertical="center"/>
    </xf>
    <xf numFmtId="3" fontId="22" fillId="0" borderId="0" xfId="26" applyNumberFormat="1" applyFont="1" applyAlignment="1">
      <alignment horizontal="right" vertical="center"/>
    </xf>
    <xf numFmtId="3" fontId="8" fillId="0" borderId="0" xfId="26" applyNumberFormat="1" applyFont="1" applyAlignment="1">
      <alignment vertical="center"/>
    </xf>
    <xf numFmtId="3" fontId="8" fillId="0" borderId="7" xfId="26" applyNumberFormat="1" applyFont="1" applyBorder="1" applyAlignment="1">
      <alignment vertical="center"/>
    </xf>
    <xf numFmtId="4" fontId="30" fillId="0" borderId="47" xfId="26" applyNumberFormat="1" applyFont="1" applyBorder="1" applyAlignment="1">
      <alignment horizontal="left" vertical="center"/>
    </xf>
    <xf numFmtId="0" fontId="8" fillId="0" borderId="46" xfId="26" applyFont="1" applyBorder="1" applyAlignment="1">
      <alignment vertical="center"/>
    </xf>
    <xf numFmtId="4" fontId="20" fillId="6" borderId="48" xfId="26" applyNumberFormat="1" applyFont="1" applyFill="1" applyBorder="1" applyAlignment="1">
      <alignment horizontal="center" vertical="center"/>
    </xf>
    <xf numFmtId="0" fontId="1" fillId="0" borderId="0" xfId="26" applyAlignment="1">
      <alignment horizontal="center" vertical="center"/>
    </xf>
    <xf numFmtId="3" fontId="30" fillId="0" borderId="0" xfId="26" applyNumberFormat="1" applyFont="1" applyAlignment="1">
      <alignment horizontal="right" vertical="center"/>
    </xf>
    <xf numFmtId="3" fontId="30" fillId="0" borderId="7" xfId="26" applyNumberFormat="1" applyFont="1" applyBorder="1" applyAlignment="1">
      <alignment horizontal="center" vertical="center" wrapText="1"/>
    </xf>
    <xf numFmtId="4" fontId="30" fillId="0" borderId="6" xfId="26" applyNumberFormat="1" applyFont="1" applyBorder="1" applyAlignment="1">
      <alignment horizontal="left" vertical="center"/>
    </xf>
    <xf numFmtId="4" fontId="20" fillId="0" borderId="0" xfId="26" applyNumberFormat="1" applyFont="1" applyAlignment="1">
      <alignment horizontal="center" vertical="center"/>
    </xf>
    <xf numFmtId="0" fontId="20" fillId="0" borderId="0" xfId="26" applyFont="1" applyAlignment="1">
      <alignment horizontal="center" vertical="center" wrapText="1"/>
    </xf>
    <xf numFmtId="10" fontId="8" fillId="0" borderId="0" xfId="26" applyNumberFormat="1" applyFont="1" applyAlignment="1">
      <alignment vertical="center"/>
    </xf>
    <xf numFmtId="0" fontId="27" fillId="0" borderId="0" xfId="26" applyFont="1" applyAlignment="1">
      <alignment vertical="center"/>
    </xf>
    <xf numFmtId="4" fontId="8" fillId="0" borderId="6" xfId="26" applyNumberFormat="1" applyFont="1" applyBorder="1" applyAlignment="1">
      <alignment horizontal="center" vertical="center"/>
    </xf>
    <xf numFmtId="0" fontId="8" fillId="0" borderId="0" xfId="24" applyAlignment="1">
      <alignment vertical="center"/>
    </xf>
    <xf numFmtId="0" fontId="8" fillId="0" borderId="0" xfId="24" applyAlignment="1">
      <alignment horizontal="center" vertical="center"/>
    </xf>
    <xf numFmtId="4" fontId="8" fillId="0" borderId="0" xfId="24" applyNumberFormat="1" applyAlignment="1">
      <alignment horizontal="center" vertical="center"/>
    </xf>
    <xf numFmtId="9" fontId="8" fillId="0" borderId="0" xfId="25" applyFont="1" applyFill="1" applyBorder="1" applyAlignment="1">
      <alignment horizontal="center" vertical="center"/>
    </xf>
    <xf numFmtId="3" fontId="8" fillId="0" borderId="0" xfId="24" applyNumberFormat="1" applyAlignment="1">
      <alignment horizontal="center" vertical="center"/>
    </xf>
    <xf numFmtId="10" fontId="8" fillId="0" borderId="0" xfId="24" applyNumberFormat="1" applyAlignment="1">
      <alignment horizontal="center" vertical="center"/>
    </xf>
    <xf numFmtId="3" fontId="8" fillId="0" borderId="0" xfId="24" applyNumberFormat="1" applyAlignment="1">
      <alignment horizontal="right" vertical="center"/>
    </xf>
    <xf numFmtId="10" fontId="8" fillId="0" borderId="7" xfId="26" applyNumberFormat="1" applyFont="1" applyBorder="1" applyAlignment="1">
      <alignment vertical="center"/>
    </xf>
    <xf numFmtId="0" fontId="30" fillId="0" borderId="0" xfId="26" applyFont="1" applyAlignment="1">
      <alignment vertical="center"/>
    </xf>
    <xf numFmtId="184" fontId="8" fillId="0" borderId="0" xfId="26" applyNumberFormat="1" applyFont="1" applyAlignment="1">
      <alignment vertical="center"/>
    </xf>
    <xf numFmtId="0" fontId="1" fillId="0" borderId="0" xfId="26" applyAlignment="1">
      <alignment horizontal="right" vertical="center"/>
    </xf>
    <xf numFmtId="10" fontId="8" fillId="0" borderId="0" xfId="2" applyNumberFormat="1" applyFont="1" applyAlignment="1">
      <alignment vertical="center"/>
    </xf>
    <xf numFmtId="0" fontId="20" fillId="0" borderId="0" xfId="0" applyFont="1" applyAlignment="1">
      <alignment vertical="center"/>
    </xf>
    <xf numFmtId="0" fontId="28" fillId="0" borderId="0" xfId="0" applyFont="1" applyAlignment="1">
      <alignment vertical="center"/>
    </xf>
    <xf numFmtId="0" fontId="19" fillId="0" borderId="0" xfId="19" applyFont="1" applyAlignment="1">
      <alignment horizontal="center" vertical="center" wrapText="1"/>
    </xf>
    <xf numFmtId="186" fontId="20" fillId="0" borderId="0" xfId="22" applyNumberFormat="1" applyFont="1" applyAlignment="1">
      <alignment horizontal="center" vertical="center" wrapText="1"/>
    </xf>
    <xf numFmtId="186" fontId="8" fillId="0" borderId="0" xfId="22" applyNumberFormat="1" applyFont="1" applyBorder="1" applyAlignment="1">
      <alignment vertical="center"/>
    </xf>
    <xf numFmtId="186" fontId="0" fillId="0" borderId="0" xfId="22" applyNumberFormat="1" applyFont="1" applyAlignment="1">
      <alignment vertical="center"/>
    </xf>
    <xf numFmtId="186" fontId="8" fillId="0" borderId="33" xfId="22" applyNumberFormat="1" applyFont="1" applyBorder="1" applyAlignment="1">
      <alignment vertical="center"/>
    </xf>
    <xf numFmtId="186" fontId="8" fillId="0" borderId="29" xfId="22" applyNumberFormat="1" applyFont="1" applyBorder="1" applyAlignment="1">
      <alignment vertical="center"/>
    </xf>
    <xf numFmtId="0" fontId="8" fillId="2" borderId="0" xfId="0" applyFont="1" applyFill="1" applyAlignment="1">
      <alignment vertical="center"/>
    </xf>
    <xf numFmtId="186" fontId="8" fillId="0" borderId="0" xfId="22" applyNumberFormat="1" applyFont="1" applyFill="1" applyBorder="1" applyAlignment="1">
      <alignment vertical="center"/>
    </xf>
    <xf numFmtId="186" fontId="0" fillId="0" borderId="0" xfId="22" applyNumberFormat="1" applyFont="1" applyFill="1" applyBorder="1" applyAlignment="1">
      <alignment vertical="center"/>
    </xf>
    <xf numFmtId="0" fontId="8" fillId="15" borderId="0" xfId="0" applyFont="1" applyFill="1" applyAlignment="1">
      <alignment vertical="center"/>
    </xf>
    <xf numFmtId="167" fontId="27" fillId="0" borderId="0" xfId="0" applyNumberFormat="1" applyFont="1" applyAlignment="1">
      <alignment vertical="center"/>
    </xf>
    <xf numFmtId="0" fontId="27" fillId="0" borderId="0" xfId="0" applyFont="1" applyAlignment="1">
      <alignment vertical="center"/>
    </xf>
    <xf numFmtId="10" fontId="8" fillId="15" borderId="0" xfId="2" applyNumberFormat="1" applyFont="1" applyFill="1" applyAlignment="1">
      <alignment vertical="center"/>
    </xf>
    <xf numFmtId="167" fontId="0" fillId="15" borderId="0" xfId="15" applyFont="1" applyFill="1" applyAlignment="1">
      <alignment vertical="center"/>
    </xf>
    <xf numFmtId="0" fontId="39" fillId="15" borderId="0" xfId="0" applyFont="1" applyFill="1"/>
    <xf numFmtId="0" fontId="39" fillId="15" borderId="29" xfId="0" applyFont="1" applyFill="1" applyBorder="1"/>
    <xf numFmtId="0" fontId="0" fillId="15" borderId="0" xfId="0" applyFill="1" applyAlignment="1">
      <alignment vertical="center"/>
    </xf>
    <xf numFmtId="186" fontId="0" fillId="15" borderId="0" xfId="22" applyNumberFormat="1" applyFont="1" applyFill="1" applyAlignment="1">
      <alignment vertical="center"/>
    </xf>
    <xf numFmtId="0" fontId="0" fillId="15" borderId="0" xfId="0" applyFill="1"/>
    <xf numFmtId="4" fontId="20" fillId="0" borderId="49" xfId="26" applyNumberFormat="1" applyFont="1" applyBorder="1" applyAlignment="1">
      <alignment horizontal="center" vertical="center"/>
    </xf>
    <xf numFmtId="0" fontId="34" fillId="12" borderId="50" xfId="26" applyFont="1" applyFill="1" applyBorder="1" applyAlignment="1">
      <alignment horizontal="center" vertical="center"/>
    </xf>
    <xf numFmtId="0" fontId="30" fillId="0" borderId="50" xfId="26" applyFont="1" applyBorder="1" applyAlignment="1">
      <alignment horizontal="center" vertical="center"/>
    </xf>
    <xf numFmtId="4" fontId="30" fillId="0" borderId="50" xfId="26" applyNumberFormat="1" applyFont="1" applyBorder="1" applyAlignment="1">
      <alignment horizontal="center" vertical="center"/>
    </xf>
    <xf numFmtId="3" fontId="30" fillId="0" borderId="50" xfId="26" applyNumberFormat="1" applyFont="1" applyBorder="1" applyAlignment="1">
      <alignment horizontal="center" vertical="center"/>
    </xf>
    <xf numFmtId="3" fontId="30" fillId="0" borderId="50" xfId="26" applyNumberFormat="1" applyFont="1" applyBorder="1" applyAlignment="1">
      <alignment horizontal="right" vertical="center"/>
    </xf>
    <xf numFmtId="3" fontId="20" fillId="0" borderId="50" xfId="26" applyNumberFormat="1" applyFont="1" applyBorder="1" applyAlignment="1">
      <alignment vertical="center"/>
    </xf>
    <xf numFmtId="10" fontId="20" fillId="0" borderId="51" xfId="26" applyNumberFormat="1" applyFont="1" applyBorder="1" applyAlignment="1">
      <alignment vertical="center"/>
    </xf>
    <xf numFmtId="4" fontId="27" fillId="0" borderId="52" xfId="26" applyNumberFormat="1" applyFont="1" applyBorder="1" applyAlignment="1">
      <alignment horizontal="center" vertical="center"/>
    </xf>
    <xf numFmtId="4" fontId="8" fillId="0" borderId="52" xfId="26" applyNumberFormat="1" applyFont="1" applyBorder="1" applyAlignment="1">
      <alignment horizontal="center" vertical="center"/>
    </xf>
    <xf numFmtId="0" fontId="20" fillId="6" borderId="50" xfId="26" applyFont="1" applyFill="1" applyBorder="1" applyAlignment="1">
      <alignment horizontal="center" vertical="center"/>
    </xf>
    <xf numFmtId="4" fontId="8" fillId="0" borderId="50" xfId="26" applyNumberFormat="1" applyFont="1" applyBorder="1" applyAlignment="1">
      <alignment horizontal="center" vertical="center"/>
    </xf>
    <xf numFmtId="3" fontId="8" fillId="0" borderId="50" xfId="26" applyNumberFormat="1" applyFont="1" applyBorder="1" applyAlignment="1">
      <alignment horizontal="center" vertical="center"/>
    </xf>
    <xf numFmtId="0" fontId="8" fillId="0" borderId="50" xfId="26" applyFont="1" applyBorder="1" applyAlignment="1">
      <alignment horizontal="center" vertical="center"/>
    </xf>
    <xf numFmtId="3" fontId="8" fillId="0" borderId="50" xfId="26" applyNumberFormat="1" applyFont="1" applyBorder="1" applyAlignment="1">
      <alignment horizontal="right" vertical="center"/>
    </xf>
    <xf numFmtId="3" fontId="8" fillId="0" borderId="50" xfId="26" applyNumberFormat="1" applyFont="1" applyBorder="1" applyAlignment="1">
      <alignment vertical="center"/>
    </xf>
    <xf numFmtId="10" fontId="20" fillId="6" borderId="51" xfId="26" applyNumberFormat="1" applyFont="1" applyFill="1" applyBorder="1" applyAlignment="1">
      <alignment vertical="center"/>
    </xf>
    <xf numFmtId="4" fontId="8" fillId="0" borderId="49" xfId="26" applyNumberFormat="1" applyFont="1" applyBorder="1" applyAlignment="1">
      <alignment horizontal="center" vertical="center"/>
    </xf>
    <xf numFmtId="0" fontId="8" fillId="0" borderId="50" xfId="26" applyFont="1" applyBorder="1" applyAlignment="1">
      <alignment vertical="center"/>
    </xf>
    <xf numFmtId="10" fontId="8" fillId="0" borderId="50" xfId="26" applyNumberFormat="1" applyFont="1" applyBorder="1" applyAlignment="1">
      <alignment horizontal="center" vertical="center"/>
    </xf>
    <xf numFmtId="180" fontId="29" fillId="13" borderId="50" xfId="26" applyNumberFormat="1" applyFont="1" applyFill="1" applyBorder="1" applyAlignment="1">
      <alignment horizontal="center" vertical="center"/>
    </xf>
    <xf numFmtId="10" fontId="8" fillId="0" borderId="51" xfId="26" applyNumberFormat="1" applyFont="1" applyBorder="1" applyAlignment="1">
      <alignment vertical="center"/>
    </xf>
    <xf numFmtId="3" fontId="21" fillId="0" borderId="50" xfId="26" applyNumberFormat="1" applyFont="1" applyBorder="1" applyAlignment="1">
      <alignment horizontal="center" vertical="center"/>
    </xf>
    <xf numFmtId="180" fontId="21" fillId="0" borderId="50" xfId="26" applyNumberFormat="1" applyFont="1" applyBorder="1" applyAlignment="1">
      <alignment horizontal="center" vertical="center"/>
    </xf>
    <xf numFmtId="180" fontId="8" fillId="0" borderId="50" xfId="26" applyNumberFormat="1" applyFont="1" applyBorder="1" applyAlignment="1">
      <alignment horizontal="center" vertical="center"/>
    </xf>
    <xf numFmtId="4" fontId="8" fillId="0" borderId="49" xfId="27" applyNumberFormat="1" applyFont="1" applyBorder="1" applyAlignment="1">
      <alignment horizontal="center" vertical="center"/>
    </xf>
    <xf numFmtId="0" fontId="8" fillId="0" borderId="50" xfId="27" applyFont="1" applyBorder="1" applyAlignment="1">
      <alignment vertical="center"/>
    </xf>
    <xf numFmtId="0" fontId="30" fillId="0" borderId="50" xfId="27" applyFont="1" applyBorder="1" applyAlignment="1">
      <alignment horizontal="center" vertical="center"/>
    </xf>
    <xf numFmtId="10" fontId="8" fillId="0" borderId="50" xfId="27" applyNumberFormat="1" applyFont="1" applyBorder="1" applyAlignment="1">
      <alignment horizontal="center" vertical="center"/>
    </xf>
    <xf numFmtId="4" fontId="8" fillId="0" borderId="50" xfId="27" applyNumberFormat="1" applyFont="1" applyBorder="1" applyAlignment="1">
      <alignment horizontal="center" vertical="center"/>
    </xf>
    <xf numFmtId="3" fontId="8" fillId="0" borderId="50" xfId="27" applyNumberFormat="1" applyFont="1" applyBorder="1" applyAlignment="1">
      <alignment horizontal="center" vertical="center"/>
    </xf>
    <xf numFmtId="180" fontId="21" fillId="0" borderId="50" xfId="27" applyNumberFormat="1" applyFont="1" applyBorder="1" applyAlignment="1">
      <alignment horizontal="center" vertical="center"/>
    </xf>
    <xf numFmtId="3" fontId="8" fillId="0" borderId="50" xfId="27" applyNumberFormat="1" applyFont="1" applyBorder="1" applyAlignment="1">
      <alignment horizontal="right" vertical="center"/>
    </xf>
    <xf numFmtId="3" fontId="8" fillId="0" borderId="50" xfId="27" applyNumberFormat="1" applyFont="1" applyBorder="1" applyAlignment="1">
      <alignment vertical="center"/>
    </xf>
    <xf numFmtId="10" fontId="8" fillId="0" borderId="51" xfId="27" applyNumberFormat="1" applyFont="1" applyBorder="1" applyAlignment="1">
      <alignment vertical="center"/>
    </xf>
    <xf numFmtId="0" fontId="8" fillId="0" borderId="50" xfId="26" applyFont="1" applyBorder="1" applyAlignment="1">
      <alignment vertical="center" wrapText="1"/>
    </xf>
    <xf numFmtId="4" fontId="8" fillId="2" borderId="49" xfId="26" applyNumberFormat="1" applyFont="1" applyFill="1" applyBorder="1" applyAlignment="1">
      <alignment horizontal="center" vertical="center"/>
    </xf>
    <xf numFmtId="0" fontId="30" fillId="2" borderId="50" xfId="26" applyFont="1" applyFill="1" applyBorder="1" applyAlignment="1">
      <alignment horizontal="center" vertical="center"/>
    </xf>
    <xf numFmtId="4" fontId="8" fillId="2" borderId="50" xfId="26" applyNumberFormat="1" applyFont="1" applyFill="1" applyBorder="1" applyAlignment="1">
      <alignment horizontal="center" vertical="center"/>
    </xf>
    <xf numFmtId="3" fontId="8" fillId="2" borderId="50" xfId="26" applyNumberFormat="1" applyFont="1" applyFill="1" applyBorder="1" applyAlignment="1">
      <alignment horizontal="center" vertical="center"/>
    </xf>
    <xf numFmtId="180" fontId="8" fillId="2" borderId="50" xfId="26" applyNumberFormat="1" applyFont="1" applyFill="1" applyBorder="1" applyAlignment="1">
      <alignment horizontal="center" vertical="center"/>
    </xf>
    <xf numFmtId="3" fontId="8" fillId="2" borderId="50" xfId="26" applyNumberFormat="1" applyFont="1" applyFill="1" applyBorder="1" applyAlignment="1">
      <alignment horizontal="right" vertical="center"/>
    </xf>
    <xf numFmtId="3" fontId="20" fillId="2" borderId="50" xfId="26" applyNumberFormat="1" applyFont="1" applyFill="1" applyBorder="1" applyAlignment="1">
      <alignment vertical="center"/>
    </xf>
    <xf numFmtId="184" fontId="20" fillId="2" borderId="51" xfId="26" applyNumberFormat="1" applyFont="1" applyFill="1" applyBorder="1" applyAlignment="1">
      <alignment vertical="center"/>
    </xf>
    <xf numFmtId="4" fontId="27" fillId="0" borderId="49" xfId="26" applyNumberFormat="1" applyFont="1" applyBorder="1" applyAlignment="1">
      <alignment horizontal="center" vertical="center"/>
    </xf>
    <xf numFmtId="0" fontId="27" fillId="0" borderId="50" xfId="26" applyFont="1" applyBorder="1" applyAlignment="1">
      <alignment vertical="center"/>
    </xf>
    <xf numFmtId="0" fontId="27" fillId="0" borderId="50" xfId="26" applyFont="1" applyBorder="1" applyAlignment="1">
      <alignment horizontal="center" vertical="center"/>
    </xf>
    <xf numFmtId="4" fontId="27" fillId="0" borderId="50" xfId="26" applyNumberFormat="1" applyFont="1" applyBorder="1" applyAlignment="1">
      <alignment horizontal="center" vertical="center"/>
    </xf>
    <xf numFmtId="10" fontId="35" fillId="0" borderId="50" xfId="26" applyNumberFormat="1" applyFont="1" applyBorder="1" applyAlignment="1">
      <alignment horizontal="center" vertical="center"/>
    </xf>
    <xf numFmtId="3" fontId="27" fillId="0" borderId="50" xfId="26" applyNumberFormat="1" applyFont="1" applyBorder="1" applyAlignment="1">
      <alignment horizontal="center" vertical="center"/>
    </xf>
    <xf numFmtId="180" fontId="27" fillId="0" borderId="50" xfId="26" applyNumberFormat="1" applyFont="1" applyBorder="1" applyAlignment="1">
      <alignment horizontal="center" vertical="center"/>
    </xf>
    <xf numFmtId="3" fontId="27" fillId="0" borderId="50" xfId="26" applyNumberFormat="1" applyFont="1" applyBorder="1" applyAlignment="1">
      <alignment horizontal="right" vertical="center"/>
    </xf>
    <xf numFmtId="3" fontId="27" fillId="0" borderId="50" xfId="26" applyNumberFormat="1" applyFont="1" applyBorder="1" applyAlignment="1">
      <alignment vertical="center"/>
    </xf>
    <xf numFmtId="184" fontId="27" fillId="0" borderId="51" xfId="26" applyNumberFormat="1" applyFont="1" applyBorder="1" applyAlignment="1">
      <alignment vertical="center"/>
    </xf>
    <xf numFmtId="0" fontId="27" fillId="0" borderId="50" xfId="26" applyFont="1" applyBorder="1" applyAlignment="1">
      <alignment vertical="center" wrapText="1"/>
    </xf>
    <xf numFmtId="10" fontId="20" fillId="2" borderId="51" xfId="26" applyNumberFormat="1" applyFont="1" applyFill="1" applyBorder="1" applyAlignment="1">
      <alignment vertical="center"/>
    </xf>
    <xf numFmtId="0" fontId="8" fillId="2" borderId="50" xfId="26" applyFont="1" applyFill="1" applyBorder="1" applyAlignment="1">
      <alignment vertical="center"/>
    </xf>
    <xf numFmtId="10" fontId="8" fillId="2" borderId="50" xfId="26" applyNumberFormat="1" applyFont="1" applyFill="1" applyBorder="1" applyAlignment="1">
      <alignment horizontal="center" vertical="center"/>
    </xf>
    <xf numFmtId="180" fontId="21" fillId="2" borderId="50" xfId="26" applyNumberFormat="1" applyFont="1" applyFill="1" applyBorder="1" applyAlignment="1">
      <alignment horizontal="center" vertical="center"/>
    </xf>
    <xf numFmtId="3" fontId="8" fillId="2" borderId="50" xfId="26" applyNumberFormat="1" applyFont="1" applyFill="1" applyBorder="1" applyAlignment="1">
      <alignment vertical="center"/>
    </xf>
    <xf numFmtId="185" fontId="8" fillId="2" borderId="51" xfId="26" applyNumberFormat="1" applyFont="1" applyFill="1" applyBorder="1" applyAlignment="1">
      <alignment vertical="center"/>
    </xf>
    <xf numFmtId="4" fontId="21" fillId="2" borderId="50" xfId="26" applyNumberFormat="1" applyFont="1" applyFill="1" applyBorder="1" applyAlignment="1">
      <alignment horizontal="center" vertical="center"/>
    </xf>
    <xf numFmtId="3" fontId="21" fillId="2" borderId="50" xfId="26" applyNumberFormat="1" applyFont="1" applyFill="1" applyBorder="1" applyAlignment="1">
      <alignment vertical="center"/>
    </xf>
    <xf numFmtId="0" fontId="20" fillId="0" borderId="50" xfId="26" applyFont="1" applyBorder="1" applyAlignment="1">
      <alignment vertical="center"/>
    </xf>
    <xf numFmtId="10" fontId="20" fillId="7" borderId="50" xfId="26" applyNumberFormat="1" applyFont="1" applyFill="1" applyBorder="1" applyAlignment="1">
      <alignment vertical="center"/>
    </xf>
    <xf numFmtId="10" fontId="8" fillId="0" borderId="53" xfId="26" applyNumberFormat="1" applyFont="1" applyBorder="1" applyAlignment="1">
      <alignment vertical="center"/>
    </xf>
    <xf numFmtId="4" fontId="8" fillId="0" borderId="54" xfId="26" applyNumberFormat="1" applyFont="1" applyBorder="1" applyAlignment="1">
      <alignment horizontal="center" vertical="center"/>
    </xf>
    <xf numFmtId="0" fontId="20" fillId="0" borderId="55" xfId="26" applyFont="1" applyBorder="1" applyAlignment="1">
      <alignment vertical="center"/>
    </xf>
    <xf numFmtId="0" fontId="30" fillId="0" borderId="55" xfId="26" applyFont="1" applyBorder="1" applyAlignment="1">
      <alignment horizontal="center" vertical="center"/>
    </xf>
    <xf numFmtId="4" fontId="8" fillId="0" borderId="55" xfId="26" applyNumberFormat="1" applyFont="1" applyBorder="1" applyAlignment="1">
      <alignment horizontal="center" vertical="center"/>
    </xf>
    <xf numFmtId="3" fontId="8" fillId="0" borderId="55" xfId="26" applyNumberFormat="1" applyFont="1" applyBorder="1" applyAlignment="1">
      <alignment horizontal="center" vertical="center"/>
    </xf>
    <xf numFmtId="0" fontId="8" fillId="0" borderId="55" xfId="26" applyFont="1" applyBorder="1" applyAlignment="1">
      <alignment horizontal="center" vertical="center"/>
    </xf>
    <xf numFmtId="3" fontId="8" fillId="0" borderId="55" xfId="26" applyNumberFormat="1" applyFont="1" applyBorder="1" applyAlignment="1">
      <alignment horizontal="right" vertical="center"/>
    </xf>
    <xf numFmtId="3" fontId="8" fillId="0" borderId="56" xfId="26" applyNumberFormat="1" applyFont="1" applyBorder="1" applyAlignment="1">
      <alignment vertical="center"/>
    </xf>
    <xf numFmtId="0" fontId="6" fillId="0" borderId="52" xfId="5" applyFont="1" applyBorder="1" applyAlignment="1">
      <alignment horizontal="center" vertical="center"/>
    </xf>
    <xf numFmtId="0" fontId="6" fillId="0" borderId="52" xfId="5" applyFont="1" applyBorder="1" applyAlignment="1">
      <alignment horizontal="left" vertical="center"/>
    </xf>
    <xf numFmtId="0" fontId="13" fillId="5" borderId="57" xfId="5" applyFont="1" applyFill="1" applyBorder="1" applyAlignment="1">
      <alignment vertical="center"/>
    </xf>
    <xf numFmtId="0" fontId="13" fillId="5" borderId="66" xfId="5" applyFont="1" applyFill="1" applyBorder="1" applyAlignment="1">
      <alignment vertical="center"/>
    </xf>
    <xf numFmtId="0" fontId="13" fillId="5" borderId="67" xfId="5" applyFont="1" applyFill="1" applyBorder="1" applyAlignment="1">
      <alignment vertical="center"/>
    </xf>
    <xf numFmtId="0" fontId="6" fillId="0" borderId="61" xfId="6" applyFont="1" applyBorder="1" applyAlignment="1">
      <alignment horizontal="center" vertical="center"/>
    </xf>
    <xf numFmtId="0" fontId="6" fillId="0" borderId="61" xfId="6" applyFont="1" applyBorder="1" applyAlignment="1">
      <alignment horizontal="left" vertical="center" wrapText="1"/>
    </xf>
    <xf numFmtId="4" fontId="6" fillId="0" borderId="61" xfId="7" applyNumberFormat="1" applyFont="1" applyBorder="1" applyAlignment="1">
      <alignment vertical="center" wrapText="1"/>
    </xf>
    <xf numFmtId="165" fontId="6" fillId="0" borderId="61" xfId="8" applyNumberFormat="1" applyFont="1" applyBorder="1" applyAlignment="1">
      <alignment horizontal="right" vertical="center" wrapText="1"/>
    </xf>
    <xf numFmtId="166" fontId="6" fillId="0" borderId="61" xfId="8" applyNumberFormat="1" applyFont="1" applyBorder="1" applyAlignment="1">
      <alignment horizontal="right" vertical="center" wrapText="1"/>
    </xf>
    <xf numFmtId="171" fontId="14" fillId="0" borderId="62" xfId="7" applyNumberFormat="1" applyFont="1" applyBorder="1" applyAlignment="1">
      <alignment horizontal="right" vertical="center"/>
    </xf>
    <xf numFmtId="0" fontId="6" fillId="0" borderId="61" xfId="6" applyFont="1" applyBorder="1" applyAlignment="1">
      <alignment horizontal="left" vertical="center"/>
    </xf>
    <xf numFmtId="3" fontId="6" fillId="0" borderId="61" xfId="6" applyNumberFormat="1" applyFont="1" applyBorder="1" applyAlignment="1">
      <alignment horizontal="center" vertical="center"/>
    </xf>
    <xf numFmtId="0" fontId="6" fillId="0" borderId="61" xfId="5" applyFont="1" applyBorder="1" applyAlignment="1">
      <alignment horizontal="center" vertical="center"/>
    </xf>
    <xf numFmtId="0" fontId="6" fillId="0" borderId="61" xfId="5" applyFont="1" applyBorder="1" applyAlignment="1">
      <alignment horizontal="left" vertical="center" wrapText="1"/>
    </xf>
    <xf numFmtId="4" fontId="6" fillId="0" borderId="61" xfId="7" applyNumberFormat="1" applyFont="1" applyFill="1" applyBorder="1" applyAlignment="1">
      <alignment vertical="center" wrapText="1"/>
    </xf>
    <xf numFmtId="0" fontId="6" fillId="0" borderId="61" xfId="5" applyFont="1" applyBorder="1" applyAlignment="1">
      <alignment horizontal="center" vertical="center" wrapText="1"/>
    </xf>
    <xf numFmtId="0" fontId="6" fillId="0" borderId="71" xfId="5" applyFont="1" applyBorder="1" applyAlignment="1">
      <alignment horizontal="center" vertical="center"/>
    </xf>
    <xf numFmtId="0" fontId="6" fillId="0" borderId="71" xfId="5" applyFont="1" applyBorder="1" applyAlignment="1">
      <alignment horizontal="left" vertical="center" wrapText="1"/>
    </xf>
    <xf numFmtId="0" fontId="6" fillId="0" borderId="64" xfId="5" applyFont="1" applyBorder="1" applyAlignment="1">
      <alignment horizontal="center" vertical="center"/>
    </xf>
    <xf numFmtId="0" fontId="6" fillId="0" borderId="64" xfId="5" applyFont="1" applyBorder="1" applyAlignment="1">
      <alignment horizontal="left" vertical="center" wrapText="1"/>
    </xf>
    <xf numFmtId="0" fontId="6" fillId="0" borderId="72" xfId="5" applyFont="1" applyBorder="1" applyAlignment="1">
      <alignment horizontal="center" vertical="center"/>
    </xf>
    <xf numFmtId="4" fontId="6" fillId="0" borderId="72" xfId="7" applyNumberFormat="1" applyFont="1" applyBorder="1" applyAlignment="1">
      <alignment vertical="center" wrapText="1"/>
    </xf>
    <xf numFmtId="165" fontId="14" fillId="0" borderId="62" xfId="8" applyNumberFormat="1" applyFont="1" applyBorder="1" applyAlignment="1">
      <alignment horizontal="right" vertical="center" wrapText="1"/>
    </xf>
    <xf numFmtId="172" fontId="15" fillId="5" borderId="67" xfId="5" applyNumberFormat="1" applyFont="1" applyFill="1" applyBorder="1" applyAlignment="1">
      <alignment vertical="center"/>
    </xf>
    <xf numFmtId="0" fontId="17" fillId="0" borderId="76" xfId="11" applyFont="1" applyBorder="1" applyAlignment="1">
      <alignment horizontal="right" vertical="center"/>
    </xf>
    <xf numFmtId="175" fontId="6" fillId="0" borderId="70" xfId="12" applyNumberFormat="1" applyFont="1" applyBorder="1" applyAlignment="1">
      <alignment vertical="center"/>
    </xf>
    <xf numFmtId="0" fontId="13" fillId="0" borderId="63" xfId="11" applyFont="1" applyBorder="1" applyAlignment="1">
      <alignment horizontal="left" vertical="center"/>
    </xf>
    <xf numFmtId="9" fontId="6" fillId="0" borderId="64" xfId="12" applyNumberFormat="1" applyFont="1" applyBorder="1" applyAlignment="1">
      <alignment horizontal="center" vertical="center"/>
    </xf>
    <xf numFmtId="175" fontId="6" fillId="0" borderId="64" xfId="12" applyNumberFormat="1" applyFont="1" applyBorder="1" applyAlignment="1">
      <alignment vertical="center"/>
    </xf>
    <xf numFmtId="0" fontId="6" fillId="0" borderId="72" xfId="11" applyFont="1" applyBorder="1" applyAlignment="1">
      <alignment vertical="center"/>
    </xf>
    <xf numFmtId="176" fontId="15" fillId="0" borderId="62" xfId="12" applyNumberFormat="1" applyFont="1" applyBorder="1" applyAlignment="1">
      <alignment vertical="center"/>
    </xf>
    <xf numFmtId="173" fontId="13" fillId="2" borderId="70" xfId="13" applyNumberFormat="1" applyFont="1" applyFill="1" applyBorder="1" applyAlignment="1">
      <alignment horizontal="center" vertical="center"/>
    </xf>
    <xf numFmtId="173" fontId="13" fillId="2" borderId="61" xfId="13" applyNumberFormat="1" applyFont="1" applyFill="1" applyBorder="1" applyAlignment="1">
      <alignment horizontal="center" vertical="center"/>
    </xf>
    <xf numFmtId="9" fontId="6" fillId="3" borderId="62" xfId="2" applyFont="1" applyFill="1" applyBorder="1" applyAlignment="1">
      <alignment horizontal="center" vertical="center"/>
    </xf>
    <xf numFmtId="0" fontId="13" fillId="2" borderId="79" xfId="4" applyFont="1" applyFill="1" applyBorder="1" applyAlignment="1">
      <alignment horizontal="center" vertical="center" wrapText="1"/>
    </xf>
    <xf numFmtId="171" fontId="14" fillId="0" borderId="65" xfId="7" applyNumberFormat="1" applyFont="1" applyBorder="1" applyAlignment="1">
      <alignment horizontal="right" vertical="center"/>
    </xf>
    <xf numFmtId="165" fontId="6" fillId="0" borderId="76" xfId="8" applyNumberFormat="1" applyFont="1" applyBorder="1" applyAlignment="1">
      <alignment horizontal="right" vertical="center" wrapText="1"/>
    </xf>
    <xf numFmtId="165" fontId="6" fillId="0" borderId="70" xfId="8" applyNumberFormat="1" applyFont="1" applyBorder="1" applyAlignment="1">
      <alignment horizontal="right" vertical="center" wrapText="1"/>
    </xf>
    <xf numFmtId="168" fontId="7" fillId="0" borderId="72" xfId="1" applyFont="1" applyBorder="1"/>
    <xf numFmtId="0" fontId="6" fillId="0" borderId="68" xfId="5" applyFont="1" applyBorder="1" applyAlignment="1">
      <alignment horizontal="center" vertical="center"/>
    </xf>
    <xf numFmtId="0" fontId="6" fillId="0" borderId="69" xfId="5" applyFont="1" applyBorder="1" applyAlignment="1">
      <alignment horizontal="left" vertical="center" wrapText="1"/>
    </xf>
    <xf numFmtId="4" fontId="6" fillId="0" borderId="83" xfId="7" applyNumberFormat="1" applyFont="1" applyBorder="1" applyAlignment="1">
      <alignment vertical="center" wrapText="1"/>
    </xf>
    <xf numFmtId="165" fontId="6" fillId="0" borderId="83" xfId="8" applyNumberFormat="1" applyFont="1" applyBorder="1" applyAlignment="1">
      <alignment horizontal="right" vertical="center" wrapText="1"/>
    </xf>
    <xf numFmtId="165" fontId="6" fillId="0" borderId="69" xfId="8" applyNumberFormat="1" applyFont="1" applyBorder="1" applyAlignment="1">
      <alignment horizontal="right" vertical="center" wrapText="1"/>
    </xf>
    <xf numFmtId="4" fontId="6" fillId="0" borderId="64" xfId="7" applyNumberFormat="1" applyFont="1" applyBorder="1" applyAlignment="1">
      <alignment vertical="center" wrapText="1"/>
    </xf>
    <xf numFmtId="168" fontId="7" fillId="0" borderId="82" xfId="1" applyFont="1" applyBorder="1"/>
    <xf numFmtId="4" fontId="6" fillId="0" borderId="82" xfId="7" applyNumberFormat="1" applyFont="1" applyBorder="1" applyAlignment="1">
      <alignment vertical="center" wrapText="1"/>
    </xf>
    <xf numFmtId="10" fontId="6" fillId="4" borderId="62" xfId="2" applyNumberFormat="1" applyFont="1" applyFill="1" applyBorder="1" applyAlignment="1">
      <alignment horizontal="center" vertical="center"/>
    </xf>
    <xf numFmtId="0" fontId="20" fillId="0" borderId="58" xfId="19" applyFont="1" applyBorder="1" applyAlignment="1">
      <alignment horizontal="left" vertical="center"/>
    </xf>
    <xf numFmtId="0" fontId="20" fillId="0" borderId="59" xfId="19" applyFont="1" applyBorder="1" applyAlignment="1">
      <alignment horizontal="left" vertical="center"/>
    </xf>
    <xf numFmtId="186" fontId="20" fillId="0" borderId="59" xfId="22" applyNumberFormat="1" applyFont="1" applyBorder="1" applyAlignment="1">
      <alignment horizontal="left" vertical="center"/>
    </xf>
    <xf numFmtId="49" fontId="23" fillId="8" borderId="61" xfId="19" applyNumberFormat="1" applyFont="1" applyFill="1" applyBorder="1" applyAlignment="1" applyProtection="1">
      <alignment horizontal="center" vertical="center" wrapText="1"/>
      <protection hidden="1"/>
    </xf>
    <xf numFmtId="0" fontId="23" fillId="8" borderId="61" xfId="19" applyFont="1" applyFill="1" applyBorder="1" applyAlignment="1" applyProtection="1">
      <alignment horizontal="center" vertical="center" wrapText="1"/>
      <protection hidden="1"/>
    </xf>
    <xf numFmtId="181" fontId="23" fillId="8" borderId="61" xfId="19" applyNumberFormat="1" applyFont="1" applyFill="1" applyBorder="1" applyAlignment="1" applyProtection="1">
      <alignment horizontal="center" vertical="center" wrapText="1"/>
      <protection hidden="1"/>
    </xf>
    <xf numFmtId="186" fontId="23" fillId="8" borderId="61" xfId="22" applyNumberFormat="1" applyFont="1" applyFill="1" applyBorder="1" applyAlignment="1" applyProtection="1">
      <alignment horizontal="center" vertical="center" wrapText="1"/>
      <protection hidden="1"/>
    </xf>
    <xf numFmtId="0" fontId="20" fillId="9" borderId="61" xfId="0" applyFont="1" applyFill="1" applyBorder="1" applyAlignment="1">
      <alignment vertical="center"/>
    </xf>
    <xf numFmtId="186" fontId="20" fillId="9" borderId="61" xfId="22" applyNumberFormat="1" applyFont="1" applyFill="1" applyBorder="1" applyAlignment="1">
      <alignment vertical="center"/>
    </xf>
    <xf numFmtId="0" fontId="0" fillId="0" borderId="61" xfId="0" applyBorder="1" applyAlignment="1">
      <alignment vertical="center"/>
    </xf>
    <xf numFmtId="186" fontId="0" fillId="0" borderId="61" xfId="22" applyNumberFormat="1" applyFont="1" applyBorder="1" applyAlignment="1">
      <alignment vertical="center"/>
    </xf>
    <xf numFmtId="0" fontId="8" fillId="0" borderId="61" xfId="0" applyFont="1" applyBorder="1" applyAlignment="1">
      <alignment vertical="center"/>
    </xf>
    <xf numFmtId="0" fontId="20" fillId="9" borderId="61" xfId="0" applyFont="1" applyFill="1" applyBorder="1" applyAlignment="1">
      <alignment vertical="center" wrapText="1"/>
    </xf>
    <xf numFmtId="186" fontId="8" fillId="0" borderId="61" xfId="22" applyNumberFormat="1" applyFont="1" applyFill="1" applyBorder="1" applyAlignment="1">
      <alignment vertical="center"/>
    </xf>
    <xf numFmtId="3" fontId="20" fillId="9" borderId="61" xfId="0" applyNumberFormat="1" applyFont="1" applyFill="1" applyBorder="1" applyAlignment="1">
      <alignment vertical="center"/>
    </xf>
    <xf numFmtId="0" fontId="8" fillId="0" borderId="71" xfId="0" applyFont="1" applyBorder="1" applyAlignment="1">
      <alignment vertical="center"/>
    </xf>
    <xf numFmtId="0" fontId="0" fillId="2" borderId="61" xfId="0" applyFill="1" applyBorder="1" applyAlignment="1">
      <alignment vertical="center"/>
    </xf>
    <xf numFmtId="186" fontId="0" fillId="2" borderId="61" xfId="22" applyNumberFormat="1" applyFont="1" applyFill="1" applyBorder="1" applyAlignment="1">
      <alignment vertical="center"/>
    </xf>
    <xf numFmtId="0" fontId="8" fillId="2" borderId="61" xfId="0" applyFont="1" applyFill="1" applyBorder="1" applyAlignment="1">
      <alignment vertical="center"/>
    </xf>
    <xf numFmtId="0" fontId="8" fillId="2" borderId="71" xfId="0" applyFont="1" applyFill="1" applyBorder="1" applyAlignment="1">
      <alignment vertical="center"/>
    </xf>
    <xf numFmtId="49" fontId="20" fillId="9" borderId="61" xfId="0" applyNumberFormat="1" applyFont="1" applyFill="1" applyBorder="1" applyAlignment="1">
      <alignment vertical="center"/>
    </xf>
    <xf numFmtId="0" fontId="0" fillId="15" borderId="61" xfId="0" applyFill="1" applyBorder="1" applyAlignment="1">
      <alignment vertical="center"/>
    </xf>
    <xf numFmtId="186" fontId="8" fillId="2" borderId="61" xfId="22" applyNumberFormat="1" applyFont="1" applyFill="1" applyBorder="1" applyAlignment="1">
      <alignment vertical="center"/>
    </xf>
    <xf numFmtId="0" fontId="8" fillId="15" borderId="61" xfId="0" applyFont="1" applyFill="1" applyBorder="1" applyAlignment="1">
      <alignment vertical="center"/>
    </xf>
    <xf numFmtId="186" fontId="0" fillId="15" borderId="61" xfId="22" applyNumberFormat="1" applyFont="1" applyFill="1" applyBorder="1" applyAlignment="1">
      <alignment vertical="center"/>
    </xf>
    <xf numFmtId="186" fontId="0" fillId="0" borderId="61" xfId="22" applyNumberFormat="1" applyFont="1" applyFill="1" applyBorder="1" applyAlignment="1">
      <alignment vertical="center"/>
    </xf>
    <xf numFmtId="49" fontId="8" fillId="0" borderId="61" xfId="0" applyNumberFormat="1" applyFont="1" applyBorder="1" applyAlignment="1">
      <alignment vertical="center"/>
    </xf>
    <xf numFmtId="0" fontId="0" fillId="0" borderId="61" xfId="0" applyBorder="1" applyAlignment="1">
      <alignment vertical="center" wrapText="1"/>
    </xf>
    <xf numFmtId="4" fontId="20" fillId="6" borderId="84" xfId="26" applyNumberFormat="1" applyFont="1" applyFill="1" applyBorder="1" applyAlignment="1">
      <alignment horizontal="center" vertical="center"/>
    </xf>
    <xf numFmtId="4" fontId="31" fillId="0" borderId="85" xfId="26" applyNumberFormat="1" applyFont="1" applyBorder="1" applyAlignment="1">
      <alignment horizontal="left" vertical="center"/>
    </xf>
    <xf numFmtId="0" fontId="8" fillId="0" borderId="87" xfId="26" applyFont="1" applyBorder="1" applyAlignment="1">
      <alignment vertical="center"/>
    </xf>
    <xf numFmtId="182" fontId="33" fillId="0" borderId="87" xfId="26" applyNumberFormat="1" applyFont="1" applyBorder="1" applyAlignment="1">
      <alignment horizontal="center" vertical="center"/>
    </xf>
    <xf numFmtId="4" fontId="20" fillId="11" borderId="87" xfId="26" applyNumberFormat="1" applyFont="1" applyFill="1" applyBorder="1" applyAlignment="1">
      <alignment horizontal="center" vertical="center"/>
    </xf>
    <xf numFmtId="4" fontId="20" fillId="12" borderId="90" xfId="26" applyNumberFormat="1" applyFont="1" applyFill="1" applyBorder="1" applyAlignment="1">
      <alignment horizontal="center" vertical="center" wrapText="1"/>
    </xf>
    <xf numFmtId="0" fontId="20" fillId="12" borderId="91" xfId="26" applyFont="1" applyFill="1" applyBorder="1" applyAlignment="1">
      <alignment horizontal="center" vertical="center"/>
    </xf>
    <xf numFmtId="0" fontId="20" fillId="12" borderId="91" xfId="26" applyFont="1" applyFill="1" applyBorder="1" applyAlignment="1">
      <alignment horizontal="center" vertical="center" wrapText="1"/>
    </xf>
    <xf numFmtId="4" fontId="20" fillId="12" borderId="91" xfId="26" applyNumberFormat="1" applyFont="1" applyFill="1" applyBorder="1" applyAlignment="1">
      <alignment horizontal="center" vertical="center" wrapText="1"/>
    </xf>
    <xf numFmtId="3" fontId="20" fillId="12" borderId="91" xfId="26" applyNumberFormat="1" applyFont="1" applyFill="1" applyBorder="1" applyAlignment="1">
      <alignment horizontal="center" vertical="center" wrapText="1"/>
    </xf>
    <xf numFmtId="10" fontId="20" fillId="12" borderId="92" xfId="26" applyNumberFormat="1" applyFont="1" applyFill="1" applyBorder="1" applyAlignment="1">
      <alignment horizontal="center" vertical="center" wrapText="1"/>
    </xf>
    <xf numFmtId="4" fontId="20" fillId="0" borderId="93" xfId="26" applyNumberFormat="1" applyFont="1" applyBorder="1" applyAlignment="1">
      <alignment horizontal="center" vertical="center"/>
    </xf>
    <xf numFmtId="0" fontId="34" fillId="6" borderId="94" xfId="26" applyFont="1" applyFill="1" applyBorder="1" applyAlignment="1">
      <alignment horizontal="center" vertical="center"/>
    </xf>
    <xf numFmtId="0" fontId="30" fillId="0" borderId="94" xfId="26" applyFont="1" applyBorder="1" applyAlignment="1">
      <alignment horizontal="center" vertical="center"/>
    </xf>
    <xf numFmtId="4" fontId="30" fillId="0" borderId="94" xfId="26" applyNumberFormat="1" applyFont="1" applyBorder="1" applyAlignment="1">
      <alignment horizontal="center" vertical="center"/>
    </xf>
    <xf numFmtId="3" fontId="30" fillId="0" borderId="94" xfId="26" applyNumberFormat="1" applyFont="1" applyBorder="1" applyAlignment="1">
      <alignment horizontal="center" vertical="center"/>
    </xf>
    <xf numFmtId="3" fontId="30" fillId="0" borderId="94" xfId="26" applyNumberFormat="1" applyFont="1" applyBorder="1" applyAlignment="1">
      <alignment horizontal="right" vertical="center"/>
    </xf>
    <xf numFmtId="3" fontId="30" fillId="0" borderId="94" xfId="26" applyNumberFormat="1" applyFont="1" applyBorder="1" applyAlignment="1">
      <alignment vertical="center"/>
    </xf>
    <xf numFmtId="10" fontId="20" fillId="6" borderId="95" xfId="26" applyNumberFormat="1" applyFont="1" applyFill="1" applyBorder="1" applyAlignment="1">
      <alignment vertical="center"/>
    </xf>
    <xf numFmtId="0" fontId="27" fillId="0" borderId="61" xfId="24" applyFont="1" applyBorder="1" applyAlignment="1">
      <alignment vertical="center"/>
    </xf>
    <xf numFmtId="0" fontId="27" fillId="0" borderId="61" xfId="24" applyFont="1" applyBorder="1" applyAlignment="1">
      <alignment horizontal="center" vertical="center"/>
    </xf>
    <xf numFmtId="4" fontId="27" fillId="0" borderId="61" xfId="24" applyNumberFormat="1" applyFont="1" applyBorder="1" applyAlignment="1">
      <alignment horizontal="center" vertical="center"/>
    </xf>
    <xf numFmtId="9" fontId="27" fillId="0" borderId="61" xfId="25" applyFont="1" applyFill="1" applyBorder="1" applyAlignment="1">
      <alignment horizontal="center" vertical="center"/>
    </xf>
    <xf numFmtId="3" fontId="27" fillId="0" borderId="61" xfId="24" applyNumberFormat="1" applyFont="1" applyBorder="1" applyAlignment="1">
      <alignment horizontal="center" vertical="center"/>
    </xf>
    <xf numFmtId="10" fontId="27" fillId="0" borderId="61" xfId="24" applyNumberFormat="1" applyFont="1" applyBorder="1" applyAlignment="1">
      <alignment horizontal="center" vertical="center"/>
    </xf>
    <xf numFmtId="3" fontId="27" fillId="0" borderId="61" xfId="24" applyNumberFormat="1" applyFont="1" applyBorder="1" applyAlignment="1">
      <alignment horizontal="right" vertical="center"/>
    </xf>
    <xf numFmtId="3" fontId="27" fillId="0" borderId="61" xfId="26" applyNumberFormat="1" applyFont="1" applyBorder="1" applyAlignment="1">
      <alignment vertical="center"/>
    </xf>
    <xf numFmtId="10" fontId="27" fillId="0" borderId="62" xfId="26" applyNumberFormat="1" applyFont="1" applyBorder="1" applyAlignment="1">
      <alignment vertical="center"/>
    </xf>
    <xf numFmtId="0" fontId="8" fillId="0" borderId="61" xfId="24" applyBorder="1" applyAlignment="1">
      <alignment vertical="center"/>
    </xf>
    <xf numFmtId="0" fontId="8" fillId="0" borderId="61" xfId="24" applyBorder="1" applyAlignment="1">
      <alignment horizontal="center" vertical="center"/>
    </xf>
    <xf numFmtId="9" fontId="8" fillId="0" borderId="61" xfId="25" applyFont="1" applyFill="1" applyBorder="1" applyAlignment="1">
      <alignment horizontal="center" vertical="center"/>
    </xf>
    <xf numFmtId="3" fontId="8" fillId="0" borderId="61" xfId="24" applyNumberFormat="1" applyBorder="1" applyAlignment="1">
      <alignment horizontal="center" vertical="center"/>
    </xf>
    <xf numFmtId="10" fontId="8" fillId="0" borderId="61" xfId="24" applyNumberFormat="1" applyBorder="1" applyAlignment="1">
      <alignment horizontal="center" vertical="center"/>
    </xf>
    <xf numFmtId="3" fontId="8" fillId="0" borderId="61" xfId="24" applyNumberFormat="1" applyBorder="1" applyAlignment="1">
      <alignment horizontal="right" vertical="center"/>
    </xf>
    <xf numFmtId="3" fontId="8" fillId="0" borderId="61" xfId="26" applyNumberFormat="1" applyFont="1" applyBorder="1" applyAlignment="1">
      <alignment vertical="center"/>
    </xf>
    <xf numFmtId="10" fontId="8" fillId="0" borderId="62" xfId="26" applyNumberFormat="1" applyFont="1" applyBorder="1" applyAlignment="1">
      <alignment vertical="center"/>
    </xf>
    <xf numFmtId="9" fontId="8" fillId="0" borderId="61" xfId="25" applyFont="1" applyBorder="1" applyAlignment="1">
      <alignment horizontal="center" vertical="center"/>
    </xf>
    <xf numFmtId="0" fontId="27" fillId="0" borderId="61" xfId="24" applyFont="1" applyBorder="1" applyAlignment="1">
      <alignment vertical="center" wrapText="1"/>
    </xf>
    <xf numFmtId="4" fontId="8" fillId="0" borderId="61" xfId="24" applyNumberFormat="1" applyBorder="1" applyAlignment="1">
      <alignment horizontal="center" vertical="center"/>
    </xf>
    <xf numFmtId="0" fontId="8" fillId="2" borderId="61" xfId="24" applyFill="1" applyBorder="1" applyAlignment="1">
      <alignment horizontal="center" vertical="center"/>
    </xf>
    <xf numFmtId="4" fontId="8" fillId="2" borderId="61" xfId="24" applyNumberFormat="1" applyFill="1" applyBorder="1" applyAlignment="1">
      <alignment horizontal="center" vertical="center"/>
    </xf>
    <xf numFmtId="4" fontId="8" fillId="0" borderId="96" xfId="26" applyNumberFormat="1" applyFont="1" applyBorder="1" applyAlignment="1">
      <alignment horizontal="center" vertical="center"/>
    </xf>
    <xf numFmtId="4" fontId="8" fillId="0" borderId="97" xfId="26" applyNumberFormat="1" applyFont="1" applyBorder="1" applyAlignment="1">
      <alignment horizontal="center" vertical="center"/>
    </xf>
    <xf numFmtId="0" fontId="8" fillId="0" borderId="97" xfId="26" applyFont="1" applyBorder="1" applyAlignment="1">
      <alignment horizontal="center" vertical="center"/>
    </xf>
    <xf numFmtId="3" fontId="8" fillId="0" borderId="98" xfId="26" applyNumberFormat="1" applyFont="1" applyBorder="1" applyAlignment="1">
      <alignment horizontal="right" vertical="center"/>
    </xf>
    <xf numFmtId="183" fontId="20" fillId="6" borderId="91" xfId="26" applyNumberFormat="1" applyFont="1" applyFill="1" applyBorder="1" applyAlignment="1">
      <alignment vertical="center"/>
    </xf>
    <xf numFmtId="10" fontId="20" fillId="6" borderId="92" xfId="26" applyNumberFormat="1" applyFont="1" applyFill="1" applyBorder="1" applyAlignment="1">
      <alignment vertical="center"/>
    </xf>
    <xf numFmtId="10" fontId="29" fillId="14" borderId="99" xfId="26" applyNumberFormat="1" applyFont="1" applyFill="1" applyBorder="1" applyAlignment="1">
      <alignment vertical="center"/>
    </xf>
    <xf numFmtId="176" fontId="16" fillId="0" borderId="0" xfId="9" applyNumberFormat="1" applyFont="1"/>
    <xf numFmtId="182" fontId="1" fillId="0" borderId="0" xfId="26" applyNumberFormat="1" applyAlignment="1">
      <alignment vertical="center"/>
    </xf>
    <xf numFmtId="180" fontId="1" fillId="0" borderId="0" xfId="26" applyNumberFormat="1" applyAlignment="1">
      <alignment vertical="center"/>
    </xf>
    <xf numFmtId="0" fontId="10" fillId="0" borderId="38" xfId="0" applyFont="1" applyBorder="1" applyAlignment="1">
      <alignment horizontal="left"/>
    </xf>
    <xf numFmtId="49" fontId="6" fillId="0" borderId="61" xfId="6" applyNumberFormat="1" applyFont="1" applyBorder="1" applyAlignment="1">
      <alignment horizontal="center" vertical="center"/>
    </xf>
    <xf numFmtId="49" fontId="6" fillId="0" borderId="61" xfId="5" applyNumberFormat="1" applyFont="1" applyBorder="1" applyAlignment="1">
      <alignment horizontal="center" vertical="center"/>
    </xf>
    <xf numFmtId="49" fontId="6" fillId="0" borderId="69" xfId="5" applyNumberFormat="1" applyFont="1" applyBorder="1" applyAlignment="1">
      <alignment horizontal="center" vertical="center"/>
    </xf>
    <xf numFmtId="49" fontId="6" fillId="0" borderId="71" xfId="5" applyNumberFormat="1" applyFont="1" applyBorder="1" applyAlignment="1">
      <alignment horizontal="center" vertical="center"/>
    </xf>
    <xf numFmtId="3" fontId="6" fillId="0" borderId="61" xfId="5" applyNumberFormat="1" applyFont="1" applyBorder="1" applyAlignment="1">
      <alignment horizontal="center" vertical="center"/>
    </xf>
    <xf numFmtId="0" fontId="9" fillId="0" borderId="39" xfId="0" applyFont="1" applyBorder="1" applyAlignment="1">
      <alignment horizontal="center" wrapText="1"/>
    </xf>
    <xf numFmtId="0" fontId="9" fillId="0" borderId="40" xfId="0" applyFont="1" applyBorder="1" applyAlignment="1">
      <alignment horizontal="center" wrapText="1"/>
    </xf>
    <xf numFmtId="0" fontId="9" fillId="0" borderId="41" xfId="0" applyFont="1" applyBorder="1" applyAlignment="1">
      <alignment horizontal="center" wrapText="1"/>
    </xf>
    <xf numFmtId="0" fontId="13" fillId="2" borderId="69" xfId="5" applyFont="1" applyFill="1" applyBorder="1" applyAlignment="1">
      <alignment horizontal="center" vertical="center" wrapText="1"/>
    </xf>
    <xf numFmtId="0" fontId="13" fillId="2" borderId="10" xfId="5" applyFont="1" applyFill="1" applyBorder="1" applyAlignment="1">
      <alignment horizontal="center" vertical="center" wrapText="1"/>
    </xf>
    <xf numFmtId="4" fontId="13" fillId="2" borderId="69" xfId="5" applyNumberFormat="1" applyFont="1" applyFill="1" applyBorder="1" applyAlignment="1">
      <alignment horizontal="center" vertical="center" wrapText="1"/>
    </xf>
    <xf numFmtId="4" fontId="13" fillId="2" borderId="10" xfId="5" applyNumberFormat="1" applyFont="1" applyFill="1" applyBorder="1" applyAlignment="1">
      <alignment horizontal="center" vertical="center" wrapText="1"/>
    </xf>
    <xf numFmtId="4" fontId="13" fillId="2" borderId="70" xfId="5" applyNumberFormat="1" applyFont="1" applyFill="1" applyBorder="1" applyAlignment="1">
      <alignment horizontal="center" vertical="center" wrapText="1"/>
    </xf>
    <xf numFmtId="4" fontId="13" fillId="2" borderId="11" xfId="5" applyNumberFormat="1" applyFont="1" applyFill="1" applyBorder="1" applyAlignment="1">
      <alignment horizontal="center" vertical="center" wrapText="1"/>
    </xf>
    <xf numFmtId="0" fontId="13" fillId="5" borderId="57" xfId="5" applyFont="1" applyFill="1" applyBorder="1" applyAlignment="1">
      <alignment horizontal="right" vertical="center"/>
    </xf>
    <xf numFmtId="0" fontId="13" fillId="5" borderId="66" xfId="5" applyFont="1" applyFill="1" applyBorder="1" applyAlignment="1">
      <alignment horizontal="right" vertical="center"/>
    </xf>
    <xf numFmtId="0" fontId="13" fillId="5" borderId="73" xfId="5" applyFont="1" applyFill="1" applyBorder="1" applyAlignment="1">
      <alignment horizontal="right" vertical="center"/>
    </xf>
    <xf numFmtId="0" fontId="13" fillId="2" borderId="68" xfId="5" applyFont="1" applyFill="1" applyBorder="1" applyAlignment="1">
      <alignment horizontal="center" vertical="center" wrapText="1"/>
    </xf>
    <xf numFmtId="0" fontId="13" fillId="2" borderId="9" xfId="5" applyFont="1" applyFill="1" applyBorder="1" applyAlignment="1">
      <alignment horizontal="center" vertical="center" wrapText="1"/>
    </xf>
    <xf numFmtId="0" fontId="13" fillId="0" borderId="69" xfId="6" applyFont="1" applyBorder="1" applyAlignment="1">
      <alignment horizontal="center" vertical="center" wrapText="1"/>
    </xf>
    <xf numFmtId="0" fontId="11" fillId="0" borderId="58" xfId="4" applyFont="1" applyBorder="1" applyAlignment="1">
      <alignment horizontal="center" vertical="top"/>
    </xf>
    <xf numFmtId="0" fontId="11" fillId="0" borderId="59" xfId="4" applyFont="1" applyBorder="1" applyAlignment="1">
      <alignment horizontal="center" vertical="top"/>
    </xf>
    <xf numFmtId="0" fontId="11" fillId="0" borderId="60" xfId="4" applyFont="1" applyBorder="1" applyAlignment="1">
      <alignment horizontal="center" vertical="top"/>
    </xf>
    <xf numFmtId="0" fontId="11" fillId="0" borderId="6" xfId="4" applyFont="1" applyBorder="1" applyAlignment="1">
      <alignment horizontal="center"/>
    </xf>
    <xf numFmtId="0" fontId="11" fillId="0" borderId="0" xfId="4" applyFont="1" applyAlignment="1">
      <alignment horizontal="center"/>
    </xf>
    <xf numFmtId="0" fontId="11" fillId="0" borderId="7" xfId="4" applyFont="1" applyBorder="1" applyAlignment="1">
      <alignment horizontal="center"/>
    </xf>
    <xf numFmtId="0" fontId="12" fillId="3" borderId="52" xfId="3" applyFont="1" applyFill="1" applyBorder="1" applyAlignment="1">
      <alignment horizontal="left" vertical="center" wrapText="1"/>
    </xf>
    <xf numFmtId="0" fontId="12" fillId="3" borderId="61" xfId="3" applyFont="1" applyFill="1" applyBorder="1" applyAlignment="1">
      <alignment horizontal="left" vertical="center" wrapText="1"/>
    </xf>
    <xf numFmtId="0" fontId="12" fillId="3" borderId="62" xfId="3" applyFont="1" applyFill="1" applyBorder="1" applyAlignment="1">
      <alignment horizontal="left" vertical="center" wrapText="1"/>
    </xf>
    <xf numFmtId="0" fontId="12" fillId="4" borderId="63" xfId="3" applyFont="1" applyFill="1" applyBorder="1" applyAlignment="1">
      <alignment horizontal="center" vertical="center" wrapText="1"/>
    </xf>
    <xf numFmtId="0" fontId="12" fillId="4" borderId="64" xfId="3" applyFont="1" applyFill="1" applyBorder="1" applyAlignment="1">
      <alignment horizontal="center" vertical="center" wrapText="1"/>
    </xf>
    <xf numFmtId="0" fontId="12" fillId="4" borderId="65" xfId="3" applyFont="1" applyFill="1" applyBorder="1" applyAlignment="1">
      <alignment horizontal="center" vertical="center" wrapText="1"/>
    </xf>
    <xf numFmtId="0" fontId="13" fillId="5" borderId="57" xfId="5" applyFont="1" applyFill="1" applyBorder="1" applyAlignment="1">
      <alignment horizontal="center" vertical="center" wrapText="1"/>
    </xf>
    <xf numFmtId="0" fontId="13" fillId="5" borderId="66" xfId="5" applyFont="1" applyFill="1" applyBorder="1" applyAlignment="1">
      <alignment horizontal="center" vertical="center" wrapText="1"/>
    </xf>
    <xf numFmtId="0" fontId="13" fillId="5" borderId="67" xfId="5" applyFont="1" applyFill="1" applyBorder="1" applyAlignment="1">
      <alignment horizontal="center" vertical="center" wrapText="1"/>
    </xf>
    <xf numFmtId="0" fontId="6" fillId="0" borderId="74" xfId="11" applyFont="1" applyBorder="1" applyAlignment="1">
      <alignment horizontal="left" vertical="center" wrapText="1"/>
    </xf>
    <xf numFmtId="0" fontId="6" fillId="0" borderId="75" xfId="11" applyFont="1" applyBorder="1" applyAlignment="1">
      <alignment horizontal="left" vertical="center" wrapText="1"/>
    </xf>
    <xf numFmtId="0" fontId="6" fillId="0" borderId="76" xfId="11" applyFont="1" applyBorder="1" applyAlignment="1">
      <alignment horizontal="left" vertical="center" wrapText="1"/>
    </xf>
    <xf numFmtId="0" fontId="12" fillId="4" borderId="78" xfId="4" applyFont="1" applyFill="1" applyBorder="1" applyAlignment="1">
      <alignment vertical="center" wrapText="1"/>
    </xf>
    <xf numFmtId="0" fontId="12" fillId="4" borderId="79" xfId="4" applyFont="1" applyFill="1" applyBorder="1" applyAlignment="1">
      <alignment vertical="center" wrapText="1"/>
    </xf>
    <xf numFmtId="0" fontId="12" fillId="4" borderId="80" xfId="4" applyFont="1" applyFill="1" applyBorder="1" applyAlignment="1">
      <alignment vertical="center" wrapText="1"/>
    </xf>
    <xf numFmtId="3" fontId="13" fillId="2" borderId="72" xfId="4" applyNumberFormat="1" applyFont="1" applyFill="1" applyBorder="1" applyAlignment="1">
      <alignment horizontal="center" vertical="center"/>
    </xf>
    <xf numFmtId="3" fontId="13" fillId="2" borderId="61" xfId="4" applyNumberFormat="1" applyFont="1" applyFill="1" applyBorder="1" applyAlignment="1">
      <alignment horizontal="center" vertical="center"/>
    </xf>
    <xf numFmtId="0" fontId="12" fillId="4" borderId="23" xfId="4" applyFont="1" applyFill="1" applyBorder="1" applyAlignment="1">
      <alignment vertical="center" wrapText="1"/>
    </xf>
    <xf numFmtId="0" fontId="12" fillId="4" borderId="24" xfId="4" applyFont="1" applyFill="1" applyBorder="1" applyAlignment="1">
      <alignment vertical="center" wrapText="1"/>
    </xf>
    <xf numFmtId="0" fontId="12" fillId="4" borderId="25" xfId="4" applyFont="1" applyFill="1" applyBorder="1" applyAlignment="1">
      <alignment vertical="center" wrapText="1"/>
    </xf>
    <xf numFmtId="0" fontId="6" fillId="2" borderId="25" xfId="4" applyFont="1" applyFill="1" applyBorder="1" applyAlignment="1">
      <alignment horizontal="center" vertical="center" wrapText="1"/>
    </xf>
    <xf numFmtId="0" fontId="6" fillId="2" borderId="10" xfId="4" applyFont="1" applyFill="1" applyBorder="1" applyAlignment="1">
      <alignment horizontal="center" vertical="center" wrapText="1"/>
    </xf>
    <xf numFmtId="0" fontId="6" fillId="2" borderId="11" xfId="4" applyFont="1" applyFill="1" applyBorder="1" applyAlignment="1">
      <alignment horizontal="center" vertical="center" wrapText="1"/>
    </xf>
    <xf numFmtId="0" fontId="12" fillId="4" borderId="52" xfId="4" applyFont="1" applyFill="1" applyBorder="1" applyAlignment="1">
      <alignment vertical="center" wrapText="1"/>
    </xf>
    <xf numFmtId="0" fontId="12" fillId="4" borderId="61" xfId="4" applyFont="1" applyFill="1" applyBorder="1" applyAlignment="1">
      <alignment vertical="center" wrapText="1"/>
    </xf>
    <xf numFmtId="0" fontId="13" fillId="2" borderId="61" xfId="4" applyFont="1" applyFill="1" applyBorder="1" applyAlignment="1">
      <alignment horizontal="center" vertical="center" wrapText="1"/>
    </xf>
    <xf numFmtId="0" fontId="13" fillId="2" borderId="61" xfId="4" applyFont="1" applyFill="1" applyBorder="1" applyAlignment="1">
      <alignment horizontal="center" vertical="center"/>
    </xf>
    <xf numFmtId="0" fontId="12" fillId="4" borderId="77" xfId="0" applyFont="1" applyFill="1" applyBorder="1" applyAlignment="1">
      <alignment vertical="center" wrapText="1"/>
    </xf>
    <xf numFmtId="0" fontId="12" fillId="4" borderId="71" xfId="0" applyFont="1" applyFill="1" applyBorder="1" applyAlignment="1">
      <alignment vertical="center" wrapText="1"/>
    </xf>
    <xf numFmtId="3" fontId="13" fillId="2" borderId="61" xfId="4" applyNumberFormat="1" applyFont="1" applyFill="1" applyBorder="1" applyAlignment="1">
      <alignment horizontal="center" vertical="center" wrapText="1"/>
    </xf>
    <xf numFmtId="0" fontId="12" fillId="4" borderId="68" xfId="4" applyFont="1" applyFill="1" applyBorder="1" applyAlignment="1">
      <alignment vertical="center" wrapText="1"/>
    </xf>
    <xf numFmtId="0" fontId="12" fillId="4" borderId="69" xfId="4" applyFont="1" applyFill="1" applyBorder="1" applyAlignment="1">
      <alignment vertical="center" wrapText="1"/>
    </xf>
    <xf numFmtId="3" fontId="13" fillId="2" borderId="69" xfId="4" applyNumberFormat="1" applyFont="1" applyFill="1" applyBorder="1" applyAlignment="1">
      <alignment horizontal="center" vertical="center" wrapText="1"/>
    </xf>
    <xf numFmtId="0" fontId="9" fillId="0" borderId="36" xfId="0" applyFont="1" applyBorder="1" applyAlignment="1">
      <alignment horizontal="center" wrapText="1"/>
    </xf>
    <xf numFmtId="0" fontId="9" fillId="0" borderId="37" xfId="0" applyFont="1" applyBorder="1" applyAlignment="1">
      <alignment horizontal="center" wrapText="1"/>
    </xf>
    <xf numFmtId="0" fontId="11" fillId="0" borderId="81" xfId="4" applyFont="1" applyBorder="1" applyAlignment="1">
      <alignment horizontal="center" vertical="top"/>
    </xf>
    <xf numFmtId="0" fontId="11" fillId="0" borderId="79" xfId="4" applyFont="1" applyBorder="1" applyAlignment="1">
      <alignment horizontal="center" vertical="top"/>
    </xf>
    <xf numFmtId="0" fontId="11" fillId="0" borderId="80" xfId="4" applyFont="1" applyBorder="1" applyAlignment="1">
      <alignment horizontal="center" vertical="top"/>
    </xf>
    <xf numFmtId="0" fontId="11" fillId="0" borderId="30" xfId="4" applyFont="1" applyBorder="1" applyAlignment="1">
      <alignment horizontal="center"/>
    </xf>
    <xf numFmtId="0" fontId="11" fillId="0" borderId="31" xfId="4" applyFont="1" applyBorder="1" applyAlignment="1">
      <alignment horizontal="center"/>
    </xf>
    <xf numFmtId="0" fontId="11" fillId="0" borderId="34" xfId="4" applyFont="1" applyBorder="1" applyAlignment="1">
      <alignment horizontal="center"/>
    </xf>
    <xf numFmtId="0" fontId="12" fillId="3" borderId="8" xfId="3" applyFont="1" applyFill="1" applyBorder="1" applyAlignment="1">
      <alignment horizontal="left" vertical="center" wrapText="1"/>
    </xf>
    <xf numFmtId="0" fontId="12" fillId="4" borderId="82" xfId="3" applyFont="1" applyFill="1" applyBorder="1" applyAlignment="1">
      <alignment horizontal="center" vertical="center" wrapText="1"/>
    </xf>
    <xf numFmtId="0" fontId="12" fillId="4" borderId="72" xfId="3" applyFont="1" applyFill="1" applyBorder="1" applyAlignment="1">
      <alignment horizontal="center" vertical="center" wrapText="1"/>
    </xf>
    <xf numFmtId="0" fontId="13" fillId="0" borderId="69" xfId="5" applyFont="1" applyBorder="1" applyAlignment="1">
      <alignment horizontal="center" vertical="center" wrapText="1"/>
    </xf>
    <xf numFmtId="0" fontId="13" fillId="0" borderId="10" xfId="5" applyFont="1" applyBorder="1" applyAlignment="1">
      <alignment horizontal="center" vertical="center" wrapText="1"/>
    </xf>
    <xf numFmtId="0" fontId="12" fillId="4" borderId="52" xfId="0" applyFont="1" applyFill="1" applyBorder="1" applyAlignment="1">
      <alignment vertical="center" wrapText="1"/>
    </xf>
    <xf numFmtId="0" fontId="12" fillId="4" borderId="61" xfId="0" applyFont="1" applyFill="1" applyBorder="1" applyAlignment="1">
      <alignment vertical="center" wrapText="1"/>
    </xf>
    <xf numFmtId="0" fontId="13" fillId="3" borderId="57" xfId="5" applyFont="1" applyFill="1" applyBorder="1" applyAlignment="1">
      <alignment horizontal="center" vertical="center" wrapText="1"/>
    </xf>
    <xf numFmtId="0" fontId="13" fillId="3" borderId="66" xfId="5" applyFont="1" applyFill="1" applyBorder="1" applyAlignment="1">
      <alignment horizontal="center" vertical="center" wrapText="1"/>
    </xf>
    <xf numFmtId="0" fontId="13" fillId="3" borderId="67" xfId="5" applyFont="1" applyFill="1" applyBorder="1" applyAlignment="1">
      <alignment horizontal="center" vertical="center" wrapText="1"/>
    </xf>
    <xf numFmtId="0" fontId="20" fillId="3" borderId="57" xfId="19" applyFont="1" applyFill="1" applyBorder="1" applyAlignment="1">
      <alignment horizontal="left" vertical="center"/>
    </xf>
    <xf numFmtId="0" fontId="20" fillId="3" borderId="66" xfId="19" applyFont="1" applyFill="1" applyBorder="1" applyAlignment="1">
      <alignment horizontal="left" vertical="center"/>
    </xf>
    <xf numFmtId="0" fontId="20" fillId="3" borderId="67" xfId="19" applyFont="1" applyFill="1" applyBorder="1" applyAlignment="1">
      <alignment horizontal="left" vertical="center"/>
    </xf>
    <xf numFmtId="0" fontId="29" fillId="10" borderId="85" xfId="26" applyFont="1" applyFill="1" applyBorder="1" applyAlignment="1">
      <alignment horizontal="center" vertical="center" wrapText="1"/>
    </xf>
    <xf numFmtId="0" fontId="29" fillId="10" borderId="86" xfId="26" applyFont="1" applyFill="1" applyBorder="1" applyAlignment="1">
      <alignment horizontal="center" vertical="center" wrapText="1"/>
    </xf>
    <xf numFmtId="0" fontId="29" fillId="10" borderId="87" xfId="26" applyFont="1" applyFill="1" applyBorder="1" applyAlignment="1">
      <alignment horizontal="center" vertical="center" wrapText="1"/>
    </xf>
    <xf numFmtId="4" fontId="30" fillId="0" borderId="85" xfId="26" applyNumberFormat="1" applyFont="1" applyBorder="1" applyAlignment="1">
      <alignment horizontal="center" vertical="center"/>
    </xf>
    <xf numFmtId="4" fontId="30" fillId="0" borderId="87" xfId="26" applyNumberFormat="1" applyFont="1" applyBorder="1" applyAlignment="1">
      <alignment horizontal="center" vertical="center"/>
    </xf>
    <xf numFmtId="4" fontId="30" fillId="0" borderId="47" xfId="26" applyNumberFormat="1" applyFont="1" applyBorder="1" applyAlignment="1">
      <alignment horizontal="center" vertical="center"/>
    </xf>
    <xf numFmtId="4" fontId="30" fillId="0" borderId="48" xfId="26" applyNumberFormat="1" applyFont="1" applyBorder="1" applyAlignment="1">
      <alignment horizontal="center" vertical="center"/>
    </xf>
    <xf numFmtId="4" fontId="30" fillId="0" borderId="88" xfId="26" applyNumberFormat="1" applyFont="1" applyBorder="1" applyAlignment="1">
      <alignment horizontal="center" vertical="center"/>
    </xf>
    <xf numFmtId="4" fontId="30" fillId="0" borderId="89" xfId="26" applyNumberFormat="1" applyFont="1" applyBorder="1" applyAlignment="1">
      <alignment horizontal="center" vertical="center"/>
    </xf>
    <xf numFmtId="0" fontId="34" fillId="0" borderId="97" xfId="26" applyFont="1" applyBorder="1" applyAlignment="1">
      <alignment vertical="center"/>
    </xf>
  </cellXfs>
  <cellStyles count="28">
    <cellStyle name="Millares" xfId="1" builtinId="3"/>
    <cellStyle name="Millares [0] 2" xfId="20"/>
    <cellStyle name="Millares 2" xfId="7"/>
    <cellStyle name="Millares_FORMULARIO 4 - M-OFERENTE PPTA ECONOMICA" xfId="13"/>
    <cellStyle name="Moneda" xfId="22" builtinId="4"/>
    <cellStyle name="Moneda 2" xfId="8"/>
    <cellStyle name="Moneda 2 2 2 2 2" xfId="12"/>
    <cellStyle name="Moneda 2 2_APU´S_NO_PREVISTOS (1)" xfId="14"/>
    <cellStyle name="Moneda 5" xfId="15"/>
    <cellStyle name="Normal" xfId="0" builtinId="0"/>
    <cellStyle name="Normal 11 2" xfId="17"/>
    <cellStyle name="Normal 12" xfId="16"/>
    <cellStyle name="Normal 12 2" xfId="27"/>
    <cellStyle name="Normal 2" xfId="5"/>
    <cellStyle name="Normal 2 10 2 2" xfId="21"/>
    <cellStyle name="Normal 2 10 3" xfId="6"/>
    <cellStyle name="Normal 2 5" xfId="23"/>
    <cellStyle name="Normal 2 5 2" xfId="26"/>
    <cellStyle name="Normal 23" xfId="24"/>
    <cellStyle name="Normal 3" xfId="3"/>
    <cellStyle name="Normal 3 11" xfId="4"/>
    <cellStyle name="Normal 3 11 3" xfId="19"/>
    <cellStyle name="Normal 3 2" xfId="9"/>
    <cellStyle name="Normal 3 2 2" xfId="11"/>
    <cellStyle name="Normal_PTO OFICIAL PREPLIEGO (CORREGIDO) 2" xfId="10"/>
    <cellStyle name="Porcentaje" xfId="2" builtinId="5"/>
    <cellStyle name="Porcentaje 3" xfId="25"/>
    <cellStyle name="Porcentaje 7"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styles" Target="styles.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66" Type="http://schemas.openxmlformats.org/officeDocument/2006/relationships/externalLink" Target="externalLinks/externalLink62.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87" Type="http://schemas.openxmlformats.org/officeDocument/2006/relationships/externalLink" Target="externalLinks/externalLink83.xml"/><Relationship Id="rId102" Type="http://schemas.openxmlformats.org/officeDocument/2006/relationships/externalLink" Target="externalLinks/externalLink98.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5" Type="http://schemas.openxmlformats.org/officeDocument/2006/relationships/externalLink" Target="externalLinks/externalLink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13" Type="http://schemas.openxmlformats.org/officeDocument/2006/relationships/externalLink" Target="externalLinks/externalLink109.xml"/><Relationship Id="rId118" Type="http://schemas.openxmlformats.org/officeDocument/2006/relationships/sharedStrings" Target="sharedStrings.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externalLink" Target="externalLinks/externalLink55.xml"/><Relationship Id="rId67" Type="http://schemas.openxmlformats.org/officeDocument/2006/relationships/externalLink" Target="externalLinks/externalLink63.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16" Type="http://schemas.openxmlformats.org/officeDocument/2006/relationships/theme" Target="theme/theme1.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62" Type="http://schemas.openxmlformats.org/officeDocument/2006/relationships/externalLink" Target="externalLinks/externalLink58.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11" Type="http://schemas.openxmlformats.org/officeDocument/2006/relationships/externalLink" Target="externalLinks/externalLink107.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14" Type="http://schemas.openxmlformats.org/officeDocument/2006/relationships/externalLink" Target="externalLinks/externalLink110.xml"/><Relationship Id="rId119" Type="http://schemas.openxmlformats.org/officeDocument/2006/relationships/calcChain" Target="calcChain.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Desktop\Secretar&#237;a%20Obras%20P&#250;blicas\Presupuestos\Base%20de%20Datos%20Crystal%202023%20febrero%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UADRILLA"/>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CUADRO PRODUCTOS "/>
      <sheetName val="OBRA TOT (2)"/>
      <sheetName val="INTERV."/>
      <sheetName val="Cronograma2020"/>
      <sheetName val="PO Y CRONOGRAMA EJE CAFETERO RE"/>
      <sheetName val="PU (2)"/>
      <sheetName val="\Users\aljipego\Downloads\Víncu"/>
      <sheetName val="VR-PROP MOD 1"/>
      <sheetName val="FORMULA"/>
      <sheetName val="PRECIO"/>
      <sheetName val="I M"/>
      <sheetName val="SOÑANDO"/>
      <sheetName val="EV 424 CON 5 (2)"/>
      <sheetName val="Precios no oficial"/>
      <sheetName val="ELECTRICO"/>
      <sheetName val="Vuelta"/>
      <sheetName val="INSUMOS (2)"/>
      <sheetName val="ITEM"/>
      <sheetName val="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refreshError="1"/>
      <sheetData sheetId="763"/>
      <sheetData sheetId="764" refreshError="1"/>
      <sheetData sheetId="765" refreshError="1"/>
      <sheetData sheetId="766" refreshError="1"/>
      <sheetData sheetId="767" refreshError="1"/>
      <sheetData sheetId="768"/>
      <sheetData sheetId="769" refreshError="1"/>
      <sheetData sheetId="770" refreshError="1"/>
      <sheetData sheetId="771"/>
      <sheetData sheetId="772"/>
      <sheetData sheetId="773" refreshError="1"/>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refreshError="1"/>
      <sheetData sheetId="2771" refreshError="1"/>
      <sheetData sheetId="2772" refreshError="1"/>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refreshError="1"/>
      <sheetData sheetId="3116" refreshError="1"/>
      <sheetData sheetId="3117" refreshError="1"/>
      <sheetData sheetId="3118" refreshError="1"/>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sheetData sheetId="3132" refreshError="1"/>
      <sheetData sheetId="3133" refreshError="1"/>
      <sheetData sheetId="3134" refreshError="1"/>
      <sheetData sheetId="3135"/>
      <sheetData sheetId="3136" refreshError="1"/>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sheetData sheetId="3425" refreshError="1"/>
      <sheetData sheetId="3426"/>
      <sheetData sheetId="3427" refreshError="1"/>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sheetData sheetId="3470"/>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refreshError="1"/>
      <sheetData sheetId="3606" refreshError="1"/>
      <sheetData sheetId="3607"/>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sheetData sheetId="3712"/>
      <sheetData sheetId="3713" refreshError="1"/>
      <sheetData sheetId="3714" refreshError="1"/>
      <sheetData sheetId="3715"/>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sheetData sheetId="3756"/>
      <sheetData sheetId="3757"/>
      <sheetData sheetId="3758"/>
      <sheetData sheetId="3759"/>
      <sheetData sheetId="3760"/>
      <sheetData sheetId="376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refreshError="1"/>
      <sheetData sheetId="3798" refreshError="1"/>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refreshError="1"/>
      <sheetData sheetId="3893" refreshError="1"/>
      <sheetData sheetId="3894" refreshError="1"/>
      <sheetData sheetId="3895" refreshError="1"/>
      <sheetData sheetId="3896"/>
      <sheetData sheetId="3897" refreshError="1"/>
      <sheetData sheetId="3898" refreshError="1"/>
      <sheetData sheetId="3899" refreshError="1"/>
      <sheetData sheetId="3900" refreshError="1"/>
      <sheetData sheetId="3901"/>
      <sheetData sheetId="3902" refreshError="1"/>
      <sheetData sheetId="3903" refreshError="1"/>
      <sheetData sheetId="3904"/>
      <sheetData sheetId="3905"/>
      <sheetData sheetId="390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_aCCIDENTES_DE_1995___1996_x_19"/>
      <sheetName val="_aCCIDENTES_DE_1995___1996_x_20"/>
      <sheetName val="_aCCIDENTES_DE_1995___1996_x_2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_2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Sanitario"/>
      <sheetName val="EST2"/>
      <sheetName val="Hoja2"/>
      <sheetName val="perfil"/>
      <sheetName val="PORTADA"/>
      <sheetName val="C_C_"/>
      <sheetName val="ENTRADAS"/>
      <sheetName val="BALANCE"/>
      <sheetName val="EQ"/>
      <sheetName val="CONTROL S24"/>
      <sheetName val="data"/>
      <sheetName val="Puntos"/>
      <sheetName val="59y22%"/>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refreshError="1"/>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strsumm0"/>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Datos"/>
      <sheetName val="Puntajes"/>
      <sheetName val="5094-2003"/>
      <sheetName val="FINANCIERA"/>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PRESUPUESTO"/>
      <sheetName val="MANO"/>
      <sheetName val="EQUIPO"/>
      <sheetName val="MATERIAL"/>
      <sheetName val="TRANSPORTE"/>
      <sheetName val="BASES"/>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 val="Accidentalidad"/>
      <sheetName val="Causa Posible"/>
      <sheetName val="Elementos Involucrados"/>
      <sheetName val="ESTADO RED"/>
      <sheetName val="CARRETERAS"/>
      <sheetName val="GENERALIDADES "/>
      <sheetName val="Res-Accide-10"/>
      <sheetName val="COSTOS OFICINA"/>
      <sheetName val="Formatos"/>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Summary"/>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PREACTA"/>
      <sheetName val="General"/>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EMPRESA"/>
      <sheetName val="DATOS CONTRATO"/>
      <sheetName val="LIQ-NOM"/>
      <sheetName val="NOMIN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tabla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DATOS"/>
      <sheetName val="COL 21169"/>
      <sheetName val="9.625 CSG LN-5"/>
      <sheetName val="Drill Sheet"/>
      <sheetName val="LN5-CHC.4-7-SS7"/>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i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glvc"/>
      <sheetName val="UNIT."/>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refreshError="1"/>
      <sheetData sheetId="1" refreshError="1"/>
      <sheetData sheetId="2" refreshError="1"/>
      <sheetData sheetId="3" refreshError="1">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7"/>
  <sheetViews>
    <sheetView zoomScale="70" zoomScaleNormal="70" workbookViewId="0">
      <selection activeCell="F82" sqref="F82"/>
    </sheetView>
  </sheetViews>
  <sheetFormatPr baseColWidth="10" defaultColWidth="11.42578125" defaultRowHeight="12.75"/>
  <cols>
    <col min="2" max="2" width="5.140625" customWidth="1"/>
    <col min="3" max="3" width="9.28515625" customWidth="1"/>
    <col min="4" max="4" width="9.85546875" customWidth="1"/>
    <col min="5" max="5" width="9.7109375" customWidth="1"/>
    <col min="6" max="6" width="61.140625" customWidth="1"/>
    <col min="10" max="10" width="25.42578125" customWidth="1"/>
    <col min="11" max="11" width="4.42578125" customWidth="1"/>
  </cols>
  <sheetData>
    <row r="1" spans="1:11" ht="13.5" thickBot="1"/>
    <row r="2" spans="1:11" ht="16.5" thickTop="1">
      <c r="A2" s="3"/>
      <c r="B2" s="4"/>
      <c r="C2" s="4"/>
      <c r="D2" s="5"/>
      <c r="E2" s="4"/>
      <c r="F2" s="4"/>
      <c r="G2" s="4"/>
      <c r="H2" s="4"/>
      <c r="I2" s="4"/>
      <c r="J2" s="4"/>
      <c r="K2" s="79"/>
    </row>
    <row r="3" spans="1:11" ht="15.75">
      <c r="A3" s="7"/>
      <c r="B3" s="375" t="s">
        <v>0</v>
      </c>
      <c r="C3" s="376"/>
      <c r="D3" s="376"/>
      <c r="E3" s="377"/>
      <c r="F3" s="1"/>
      <c r="G3" s="1"/>
      <c r="H3" s="1"/>
      <c r="I3" s="1"/>
      <c r="J3" s="1"/>
      <c r="K3" s="80"/>
    </row>
    <row r="4" spans="1:11" ht="15.75">
      <c r="A4" s="7"/>
      <c r="B4" s="70" t="s">
        <v>1</v>
      </c>
      <c r="C4" s="71" t="s">
        <v>2</v>
      </c>
      <c r="D4" s="72" t="s">
        <v>3</v>
      </c>
      <c r="E4" s="73">
        <v>2</v>
      </c>
      <c r="F4" s="1"/>
      <c r="G4" s="1"/>
      <c r="H4" s="1"/>
      <c r="I4" s="1"/>
      <c r="J4" s="1"/>
      <c r="K4" s="80"/>
    </row>
    <row r="5" spans="1:11" ht="16.5" thickBot="1">
      <c r="A5" s="7"/>
      <c r="B5" s="77"/>
      <c r="C5" s="78"/>
      <c r="D5" s="77"/>
      <c r="E5" s="78"/>
      <c r="F5" s="1"/>
      <c r="G5" s="1"/>
      <c r="H5" s="1"/>
      <c r="I5" s="1"/>
      <c r="J5" s="1"/>
      <c r="K5" s="80"/>
    </row>
    <row r="6" spans="1:11" ht="15.75">
      <c r="A6" s="7"/>
      <c r="B6" s="390" t="s">
        <v>4</v>
      </c>
      <c r="C6" s="391"/>
      <c r="D6" s="391"/>
      <c r="E6" s="391"/>
      <c r="F6" s="391"/>
      <c r="G6" s="391"/>
      <c r="H6" s="391"/>
      <c r="I6" s="391"/>
      <c r="J6" s="392"/>
      <c r="K6" s="80"/>
    </row>
    <row r="7" spans="1:11" ht="15.75">
      <c r="A7" s="7"/>
      <c r="B7" s="393" t="s">
        <v>5</v>
      </c>
      <c r="C7" s="394"/>
      <c r="D7" s="394"/>
      <c r="E7" s="394"/>
      <c r="F7" s="394"/>
      <c r="G7" s="394"/>
      <c r="H7" s="394"/>
      <c r="I7" s="394"/>
      <c r="J7" s="395"/>
      <c r="K7" s="80"/>
    </row>
    <row r="8" spans="1:11" ht="15.75" customHeight="1">
      <c r="A8" s="10"/>
      <c r="B8" s="396" t="s">
        <v>6</v>
      </c>
      <c r="C8" s="397"/>
      <c r="D8" s="397"/>
      <c r="E8" s="397"/>
      <c r="F8" s="397"/>
      <c r="G8" s="397"/>
      <c r="H8" s="397"/>
      <c r="I8" s="397"/>
      <c r="J8" s="398"/>
      <c r="K8" s="80"/>
    </row>
    <row r="9" spans="1:11" ht="49.5" customHeight="1">
      <c r="A9" s="7"/>
      <c r="B9" s="396"/>
      <c r="C9" s="397"/>
      <c r="D9" s="397"/>
      <c r="E9" s="397"/>
      <c r="F9" s="397"/>
      <c r="G9" s="397"/>
      <c r="H9" s="397"/>
      <c r="I9" s="397"/>
      <c r="J9" s="398"/>
      <c r="K9" s="80"/>
    </row>
    <row r="10" spans="1:11" ht="52.5" customHeight="1" thickBot="1">
      <c r="A10" s="7"/>
      <c r="B10" s="399" t="s">
        <v>7</v>
      </c>
      <c r="C10" s="400"/>
      <c r="D10" s="400"/>
      <c r="E10" s="400"/>
      <c r="F10" s="400"/>
      <c r="G10" s="400"/>
      <c r="H10" s="400"/>
      <c r="I10" s="400"/>
      <c r="J10" s="401"/>
      <c r="K10" s="80"/>
    </row>
    <row r="11" spans="1:11" ht="33.75" customHeight="1" thickBot="1">
      <c r="A11" s="7"/>
      <c r="B11" s="402" t="e">
        <f>+#REF!</f>
        <v>#REF!</v>
      </c>
      <c r="C11" s="403"/>
      <c r="D11" s="403"/>
      <c r="E11" s="403"/>
      <c r="F11" s="403"/>
      <c r="G11" s="403"/>
      <c r="H11" s="403"/>
      <c r="I11" s="403"/>
      <c r="J11" s="404"/>
      <c r="K11" s="80"/>
    </row>
    <row r="12" spans="1:11" ht="15.75" customHeight="1">
      <c r="A12" s="7"/>
      <c r="B12" s="387"/>
      <c r="C12" s="378" t="s">
        <v>8</v>
      </c>
      <c r="D12" s="389" t="s">
        <v>9</v>
      </c>
      <c r="E12" s="389"/>
      <c r="F12" s="387" t="s">
        <v>10</v>
      </c>
      <c r="G12" s="378" t="s">
        <v>11</v>
      </c>
      <c r="H12" s="378" t="s">
        <v>12</v>
      </c>
      <c r="I12" s="380" t="s">
        <v>13</v>
      </c>
      <c r="J12" s="382" t="s">
        <v>14</v>
      </c>
      <c r="K12" s="80"/>
    </row>
    <row r="13" spans="1:11" ht="32.25" thickBot="1">
      <c r="A13" s="7"/>
      <c r="B13" s="388"/>
      <c r="C13" s="379"/>
      <c r="D13" s="12" t="s">
        <v>15</v>
      </c>
      <c r="E13" s="12" t="s">
        <v>16</v>
      </c>
      <c r="F13" s="388"/>
      <c r="G13" s="379"/>
      <c r="H13" s="379"/>
      <c r="I13" s="381"/>
      <c r="J13" s="383"/>
      <c r="K13" s="80"/>
    </row>
    <row r="14" spans="1:11" ht="16.5" thickBot="1">
      <c r="A14" s="7"/>
      <c r="B14" s="243"/>
      <c r="C14" s="244"/>
      <c r="D14" s="244"/>
      <c r="E14" s="244"/>
      <c r="F14" s="244" t="s">
        <v>17</v>
      </c>
      <c r="G14" s="244"/>
      <c r="H14" s="244"/>
      <c r="I14" s="244"/>
      <c r="J14" s="245"/>
      <c r="K14" s="80"/>
    </row>
    <row r="15" spans="1:11" ht="48" customHeight="1">
      <c r="A15" s="7"/>
      <c r="B15" s="13"/>
      <c r="C15" s="246"/>
      <c r="D15" s="246"/>
      <c r="E15" s="246"/>
      <c r="F15" s="247"/>
      <c r="G15" s="246"/>
      <c r="H15" s="248"/>
      <c r="I15" s="249"/>
      <c r="J15" s="14"/>
      <c r="K15" s="80"/>
    </row>
    <row r="16" spans="1:11" ht="39" customHeight="1">
      <c r="A16" s="7"/>
      <c r="B16" s="241"/>
      <c r="C16" s="246"/>
      <c r="D16" s="246"/>
      <c r="E16" s="246"/>
      <c r="F16" s="247"/>
      <c r="G16" s="246"/>
      <c r="H16" s="248"/>
      <c r="I16" s="249"/>
      <c r="J16" s="14"/>
      <c r="K16" s="80"/>
    </row>
    <row r="17" spans="1:11" ht="51.75" customHeight="1">
      <c r="A17" s="7"/>
      <c r="B17" s="241"/>
      <c r="C17" s="246"/>
      <c r="D17" s="246"/>
      <c r="E17" s="246"/>
      <c r="F17" s="247"/>
      <c r="G17" s="246"/>
      <c r="H17" s="248"/>
      <c r="I17" s="249"/>
      <c r="J17" s="14"/>
      <c r="K17" s="80"/>
    </row>
    <row r="18" spans="1:11" ht="45.75" customHeight="1">
      <c r="A18" s="7"/>
      <c r="B18" s="13"/>
      <c r="C18" s="246"/>
      <c r="D18" s="246"/>
      <c r="E18" s="246"/>
      <c r="F18" s="247"/>
      <c r="G18" s="246"/>
      <c r="H18" s="248"/>
      <c r="I18" s="249"/>
      <c r="J18" s="14"/>
      <c r="K18" s="80"/>
    </row>
    <row r="19" spans="1:11" ht="25.5" customHeight="1">
      <c r="A19" s="7"/>
      <c r="B19" s="241"/>
      <c r="C19" s="246"/>
      <c r="D19" s="246"/>
      <c r="E19" s="246"/>
      <c r="F19" s="247"/>
      <c r="G19" s="246"/>
      <c r="H19" s="248"/>
      <c r="I19" s="249"/>
      <c r="J19" s="14"/>
      <c r="K19" s="80"/>
    </row>
    <row r="20" spans="1:11" ht="39.75" customHeight="1">
      <c r="A20" s="7"/>
      <c r="B20" s="241"/>
      <c r="C20" s="246"/>
      <c r="D20" s="246"/>
      <c r="E20" s="246"/>
      <c r="F20" s="247"/>
      <c r="G20" s="246"/>
      <c r="H20" s="248"/>
      <c r="I20" s="249"/>
      <c r="J20" s="14"/>
      <c r="K20" s="80"/>
    </row>
    <row r="21" spans="1:11" ht="51" customHeight="1">
      <c r="A21" s="7"/>
      <c r="B21" s="13"/>
      <c r="C21" s="246"/>
      <c r="D21" s="246"/>
      <c r="E21" s="246"/>
      <c r="F21" s="247"/>
      <c r="G21" s="246"/>
      <c r="H21" s="248"/>
      <c r="I21" s="249"/>
      <c r="J21" s="14"/>
      <c r="K21" s="80"/>
    </row>
    <row r="22" spans="1:11" ht="18">
      <c r="A22" s="7"/>
      <c r="B22" s="242" t="s">
        <v>18</v>
      </c>
      <c r="C22" s="246"/>
      <c r="D22" s="246"/>
      <c r="E22" s="246"/>
      <c r="F22" s="247"/>
      <c r="G22" s="246"/>
      <c r="H22" s="248"/>
      <c r="I22" s="250"/>
      <c r="J22" s="251">
        <f>SUM(J15:J21)</f>
        <v>0</v>
      </c>
      <c r="K22" s="80"/>
    </row>
    <row r="23" spans="1:11" ht="16.5" thickBot="1">
      <c r="A23" s="7"/>
      <c r="B23" s="15"/>
      <c r="C23" s="16"/>
      <c r="D23" s="16"/>
      <c r="E23" s="16"/>
      <c r="F23" s="16" t="s">
        <v>19</v>
      </c>
      <c r="G23" s="16"/>
      <c r="H23" s="16"/>
      <c r="I23" s="16">
        <v>0</v>
      </c>
      <c r="J23" s="17"/>
      <c r="K23" s="80"/>
    </row>
    <row r="24" spans="1:11" ht="15.75">
      <c r="A24" s="7"/>
      <c r="B24" s="13"/>
      <c r="C24" s="246"/>
      <c r="D24" s="246"/>
      <c r="E24" s="246"/>
      <c r="F24" s="252"/>
      <c r="G24" s="246"/>
      <c r="H24" s="248"/>
      <c r="I24" s="249"/>
      <c r="J24" s="14"/>
      <c r="K24" s="80"/>
    </row>
    <row r="25" spans="1:11" ht="15.75">
      <c r="A25" s="7"/>
      <c r="B25" s="13"/>
      <c r="C25" s="253"/>
      <c r="D25" s="246"/>
      <c r="E25" s="246"/>
      <c r="F25" s="247"/>
      <c r="G25" s="246"/>
      <c r="H25" s="248"/>
      <c r="I25" s="249"/>
      <c r="J25" s="14"/>
      <c r="K25" s="80"/>
    </row>
    <row r="26" spans="1:11" ht="16.5">
      <c r="A26" s="18"/>
      <c r="B26" s="13"/>
      <c r="C26" s="246"/>
      <c r="D26" s="246"/>
      <c r="E26" s="246"/>
      <c r="F26" s="252"/>
      <c r="G26" s="246"/>
      <c r="H26" s="248"/>
      <c r="I26" s="249"/>
      <c r="J26" s="14"/>
      <c r="K26" s="80"/>
    </row>
    <row r="27" spans="1:11" ht="18.75" thickBot="1">
      <c r="A27" s="7"/>
      <c r="B27" s="19" t="s">
        <v>18</v>
      </c>
      <c r="C27" s="20"/>
      <c r="D27" s="21"/>
      <c r="E27" s="20"/>
      <c r="F27" s="20"/>
      <c r="G27" s="20"/>
      <c r="H27" s="248"/>
      <c r="I27" s="20">
        <v>0</v>
      </c>
      <c r="J27" s="22">
        <f>SUM(J24:J26)</f>
        <v>0</v>
      </c>
      <c r="K27" s="80"/>
    </row>
    <row r="28" spans="1:11" ht="16.5" thickBot="1">
      <c r="A28" s="7"/>
      <c r="B28" s="243"/>
      <c r="C28" s="244"/>
      <c r="D28" s="244"/>
      <c r="E28" s="244"/>
      <c r="F28" s="244" t="s">
        <v>20</v>
      </c>
      <c r="G28" s="244"/>
      <c r="H28" s="244"/>
      <c r="I28" s="244">
        <v>0</v>
      </c>
      <c r="J28" s="245"/>
      <c r="K28" s="80"/>
    </row>
    <row r="29" spans="1:11" ht="66.75" customHeight="1">
      <c r="A29" s="7"/>
      <c r="B29" s="13"/>
      <c r="C29" s="254"/>
      <c r="D29" s="254"/>
      <c r="E29" s="254"/>
      <c r="F29" s="255"/>
      <c r="G29" s="254"/>
      <c r="H29" s="256"/>
      <c r="I29" s="249"/>
      <c r="J29" s="14"/>
      <c r="K29" s="80"/>
    </row>
    <row r="30" spans="1:11" ht="63.75" customHeight="1">
      <c r="A30" s="7"/>
      <c r="B30" s="13"/>
      <c r="C30" s="254"/>
      <c r="D30" s="254"/>
      <c r="E30" s="254"/>
      <c r="F30" s="255"/>
      <c r="G30" s="257"/>
      <c r="H30" s="248"/>
      <c r="I30" s="249"/>
      <c r="J30" s="14"/>
      <c r="K30" s="80"/>
    </row>
    <row r="31" spans="1:11" ht="18.75" thickBot="1">
      <c r="A31" s="7"/>
      <c r="B31" s="23" t="s">
        <v>18</v>
      </c>
      <c r="C31" s="24"/>
      <c r="D31" s="24"/>
      <c r="E31" s="24"/>
      <c r="F31" s="25"/>
      <c r="G31" s="24"/>
      <c r="H31" s="248"/>
      <c r="I31" s="26">
        <v>0</v>
      </c>
      <c r="J31" s="27">
        <f>SUM(J29:J30)</f>
        <v>0</v>
      </c>
      <c r="K31" s="80"/>
    </row>
    <row r="32" spans="1:11" ht="16.5" thickBot="1">
      <c r="A32" s="7"/>
      <c r="B32" s="243"/>
      <c r="C32" s="244"/>
      <c r="D32" s="244"/>
      <c r="E32" s="244"/>
      <c r="F32" s="244" t="s">
        <v>21</v>
      </c>
      <c r="G32" s="244"/>
      <c r="H32" s="244"/>
      <c r="I32" s="244">
        <v>0</v>
      </c>
      <c r="J32" s="245"/>
      <c r="K32" s="80"/>
    </row>
    <row r="33" spans="1:11" ht="53.25" customHeight="1">
      <c r="A33" s="7"/>
      <c r="B33" s="13"/>
      <c r="C33" s="254"/>
      <c r="D33" s="254"/>
      <c r="E33" s="254"/>
      <c r="F33" s="255"/>
      <c r="G33" s="254"/>
      <c r="H33" s="248"/>
      <c r="I33" s="249"/>
      <c r="J33" s="14"/>
      <c r="K33" s="80"/>
    </row>
    <row r="34" spans="1:11" ht="48.75" customHeight="1">
      <c r="A34" s="7"/>
      <c r="B34" s="241"/>
      <c r="C34" s="254"/>
      <c r="D34" s="254"/>
      <c r="E34" s="254"/>
      <c r="F34" s="255"/>
      <c r="G34" s="254"/>
      <c r="H34" s="248"/>
      <c r="I34" s="249"/>
      <c r="J34" s="14"/>
      <c r="K34" s="80"/>
    </row>
    <row r="35" spans="1:11" ht="18.75" thickBot="1">
      <c r="A35" s="7"/>
      <c r="B35" s="19" t="s">
        <v>18</v>
      </c>
      <c r="C35" s="28"/>
      <c r="D35" s="28"/>
      <c r="E35" s="28"/>
      <c r="F35" s="29"/>
      <c r="G35" s="30"/>
      <c r="H35" s="248"/>
      <c r="I35" s="31">
        <v>0</v>
      </c>
      <c r="J35" s="22">
        <f>SUM(J33:J34)</f>
        <v>0</v>
      </c>
      <c r="K35" s="80"/>
    </row>
    <row r="36" spans="1:11" ht="16.5" thickBot="1">
      <c r="A36" s="7"/>
      <c r="B36" s="243"/>
      <c r="C36" s="244"/>
      <c r="D36" s="244"/>
      <c r="E36" s="244"/>
      <c r="F36" s="244" t="s">
        <v>22</v>
      </c>
      <c r="G36" s="244"/>
      <c r="H36" s="244"/>
      <c r="I36" s="244">
        <v>0</v>
      </c>
      <c r="J36" s="245"/>
      <c r="K36" s="80"/>
    </row>
    <row r="37" spans="1:11" ht="51.75" customHeight="1">
      <c r="A37" s="7"/>
      <c r="B37" s="13"/>
      <c r="C37" s="254"/>
      <c r="D37" s="254"/>
      <c r="E37" s="254"/>
      <c r="F37" s="255"/>
      <c r="G37" s="254"/>
      <c r="H37" s="248"/>
      <c r="I37" s="249"/>
      <c r="J37" s="14"/>
      <c r="K37" s="80"/>
    </row>
    <row r="38" spans="1:11" ht="22.5" customHeight="1">
      <c r="A38" s="7"/>
      <c r="B38" s="13"/>
      <c r="C38" s="254"/>
      <c r="D38" s="254"/>
      <c r="E38" s="254"/>
      <c r="F38" s="255"/>
      <c r="G38" s="254"/>
      <c r="H38" s="248"/>
      <c r="I38" s="249"/>
      <c r="J38" s="14"/>
      <c r="K38" s="80"/>
    </row>
    <row r="39" spans="1:11" ht="30" customHeight="1">
      <c r="A39" s="7"/>
      <c r="B39" s="241"/>
      <c r="C39" s="258"/>
      <c r="D39" s="258"/>
      <c r="E39" s="258"/>
      <c r="F39" s="259"/>
      <c r="G39" s="258"/>
      <c r="H39" s="248"/>
      <c r="I39" s="249"/>
      <c r="J39" s="14"/>
      <c r="K39" s="80"/>
    </row>
    <row r="40" spans="1:11" ht="18.75" thickBot="1">
      <c r="A40" s="7"/>
      <c r="B40" s="19" t="s">
        <v>18</v>
      </c>
      <c r="C40" s="260"/>
      <c r="D40" s="260"/>
      <c r="E40" s="260"/>
      <c r="F40" s="261"/>
      <c r="G40" s="262"/>
      <c r="H40" s="263"/>
      <c r="I40" s="250">
        <v>0</v>
      </c>
      <c r="J40" s="264">
        <f>SUM(J37:J39)</f>
        <v>0</v>
      </c>
      <c r="K40" s="80"/>
    </row>
    <row r="41" spans="1:11" ht="16.5" thickBot="1">
      <c r="A41" s="7"/>
      <c r="B41" s="15"/>
      <c r="C41" s="16"/>
      <c r="D41" s="16"/>
      <c r="E41" s="16"/>
      <c r="F41" s="16" t="s">
        <v>23</v>
      </c>
      <c r="G41" s="16"/>
      <c r="H41" s="244"/>
      <c r="I41" s="244">
        <v>0</v>
      </c>
      <c r="J41" s="245"/>
      <c r="K41" s="80"/>
    </row>
    <row r="42" spans="1:11" ht="30" customHeight="1">
      <c r="A42" s="7"/>
      <c r="B42" s="13"/>
      <c r="C42" s="254"/>
      <c r="D42" s="254"/>
      <c r="E42" s="254"/>
      <c r="F42" s="255"/>
      <c r="G42" s="254"/>
      <c r="H42" s="248"/>
      <c r="I42" s="249"/>
      <c r="J42" s="14"/>
      <c r="K42" s="80"/>
    </row>
    <row r="43" spans="1:11" ht="45" customHeight="1">
      <c r="A43" s="7"/>
      <c r="B43" s="241"/>
      <c r="C43" s="254"/>
      <c r="D43" s="254"/>
      <c r="E43" s="254"/>
      <c r="F43" s="255"/>
      <c r="G43" s="254"/>
      <c r="H43" s="248"/>
      <c r="I43" s="249"/>
      <c r="J43" s="14"/>
      <c r="K43" s="80"/>
    </row>
    <row r="44" spans="1:11" ht="18.75" thickBot="1">
      <c r="A44" s="7"/>
      <c r="B44" s="19" t="s">
        <v>18</v>
      </c>
      <c r="C44" s="24"/>
      <c r="D44" s="24"/>
      <c r="E44" s="24"/>
      <c r="F44" s="25"/>
      <c r="G44" s="24"/>
      <c r="H44" s="248"/>
      <c r="I44" s="26">
        <v>0</v>
      </c>
      <c r="J44" s="32">
        <f>SUM(J42:J43)</f>
        <v>0</v>
      </c>
      <c r="K44" s="80"/>
    </row>
    <row r="45" spans="1:11" ht="16.5" thickBot="1">
      <c r="A45" s="7"/>
      <c r="B45" s="243"/>
      <c r="C45" s="244"/>
      <c r="D45" s="244"/>
      <c r="E45" s="244"/>
      <c r="F45" s="244" t="s">
        <v>24</v>
      </c>
      <c r="G45" s="244"/>
      <c r="H45" s="244"/>
      <c r="I45" s="244">
        <v>0</v>
      </c>
      <c r="J45" s="245"/>
      <c r="K45" s="80"/>
    </row>
    <row r="46" spans="1:11" ht="60.75" customHeight="1">
      <c r="A46" s="7"/>
      <c r="B46" s="13"/>
      <c r="C46" s="254"/>
      <c r="D46" s="254"/>
      <c r="E46" s="254"/>
      <c r="F46" s="255"/>
      <c r="G46" s="254"/>
      <c r="H46" s="248"/>
      <c r="I46" s="249"/>
      <c r="J46" s="14"/>
      <c r="K46" s="80"/>
    </row>
    <row r="47" spans="1:11" ht="44.25" customHeight="1">
      <c r="A47" s="7"/>
      <c r="B47" s="241"/>
      <c r="C47" s="254"/>
      <c r="D47" s="254"/>
      <c r="E47" s="254"/>
      <c r="F47" s="255"/>
      <c r="G47" s="254"/>
      <c r="H47" s="248"/>
      <c r="I47" s="249"/>
      <c r="J47" s="14"/>
      <c r="K47" s="80"/>
    </row>
    <row r="48" spans="1:11" ht="18.75" thickBot="1">
      <c r="A48" s="7"/>
      <c r="B48" s="19" t="s">
        <v>18</v>
      </c>
      <c r="C48" s="28"/>
      <c r="D48" s="28"/>
      <c r="E48" s="28"/>
      <c r="F48" s="29"/>
      <c r="G48" s="30"/>
      <c r="H48" s="248"/>
      <c r="I48" s="31">
        <v>0</v>
      </c>
      <c r="J48" s="22">
        <f>SUM(J46:J47)</f>
        <v>0</v>
      </c>
      <c r="K48" s="80"/>
    </row>
    <row r="49" spans="1:11" ht="16.5" thickBot="1">
      <c r="A49" s="7"/>
      <c r="B49" s="243"/>
      <c r="C49" s="244"/>
      <c r="D49" s="244"/>
      <c r="E49" s="244"/>
      <c r="F49" s="244" t="s">
        <v>25</v>
      </c>
      <c r="G49" s="244"/>
      <c r="H49" s="244"/>
      <c r="I49" s="244">
        <v>0</v>
      </c>
      <c r="J49" s="245"/>
      <c r="K49" s="80"/>
    </row>
    <row r="50" spans="1:11" ht="57.75" customHeight="1">
      <c r="A50" s="7"/>
      <c r="B50" s="13"/>
      <c r="C50" s="254"/>
      <c r="D50" s="254"/>
      <c r="E50" s="254"/>
      <c r="F50" s="255"/>
      <c r="G50" s="254"/>
      <c r="H50" s="248"/>
      <c r="I50" s="249"/>
      <c r="J50" s="14"/>
      <c r="K50" s="80"/>
    </row>
    <row r="51" spans="1:11" ht="53.25" customHeight="1">
      <c r="A51" s="7"/>
      <c r="B51" s="13"/>
      <c r="C51" s="254"/>
      <c r="D51" s="254"/>
      <c r="E51" s="254"/>
      <c r="F51" s="255"/>
      <c r="G51" s="254"/>
      <c r="H51" s="248"/>
      <c r="I51" s="249"/>
      <c r="J51" s="14"/>
      <c r="K51" s="80"/>
    </row>
    <row r="52" spans="1:11" ht="42.75" customHeight="1">
      <c r="A52" s="7"/>
      <c r="B52" s="13"/>
      <c r="C52" s="254"/>
      <c r="D52" s="254"/>
      <c r="E52" s="254"/>
      <c r="F52" s="255"/>
      <c r="G52" s="254"/>
      <c r="H52" s="248"/>
      <c r="I52" s="249"/>
      <c r="J52" s="14"/>
      <c r="K52" s="80"/>
    </row>
    <row r="53" spans="1:11" ht="107.25" customHeight="1">
      <c r="A53" s="7"/>
      <c r="B53" s="13"/>
      <c r="C53" s="254"/>
      <c r="D53" s="254"/>
      <c r="E53" s="254"/>
      <c r="F53" s="255"/>
      <c r="G53" s="254"/>
      <c r="H53" s="248"/>
      <c r="I53" s="249"/>
      <c r="J53" s="14"/>
      <c r="K53" s="80"/>
    </row>
    <row r="54" spans="1:11" ht="60" customHeight="1">
      <c r="A54" s="7"/>
      <c r="B54" s="13"/>
      <c r="C54" s="254"/>
      <c r="D54" s="254"/>
      <c r="E54" s="254"/>
      <c r="F54" s="255"/>
      <c r="G54" s="254"/>
      <c r="H54" s="256"/>
      <c r="I54" s="249"/>
      <c r="J54" s="14"/>
      <c r="K54" s="80"/>
    </row>
    <row r="55" spans="1:11" ht="65.25" customHeight="1">
      <c r="A55" s="7"/>
      <c r="B55" s="13"/>
      <c r="C55" s="254"/>
      <c r="D55" s="254"/>
      <c r="E55" s="254"/>
      <c r="F55" s="255"/>
      <c r="G55" s="254"/>
      <c r="H55" s="256"/>
      <c r="I55" s="249"/>
      <c r="J55" s="14"/>
      <c r="K55" s="80"/>
    </row>
    <row r="56" spans="1:11" ht="69" customHeight="1">
      <c r="A56" s="7"/>
      <c r="B56" s="13"/>
      <c r="C56" s="254"/>
      <c r="D56" s="254"/>
      <c r="E56" s="254"/>
      <c r="F56" s="255"/>
      <c r="G56" s="254"/>
      <c r="H56" s="256"/>
      <c r="I56" s="249"/>
      <c r="J56" s="14"/>
      <c r="K56" s="80"/>
    </row>
    <row r="57" spans="1:11" ht="32.25" customHeight="1">
      <c r="A57" s="7"/>
      <c r="B57" s="13"/>
      <c r="C57" s="254"/>
      <c r="D57" s="254"/>
      <c r="E57" s="254"/>
      <c r="F57" s="255"/>
      <c r="G57" s="254"/>
      <c r="H57" s="256"/>
      <c r="I57" s="249"/>
      <c r="J57" s="14"/>
      <c r="K57" s="80"/>
    </row>
    <row r="58" spans="1:11" ht="15.75">
      <c r="A58" s="7"/>
      <c r="B58" s="13"/>
      <c r="C58" s="254"/>
      <c r="D58" s="254"/>
      <c r="E58" s="254"/>
      <c r="F58" s="255"/>
      <c r="G58" s="254"/>
      <c r="H58" s="256"/>
      <c r="I58" s="249"/>
      <c r="J58" s="14"/>
      <c r="K58" s="80"/>
    </row>
    <row r="59" spans="1:11" ht="35.25" customHeight="1">
      <c r="A59" s="7"/>
      <c r="B59" s="13"/>
      <c r="C59" s="254"/>
      <c r="D59" s="254"/>
      <c r="E59" s="254"/>
      <c r="F59" s="255"/>
      <c r="G59" s="254"/>
      <c r="H59" s="256"/>
      <c r="I59" s="249"/>
      <c r="J59" s="14"/>
      <c r="K59" s="80"/>
    </row>
    <row r="60" spans="1:11" ht="85.5" customHeight="1">
      <c r="A60" s="7"/>
      <c r="B60" s="13"/>
      <c r="C60" s="254"/>
      <c r="D60" s="254"/>
      <c r="E60" s="254"/>
      <c r="F60" s="255"/>
      <c r="G60" s="254"/>
      <c r="H60" s="256"/>
      <c r="I60" s="249"/>
      <c r="J60" s="14"/>
      <c r="K60" s="80"/>
    </row>
    <row r="61" spans="1:11" ht="18.75" thickBot="1">
      <c r="A61" s="7"/>
      <c r="B61" s="19" t="s">
        <v>18</v>
      </c>
      <c r="C61" s="28"/>
      <c r="D61" s="28"/>
      <c r="E61" s="28"/>
      <c r="F61" s="33"/>
      <c r="G61" s="30"/>
      <c r="H61" s="34"/>
      <c r="I61" s="31"/>
      <c r="J61" s="22">
        <f>SUM(J50:J60)</f>
        <v>0</v>
      </c>
      <c r="K61" s="80"/>
    </row>
    <row r="62" spans="1:11" ht="21" thickBot="1">
      <c r="A62" s="36"/>
      <c r="B62" s="384" t="s">
        <v>26</v>
      </c>
      <c r="C62" s="385"/>
      <c r="D62" s="385"/>
      <c r="E62" s="385"/>
      <c r="F62" s="385"/>
      <c r="G62" s="385"/>
      <c r="H62" s="385"/>
      <c r="I62" s="386"/>
      <c r="J62" s="265">
        <f>J22+J27+J31+J35+J40+J44+J48+J61</f>
        <v>0</v>
      </c>
      <c r="K62" s="80"/>
    </row>
    <row r="63" spans="1:11" ht="16.5" thickBot="1">
      <c r="A63" s="36"/>
      <c r="B63" s="39"/>
      <c r="C63" s="39"/>
      <c r="D63" s="39"/>
      <c r="E63" s="39"/>
      <c r="F63" s="39"/>
      <c r="G63" s="39"/>
      <c r="H63" s="39"/>
      <c r="I63" s="39"/>
      <c r="J63" s="40"/>
      <c r="K63" s="80"/>
    </row>
    <row r="64" spans="1:11" ht="15.75">
      <c r="A64" s="36"/>
      <c r="B64" s="41"/>
      <c r="C64" s="42"/>
      <c r="D64" s="41"/>
      <c r="E64" s="41"/>
      <c r="F64" s="405"/>
      <c r="G64" s="406"/>
      <c r="H64" s="407"/>
      <c r="I64" s="266"/>
      <c r="J64" s="267"/>
      <c r="K64" s="80"/>
    </row>
    <row r="65" spans="1:11" ht="21" thickBot="1">
      <c r="A65" s="36"/>
      <c r="B65" s="41"/>
      <c r="C65" s="43"/>
      <c r="D65" s="43"/>
      <c r="E65" s="43"/>
      <c r="F65" s="268" t="s">
        <v>27</v>
      </c>
      <c r="G65" s="269"/>
      <c r="H65" s="270"/>
      <c r="I65" s="271"/>
      <c r="J65" s="272">
        <f>J62</f>
        <v>0</v>
      </c>
      <c r="K65" s="80"/>
    </row>
    <row r="66" spans="1:11" ht="21" thickBot="1">
      <c r="A66" s="36"/>
      <c r="B66" s="41"/>
      <c r="C66" s="42"/>
      <c r="D66" s="41"/>
      <c r="E66" s="41"/>
      <c r="F66" s="44" t="s">
        <v>28</v>
      </c>
      <c r="G66" s="45"/>
      <c r="H66" s="46"/>
      <c r="I66" s="47"/>
      <c r="J66" s="265">
        <f>J65</f>
        <v>0</v>
      </c>
      <c r="K66" s="80"/>
    </row>
    <row r="67" spans="1:11" ht="16.5" thickBot="1">
      <c r="A67" s="36"/>
      <c r="B67" s="41"/>
      <c r="C67" s="42"/>
      <c r="D67" s="42"/>
      <c r="E67" s="42"/>
      <c r="F67" s="41"/>
      <c r="G67" s="41"/>
      <c r="H67" s="48"/>
      <c r="I67" s="81"/>
      <c r="J67" s="82"/>
      <c r="K67" s="80"/>
    </row>
    <row r="68" spans="1:11" ht="31.5" customHeight="1">
      <c r="A68" s="36"/>
      <c r="B68" s="426" t="s">
        <v>29</v>
      </c>
      <c r="C68" s="427"/>
      <c r="D68" s="427"/>
      <c r="E68" s="427"/>
      <c r="F68" s="427"/>
      <c r="G68" s="428" t="s">
        <v>10</v>
      </c>
      <c r="H68" s="428"/>
      <c r="I68" s="428"/>
      <c r="J68" s="273" t="s">
        <v>30</v>
      </c>
      <c r="K68" s="80"/>
    </row>
    <row r="69" spans="1:11" ht="51" customHeight="1">
      <c r="A69" s="36"/>
      <c r="B69" s="419" t="s">
        <v>31</v>
      </c>
      <c r="C69" s="420"/>
      <c r="D69" s="420"/>
      <c r="E69" s="420"/>
      <c r="F69" s="420"/>
      <c r="G69" s="412" t="s">
        <v>32</v>
      </c>
      <c r="H69" s="412"/>
      <c r="I69" s="274" t="s">
        <v>33</v>
      </c>
      <c r="J69" s="275" t="s">
        <v>34</v>
      </c>
      <c r="K69" s="80"/>
    </row>
    <row r="70" spans="1:11" ht="39" customHeight="1">
      <c r="A70" s="36"/>
      <c r="B70" s="419" t="s">
        <v>35</v>
      </c>
      <c r="C70" s="420"/>
      <c r="D70" s="420"/>
      <c r="E70" s="420"/>
      <c r="F70" s="420"/>
      <c r="G70" s="421" t="s">
        <v>36</v>
      </c>
      <c r="H70" s="422"/>
      <c r="I70" s="274" t="s">
        <v>37</v>
      </c>
      <c r="J70" s="275" t="s">
        <v>34</v>
      </c>
      <c r="K70" s="80"/>
    </row>
    <row r="71" spans="1:11" ht="57.75" customHeight="1">
      <c r="A71" s="36"/>
      <c r="B71" s="423" t="s">
        <v>38</v>
      </c>
      <c r="C71" s="424"/>
      <c r="D71" s="424"/>
      <c r="E71" s="424"/>
      <c r="F71" s="424"/>
      <c r="G71" s="425" t="s">
        <v>39</v>
      </c>
      <c r="H71" s="412"/>
      <c r="I71" s="274" t="s">
        <v>40</v>
      </c>
      <c r="J71" s="275" t="s">
        <v>34</v>
      </c>
      <c r="K71" s="80"/>
    </row>
    <row r="72" spans="1:11" ht="58.5" customHeight="1">
      <c r="A72" s="7"/>
      <c r="B72" s="408" t="s">
        <v>41</v>
      </c>
      <c r="C72" s="409"/>
      <c r="D72" s="409"/>
      <c r="E72" s="409"/>
      <c r="F72" s="410"/>
      <c r="G72" s="411" t="s">
        <v>42</v>
      </c>
      <c r="H72" s="412"/>
      <c r="I72" s="274" t="s">
        <v>43</v>
      </c>
      <c r="J72" s="275" t="s">
        <v>34</v>
      </c>
      <c r="K72" s="80"/>
    </row>
    <row r="73" spans="1:11" ht="60.75" customHeight="1" thickBot="1">
      <c r="A73" s="7"/>
      <c r="B73" s="413" t="s">
        <v>44</v>
      </c>
      <c r="C73" s="414"/>
      <c r="D73" s="414"/>
      <c r="E73" s="414"/>
      <c r="F73" s="415"/>
      <c r="G73" s="416"/>
      <c r="H73" s="417"/>
      <c r="I73" s="417"/>
      <c r="J73" s="418"/>
      <c r="K73" s="80"/>
    </row>
    <row r="74" spans="1:11" ht="60.75" customHeight="1">
      <c r="A74" s="7"/>
      <c r="B74" s="75"/>
      <c r="C74" s="76"/>
      <c r="D74" s="76"/>
      <c r="E74" s="76"/>
      <c r="F74" s="74"/>
      <c r="G74" s="74"/>
      <c r="H74" s="74"/>
      <c r="I74" s="74"/>
      <c r="J74" s="74"/>
      <c r="K74" s="80"/>
    </row>
    <row r="75" spans="1:11" ht="60.75" customHeight="1">
      <c r="A75" s="7"/>
      <c r="B75" s="75"/>
      <c r="C75" s="76"/>
      <c r="D75" s="76"/>
      <c r="E75" s="76"/>
      <c r="F75" s="276" t="s">
        <v>45</v>
      </c>
      <c r="G75" s="74"/>
      <c r="H75" s="74"/>
      <c r="I75" s="74"/>
      <c r="J75" s="74"/>
      <c r="K75" s="80"/>
    </row>
    <row r="76" spans="1:11" ht="16.5" thickBot="1">
      <c r="A76" s="53"/>
      <c r="B76" s="54"/>
      <c r="C76" s="54"/>
      <c r="D76" s="55"/>
      <c r="E76" s="54"/>
      <c r="F76" s="56"/>
      <c r="G76" s="54"/>
      <c r="H76" s="54"/>
      <c r="I76" s="54"/>
      <c r="J76" s="54"/>
      <c r="K76" s="83"/>
    </row>
    <row r="77" spans="1:11" ht="13.5" thickTop="1"/>
  </sheetData>
  <mergeCells count="28">
    <mergeCell ref="F64:H64"/>
    <mergeCell ref="B72:F72"/>
    <mergeCell ref="G72:H72"/>
    <mergeCell ref="B73:F73"/>
    <mergeCell ref="G73:J73"/>
    <mergeCell ref="B69:F69"/>
    <mergeCell ref="G69:H69"/>
    <mergeCell ref="B70:F70"/>
    <mergeCell ref="G70:H70"/>
    <mergeCell ref="B71:F71"/>
    <mergeCell ref="G71:H71"/>
    <mergeCell ref="B68:F68"/>
    <mergeCell ref="G68:I68"/>
    <mergeCell ref="B3:E3"/>
    <mergeCell ref="H12:H13"/>
    <mergeCell ref="I12:I13"/>
    <mergeCell ref="J12:J13"/>
    <mergeCell ref="B62:I62"/>
    <mergeCell ref="B12:B13"/>
    <mergeCell ref="C12:C13"/>
    <mergeCell ref="D12:E12"/>
    <mergeCell ref="F12:F13"/>
    <mergeCell ref="G12:G13"/>
    <mergeCell ref="B6:J6"/>
    <mergeCell ref="B7:J7"/>
    <mergeCell ref="B8:J9"/>
    <mergeCell ref="B10:J10"/>
    <mergeCell ref="B11:J1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showGridLines="0" tabSelected="1" view="pageBreakPreview" topLeftCell="C45" zoomScale="86" zoomScaleNormal="86" zoomScaleSheetLayoutView="86" workbookViewId="0">
      <selection activeCell="N59" sqref="N59"/>
    </sheetView>
  </sheetViews>
  <sheetFormatPr baseColWidth="10" defaultColWidth="11.42578125" defaultRowHeight="16.5"/>
  <cols>
    <col min="1" max="2" width="3.42578125" style="2" customWidth="1"/>
    <col min="3" max="3" width="5.140625" style="2" customWidth="1"/>
    <col min="4" max="4" width="14.28515625" style="2" customWidth="1"/>
    <col min="5" max="5" width="73.28515625" style="2" customWidth="1"/>
    <col min="6" max="6" width="8.7109375" style="2" customWidth="1"/>
    <col min="7" max="7" width="10.28515625" style="2" bestFit="1" customWidth="1"/>
    <col min="8" max="8" width="16.7109375" style="2" bestFit="1" customWidth="1"/>
    <col min="9" max="9" width="18.85546875" style="2" bestFit="1" customWidth="1"/>
    <col min="10" max="10" width="3.28515625" style="2" customWidth="1"/>
    <col min="11" max="11" width="2.7109375" style="2" customWidth="1"/>
    <col min="12" max="12" width="11.42578125" style="2"/>
    <col min="13" max="13" width="17.5703125" style="2" customWidth="1"/>
    <col min="14" max="14" width="24.42578125" style="2" customWidth="1"/>
    <col min="15" max="15" width="26.42578125" style="2" customWidth="1"/>
    <col min="16" max="16" width="11.42578125" style="2"/>
    <col min="17" max="17" width="17" style="2" bestFit="1" customWidth="1"/>
    <col min="18" max="16384" width="11.42578125" style="2"/>
  </cols>
  <sheetData>
    <row r="1" spans="1:14" ht="17.25" thickBot="1">
      <c r="A1" s="1"/>
      <c r="B1" s="1"/>
      <c r="C1" s="1"/>
      <c r="D1" s="1"/>
      <c r="E1" s="1"/>
      <c r="F1" s="1"/>
      <c r="G1" s="1"/>
      <c r="H1" s="1"/>
      <c r="I1" s="1"/>
      <c r="J1" s="1"/>
      <c r="K1" s="1"/>
    </row>
    <row r="2" spans="1:14" ht="17.25" thickTop="1">
      <c r="A2" s="1"/>
      <c r="B2" s="3"/>
      <c r="C2" s="4"/>
      <c r="D2" s="4"/>
      <c r="E2" s="4"/>
      <c r="F2" s="4"/>
      <c r="G2" s="4"/>
      <c r="H2" s="4"/>
      <c r="I2" s="4"/>
      <c r="J2" s="6"/>
      <c r="K2" s="1"/>
    </row>
    <row r="3" spans="1:14">
      <c r="A3" s="1"/>
      <c r="B3" s="7"/>
      <c r="C3" s="429" t="s">
        <v>0</v>
      </c>
      <c r="D3" s="430"/>
      <c r="E3" s="1"/>
      <c r="F3" s="1"/>
      <c r="G3" s="1"/>
      <c r="H3" s="1"/>
      <c r="I3" s="1"/>
      <c r="J3" s="8"/>
      <c r="K3" s="1"/>
    </row>
    <row r="4" spans="1:14">
      <c r="A4" s="1"/>
      <c r="B4" s="7"/>
      <c r="C4" s="69" t="s">
        <v>1</v>
      </c>
      <c r="D4" s="369" t="s">
        <v>2</v>
      </c>
      <c r="E4" s="1"/>
      <c r="F4" s="1"/>
      <c r="G4" s="1"/>
      <c r="H4" s="1"/>
      <c r="I4" s="1"/>
      <c r="J4" s="8"/>
      <c r="K4" s="1"/>
    </row>
    <row r="5" spans="1:14">
      <c r="A5" s="1"/>
      <c r="B5" s="7"/>
      <c r="C5" s="431" t="s">
        <v>4</v>
      </c>
      <c r="D5" s="432"/>
      <c r="E5" s="432"/>
      <c r="F5" s="432"/>
      <c r="G5" s="432"/>
      <c r="H5" s="432"/>
      <c r="I5" s="433"/>
      <c r="J5" s="8"/>
      <c r="K5" s="1"/>
    </row>
    <row r="6" spans="1:14">
      <c r="A6" s="1"/>
      <c r="B6" s="7"/>
      <c r="C6" s="434" t="s">
        <v>5</v>
      </c>
      <c r="D6" s="435"/>
      <c r="E6" s="435"/>
      <c r="F6" s="435"/>
      <c r="G6" s="435"/>
      <c r="H6" s="435"/>
      <c r="I6" s="436"/>
      <c r="J6" s="8"/>
      <c r="K6" s="1"/>
    </row>
    <row r="7" spans="1:14">
      <c r="A7" s="9"/>
      <c r="B7" s="10"/>
      <c r="C7" s="437" t="s">
        <v>46</v>
      </c>
      <c r="D7" s="437"/>
      <c r="E7" s="437"/>
      <c r="F7" s="437"/>
      <c r="G7" s="437"/>
      <c r="H7" s="437"/>
      <c r="I7" s="437"/>
      <c r="J7" s="11"/>
      <c r="K7" s="1"/>
    </row>
    <row r="8" spans="1:14" ht="45.75" customHeight="1">
      <c r="A8" s="1"/>
      <c r="B8" s="7"/>
      <c r="C8" s="397"/>
      <c r="D8" s="397"/>
      <c r="E8" s="397"/>
      <c r="F8" s="397"/>
      <c r="G8" s="397"/>
      <c r="H8" s="397"/>
      <c r="I8" s="397"/>
      <c r="J8" s="8"/>
      <c r="K8" s="1"/>
    </row>
    <row r="9" spans="1:14" ht="45.75" customHeight="1" thickBot="1">
      <c r="A9" s="1"/>
      <c r="B9" s="7"/>
      <c r="C9" s="438" t="s">
        <v>47</v>
      </c>
      <c r="D9" s="400"/>
      <c r="E9" s="400"/>
      <c r="F9" s="400"/>
      <c r="G9" s="400"/>
      <c r="H9" s="400"/>
      <c r="I9" s="439"/>
      <c r="J9" s="8"/>
      <c r="K9" s="1"/>
    </row>
    <row r="10" spans="1:14" ht="47.25" customHeight="1" thickBot="1">
      <c r="A10" s="1"/>
      <c r="B10" s="7"/>
      <c r="C10" s="402" t="s">
        <v>274</v>
      </c>
      <c r="D10" s="403"/>
      <c r="E10" s="403"/>
      <c r="F10" s="403"/>
      <c r="G10" s="403"/>
      <c r="H10" s="403"/>
      <c r="I10" s="404"/>
      <c r="J10" s="8"/>
      <c r="K10" s="1"/>
    </row>
    <row r="11" spans="1:14" ht="30" customHeight="1">
      <c r="A11" s="1"/>
      <c r="B11" s="7"/>
      <c r="C11" s="387" t="s">
        <v>49</v>
      </c>
      <c r="D11" s="440" t="s">
        <v>8</v>
      </c>
      <c r="E11" s="387" t="s">
        <v>10</v>
      </c>
      <c r="F11" s="378" t="s">
        <v>11</v>
      </c>
      <c r="G11" s="378" t="s">
        <v>12</v>
      </c>
      <c r="H11" s="380" t="s">
        <v>13</v>
      </c>
      <c r="I11" s="382" t="s">
        <v>14</v>
      </c>
      <c r="J11" s="8"/>
      <c r="K11" s="1"/>
    </row>
    <row r="12" spans="1:14" ht="30" customHeight="1" thickBot="1">
      <c r="A12" s="1"/>
      <c r="B12" s="7"/>
      <c r="C12" s="388"/>
      <c r="D12" s="441"/>
      <c r="E12" s="388"/>
      <c r="F12" s="379"/>
      <c r="G12" s="379"/>
      <c r="H12" s="381"/>
      <c r="I12" s="383"/>
      <c r="J12" s="8"/>
      <c r="K12" s="1"/>
    </row>
    <row r="13" spans="1:14" ht="30" customHeight="1" thickBot="1">
      <c r="A13" s="1"/>
      <c r="B13" s="7"/>
      <c r="C13" s="243"/>
      <c r="D13" s="243"/>
      <c r="E13" s="244" t="s">
        <v>17</v>
      </c>
      <c r="F13" s="244"/>
      <c r="G13" s="244"/>
      <c r="H13" s="244"/>
      <c r="I13" s="245"/>
      <c r="J13" s="8"/>
      <c r="K13" s="1"/>
    </row>
    <row r="14" spans="1:14" ht="30" customHeight="1">
      <c r="A14" s="1"/>
      <c r="B14" s="7"/>
      <c r="C14" s="241">
        <v>1</v>
      </c>
      <c r="D14" s="370" t="str">
        <f>+APU!A7</f>
        <v>029.014-1</v>
      </c>
      <c r="E14" s="247" t="str">
        <f>+APU!C7</f>
        <v>DEMOLICION DE PAVIMENTO CONCRETO HIDRAULICO CON EQUIPO MECANICO INCLUYE RETIRO</v>
      </c>
      <c r="F14" s="246" t="str">
        <f>+APU!E7</f>
        <v>M3</v>
      </c>
      <c r="G14" s="248">
        <v>208</v>
      </c>
      <c r="H14" s="64">
        <f>+APU!J7</f>
        <v>171141</v>
      </c>
      <c r="I14" s="60">
        <f t="shared" ref="I14:I19" si="0">ROUND(H14*G14,0)</f>
        <v>35597328</v>
      </c>
      <c r="J14" s="8"/>
      <c r="K14" s="1"/>
      <c r="M14" s="2">
        <f>95*10.9*0.2</f>
        <v>207.10000000000002</v>
      </c>
      <c r="N14" s="59"/>
    </row>
    <row r="15" spans="1:14" ht="30" customHeight="1">
      <c r="A15" s="1"/>
      <c r="B15" s="7"/>
      <c r="C15" s="13">
        <v>2</v>
      </c>
      <c r="D15" s="370" t="str">
        <f>+APU!A15</f>
        <v>029.015</v>
      </c>
      <c r="E15" s="247" t="str">
        <f>+APU!C15</f>
        <v xml:space="preserve">DEMOLICION DE PAVIMENTO CONCRETO HIDRAULICO MANUAL </v>
      </c>
      <c r="F15" s="246" t="str">
        <f>+APU!E15</f>
        <v>M3</v>
      </c>
      <c r="G15" s="248">
        <v>10</v>
      </c>
      <c r="H15" s="64">
        <f>+APU!J15</f>
        <v>270873</v>
      </c>
      <c r="I15" s="60">
        <f t="shared" si="0"/>
        <v>2708730</v>
      </c>
      <c r="J15" s="8"/>
      <c r="K15" s="1"/>
      <c r="N15" s="59"/>
    </row>
    <row r="16" spans="1:14" ht="30" customHeight="1">
      <c r="A16" s="1"/>
      <c r="B16" s="7"/>
      <c r="C16" s="241">
        <v>3</v>
      </c>
      <c r="D16" s="370" t="str">
        <f>+APU!A22</f>
        <v>029.007</v>
      </c>
      <c r="E16" s="247" t="str">
        <f>+APU!C22</f>
        <v>DEMOLICIÓN DE ANDENES Y SARDINELES EN CONCRETO HIDRÁULICO</v>
      </c>
      <c r="F16" s="246" t="str">
        <f>+APU!E22</f>
        <v>M3</v>
      </c>
      <c r="G16" s="248">
        <v>20</v>
      </c>
      <c r="H16" s="64">
        <f>+APU!J22</f>
        <v>121961</v>
      </c>
      <c r="I16" s="60">
        <f t="shared" si="0"/>
        <v>2439220</v>
      </c>
      <c r="J16" s="8"/>
      <c r="K16" s="1"/>
      <c r="M16" s="2">
        <f>31.5*4.15*0.1</f>
        <v>13.072500000000003</v>
      </c>
      <c r="N16" s="59"/>
    </row>
    <row r="17" spans="1:14" ht="30" customHeight="1">
      <c r="A17" s="1"/>
      <c r="B17" s="7"/>
      <c r="C17" s="241">
        <v>4</v>
      </c>
      <c r="D17" s="370" t="str">
        <f>+APU!A29</f>
        <v>002.016-1</v>
      </c>
      <c r="E17" s="247" t="str">
        <f>+APU!C29</f>
        <v xml:space="preserve">EXCAVACIÓN A CIELO ABIERTO - MATERIAL COMÚN - 0.0 A 2.0 M                                                                            </v>
      </c>
      <c r="F17" s="246" t="str">
        <f>+APU!E29</f>
        <v>M3</v>
      </c>
      <c r="G17" s="248">
        <v>310</v>
      </c>
      <c r="H17" s="64">
        <f>+APU!J29</f>
        <v>39309</v>
      </c>
      <c r="I17" s="60">
        <f t="shared" si="0"/>
        <v>12185790</v>
      </c>
      <c r="J17" s="8"/>
      <c r="K17" s="1"/>
      <c r="N17" s="59"/>
    </row>
    <row r="18" spans="1:14" ht="30" customHeight="1">
      <c r="A18" s="1"/>
      <c r="B18" s="7"/>
      <c r="C18" s="13">
        <v>5</v>
      </c>
      <c r="D18" s="370" t="str">
        <f>+APU!A34</f>
        <v>002.017-1</v>
      </c>
      <c r="E18" s="247" t="str">
        <f>+APU!C34</f>
        <v>EXCAVACIÓN A CIELO ABIERTO - CONGLOMERADO - 0.0 A 2.0 M</v>
      </c>
      <c r="F18" s="246" t="str">
        <f>+APU!E34</f>
        <v>M3</v>
      </c>
      <c r="G18" s="248">
        <v>15</v>
      </c>
      <c r="H18" s="64">
        <f>+APU!J34</f>
        <v>57214</v>
      </c>
      <c r="I18" s="60">
        <f t="shared" si="0"/>
        <v>858210</v>
      </c>
      <c r="J18" s="8"/>
      <c r="K18" s="1"/>
      <c r="N18" s="59"/>
    </row>
    <row r="19" spans="1:14" ht="30" customHeight="1">
      <c r="A19" s="1"/>
      <c r="B19" s="7"/>
      <c r="C19" s="13">
        <v>6</v>
      </c>
      <c r="D19" s="253" t="str">
        <f>+APU!A39</f>
        <v>001.060</v>
      </c>
      <c r="E19" s="247" t="str">
        <f>+APU!C39</f>
        <v>SUMINISTRO, TRANSPORTE E INSTALACION TECHADO MOVIBLE EN GUADUA Y PLÁSTICO</v>
      </c>
      <c r="F19" s="246" t="str">
        <f>+APU!E39</f>
        <v>M2</v>
      </c>
      <c r="G19" s="248">
        <f>10.9*50</f>
        <v>545</v>
      </c>
      <c r="H19" s="64">
        <f>+APU!J39</f>
        <v>9430</v>
      </c>
      <c r="I19" s="60">
        <f t="shared" si="0"/>
        <v>5139350</v>
      </c>
      <c r="J19" s="8"/>
      <c r="K19" s="1"/>
      <c r="N19" s="59"/>
    </row>
    <row r="20" spans="1:14" ht="30" customHeight="1" thickBot="1">
      <c r="A20" s="1"/>
      <c r="B20" s="7"/>
      <c r="C20" s="242"/>
      <c r="D20" s="246"/>
      <c r="E20" s="247"/>
      <c r="F20" s="246"/>
      <c r="G20" s="63"/>
      <c r="H20" s="65"/>
      <c r="I20" s="277">
        <f>SUM(I14:I19)</f>
        <v>58928628</v>
      </c>
      <c r="J20" s="8"/>
      <c r="K20" s="1"/>
      <c r="N20" s="59"/>
    </row>
    <row r="21" spans="1:14" ht="30" customHeight="1" thickBot="1">
      <c r="A21" s="1"/>
      <c r="B21" s="7"/>
      <c r="C21" s="15"/>
      <c r="D21" s="243"/>
      <c r="E21" s="244" t="s">
        <v>19</v>
      </c>
      <c r="F21" s="244"/>
      <c r="G21" s="244"/>
      <c r="H21" s="244"/>
      <c r="I21" s="245"/>
      <c r="J21" s="8"/>
      <c r="K21" s="1"/>
      <c r="N21" s="59"/>
    </row>
    <row r="22" spans="1:14" ht="30" customHeight="1">
      <c r="A22" s="1"/>
      <c r="B22" s="7"/>
      <c r="C22" s="13">
        <v>7</v>
      </c>
      <c r="D22" s="370" t="str">
        <f>+APU!A47</f>
        <v>023.008-1</v>
      </c>
      <c r="E22" s="247" t="str">
        <f>+APU!C47</f>
        <v xml:space="preserve">SUMINISTRO, TRANSPORTE E INSTALACION AFIRMADO COMPACTADO PARA ANDENES </v>
      </c>
      <c r="F22" s="246" t="str">
        <f>+APU!E47</f>
        <v>M3</v>
      </c>
      <c r="G22" s="248">
        <v>14</v>
      </c>
      <c r="H22" s="278">
        <f>+APU!J47</f>
        <v>170684</v>
      </c>
      <c r="I22" s="60">
        <f>ROUND(H22*G22,0)</f>
        <v>2389576</v>
      </c>
      <c r="J22" s="8"/>
      <c r="K22" s="1"/>
      <c r="L22" s="2">
        <f>4.15*31.5*0.1</f>
        <v>13.072500000000003</v>
      </c>
      <c r="N22" s="59"/>
    </row>
    <row r="23" spans="1:14" ht="33" customHeight="1">
      <c r="A23" s="1"/>
      <c r="B23" s="7"/>
      <c r="C23" s="13">
        <v>8</v>
      </c>
      <c r="D23" s="253" t="str">
        <f>+APU!A54</f>
        <v>023.012-1</v>
      </c>
      <c r="E23" s="247" t="str">
        <f>+APU!C54</f>
        <v>SUMINISTRO, TRANSPORTE E INSTALACION SUB BASE COMPACTADA CON CILINDRO</v>
      </c>
      <c r="F23" s="246" t="str">
        <f>+APU!E54</f>
        <v>M3</v>
      </c>
      <c r="G23" s="248">
        <v>325</v>
      </c>
      <c r="H23" s="66">
        <f>+APU!J54</f>
        <v>228893</v>
      </c>
      <c r="I23" s="60">
        <f>ROUND(H23*G23,0)</f>
        <v>74390225</v>
      </c>
      <c r="J23" s="8"/>
      <c r="K23" s="1"/>
      <c r="N23" s="59"/>
    </row>
    <row r="24" spans="1:14" ht="30" customHeight="1" thickBot="1">
      <c r="A24" s="1"/>
      <c r="B24" s="7"/>
      <c r="C24" s="19" t="s">
        <v>18</v>
      </c>
      <c r="D24" s="20"/>
      <c r="E24" s="20"/>
      <c r="F24" s="20"/>
      <c r="G24" s="63"/>
      <c r="H24" s="68"/>
      <c r="I24" s="61">
        <f>SUM(I22:I23)</f>
        <v>76779801</v>
      </c>
      <c r="J24" s="8"/>
      <c r="K24" s="1"/>
      <c r="M24" s="2">
        <f>10.9*99.5*0.3</f>
        <v>325.36499999999995</v>
      </c>
      <c r="N24" s="59"/>
    </row>
    <row r="25" spans="1:14" ht="30" customHeight="1" thickBot="1">
      <c r="A25" s="1"/>
      <c r="B25" s="7"/>
      <c r="C25" s="243"/>
      <c r="D25" s="243"/>
      <c r="E25" s="244" t="s">
        <v>20</v>
      </c>
      <c r="F25" s="244"/>
      <c r="G25" s="244"/>
      <c r="H25" s="244"/>
      <c r="I25" s="245"/>
      <c r="J25" s="8"/>
      <c r="K25" s="1"/>
      <c r="N25" s="59"/>
    </row>
    <row r="26" spans="1:14" ht="45.75" customHeight="1">
      <c r="A26" s="1"/>
      <c r="B26" s="7"/>
      <c r="C26" s="13">
        <v>9</v>
      </c>
      <c r="D26" s="371" t="str">
        <f>+APU!A63</f>
        <v>023.006-1</v>
      </c>
      <c r="E26" s="255" t="str">
        <f>+APU!C63</f>
        <v>SUMINISTRO, TRANSPORTE E INSTALACION PAVIMENTO EN CONCRETO PREMEZCLADO MR 42 (Rutas de alto tráfico)</v>
      </c>
      <c r="F26" s="246" t="str">
        <f>+APU!E63</f>
        <v>M3</v>
      </c>
      <c r="G26" s="248">
        <v>244</v>
      </c>
      <c r="H26" s="84">
        <f>+APU!J63</f>
        <v>1150272</v>
      </c>
      <c r="I26" s="14">
        <f>ROUND(H26*G26,0)</f>
        <v>280666368</v>
      </c>
      <c r="J26" s="8"/>
      <c r="K26" s="1"/>
      <c r="M26" s="2">
        <f>10.9*99.5*0.225</f>
        <v>244.02375000000001</v>
      </c>
      <c r="N26" s="59"/>
    </row>
    <row r="27" spans="1:14" ht="30" customHeight="1" thickBot="1">
      <c r="A27" s="1"/>
      <c r="B27" s="7"/>
      <c r="C27" s="23" t="s">
        <v>18</v>
      </c>
      <c r="D27" s="24"/>
      <c r="E27" s="25"/>
      <c r="F27" s="24"/>
      <c r="G27" s="63"/>
      <c r="H27" s="280"/>
      <c r="I27" s="62">
        <f>SUM(I26:I26)</f>
        <v>280666368</v>
      </c>
      <c r="J27" s="8"/>
      <c r="K27" s="1"/>
      <c r="N27" s="59"/>
    </row>
    <row r="28" spans="1:14" ht="30" customHeight="1" thickBot="1">
      <c r="A28" s="1"/>
      <c r="B28" s="7"/>
      <c r="C28" s="243"/>
      <c r="D28" s="243"/>
      <c r="E28" s="244" t="s">
        <v>21</v>
      </c>
      <c r="F28" s="244"/>
      <c r="G28" s="244"/>
      <c r="H28" s="244"/>
      <c r="I28" s="245"/>
      <c r="J28" s="8"/>
      <c r="K28" s="1"/>
      <c r="N28" s="59"/>
    </row>
    <row r="29" spans="1:14" ht="41.25" customHeight="1">
      <c r="A29" s="1"/>
      <c r="B29" s="7"/>
      <c r="C29" s="281">
        <v>10</v>
      </c>
      <c r="D29" s="372" t="str">
        <f>+APU!A77</f>
        <v>021.052</v>
      </c>
      <c r="E29" s="282" t="str">
        <f>+APU!C77</f>
        <v>SUMINISTRO, TRANSPORTE E INSTALACION ANDEN CONCRETO 3000 PSI  E= 0.10M.  ACABADO:  ESCOBIADO</v>
      </c>
      <c r="F29" s="246" t="str">
        <f>+APU!E77</f>
        <v>M2</v>
      </c>
      <c r="G29" s="283">
        <v>150</v>
      </c>
      <c r="H29" s="284">
        <f>+APU!J77</f>
        <v>113451</v>
      </c>
      <c r="I29" s="279">
        <f>ROUND(H29*G29,0)</f>
        <v>17017650</v>
      </c>
      <c r="J29" s="8"/>
      <c r="K29" s="1"/>
      <c r="N29" s="59"/>
    </row>
    <row r="30" spans="1:14" ht="57" customHeight="1">
      <c r="A30" s="1"/>
      <c r="B30" s="7"/>
      <c r="C30" s="241">
        <v>11</v>
      </c>
      <c r="D30" s="371" t="str">
        <f>+APU!A87</f>
        <v>021.016</v>
      </c>
      <c r="E30" s="255" t="str">
        <f>+APU!C87</f>
        <v>SUMINISTRO, TRANSPORTE E INSTALACION SARDINEL ANCHO = 20 CM H =  ENTRE  17 Y 24 CM  EN CONCRETO 3000 PSI</v>
      </c>
      <c r="F30" s="246" t="str">
        <f>+APU!E87</f>
        <v>ML</v>
      </c>
      <c r="G30" s="248">
        <v>144</v>
      </c>
      <c r="H30" s="85">
        <f>+APU!J87</f>
        <v>74750</v>
      </c>
      <c r="I30" s="14">
        <f>ROUND(H30*G30,0)</f>
        <v>10764000</v>
      </c>
      <c r="J30" s="8"/>
      <c r="K30" s="1"/>
      <c r="N30" s="59"/>
    </row>
    <row r="31" spans="1:14" ht="30" customHeight="1" thickBot="1">
      <c r="A31" s="1"/>
      <c r="B31" s="7"/>
      <c r="C31" s="19" t="s">
        <v>18</v>
      </c>
      <c r="D31" s="28"/>
      <c r="E31" s="29"/>
      <c r="F31" s="30"/>
      <c r="G31" s="67"/>
      <c r="H31" s="86"/>
      <c r="I31" s="22">
        <f>SUM(I29:I30)</f>
        <v>27781650</v>
      </c>
      <c r="J31" s="8"/>
      <c r="K31" s="1"/>
      <c r="N31" s="59"/>
    </row>
    <row r="32" spans="1:14" ht="30" customHeight="1" thickBot="1">
      <c r="A32" s="1"/>
      <c r="B32" s="7"/>
      <c r="C32" s="15"/>
      <c r="D32" s="243"/>
      <c r="E32" s="244" t="s">
        <v>22</v>
      </c>
      <c r="F32" s="244"/>
      <c r="G32" s="244"/>
      <c r="H32" s="244"/>
      <c r="I32" s="245"/>
      <c r="J32" s="8"/>
      <c r="K32" s="1"/>
      <c r="N32" s="59"/>
    </row>
    <row r="33" spans="1:19" ht="30" customHeight="1">
      <c r="A33" s="1"/>
      <c r="B33" s="7"/>
      <c r="C33" s="13">
        <v>12</v>
      </c>
      <c r="D33" s="371" t="str">
        <f>+APU!A96</f>
        <v>023.034</v>
      </c>
      <c r="E33" s="255" t="str">
        <f>+APU!C96</f>
        <v>CORTE MECANIZADO DE PAVIMENTO 5 mm</v>
      </c>
      <c r="F33" s="246" t="str">
        <f>+APU!E96</f>
        <v>ML</v>
      </c>
      <c r="G33" s="248">
        <v>530</v>
      </c>
      <c r="H33" s="285">
        <f>+APU!J96</f>
        <v>11847</v>
      </c>
      <c r="I33" s="279">
        <f>ROUND(H33*G33,0)</f>
        <v>6278910</v>
      </c>
      <c r="J33" s="8"/>
      <c r="K33" s="1"/>
      <c r="N33" s="59"/>
    </row>
    <row r="34" spans="1:19" ht="30" customHeight="1">
      <c r="A34" s="1"/>
      <c r="B34" s="7"/>
      <c r="C34" s="13">
        <v>13</v>
      </c>
      <c r="D34" s="371" t="str">
        <f>+APU!A102</f>
        <v>032.015</v>
      </c>
      <c r="E34" s="255" t="str">
        <f>+APU!C102</f>
        <v>CORTE MECANIZADO DE ANDEN EN CONCRETO CON DISCO (3,5CM)</v>
      </c>
      <c r="F34" s="246" t="str">
        <f>+APU!E102</f>
        <v>ML</v>
      </c>
      <c r="G34" s="248">
        <v>23</v>
      </c>
      <c r="H34" s="64">
        <f>+APU!J102</f>
        <v>9607</v>
      </c>
      <c r="I34" s="14">
        <f>ROUND(H34*G34,0)</f>
        <v>220961</v>
      </c>
      <c r="J34" s="8"/>
      <c r="K34" s="1"/>
      <c r="N34" s="59"/>
    </row>
    <row r="35" spans="1:19" ht="30" customHeight="1">
      <c r="A35" s="1"/>
      <c r="B35" s="7"/>
      <c r="C35" s="241">
        <v>14</v>
      </c>
      <c r="D35" s="373" t="str">
        <f>+APU!A108</f>
        <v>023.036</v>
      </c>
      <c r="E35" s="259" t="str">
        <f>+APU!C108</f>
        <v>SUMINISTRO, TRANSPORTE E INSTALACION SELLO DE JUNTA DE PAVIMENTO RIGIDO 5mm</v>
      </c>
      <c r="F35" s="246" t="str">
        <f>+APU!E108</f>
        <v>ML</v>
      </c>
      <c r="G35" s="248">
        <f>+G33</f>
        <v>530</v>
      </c>
      <c r="H35" s="64">
        <f>+APU!J108</f>
        <v>10812</v>
      </c>
      <c r="I35" s="14">
        <f>ROUND(H35*G35,0)</f>
        <v>5730360</v>
      </c>
      <c r="J35" s="8"/>
      <c r="K35" s="1"/>
      <c r="N35" s="59"/>
    </row>
    <row r="36" spans="1:19" ht="30" customHeight="1" thickBot="1">
      <c r="A36" s="1"/>
      <c r="B36" s="7"/>
      <c r="C36" s="19" t="s">
        <v>18</v>
      </c>
      <c r="D36" s="260"/>
      <c r="E36" s="261"/>
      <c r="F36" s="262"/>
      <c r="G36" s="286"/>
      <c r="H36" s="287"/>
      <c r="I36" s="87">
        <f>SUM(I33:I35)</f>
        <v>12230231</v>
      </c>
      <c r="J36" s="8"/>
      <c r="K36" s="1"/>
      <c r="N36" s="59"/>
    </row>
    <row r="37" spans="1:19" ht="30" customHeight="1" thickBot="1">
      <c r="A37" s="1"/>
      <c r="B37" s="7"/>
      <c r="C37" s="243"/>
      <c r="D37" s="243"/>
      <c r="E37" s="244" t="s">
        <v>23</v>
      </c>
      <c r="F37" s="244"/>
      <c r="G37" s="244"/>
      <c r="H37" s="244"/>
      <c r="I37" s="245"/>
      <c r="J37" s="8"/>
      <c r="K37" s="1"/>
      <c r="N37" s="59"/>
    </row>
    <row r="38" spans="1:19" ht="30" customHeight="1">
      <c r="A38" s="1"/>
      <c r="B38" s="7"/>
      <c r="C38" s="13">
        <v>15</v>
      </c>
      <c r="D38" s="371" t="str">
        <f>+APU!A115</f>
        <v>023.045</v>
      </c>
      <c r="E38" s="255" t="str">
        <f>+APU!C115</f>
        <v>CANASTILLA DE SOPORTE DE DOVELAS EN HIERRO 3/8" Y 1/4"</v>
      </c>
      <c r="F38" s="246" t="str">
        <f>+APU!E115</f>
        <v>ML</v>
      </c>
      <c r="G38" s="248">
        <v>350</v>
      </c>
      <c r="H38" s="285">
        <f>+APU!J115</f>
        <v>20012</v>
      </c>
      <c r="I38" s="14">
        <f>ROUND(H38*G38,0)</f>
        <v>7004200</v>
      </c>
      <c r="J38" s="8"/>
      <c r="K38" s="1"/>
      <c r="N38" s="59"/>
    </row>
    <row r="39" spans="1:19" ht="30" customHeight="1">
      <c r="A39" s="1"/>
      <c r="B39" s="7"/>
      <c r="C39" s="13">
        <v>16</v>
      </c>
      <c r="D39" s="374" t="str">
        <f>+APU!A120</f>
        <v>023.046</v>
      </c>
      <c r="E39" s="255" t="str">
        <f>+APU!C120</f>
        <v>DOVELAS DE ACERO LISO 60000 PSI PARA PAVIMENTOS</v>
      </c>
      <c r="F39" s="246" t="str">
        <f>+APU!E120</f>
        <v>KG</v>
      </c>
      <c r="G39" s="248">
        <v>2080</v>
      </c>
      <c r="H39" s="64">
        <f>+APU!J120</f>
        <v>18308</v>
      </c>
      <c r="I39" s="14">
        <f>ROUND(H39*G39,0)</f>
        <v>38080640</v>
      </c>
      <c r="J39" s="8"/>
      <c r="K39" s="1"/>
      <c r="N39" s="59"/>
    </row>
    <row r="40" spans="1:19" ht="30" customHeight="1">
      <c r="A40" s="1"/>
      <c r="B40" s="7"/>
      <c r="C40" s="241">
        <v>17</v>
      </c>
      <c r="D40" s="374" t="str">
        <f>+APU!A126</f>
        <v>023.045-1</v>
      </c>
      <c r="E40" s="255" t="str">
        <f>+APU!C126</f>
        <v>ACERO 60.000 PSI (INCLUYE ALAMBRE NEGRO Y FIGURACION)</v>
      </c>
      <c r="F40" s="246" t="str">
        <f>+APU!E126</f>
        <v>KG</v>
      </c>
      <c r="G40" s="248">
        <v>720</v>
      </c>
      <c r="H40" s="64">
        <f>+APU!J126</f>
        <v>10248</v>
      </c>
      <c r="I40" s="14">
        <f>ROUND(H40*G40,0)</f>
        <v>7378560</v>
      </c>
      <c r="J40" s="8"/>
      <c r="K40" s="1"/>
      <c r="N40" s="59"/>
    </row>
    <row r="41" spans="1:19" ht="30" customHeight="1" thickBot="1">
      <c r="A41" s="1"/>
      <c r="B41" s="7"/>
      <c r="C41" s="19" t="s">
        <v>18</v>
      </c>
      <c r="D41" s="24"/>
      <c r="E41" s="25"/>
      <c r="F41" s="24"/>
      <c r="G41" s="288"/>
      <c r="H41" s="287"/>
      <c r="I41" s="32">
        <f>SUM(I38:I40)</f>
        <v>52463400</v>
      </c>
      <c r="J41" s="8"/>
      <c r="K41" s="1"/>
      <c r="N41" s="59"/>
    </row>
    <row r="42" spans="1:19" ht="30" customHeight="1" thickBot="1">
      <c r="A42" s="1"/>
      <c r="B42" s="7"/>
      <c r="C42" s="243"/>
      <c r="D42" s="243"/>
      <c r="E42" s="244" t="s">
        <v>25</v>
      </c>
      <c r="F42" s="244"/>
      <c r="G42" s="244"/>
      <c r="H42" s="244"/>
      <c r="I42" s="245"/>
      <c r="J42" s="8"/>
      <c r="K42" s="1"/>
      <c r="N42" s="59"/>
    </row>
    <row r="43" spans="1:19" ht="50.25" customHeight="1">
      <c r="A43" s="1"/>
      <c r="B43" s="7"/>
      <c r="C43" s="13">
        <v>18</v>
      </c>
      <c r="D43" s="371" t="str">
        <f>+APU!A133</f>
        <v>024.112-1</v>
      </c>
      <c r="E43" s="255" t="str">
        <f>+APU!C133</f>
        <v>SUMINISTRO, TRANSPORTE E INSTALACION SUMIDERO DOBLE REJA TIPO SIFÓN EN CONCRETO CLASE II-TAPA ANTIRUIDO (NO INCLUYE REJA)</v>
      </c>
      <c r="F43" s="246" t="str">
        <f>+APU!E133</f>
        <v>UND</v>
      </c>
      <c r="G43" s="248">
        <v>2</v>
      </c>
      <c r="H43" s="84">
        <f>+APU!J133</f>
        <v>922995</v>
      </c>
      <c r="I43" s="14">
        <f t="shared" ref="I43:I48" si="1">ROUND(H43*G43,0)</f>
        <v>1845990</v>
      </c>
      <c r="J43" s="8"/>
      <c r="K43" s="1"/>
      <c r="N43" s="59"/>
    </row>
    <row r="44" spans="1:19" ht="59.25" customHeight="1">
      <c r="A44" s="1"/>
      <c r="B44" s="7"/>
      <c r="C44" s="13">
        <v>19</v>
      </c>
      <c r="D44" s="371" t="str">
        <f>+APU!A143</f>
        <v>023.040-1</v>
      </c>
      <c r="E44" s="255" t="str">
        <f>+APU!C143</f>
        <v>SUMINISTRO, TRANSPORTE E INSTALACIÓN DE ADITIVO PARA ACELERAR FRAGUADO A SIETE (7) DIAS (ACELERANTE) DE UN M3 DE CONCRETO PAVIMENTO MR 42</v>
      </c>
      <c r="F44" s="246" t="str">
        <f>+APU!E143</f>
        <v>M3</v>
      </c>
      <c r="G44" s="248">
        <f>+G26</f>
        <v>244</v>
      </c>
      <c r="H44" s="84">
        <f>+APU!J143</f>
        <v>138261</v>
      </c>
      <c r="I44" s="14">
        <f t="shared" si="1"/>
        <v>33735684</v>
      </c>
      <c r="J44" s="8"/>
      <c r="K44" s="1"/>
      <c r="N44" s="59"/>
    </row>
    <row r="45" spans="1:19" ht="30" customHeight="1">
      <c r="A45" s="1"/>
      <c r="B45" s="7"/>
      <c r="C45" s="13">
        <v>20</v>
      </c>
      <c r="D45" s="374" t="str">
        <f>+APU!A150</f>
        <v>002.055</v>
      </c>
      <c r="E45" s="255" t="str">
        <f>+APU!C150</f>
        <v>RETIRO DE MATERIAL SOBRANTE EN VOLQUETA, CARGUE MECANICO</v>
      </c>
      <c r="F45" s="246" t="str">
        <f>+APU!E150</f>
        <v>M3</v>
      </c>
      <c r="G45" s="248">
        <f>+G14+G17+G15+G16+G18</f>
        <v>563</v>
      </c>
      <c r="H45" s="84">
        <f>+APU!J150</f>
        <v>40010</v>
      </c>
      <c r="I45" s="14">
        <f t="shared" si="1"/>
        <v>22525630</v>
      </c>
      <c r="J45" s="8"/>
      <c r="K45" s="1"/>
      <c r="N45" s="59"/>
    </row>
    <row r="46" spans="1:19" ht="30" customHeight="1">
      <c r="A46" s="1"/>
      <c r="B46" s="7"/>
      <c r="C46" s="13">
        <v>21</v>
      </c>
      <c r="D46" s="371" t="str">
        <f>+APU!A157</f>
        <v>030.002</v>
      </c>
      <c r="E46" s="255" t="str">
        <f>+APU!C157</f>
        <v>JORNAL AYUDANTE</v>
      </c>
      <c r="F46" s="246" t="str">
        <f>+APU!E157</f>
        <v>DIA</v>
      </c>
      <c r="G46" s="248">
        <v>60</v>
      </c>
      <c r="H46" s="84">
        <f>+APU!J157</f>
        <v>90319</v>
      </c>
      <c r="I46" s="14">
        <f t="shared" si="1"/>
        <v>5419140</v>
      </c>
      <c r="J46" s="8"/>
      <c r="K46" s="1"/>
    </row>
    <row r="47" spans="1:19" ht="30" customHeight="1">
      <c r="A47" s="1"/>
      <c r="B47" s="7"/>
      <c r="C47" s="13">
        <v>22</v>
      </c>
      <c r="D47" s="371" t="str">
        <f>+APU!A160</f>
        <v>ADI-33.169</v>
      </c>
      <c r="E47" s="255" t="str">
        <f>+APU!C160</f>
        <v>REGULADOR DE TRANSITO</v>
      </c>
      <c r="F47" s="246" t="str">
        <f>+APU!E160</f>
        <v>DIA</v>
      </c>
      <c r="G47" s="248">
        <v>90</v>
      </c>
      <c r="H47" s="84">
        <f>+APU!J160</f>
        <v>122600</v>
      </c>
      <c r="I47" s="14">
        <f t="shared" si="1"/>
        <v>11034000</v>
      </c>
      <c r="J47" s="8"/>
      <c r="K47" s="1"/>
      <c r="N47" s="59"/>
      <c r="O47" s="1"/>
      <c r="P47" s="1"/>
      <c r="Q47" s="1"/>
      <c r="R47" s="1"/>
      <c r="S47" s="1"/>
    </row>
    <row r="48" spans="1:19" ht="58.5" customHeight="1">
      <c r="A48" s="1"/>
      <c r="B48" s="7"/>
      <c r="C48" s="13">
        <v>23</v>
      </c>
      <c r="D48" s="371" t="str">
        <f>+APU!A163</f>
        <v>023.048</v>
      </c>
      <c r="E48" s="255" t="str">
        <f>+APU!C163</f>
        <v>SUMINISTRO, TRANSPORTE E INSTALACION  DEMARCACION PASOS PEATONALES, LINEAS DE PARE, SIMBOLOS, TEXTOS Y OTRAS, CON PINTURA PLASTICO EN FRIO.</v>
      </c>
      <c r="F48" s="246" t="str">
        <f>+APU!E163</f>
        <v>M2</v>
      </c>
      <c r="G48" s="248">
        <v>20</v>
      </c>
      <c r="H48" s="84">
        <f>+APU!J163</f>
        <v>79452</v>
      </c>
      <c r="I48" s="14">
        <f t="shared" si="1"/>
        <v>1589040</v>
      </c>
      <c r="J48" s="8"/>
      <c r="K48" s="1"/>
      <c r="N48" s="59"/>
      <c r="O48" s="1"/>
      <c r="P48" s="1"/>
      <c r="Q48" s="1"/>
      <c r="R48" s="1"/>
      <c r="S48" s="1"/>
    </row>
    <row r="49" spans="1:19" ht="30" customHeight="1" thickBot="1">
      <c r="A49" s="1"/>
      <c r="B49" s="7"/>
      <c r="C49" s="19" t="s">
        <v>18</v>
      </c>
      <c r="D49" s="28"/>
      <c r="E49" s="33"/>
      <c r="F49" s="30"/>
      <c r="G49" s="34"/>
      <c r="H49" s="31"/>
      <c r="I49" s="22">
        <f>SUM(I43:I48)</f>
        <v>76149484</v>
      </c>
      <c r="J49" s="8"/>
      <c r="K49" s="1"/>
      <c r="N49" s="59"/>
      <c r="O49" s="90"/>
      <c r="P49" s="1"/>
      <c r="Q49" s="1"/>
      <c r="R49" s="1"/>
      <c r="S49" s="1"/>
    </row>
    <row r="50" spans="1:19" s="38" customFormat="1" ht="30" customHeight="1" thickBot="1">
      <c r="A50" s="35"/>
      <c r="B50" s="36"/>
      <c r="C50" s="384" t="s">
        <v>26</v>
      </c>
      <c r="D50" s="385"/>
      <c r="E50" s="385"/>
      <c r="F50" s="385"/>
      <c r="G50" s="385"/>
      <c r="H50" s="386"/>
      <c r="I50" s="265">
        <f>I20+I24+I27+I31+I36+I41+I49</f>
        <v>584999562</v>
      </c>
      <c r="J50" s="37"/>
      <c r="K50" s="35"/>
      <c r="M50" s="92"/>
      <c r="N50" s="59"/>
      <c r="O50" s="91"/>
      <c r="P50" s="35"/>
      <c r="Q50" s="90"/>
      <c r="R50" s="35"/>
      <c r="S50" s="35"/>
    </row>
    <row r="51" spans="1:19" s="38" customFormat="1" ht="17.25" thickBot="1">
      <c r="A51" s="35"/>
      <c r="B51" s="36"/>
      <c r="C51" s="39"/>
      <c r="D51" s="39"/>
      <c r="E51" s="39"/>
      <c r="F51" s="39"/>
      <c r="G51" s="39"/>
      <c r="H51" s="39"/>
      <c r="I51" s="40"/>
      <c r="J51" s="37"/>
      <c r="K51" s="35"/>
      <c r="N51" s="59"/>
      <c r="O51" s="35"/>
      <c r="P51" s="35"/>
      <c r="Q51" s="35"/>
      <c r="R51" s="35"/>
      <c r="S51" s="35"/>
    </row>
    <row r="52" spans="1:19" s="38" customFormat="1" ht="20.25" customHeight="1">
      <c r="A52" s="35"/>
      <c r="B52" s="36"/>
      <c r="C52" s="41"/>
      <c r="D52" s="42"/>
      <c r="E52" s="405"/>
      <c r="F52" s="406"/>
      <c r="G52" s="407"/>
      <c r="H52" s="266"/>
      <c r="I52" s="267"/>
      <c r="J52" s="37"/>
      <c r="K52" s="35"/>
      <c r="L52" s="366">
        <f>+I53-L53</f>
        <v>100733510</v>
      </c>
      <c r="M52" s="88"/>
      <c r="N52" s="96"/>
    </row>
    <row r="53" spans="1:19" s="38" customFormat="1" ht="27" customHeight="1" thickBot="1">
      <c r="A53" s="35"/>
      <c r="B53" s="36"/>
      <c r="C53" s="41"/>
      <c r="D53" s="43"/>
      <c r="E53" s="268" t="s">
        <v>50</v>
      </c>
      <c r="F53" s="269"/>
      <c r="G53" s="270"/>
      <c r="H53" s="271"/>
      <c r="I53" s="272">
        <f>I50</f>
        <v>584999562</v>
      </c>
      <c r="J53" s="37"/>
      <c r="K53" s="35"/>
      <c r="L53" s="38">
        <v>484266052</v>
      </c>
      <c r="M53" s="88"/>
      <c r="N53" s="35"/>
      <c r="O53" s="35"/>
      <c r="P53" s="35"/>
    </row>
    <row r="54" spans="1:19" s="38" customFormat="1" ht="22.5" customHeight="1" thickBot="1">
      <c r="A54" s="35"/>
      <c r="B54" s="36"/>
      <c r="C54" s="41"/>
      <c r="D54" s="42"/>
      <c r="E54" s="44" t="s">
        <v>51</v>
      </c>
      <c r="F54" s="45"/>
      <c r="G54" s="46"/>
      <c r="H54" s="47"/>
      <c r="I54" s="265">
        <f>+I53</f>
        <v>584999562</v>
      </c>
      <c r="J54" s="37"/>
      <c r="K54" s="35"/>
      <c r="M54" s="59"/>
      <c r="N54" s="98"/>
      <c r="O54" s="90"/>
      <c r="P54" s="35"/>
    </row>
    <row r="55" spans="1:19" s="38" customFormat="1">
      <c r="A55" s="35"/>
      <c r="B55" s="36"/>
      <c r="C55" s="41"/>
      <c r="D55" s="42"/>
      <c r="E55" s="41"/>
      <c r="F55" s="41"/>
      <c r="G55" s="48"/>
      <c r="H55" s="49"/>
      <c r="I55" s="50"/>
      <c r="J55" s="37"/>
      <c r="K55" s="35"/>
      <c r="M55" s="88"/>
      <c r="N55" s="35"/>
      <c r="O55" s="97"/>
      <c r="P55" s="35"/>
    </row>
    <row r="56" spans="1:19" s="38" customFormat="1" ht="46.5" customHeight="1">
      <c r="A56" s="35"/>
      <c r="B56" s="36"/>
      <c r="C56" s="419" t="s">
        <v>29</v>
      </c>
      <c r="D56" s="420"/>
      <c r="E56" s="420"/>
      <c r="F56" s="425" t="s">
        <v>10</v>
      </c>
      <c r="G56" s="425"/>
      <c r="H56" s="425"/>
      <c r="I56" s="274" t="s">
        <v>30</v>
      </c>
      <c r="J56" s="51"/>
      <c r="K56" s="35"/>
      <c r="M56" s="89"/>
      <c r="N56" s="96"/>
      <c r="O56" s="93"/>
    </row>
    <row r="57" spans="1:19" s="38" customFormat="1" ht="45.75" customHeight="1">
      <c r="A57" s="35"/>
      <c r="B57" s="36"/>
      <c r="C57" s="419" t="s">
        <v>52</v>
      </c>
      <c r="D57" s="420"/>
      <c r="E57" s="420"/>
      <c r="F57" s="412" t="s">
        <v>32</v>
      </c>
      <c r="G57" s="412"/>
      <c r="H57" s="274" t="s">
        <v>33</v>
      </c>
      <c r="I57" s="289">
        <f>+AIU!J45</f>
        <v>0.31580000000000003</v>
      </c>
      <c r="J57" s="51"/>
      <c r="K57" s="35"/>
      <c r="N57" s="97"/>
      <c r="O57" s="94"/>
    </row>
    <row r="58" spans="1:19" s="38" customFormat="1" ht="30" customHeight="1">
      <c r="A58" s="35"/>
      <c r="B58" s="36"/>
      <c r="C58" s="419" t="s">
        <v>35</v>
      </c>
      <c r="D58" s="420"/>
      <c r="E58" s="420"/>
      <c r="F58" s="421" t="s">
        <v>36</v>
      </c>
      <c r="G58" s="422"/>
      <c r="H58" s="274" t="s">
        <v>37</v>
      </c>
      <c r="I58" s="289">
        <v>0</v>
      </c>
      <c r="J58" s="51"/>
      <c r="K58" s="35"/>
      <c r="O58" s="93"/>
    </row>
    <row r="59" spans="1:19" s="52" customFormat="1" ht="46.5" customHeight="1">
      <c r="A59" s="35"/>
      <c r="B59" s="36"/>
      <c r="C59" s="442" t="s">
        <v>53</v>
      </c>
      <c r="D59" s="443"/>
      <c r="E59" s="443"/>
      <c r="F59" s="425" t="s">
        <v>39</v>
      </c>
      <c r="G59" s="412"/>
      <c r="H59" s="274" t="s">
        <v>40</v>
      </c>
      <c r="I59" s="289">
        <v>0.06</v>
      </c>
      <c r="J59" s="37"/>
      <c r="K59" s="35"/>
    </row>
    <row r="60" spans="1:19" ht="51" customHeight="1">
      <c r="A60" s="1"/>
      <c r="B60" s="7"/>
      <c r="C60" s="419" t="s">
        <v>54</v>
      </c>
      <c r="D60" s="420"/>
      <c r="E60" s="420"/>
      <c r="F60" s="412" t="s">
        <v>42</v>
      </c>
      <c r="G60" s="412"/>
      <c r="H60" s="274" t="s">
        <v>43</v>
      </c>
      <c r="I60" s="289">
        <f>SUM(I57:I59)</f>
        <v>0.37580000000000002</v>
      </c>
      <c r="J60" s="8"/>
      <c r="K60" s="1"/>
      <c r="O60" s="95"/>
    </row>
    <row r="61" spans="1:19" ht="17.25" thickBot="1">
      <c r="A61" s="1"/>
      <c r="B61" s="53"/>
      <c r="C61" s="54"/>
      <c r="D61" s="54"/>
      <c r="E61" s="56"/>
      <c r="F61" s="54"/>
      <c r="G61" s="54"/>
      <c r="H61" s="54"/>
      <c r="I61" s="54"/>
      <c r="J61" s="57"/>
      <c r="K61" s="1"/>
    </row>
    <row r="62" spans="1:19" ht="17.25" thickTop="1">
      <c r="A62" s="1"/>
      <c r="B62" s="1"/>
      <c r="C62" s="1"/>
      <c r="D62" s="1"/>
      <c r="E62" s="1"/>
      <c r="F62" s="1"/>
      <c r="G62" s="1"/>
      <c r="H62" s="1"/>
      <c r="I62" s="1"/>
      <c r="J62" s="1"/>
      <c r="K62" s="1"/>
    </row>
  </sheetData>
  <mergeCells count="25">
    <mergeCell ref="C58:E58"/>
    <mergeCell ref="F58:G58"/>
    <mergeCell ref="C59:E59"/>
    <mergeCell ref="F59:G59"/>
    <mergeCell ref="C60:E60"/>
    <mergeCell ref="F60:G60"/>
    <mergeCell ref="I11:I12"/>
    <mergeCell ref="C50:H50"/>
    <mergeCell ref="E52:G52"/>
    <mergeCell ref="C56:E56"/>
    <mergeCell ref="F56:H56"/>
    <mergeCell ref="H11:H12"/>
    <mergeCell ref="C57:E57"/>
    <mergeCell ref="F57:G57"/>
    <mergeCell ref="C11:C12"/>
    <mergeCell ref="D11:D12"/>
    <mergeCell ref="E11:E12"/>
    <mergeCell ref="F11:F12"/>
    <mergeCell ref="G11:G12"/>
    <mergeCell ref="C10:I10"/>
    <mergeCell ref="C3:D3"/>
    <mergeCell ref="C5:I5"/>
    <mergeCell ref="C6:I6"/>
    <mergeCell ref="C7:I8"/>
    <mergeCell ref="C9:I9"/>
  </mergeCells>
  <pageMargins left="0.51181102362204722" right="0.51181102362204722" top="0.74803149606299213" bottom="0.55118110236220474" header="0.31496062992125984" footer="0.31496062992125984"/>
  <pageSetup scale="46" orientation="portrait" horizontalDpi="1200" verticalDpi="1200" r:id="rId1"/>
  <rowBreaks count="1" manualBreakCount="1">
    <brk id="41"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165"/>
  <sheetViews>
    <sheetView view="pageBreakPreview" topLeftCell="A127" zoomScale="80" zoomScaleNormal="80" zoomScaleSheetLayoutView="80" workbookViewId="0">
      <selection activeCell="G167" sqref="G167"/>
    </sheetView>
  </sheetViews>
  <sheetFormatPr baseColWidth="10" defaultColWidth="11.42578125" defaultRowHeight="12.75"/>
  <cols>
    <col min="1" max="1" width="11.5703125" style="99" customWidth="1"/>
    <col min="2" max="2" width="11.42578125" style="99"/>
    <col min="3" max="3" width="84.5703125" style="99" customWidth="1"/>
    <col min="4" max="6" width="11.42578125" style="99"/>
    <col min="7" max="7" width="12.85546875" style="151" customWidth="1"/>
    <col min="8" max="8" width="12.42578125" style="151" customWidth="1"/>
    <col min="9" max="9" width="11.42578125" style="99"/>
    <col min="10" max="10" width="19.140625" style="99" customWidth="1"/>
    <col min="11" max="16384" width="11.42578125" style="99"/>
  </cols>
  <sheetData>
    <row r="1" spans="1:10" ht="30.75" customHeight="1">
      <c r="A1" s="444" t="s">
        <v>48</v>
      </c>
      <c r="B1" s="445"/>
      <c r="C1" s="445"/>
      <c r="D1" s="445"/>
      <c r="E1" s="445"/>
      <c r="F1" s="445"/>
      <c r="G1" s="445"/>
      <c r="H1" s="446"/>
      <c r="I1" s="58"/>
    </row>
    <row r="2" spans="1:10">
      <c r="A2" s="100"/>
      <c r="B2" s="100"/>
      <c r="C2" s="100"/>
      <c r="D2" s="100"/>
      <c r="E2" s="100"/>
      <c r="F2" s="100"/>
      <c r="G2" s="149"/>
      <c r="H2" s="149"/>
    </row>
    <row r="3" spans="1:10">
      <c r="A3" s="447" t="s">
        <v>17</v>
      </c>
      <c r="B3" s="448"/>
      <c r="C3" s="448"/>
      <c r="D3" s="448"/>
      <c r="E3" s="448"/>
      <c r="F3" s="448"/>
      <c r="G3" s="448"/>
      <c r="H3" s="449"/>
    </row>
    <row r="4" spans="1:10">
      <c r="A4" s="290"/>
      <c r="B4" s="291"/>
      <c r="C4" s="291"/>
      <c r="D4" s="291"/>
      <c r="E4" s="291"/>
      <c r="F4" s="291"/>
      <c r="G4" s="292"/>
      <c r="H4" s="292"/>
    </row>
    <row r="5" spans="1:10" ht="47.25" customHeight="1">
      <c r="A5" s="293" t="s">
        <v>55</v>
      </c>
      <c r="B5" s="293" t="s">
        <v>56</v>
      </c>
      <c r="C5" s="294" t="s">
        <v>57</v>
      </c>
      <c r="D5" s="294" t="s">
        <v>58</v>
      </c>
      <c r="E5" s="294" t="s">
        <v>59</v>
      </c>
      <c r="F5" s="295" t="s">
        <v>60</v>
      </c>
      <c r="G5" s="296" t="s">
        <v>13</v>
      </c>
      <c r="H5" s="296" t="s">
        <v>28</v>
      </c>
      <c r="I5" s="101" t="s">
        <v>61</v>
      </c>
      <c r="J5" s="148" t="s">
        <v>62</v>
      </c>
    </row>
    <row r="7" spans="1:10" s="104" customFormat="1" ht="33" customHeight="1">
      <c r="A7" s="297" t="s">
        <v>80</v>
      </c>
      <c r="B7" s="297" t="s">
        <v>63</v>
      </c>
      <c r="C7" s="302" t="s">
        <v>81</v>
      </c>
      <c r="D7" s="297" t="s">
        <v>64</v>
      </c>
      <c r="E7" s="297" t="s">
        <v>82</v>
      </c>
      <c r="F7" s="297"/>
      <c r="G7" s="298"/>
      <c r="H7" s="298">
        <f>SUM(H8:H13)</f>
        <v>124394</v>
      </c>
      <c r="I7" s="145">
        <f>+AIU!$G$25</f>
        <v>1.3757999999999999</v>
      </c>
      <c r="J7" s="102">
        <f>ROUND(H7*I7,0)</f>
        <v>171141</v>
      </c>
    </row>
    <row r="8" spans="1:10" s="104" customFormat="1">
      <c r="A8" s="299" t="s">
        <v>80</v>
      </c>
      <c r="B8" s="299" t="s">
        <v>83</v>
      </c>
      <c r="C8" s="299" t="s">
        <v>84</v>
      </c>
      <c r="D8" s="299" t="s">
        <v>68</v>
      </c>
      <c r="E8" s="299" t="s">
        <v>69</v>
      </c>
      <c r="F8" s="299">
        <v>0.4</v>
      </c>
      <c r="G8" s="300">
        <f>+VLOOKUP(B8,[111]Insumos!$A$2:$F$2700,5,FALSE)</f>
        <v>45954</v>
      </c>
      <c r="H8" s="300">
        <f t="shared" ref="H8:H13" si="0">+ROUND(F8*G8,0)</f>
        <v>18382</v>
      </c>
    </row>
    <row r="9" spans="1:10" s="104" customFormat="1">
      <c r="A9" s="299" t="s">
        <v>80</v>
      </c>
      <c r="B9" s="299" t="s">
        <v>70</v>
      </c>
      <c r="C9" s="299" t="s">
        <v>85</v>
      </c>
      <c r="D9" s="299" t="s">
        <v>71</v>
      </c>
      <c r="E9" s="299" t="s">
        <v>72</v>
      </c>
      <c r="F9" s="299">
        <v>0.25</v>
      </c>
      <c r="G9" s="300">
        <f>+VLOOKUP(B9,[111]Insumos!$A$2:$F$2700,5,FALSE)</f>
        <v>141086</v>
      </c>
      <c r="H9" s="300">
        <f t="shared" si="0"/>
        <v>35272</v>
      </c>
    </row>
    <row r="10" spans="1:10" s="104" customFormat="1">
      <c r="A10" s="299" t="s">
        <v>80</v>
      </c>
      <c r="B10" s="299" t="s">
        <v>86</v>
      </c>
      <c r="C10" s="299" t="s">
        <v>87</v>
      </c>
      <c r="D10" s="299" t="s">
        <v>71</v>
      </c>
      <c r="E10" s="299" t="s">
        <v>69</v>
      </c>
      <c r="F10" s="299">
        <v>0.7</v>
      </c>
      <c r="G10" s="300">
        <f>+VLOOKUP(B10,[111]Insumos!$A$2:$F$2700,5,FALSE)</f>
        <v>90929</v>
      </c>
      <c r="H10" s="300">
        <f t="shared" si="0"/>
        <v>63650</v>
      </c>
    </row>
    <row r="11" spans="1:10" s="104" customFormat="1">
      <c r="A11" s="299" t="s">
        <v>80</v>
      </c>
      <c r="B11" s="299" t="s">
        <v>73</v>
      </c>
      <c r="C11" s="299" t="s">
        <v>74</v>
      </c>
      <c r="D11" s="299" t="s">
        <v>75</v>
      </c>
      <c r="E11" s="299" t="s">
        <v>76</v>
      </c>
      <c r="F11" s="299">
        <v>0.4</v>
      </c>
      <c r="G11" s="300">
        <f>+VLOOKUP(B11,[111]Insumos!$A$2:$F$2700,5,FALSE)</f>
        <v>3030</v>
      </c>
      <c r="H11" s="300">
        <f t="shared" si="0"/>
        <v>1212</v>
      </c>
    </row>
    <row r="12" spans="1:10" s="104" customFormat="1">
      <c r="A12" s="299" t="s">
        <v>80</v>
      </c>
      <c r="B12" s="299" t="s">
        <v>77</v>
      </c>
      <c r="C12" s="299" t="s">
        <v>78</v>
      </c>
      <c r="D12" s="299" t="s">
        <v>79</v>
      </c>
      <c r="E12" s="299" t="s">
        <v>76</v>
      </c>
      <c r="F12" s="299">
        <v>0.85299999999999998</v>
      </c>
      <c r="G12" s="303">
        <f>+VLOOKUP(B12,[111]Insumos!$A$2:$F$2700,5,FALSE)</f>
        <v>1586</v>
      </c>
      <c r="H12" s="303">
        <f t="shared" si="0"/>
        <v>1353</v>
      </c>
    </row>
    <row r="13" spans="1:10" s="104" customFormat="1">
      <c r="A13" s="299" t="s">
        <v>80</v>
      </c>
      <c r="B13" s="299"/>
      <c r="C13" s="299" t="s">
        <v>88</v>
      </c>
      <c r="D13" s="299"/>
      <c r="E13" s="299" t="s">
        <v>82</v>
      </c>
      <c r="F13" s="299">
        <v>1</v>
      </c>
      <c r="G13" s="303">
        <v>4525</v>
      </c>
      <c r="H13" s="303">
        <f t="shared" si="0"/>
        <v>4525</v>
      </c>
    </row>
    <row r="14" spans="1:10">
      <c r="A14" s="299"/>
    </row>
    <row r="15" spans="1:10" s="104" customFormat="1">
      <c r="A15" s="297" t="s">
        <v>89</v>
      </c>
      <c r="B15" s="297" t="s">
        <v>63</v>
      </c>
      <c r="C15" s="297" t="s">
        <v>90</v>
      </c>
      <c r="D15" s="297" t="s">
        <v>64</v>
      </c>
      <c r="E15" s="297" t="s">
        <v>82</v>
      </c>
      <c r="F15" s="297"/>
      <c r="G15" s="298"/>
      <c r="H15" s="298">
        <f>SUM(H16:H20)</f>
        <v>196884</v>
      </c>
      <c r="I15" s="145">
        <f>+AIU!$G$25</f>
        <v>1.3757999999999999</v>
      </c>
      <c r="J15" s="102">
        <f>ROUND(H15*I15,0)</f>
        <v>270873</v>
      </c>
    </row>
    <row r="16" spans="1:10" s="104" customFormat="1">
      <c r="A16" s="299" t="s">
        <v>89</v>
      </c>
      <c r="B16" s="299" t="s">
        <v>83</v>
      </c>
      <c r="C16" s="299" t="s">
        <v>84</v>
      </c>
      <c r="D16" s="299" t="s">
        <v>68</v>
      </c>
      <c r="E16" s="299" t="s">
        <v>69</v>
      </c>
      <c r="F16" s="299">
        <v>3</v>
      </c>
      <c r="G16" s="300">
        <f>+VLOOKUP(B16,[111]Insumos!$A$2:$F$2700,5,FALSE)</f>
        <v>45954</v>
      </c>
      <c r="H16" s="300">
        <f>+ROUND(F16*G16,0)</f>
        <v>137862</v>
      </c>
    </row>
    <row r="17" spans="1:10" s="104" customFormat="1">
      <c r="A17" s="299" t="s">
        <v>89</v>
      </c>
      <c r="B17" s="299" t="s">
        <v>70</v>
      </c>
      <c r="C17" s="299" t="s">
        <v>91</v>
      </c>
      <c r="D17" s="299" t="s">
        <v>71</v>
      </c>
      <c r="E17" s="299" t="s">
        <v>72</v>
      </c>
      <c r="F17" s="299">
        <v>0.25</v>
      </c>
      <c r="G17" s="300">
        <f>+VLOOKUP(B17,[111]Insumos!$A$2:$F$2700,5,FALSE)</f>
        <v>141086</v>
      </c>
      <c r="H17" s="300">
        <f>+ROUND(F17*G17,0)</f>
        <v>35272</v>
      </c>
    </row>
    <row r="18" spans="1:10" s="104" customFormat="1">
      <c r="A18" s="299" t="s">
        <v>89</v>
      </c>
      <c r="B18" s="299" t="s">
        <v>73</v>
      </c>
      <c r="C18" s="299" t="s">
        <v>74</v>
      </c>
      <c r="D18" s="299" t="s">
        <v>75</v>
      </c>
      <c r="E18" s="299" t="s">
        <v>76</v>
      </c>
      <c r="F18" s="299">
        <v>3</v>
      </c>
      <c r="G18" s="300">
        <f>+VLOOKUP(B18,[111]Insumos!$A$2:$F$2700,5,FALSE)</f>
        <v>3030</v>
      </c>
      <c r="H18" s="300">
        <f>+ROUND(F18*G18,0)</f>
        <v>9090</v>
      </c>
    </row>
    <row r="19" spans="1:10" s="104" customFormat="1">
      <c r="A19" s="299" t="s">
        <v>89</v>
      </c>
      <c r="B19" s="299" t="s">
        <v>77</v>
      </c>
      <c r="C19" s="299" t="s">
        <v>78</v>
      </c>
      <c r="D19" s="299" t="s">
        <v>79</v>
      </c>
      <c r="E19" s="299" t="s">
        <v>76</v>
      </c>
      <c r="F19" s="299">
        <v>6.39</v>
      </c>
      <c r="G19" s="300">
        <f>+VLOOKUP(B19,[111]Insumos!$A$2:$F$2700,5,FALSE)</f>
        <v>1586</v>
      </c>
      <c r="H19" s="300">
        <f>+ROUND(F19*G19,0)</f>
        <v>10135</v>
      </c>
    </row>
    <row r="20" spans="1:10" s="104" customFormat="1">
      <c r="A20" s="299" t="s">
        <v>89</v>
      </c>
      <c r="B20" s="299"/>
      <c r="C20" s="299" t="s">
        <v>88</v>
      </c>
      <c r="D20" s="299"/>
      <c r="E20" s="299" t="s">
        <v>82</v>
      </c>
      <c r="F20" s="299">
        <v>1</v>
      </c>
      <c r="G20" s="303">
        <v>4525</v>
      </c>
      <c r="H20" s="303">
        <f>+ROUND(F20*G20,0)</f>
        <v>4525</v>
      </c>
    </row>
    <row r="21" spans="1:10">
      <c r="A21" s="103"/>
      <c r="B21" s="103"/>
      <c r="C21" s="104"/>
      <c r="D21" s="104"/>
      <c r="E21" s="104"/>
      <c r="F21" s="104"/>
      <c r="G21" s="150"/>
      <c r="H21" s="150"/>
    </row>
    <row r="22" spans="1:10" s="104" customFormat="1">
      <c r="A22" s="297" t="s">
        <v>94</v>
      </c>
      <c r="B22" s="297" t="s">
        <v>63</v>
      </c>
      <c r="C22" s="297" t="s">
        <v>95</v>
      </c>
      <c r="D22" s="297" t="s">
        <v>64</v>
      </c>
      <c r="E22" s="297" t="s">
        <v>82</v>
      </c>
      <c r="F22" s="297"/>
      <c r="G22" s="298"/>
      <c r="H22" s="298">
        <f>SUM(H23:H27)</f>
        <v>88647</v>
      </c>
      <c r="I22" s="145">
        <f>+AIU!$G$25</f>
        <v>1.3757999999999999</v>
      </c>
      <c r="J22" s="102">
        <f>ROUND(H22*I22,0)</f>
        <v>121961</v>
      </c>
    </row>
    <row r="23" spans="1:10" s="104" customFormat="1">
      <c r="A23" s="299" t="s">
        <v>94</v>
      </c>
      <c r="B23" s="299" t="s">
        <v>66</v>
      </c>
      <c r="C23" s="299" t="s">
        <v>67</v>
      </c>
      <c r="D23" s="299" t="s">
        <v>68</v>
      </c>
      <c r="E23" s="299" t="s">
        <v>69</v>
      </c>
      <c r="F23" s="299">
        <v>0.78</v>
      </c>
      <c r="G23" s="300">
        <f>+VLOOKUP(B23,[111]Insumos!$A$2:$F$2700,5,FALSE)</f>
        <v>21336</v>
      </c>
      <c r="H23" s="300">
        <f>+ROUND(F23*G23,0)</f>
        <v>16642</v>
      </c>
    </row>
    <row r="24" spans="1:10" s="104" customFormat="1">
      <c r="A24" s="299" t="s">
        <v>94</v>
      </c>
      <c r="B24" s="299" t="s">
        <v>86</v>
      </c>
      <c r="C24" s="299" t="s">
        <v>87</v>
      </c>
      <c r="D24" s="299" t="s">
        <v>71</v>
      </c>
      <c r="E24" s="299" t="s">
        <v>69</v>
      </c>
      <c r="F24" s="299">
        <v>0.7</v>
      </c>
      <c r="G24" s="300">
        <f>+VLOOKUP(B24,[111]Insumos!$A$2:$F$2700,5,FALSE)</f>
        <v>90929</v>
      </c>
      <c r="H24" s="300">
        <f>+ROUND(F24*G24,0)</f>
        <v>63650</v>
      </c>
    </row>
    <row r="25" spans="1:10" s="104" customFormat="1">
      <c r="A25" s="299" t="s">
        <v>94</v>
      </c>
      <c r="B25" s="299" t="s">
        <v>73</v>
      </c>
      <c r="C25" s="299" t="s">
        <v>74</v>
      </c>
      <c r="D25" s="299" t="s">
        <v>75</v>
      </c>
      <c r="E25" s="299" t="s">
        <v>76</v>
      </c>
      <c r="F25" s="299">
        <v>0.78</v>
      </c>
      <c r="G25" s="300">
        <f>+VLOOKUP(B25,[111]Insumos!$A$2:$F$2700,5,FALSE)</f>
        <v>3030</v>
      </c>
      <c r="H25" s="300">
        <f>+ROUND(F25*G25,0)</f>
        <v>2363</v>
      </c>
    </row>
    <row r="26" spans="1:10" s="104" customFormat="1">
      <c r="A26" s="299" t="s">
        <v>94</v>
      </c>
      <c r="B26" s="299" t="s">
        <v>77</v>
      </c>
      <c r="C26" s="299" t="s">
        <v>78</v>
      </c>
      <c r="D26" s="299" t="s">
        <v>79</v>
      </c>
      <c r="E26" s="299" t="s">
        <v>76</v>
      </c>
      <c r="F26" s="299">
        <v>0.92500000000000004</v>
      </c>
      <c r="G26" s="300">
        <f>+VLOOKUP(B26,[111]Insumos!$A$2:$F$2700,5,FALSE)</f>
        <v>1586</v>
      </c>
      <c r="H26" s="300">
        <f>+ROUND(F26*G26,0)</f>
        <v>1467</v>
      </c>
    </row>
    <row r="27" spans="1:10" s="104" customFormat="1">
      <c r="A27" s="299" t="s">
        <v>94</v>
      </c>
      <c r="B27" s="299"/>
      <c r="C27" s="299" t="s">
        <v>88</v>
      </c>
      <c r="D27" s="299"/>
      <c r="E27" s="299" t="s">
        <v>82</v>
      </c>
      <c r="F27" s="299">
        <v>1</v>
      </c>
      <c r="G27" s="300">
        <v>4525</v>
      </c>
      <c r="H27" s="300">
        <f>+ROUND(F27*G27,0)</f>
        <v>4525</v>
      </c>
    </row>
    <row r="28" spans="1:10">
      <c r="A28" s="103"/>
      <c r="B28" s="103"/>
      <c r="C28" s="104"/>
      <c r="D28" s="104"/>
      <c r="E28" s="104"/>
      <c r="F28" s="104"/>
      <c r="G28" s="150"/>
      <c r="H28" s="150"/>
    </row>
    <row r="29" spans="1:10" s="104" customFormat="1">
      <c r="A29" s="297" t="s">
        <v>96</v>
      </c>
      <c r="B29" s="297" t="s">
        <v>63</v>
      </c>
      <c r="C29" s="297" t="s">
        <v>97</v>
      </c>
      <c r="D29" s="297" t="s">
        <v>64</v>
      </c>
      <c r="E29" s="297" t="s">
        <v>82</v>
      </c>
      <c r="F29" s="297"/>
      <c r="G29" s="298"/>
      <c r="H29" s="298">
        <f>SUM(H30:H32)</f>
        <v>28572</v>
      </c>
      <c r="I29" s="145">
        <f>+AIU!$G$25</f>
        <v>1.3757999999999999</v>
      </c>
      <c r="J29" s="102">
        <f>ROUND(H29*I29,0)</f>
        <v>39309</v>
      </c>
    </row>
    <row r="30" spans="1:10" s="104" customFormat="1">
      <c r="A30" s="299" t="s">
        <v>96</v>
      </c>
      <c r="B30" s="299" t="s">
        <v>83</v>
      </c>
      <c r="C30" s="299" t="s">
        <v>84</v>
      </c>
      <c r="D30" s="299" t="s">
        <v>68</v>
      </c>
      <c r="E30" s="299" t="s">
        <v>69</v>
      </c>
      <c r="F30" s="299">
        <v>0.54</v>
      </c>
      <c r="G30" s="300">
        <f>+VLOOKUP(B30,[111]Insumos!$A$2:$F$2700,5,FALSE)</f>
        <v>45954</v>
      </c>
      <c r="H30" s="300">
        <f>+ROUND(F30*G30,0)</f>
        <v>24815</v>
      </c>
    </row>
    <row r="31" spans="1:10" s="104" customFormat="1">
      <c r="A31" s="299" t="s">
        <v>96</v>
      </c>
      <c r="B31" s="301" t="s">
        <v>98</v>
      </c>
      <c r="C31" s="305" t="s">
        <v>99</v>
      </c>
      <c r="D31" s="301" t="s">
        <v>79</v>
      </c>
      <c r="E31" s="301" t="s">
        <v>82</v>
      </c>
      <c r="F31" s="299">
        <v>1.4999999999999999E-2</v>
      </c>
      <c r="G31" s="300">
        <f>+VLOOKUP(B31,[111]Insumos!$A$2:$F$2700,5,FALSE)</f>
        <v>169651</v>
      </c>
      <c r="H31" s="300">
        <f>+ROUND(F31*G31,0)</f>
        <v>2545</v>
      </c>
    </row>
    <row r="32" spans="1:10" s="104" customFormat="1">
      <c r="A32" s="299" t="s">
        <v>96</v>
      </c>
      <c r="B32" s="299" t="s">
        <v>73</v>
      </c>
      <c r="C32" s="299" t="s">
        <v>74</v>
      </c>
      <c r="D32" s="299" t="s">
        <v>75</v>
      </c>
      <c r="E32" s="299" t="s">
        <v>76</v>
      </c>
      <c r="F32" s="299">
        <v>0.4</v>
      </c>
      <c r="G32" s="300">
        <f>+VLOOKUP(B32,[111]Insumos!$A$2:$F$2700,5,FALSE)</f>
        <v>3030</v>
      </c>
      <c r="H32" s="300">
        <f>+ROUND(F32*G32,0)</f>
        <v>1212</v>
      </c>
    </row>
    <row r="33" spans="1:82">
      <c r="A33" s="103"/>
      <c r="B33" s="103"/>
      <c r="C33" s="104"/>
      <c r="D33" s="104"/>
      <c r="E33" s="104"/>
      <c r="F33" s="104"/>
      <c r="G33" s="150"/>
      <c r="H33" s="150"/>
    </row>
    <row r="34" spans="1:82" s="104" customFormat="1">
      <c r="A34" s="297" t="s">
        <v>100</v>
      </c>
      <c r="B34" s="297" t="s">
        <v>63</v>
      </c>
      <c r="C34" s="297" t="s">
        <v>101</v>
      </c>
      <c r="D34" s="297" t="s">
        <v>64</v>
      </c>
      <c r="E34" s="297" t="s">
        <v>82</v>
      </c>
      <c r="F34" s="297"/>
      <c r="G34" s="298"/>
      <c r="H34" s="298">
        <f>SUM(H35:H37)</f>
        <v>41586</v>
      </c>
      <c r="I34" s="145">
        <f>+AIU!$G$25</f>
        <v>1.3757999999999999</v>
      </c>
      <c r="J34" s="102">
        <f>ROUND(H34*I34,0)</f>
        <v>57214</v>
      </c>
    </row>
    <row r="35" spans="1:82" s="154" customFormat="1">
      <c r="A35" s="306" t="s">
        <v>100</v>
      </c>
      <c r="B35" s="306" t="s">
        <v>83</v>
      </c>
      <c r="C35" s="306" t="s">
        <v>84</v>
      </c>
      <c r="D35" s="306" t="s">
        <v>68</v>
      </c>
      <c r="E35" s="306" t="s">
        <v>69</v>
      </c>
      <c r="F35" s="306">
        <v>0.81</v>
      </c>
      <c r="G35" s="307">
        <f>+VLOOKUP(B35,[111]Insumos!$A$2:$F$2700,5,FALSE)</f>
        <v>45954</v>
      </c>
      <c r="H35" s="307">
        <f>+ROUND(F35*G35,0)</f>
        <v>37223</v>
      </c>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c r="BW35" s="104"/>
      <c r="BX35" s="104"/>
      <c r="BY35" s="104"/>
      <c r="BZ35" s="104"/>
      <c r="CA35" s="104"/>
      <c r="CB35" s="104"/>
      <c r="CC35" s="104"/>
      <c r="CD35" s="104"/>
    </row>
    <row r="36" spans="1:82" s="154" customFormat="1">
      <c r="A36" s="306" t="s">
        <v>100</v>
      </c>
      <c r="B36" s="308" t="s">
        <v>98</v>
      </c>
      <c r="C36" s="309" t="s">
        <v>99</v>
      </c>
      <c r="D36" s="308" t="s">
        <v>79</v>
      </c>
      <c r="E36" s="308" t="s">
        <v>82</v>
      </c>
      <c r="F36" s="306">
        <v>1.4999999999999999E-2</v>
      </c>
      <c r="G36" s="307">
        <f>+VLOOKUP(B36,[111]Insumos!$A$2:$F$2700,5,FALSE)</f>
        <v>169651</v>
      </c>
      <c r="H36" s="307">
        <f>+ROUND(F36*G36,0)</f>
        <v>2545</v>
      </c>
      <c r="I36" s="104"/>
      <c r="J36" s="104"/>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c r="BW36" s="104"/>
      <c r="BX36" s="104"/>
      <c r="BY36" s="104"/>
      <c r="BZ36" s="104"/>
      <c r="CA36" s="104"/>
      <c r="CB36" s="104"/>
      <c r="CC36" s="104"/>
      <c r="CD36" s="104"/>
    </row>
    <row r="37" spans="1:82" s="154" customFormat="1">
      <c r="A37" s="306" t="s">
        <v>100</v>
      </c>
      <c r="B37" s="306" t="s">
        <v>73</v>
      </c>
      <c r="C37" s="306" t="s">
        <v>74</v>
      </c>
      <c r="D37" s="306" t="s">
        <v>75</v>
      </c>
      <c r="E37" s="306" t="s">
        <v>76</v>
      </c>
      <c r="F37" s="306">
        <v>0.6</v>
      </c>
      <c r="G37" s="307">
        <f>+VLOOKUP(B37,[111]Insumos!$A$2:$F$2700,5,FALSE)</f>
        <v>3030</v>
      </c>
      <c r="H37" s="307">
        <f>+ROUND(F37*G37,0)</f>
        <v>1818</v>
      </c>
      <c r="I37" s="9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row>
    <row r="39" spans="1:82" s="104" customFormat="1">
      <c r="A39" s="310" t="s">
        <v>102</v>
      </c>
      <c r="B39" s="297" t="s">
        <v>63</v>
      </c>
      <c r="C39" s="297" t="s">
        <v>103</v>
      </c>
      <c r="D39" s="297" t="s">
        <v>64</v>
      </c>
      <c r="E39" s="297" t="s">
        <v>65</v>
      </c>
      <c r="F39" s="297"/>
      <c r="G39" s="298"/>
      <c r="H39" s="298">
        <f>SUM(H40:H45)</f>
        <v>6854</v>
      </c>
      <c r="I39" s="145">
        <f>+AIU!$G$25</f>
        <v>1.3757999999999999</v>
      </c>
      <c r="J39" s="102">
        <f>ROUND(H39*I39,0)</f>
        <v>9430</v>
      </c>
    </row>
    <row r="40" spans="1:82" s="154" customFormat="1">
      <c r="A40" s="306" t="s">
        <v>102</v>
      </c>
      <c r="B40" s="306" t="s">
        <v>83</v>
      </c>
      <c r="C40" s="306" t="s">
        <v>84</v>
      </c>
      <c r="D40" s="306" t="s">
        <v>68</v>
      </c>
      <c r="E40" s="306" t="s">
        <v>69</v>
      </c>
      <c r="F40" s="311">
        <v>0.05</v>
      </c>
      <c r="G40" s="307">
        <f>+VLOOKUP(B40,[111]Insumos!$A$2:$F$2700,5,FALSE)</f>
        <v>45954</v>
      </c>
      <c r="H40" s="307">
        <f t="shared" ref="H40:H45" si="1">+ROUND(F40*G40,0)</f>
        <v>2298</v>
      </c>
      <c r="I40" s="104"/>
      <c r="J40" s="104"/>
      <c r="K40" s="104"/>
      <c r="L40" s="104"/>
      <c r="M40" s="104"/>
      <c r="N40" s="104"/>
      <c r="O40" s="104"/>
      <c r="P40" s="104"/>
      <c r="Q40" s="104"/>
      <c r="R40" s="104"/>
      <c r="S40" s="104"/>
      <c r="T40" s="104"/>
      <c r="U40" s="104"/>
      <c r="V40" s="104"/>
      <c r="W40" s="104"/>
      <c r="X40" s="104"/>
      <c r="Y40" s="104"/>
      <c r="Z40" s="104"/>
      <c r="AA40" s="104"/>
      <c r="AB40" s="104"/>
      <c r="AC40" s="104"/>
      <c r="AD40" s="104"/>
      <c r="AE40" s="104"/>
      <c r="AF40" s="104"/>
      <c r="AG40" s="104"/>
      <c r="AH40" s="104"/>
      <c r="AI40" s="104"/>
      <c r="AJ40" s="104"/>
      <c r="AK40" s="104"/>
      <c r="AL40" s="104"/>
      <c r="AM40" s="104"/>
      <c r="AN40" s="104"/>
      <c r="AO40" s="104"/>
      <c r="AP40" s="104"/>
      <c r="AQ40" s="104"/>
      <c r="AR40" s="104"/>
      <c r="AS40" s="104"/>
      <c r="AT40" s="104"/>
      <c r="AU40" s="104"/>
      <c r="AV40" s="104"/>
    </row>
    <row r="41" spans="1:82" s="154" customFormat="1">
      <c r="A41" s="306" t="s">
        <v>102</v>
      </c>
      <c r="B41" s="306" t="s">
        <v>104</v>
      </c>
      <c r="C41" s="306" t="s">
        <v>105</v>
      </c>
      <c r="D41" s="306" t="s">
        <v>71</v>
      </c>
      <c r="E41" s="306" t="s">
        <v>106</v>
      </c>
      <c r="F41" s="311">
        <v>5.1999999999999995E-4</v>
      </c>
      <c r="G41" s="307">
        <f>+VLOOKUP(B41,[111]Insumos!$A$2:$F$2700,5,FALSE)</f>
        <v>156760</v>
      </c>
      <c r="H41" s="307">
        <f t="shared" si="1"/>
        <v>82</v>
      </c>
      <c r="I41" s="104"/>
      <c r="J41" s="104"/>
      <c r="K41" s="104"/>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c r="AI41" s="104"/>
      <c r="AJ41" s="104"/>
      <c r="AK41" s="104"/>
      <c r="AL41" s="104"/>
      <c r="AM41" s="104"/>
      <c r="AN41" s="104"/>
      <c r="AO41" s="104"/>
      <c r="AP41" s="104"/>
      <c r="AQ41" s="104"/>
      <c r="AR41" s="104"/>
      <c r="AS41" s="104"/>
      <c r="AT41" s="104"/>
      <c r="AU41" s="104"/>
      <c r="AV41" s="104"/>
    </row>
    <row r="42" spans="1:82" s="154" customFormat="1">
      <c r="A42" s="306" t="s">
        <v>102</v>
      </c>
      <c r="B42" s="306" t="s">
        <v>73</v>
      </c>
      <c r="C42" s="306" t="s">
        <v>74</v>
      </c>
      <c r="D42" s="306" t="s">
        <v>75</v>
      </c>
      <c r="E42" s="306" t="s">
        <v>76</v>
      </c>
      <c r="F42" s="311">
        <v>0.15</v>
      </c>
      <c r="G42" s="307">
        <f>+VLOOKUP(B42,[111]Insumos!$A$2:$F$2700,5,FALSE)</f>
        <v>3030</v>
      </c>
      <c r="H42" s="307">
        <f t="shared" si="1"/>
        <v>455</v>
      </c>
      <c r="I42" s="104"/>
      <c r="J42" s="104"/>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4"/>
      <c r="AK42" s="104"/>
      <c r="AL42" s="104"/>
      <c r="AM42" s="104"/>
      <c r="AN42" s="104"/>
      <c r="AO42" s="104"/>
      <c r="AP42" s="104"/>
      <c r="AQ42" s="104"/>
      <c r="AR42" s="104"/>
      <c r="AS42" s="104"/>
      <c r="AT42" s="104"/>
      <c r="AU42" s="104"/>
      <c r="AV42" s="104"/>
    </row>
    <row r="43" spans="1:82" s="154" customFormat="1">
      <c r="A43" s="306" t="s">
        <v>102</v>
      </c>
      <c r="B43" s="306" t="s">
        <v>77</v>
      </c>
      <c r="C43" s="306" t="s">
        <v>78</v>
      </c>
      <c r="D43" s="306" t="s">
        <v>79</v>
      </c>
      <c r="E43" s="306" t="s">
        <v>76</v>
      </c>
      <c r="F43" s="311">
        <v>0.159</v>
      </c>
      <c r="G43" s="307">
        <f>+VLOOKUP(B43,[111]Insumos!$A$2:$F$2700,5,FALSE)</f>
        <v>1586</v>
      </c>
      <c r="H43" s="307">
        <f t="shared" si="1"/>
        <v>252</v>
      </c>
      <c r="I43" s="104"/>
      <c r="J43" s="104"/>
      <c r="K43" s="104"/>
      <c r="L43" s="104"/>
      <c r="M43" s="104"/>
      <c r="N43" s="104"/>
      <c r="O43" s="104"/>
      <c r="P43" s="104"/>
      <c r="Q43" s="104"/>
      <c r="R43" s="104"/>
      <c r="S43" s="104"/>
      <c r="T43" s="104"/>
      <c r="U43" s="104"/>
      <c r="V43" s="104"/>
      <c r="W43" s="104"/>
      <c r="X43" s="104"/>
      <c r="Y43" s="104"/>
      <c r="Z43" s="104"/>
      <c r="AA43" s="104"/>
      <c r="AB43" s="104"/>
      <c r="AC43" s="104"/>
      <c r="AD43" s="104"/>
      <c r="AE43" s="104"/>
      <c r="AF43" s="104"/>
      <c r="AG43" s="104"/>
      <c r="AH43" s="104"/>
      <c r="AI43" s="104"/>
      <c r="AJ43" s="104"/>
      <c r="AK43" s="104"/>
      <c r="AL43" s="104"/>
      <c r="AM43" s="104"/>
      <c r="AN43" s="104"/>
      <c r="AO43" s="104"/>
      <c r="AP43" s="104"/>
      <c r="AQ43" s="104"/>
      <c r="AR43" s="104"/>
      <c r="AS43" s="104"/>
      <c r="AT43" s="104"/>
      <c r="AU43" s="104"/>
      <c r="AV43" s="104"/>
    </row>
    <row r="44" spans="1:82" s="154" customFormat="1">
      <c r="A44" s="306" t="s">
        <v>102</v>
      </c>
      <c r="B44" s="306" t="s">
        <v>107</v>
      </c>
      <c r="C44" s="306" t="s">
        <v>108</v>
      </c>
      <c r="D44" s="306" t="s">
        <v>79</v>
      </c>
      <c r="E44" s="306" t="s">
        <v>65</v>
      </c>
      <c r="F44" s="311">
        <v>0.25</v>
      </c>
      <c r="G44" s="307">
        <f>+VLOOKUP(B44,[111]Insumos!$A$2:$F$2700,5,FALSE)</f>
        <v>2741</v>
      </c>
      <c r="H44" s="307">
        <f t="shared" si="1"/>
        <v>685</v>
      </c>
      <c r="I44" s="104"/>
      <c r="J44" s="104"/>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c r="AI44" s="104"/>
      <c r="AJ44" s="104"/>
      <c r="AK44" s="104"/>
      <c r="AL44" s="104"/>
      <c r="AM44" s="104"/>
      <c r="AN44" s="104"/>
      <c r="AO44" s="104"/>
      <c r="AP44" s="104"/>
      <c r="AQ44" s="104"/>
      <c r="AR44" s="104"/>
      <c r="AS44" s="104"/>
      <c r="AT44" s="104"/>
      <c r="AU44" s="104"/>
      <c r="AV44" s="104"/>
    </row>
    <row r="45" spans="1:82" s="154" customFormat="1">
      <c r="A45" s="306" t="s">
        <v>102</v>
      </c>
      <c r="B45" s="306" t="s">
        <v>109</v>
      </c>
      <c r="C45" s="306" t="s">
        <v>110</v>
      </c>
      <c r="D45" s="306" t="s">
        <v>79</v>
      </c>
      <c r="E45" s="306" t="s">
        <v>65</v>
      </c>
      <c r="F45" s="311">
        <v>1</v>
      </c>
      <c r="G45" s="307">
        <f>+VLOOKUP(B45,[111]Insumos!$A$2:$F$2700,5,FALSE)</f>
        <v>3082</v>
      </c>
      <c r="H45" s="307">
        <f t="shared" si="1"/>
        <v>3082</v>
      </c>
      <c r="I45" s="104"/>
      <c r="J45" s="104"/>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c r="AI45" s="104"/>
      <c r="AJ45" s="104"/>
      <c r="AK45" s="104"/>
      <c r="AL45" s="104"/>
      <c r="AM45" s="104"/>
      <c r="AN45" s="104"/>
      <c r="AO45" s="104"/>
      <c r="AP45" s="104"/>
      <c r="AQ45" s="104"/>
      <c r="AR45" s="104"/>
      <c r="AS45" s="104"/>
      <c r="AT45" s="104"/>
      <c r="AU45" s="104"/>
      <c r="AV45" s="104"/>
    </row>
    <row r="46" spans="1:82">
      <c r="I46" s="104"/>
      <c r="J46" s="104"/>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c r="AI46" s="104"/>
      <c r="AJ46" s="104"/>
      <c r="AK46" s="104"/>
      <c r="AL46" s="104"/>
      <c r="AM46" s="104"/>
      <c r="AN46" s="104"/>
      <c r="AO46" s="104"/>
      <c r="AP46" s="104"/>
      <c r="AQ46" s="104"/>
      <c r="AR46" s="104"/>
      <c r="AS46" s="104"/>
      <c r="AT46" s="104"/>
      <c r="AU46" s="104"/>
      <c r="AV46" s="104"/>
    </row>
    <row r="47" spans="1:82" s="104" customFormat="1">
      <c r="A47" s="297" t="s">
        <v>111</v>
      </c>
      <c r="B47" s="297" t="s">
        <v>63</v>
      </c>
      <c r="C47" s="297" t="s">
        <v>112</v>
      </c>
      <c r="D47" s="297" t="s">
        <v>64</v>
      </c>
      <c r="E47" s="297" t="s">
        <v>82</v>
      </c>
      <c r="F47" s="297"/>
      <c r="G47" s="298"/>
      <c r="H47" s="298">
        <f>SUM(H48:H52)</f>
        <v>124062</v>
      </c>
      <c r="I47" s="145">
        <f>+AIU!$G$25</f>
        <v>1.3757999999999999</v>
      </c>
      <c r="J47" s="102">
        <f>ROUND(H47*I47,0)</f>
        <v>170684</v>
      </c>
    </row>
    <row r="48" spans="1:82" s="104" customFormat="1">
      <c r="A48" s="299" t="s">
        <v>111</v>
      </c>
      <c r="B48" s="299" t="s">
        <v>92</v>
      </c>
      <c r="C48" s="299" t="s">
        <v>93</v>
      </c>
      <c r="D48" s="299" t="s">
        <v>68</v>
      </c>
      <c r="E48" s="299" t="s">
        <v>69</v>
      </c>
      <c r="F48" s="299">
        <v>0.4</v>
      </c>
      <c r="G48" s="300">
        <f>+VLOOKUP(B48,[111]Insumos!$A$2:$F$2700,5,FALSE)</f>
        <v>37748</v>
      </c>
      <c r="H48" s="300">
        <f>+ROUND(F48*G48,0)</f>
        <v>15099</v>
      </c>
    </row>
    <row r="49" spans="1:64" s="104" customFormat="1">
      <c r="A49" s="299" t="s">
        <v>111</v>
      </c>
      <c r="B49" s="299" t="s">
        <v>113</v>
      </c>
      <c r="C49" s="299" t="s">
        <v>114</v>
      </c>
      <c r="D49" s="299" t="s">
        <v>71</v>
      </c>
      <c r="E49" s="299" t="s">
        <v>106</v>
      </c>
      <c r="F49" s="299">
        <v>0.5</v>
      </c>
      <c r="G49" s="300">
        <f>+VLOOKUP(B49,[111]Insumos!$A$2:$F$2700,5,FALSE)</f>
        <v>51733</v>
      </c>
      <c r="H49" s="300">
        <f>+ROUND(F49*G49,0)</f>
        <v>25867</v>
      </c>
    </row>
    <row r="50" spans="1:64" s="104" customFormat="1">
      <c r="A50" s="299" t="s">
        <v>111</v>
      </c>
      <c r="B50" s="299" t="s">
        <v>73</v>
      </c>
      <c r="C50" s="299" t="s">
        <v>74</v>
      </c>
      <c r="D50" s="299" t="s">
        <v>75</v>
      </c>
      <c r="E50" s="299" t="s">
        <v>76</v>
      </c>
      <c r="F50" s="299">
        <v>0.5</v>
      </c>
      <c r="G50" s="300">
        <f>+VLOOKUP(B50,[111]Insumos!$A$2:$F$2700,5,FALSE)</f>
        <v>3030</v>
      </c>
      <c r="H50" s="300">
        <f>+ROUND(F50*G50,0)</f>
        <v>1515</v>
      </c>
    </row>
    <row r="51" spans="1:64" s="104" customFormat="1">
      <c r="A51" s="299" t="s">
        <v>111</v>
      </c>
      <c r="B51" s="299" t="s">
        <v>77</v>
      </c>
      <c r="C51" s="299" t="s">
        <v>78</v>
      </c>
      <c r="D51" s="299" t="s">
        <v>79</v>
      </c>
      <c r="E51" s="299" t="s">
        <v>76</v>
      </c>
      <c r="F51" s="299">
        <v>2.1</v>
      </c>
      <c r="G51" s="300">
        <f>+VLOOKUP(B51,[111]Insumos!$A$2:$F$2700,5,FALSE)</f>
        <v>1586</v>
      </c>
      <c r="H51" s="300">
        <f>+ROUND(F51*G51,0)</f>
        <v>3331</v>
      </c>
    </row>
    <row r="52" spans="1:64" s="154" customFormat="1">
      <c r="A52" s="308" t="s">
        <v>111</v>
      </c>
      <c r="B52" s="308" t="s">
        <v>115</v>
      </c>
      <c r="C52" s="308" t="s">
        <v>116</v>
      </c>
      <c r="D52" s="308" t="s">
        <v>79</v>
      </c>
      <c r="E52" s="308" t="s">
        <v>82</v>
      </c>
      <c r="F52" s="311">
        <v>1.3</v>
      </c>
      <c r="G52" s="312">
        <f>+VLOOKUP(B52,[111]Insumos!$A$2:$F$2700,5,FALSE)</f>
        <v>60192</v>
      </c>
      <c r="H52" s="312">
        <f>+ROUND(F52*G52,0)</f>
        <v>78250</v>
      </c>
      <c r="I52" s="104"/>
      <c r="J52" s="104"/>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104"/>
      <c r="BE52" s="104"/>
      <c r="BF52" s="104"/>
      <c r="BG52" s="104"/>
      <c r="BH52" s="104"/>
      <c r="BI52" s="104"/>
      <c r="BJ52" s="104"/>
      <c r="BK52" s="104"/>
      <c r="BL52" s="104"/>
    </row>
    <row r="53" spans="1:64">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104"/>
      <c r="BE53" s="104"/>
      <c r="BF53" s="104"/>
      <c r="BG53" s="104"/>
      <c r="BH53" s="104"/>
      <c r="BI53" s="104"/>
      <c r="BJ53" s="104"/>
      <c r="BK53" s="104"/>
      <c r="BL53" s="104"/>
    </row>
    <row r="54" spans="1:64" s="104" customFormat="1" ht="18" customHeight="1">
      <c r="A54" s="297" t="s">
        <v>117</v>
      </c>
      <c r="B54" s="297" t="s">
        <v>63</v>
      </c>
      <c r="C54" s="297" t="s">
        <v>118</v>
      </c>
      <c r="D54" s="297" t="s">
        <v>64</v>
      </c>
      <c r="E54" s="297" t="s">
        <v>82</v>
      </c>
      <c r="F54" s="297"/>
      <c r="G54" s="298"/>
      <c r="H54" s="298">
        <f>SUM(H55:H60)</f>
        <v>166371</v>
      </c>
      <c r="I54" s="145">
        <f>+AIU!$G$25</f>
        <v>1.3757999999999999</v>
      </c>
      <c r="J54" s="102">
        <f>ROUND(H54*I54,0)</f>
        <v>228893</v>
      </c>
    </row>
    <row r="55" spans="1:64" s="104" customFormat="1">
      <c r="A55" s="301" t="s">
        <v>117</v>
      </c>
      <c r="B55" s="299" t="s">
        <v>92</v>
      </c>
      <c r="C55" s="299" t="s">
        <v>93</v>
      </c>
      <c r="D55" s="299" t="s">
        <v>68</v>
      </c>
      <c r="E55" s="299" t="s">
        <v>69</v>
      </c>
      <c r="F55" s="299">
        <v>0.4</v>
      </c>
      <c r="G55" s="299">
        <f>+VLOOKUP(B55,[111]Insumos!$A$2:$F$2700,5,FALSE)</f>
        <v>37748</v>
      </c>
      <c r="H55" s="299">
        <f t="shared" ref="H55:H60" si="2">+ROUND(F55*G55,0)</f>
        <v>15099</v>
      </c>
    </row>
    <row r="56" spans="1:64" s="104" customFormat="1">
      <c r="A56" s="301" t="s">
        <v>117</v>
      </c>
      <c r="B56" s="299" t="s">
        <v>104</v>
      </c>
      <c r="C56" s="299" t="s">
        <v>105</v>
      </c>
      <c r="D56" s="299" t="s">
        <v>71</v>
      </c>
      <c r="E56" s="299" t="s">
        <v>106</v>
      </c>
      <c r="F56" s="299">
        <v>0.02</v>
      </c>
      <c r="G56" s="299">
        <f>+VLOOKUP(B56,[111]Insumos!$A$2:$F$2700,5,FALSE)</f>
        <v>156760</v>
      </c>
      <c r="H56" s="299">
        <f t="shared" si="2"/>
        <v>3135</v>
      </c>
    </row>
    <row r="57" spans="1:64" s="157" customFormat="1">
      <c r="A57" s="313" t="s">
        <v>117</v>
      </c>
      <c r="B57" s="311"/>
      <c r="C57" s="311" t="s">
        <v>119</v>
      </c>
      <c r="D57" s="311" t="s">
        <v>71</v>
      </c>
      <c r="E57" s="311" t="s">
        <v>69</v>
      </c>
      <c r="F57" s="311">
        <v>0.15</v>
      </c>
      <c r="G57" s="311">
        <v>81446</v>
      </c>
      <c r="H57" s="311">
        <f t="shared" si="2"/>
        <v>12217</v>
      </c>
      <c r="I57" s="104"/>
      <c r="J57" s="104"/>
      <c r="K57" s="104"/>
    </row>
    <row r="58" spans="1:64" s="157" customFormat="1">
      <c r="A58" s="313" t="s">
        <v>117</v>
      </c>
      <c r="B58" s="311" t="s">
        <v>73</v>
      </c>
      <c r="C58" s="311" t="s">
        <v>74</v>
      </c>
      <c r="D58" s="311" t="s">
        <v>75</v>
      </c>
      <c r="E58" s="311" t="s">
        <v>76</v>
      </c>
      <c r="F58" s="311">
        <v>0.5</v>
      </c>
      <c r="G58" s="311">
        <f>+VLOOKUP(B58,[111]Insumos!$A$2:$F$2700,5,FALSE)</f>
        <v>3030</v>
      </c>
      <c r="H58" s="311">
        <f t="shared" si="2"/>
        <v>1515</v>
      </c>
      <c r="I58" s="104"/>
      <c r="J58" s="104"/>
      <c r="K58" s="104"/>
      <c r="L58" s="104"/>
      <c r="M58" s="104"/>
      <c r="N58" s="104"/>
      <c r="O58" s="104"/>
      <c r="P58" s="104"/>
      <c r="Q58" s="104"/>
      <c r="R58" s="104"/>
      <c r="S58" s="104"/>
      <c r="T58" s="104"/>
      <c r="U58" s="104"/>
      <c r="V58" s="104"/>
      <c r="W58" s="104"/>
      <c r="X58" s="104"/>
      <c r="Y58" s="104"/>
      <c r="Z58" s="104"/>
      <c r="AA58" s="104"/>
      <c r="AB58" s="104"/>
      <c r="AC58" s="104"/>
      <c r="AD58" s="104"/>
      <c r="AE58" s="104"/>
      <c r="AF58" s="104"/>
      <c r="AG58" s="104"/>
      <c r="AH58" s="104"/>
      <c r="AI58" s="104"/>
      <c r="AJ58" s="104"/>
      <c r="AK58" s="104"/>
      <c r="AL58" s="104"/>
      <c r="AM58" s="104"/>
      <c r="AN58" s="104"/>
      <c r="AO58" s="104"/>
      <c r="AP58" s="104"/>
      <c r="AQ58" s="104"/>
      <c r="AR58" s="104"/>
      <c r="AS58" s="104"/>
      <c r="AT58" s="104"/>
      <c r="AU58" s="104"/>
      <c r="AV58" s="104"/>
      <c r="AW58" s="104"/>
      <c r="AX58" s="104"/>
    </row>
    <row r="59" spans="1:64" s="157" customFormat="1">
      <c r="A59" s="313" t="s">
        <v>117</v>
      </c>
      <c r="B59" s="311" t="s">
        <v>77</v>
      </c>
      <c r="C59" s="311" t="s">
        <v>78</v>
      </c>
      <c r="D59" s="311" t="s">
        <v>79</v>
      </c>
      <c r="E59" s="311" t="s">
        <v>76</v>
      </c>
      <c r="F59" s="311">
        <v>1</v>
      </c>
      <c r="G59" s="311">
        <f>+VLOOKUP(B59,[111]Insumos!$A$2:$F$2700,5,FALSE)</f>
        <v>1586</v>
      </c>
      <c r="H59" s="311">
        <f t="shared" si="2"/>
        <v>1586</v>
      </c>
      <c r="I59" s="104"/>
      <c r="J59" s="104"/>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c r="AI59" s="104"/>
      <c r="AJ59" s="104"/>
      <c r="AK59" s="104"/>
      <c r="AL59" s="104"/>
      <c r="AM59" s="104"/>
      <c r="AN59" s="104"/>
      <c r="AO59" s="104"/>
      <c r="AP59" s="104"/>
      <c r="AQ59" s="104"/>
      <c r="AR59" s="104"/>
      <c r="AS59" s="104"/>
      <c r="AT59" s="104"/>
      <c r="AU59" s="104"/>
      <c r="AV59" s="104"/>
      <c r="AW59" s="104"/>
      <c r="AX59" s="104"/>
    </row>
    <row r="60" spans="1:64" s="157" customFormat="1">
      <c r="A60" s="313" t="s">
        <v>117</v>
      </c>
      <c r="B60" s="311" t="s">
        <v>120</v>
      </c>
      <c r="C60" s="311" t="s">
        <v>121</v>
      </c>
      <c r="D60" s="311" t="s">
        <v>79</v>
      </c>
      <c r="E60" s="311" t="s">
        <v>82</v>
      </c>
      <c r="F60" s="311">
        <v>1.25</v>
      </c>
      <c r="G60" s="311">
        <f>+VLOOKUP(B60,[111]Insumos!$A$2:$F$2700,5,FALSE)</f>
        <v>106255</v>
      </c>
      <c r="H60" s="311">
        <f t="shared" si="2"/>
        <v>132819</v>
      </c>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04"/>
      <c r="AQ60" s="104"/>
      <c r="AR60" s="104"/>
      <c r="AS60" s="104"/>
      <c r="AT60" s="104"/>
      <c r="AU60" s="104"/>
      <c r="AV60" s="104"/>
      <c r="AW60" s="104"/>
      <c r="AX60" s="104"/>
    </row>
    <row r="61" spans="1:64" s="104" customFormat="1">
      <c r="A61" s="99"/>
      <c r="B61" s="99"/>
      <c r="C61" s="99"/>
      <c r="D61" s="99"/>
      <c r="E61" s="99"/>
      <c r="F61" s="99"/>
      <c r="G61" s="99"/>
      <c r="H61" s="99"/>
    </row>
    <row r="62" spans="1:64" s="104" customFormat="1">
      <c r="A62" s="99"/>
      <c r="B62" s="99"/>
      <c r="C62" s="99"/>
      <c r="D62" s="99"/>
      <c r="E62" s="99"/>
      <c r="F62" s="99"/>
      <c r="G62" s="151"/>
      <c r="H62" s="151"/>
    </row>
    <row r="63" spans="1:64" s="104" customFormat="1" ht="35.25" customHeight="1">
      <c r="A63" s="304" t="s">
        <v>136</v>
      </c>
      <c r="B63" s="297" t="s">
        <v>63</v>
      </c>
      <c r="C63" s="302" t="s">
        <v>137</v>
      </c>
      <c r="D63" s="297" t="s">
        <v>64</v>
      </c>
      <c r="E63" s="297" t="s">
        <v>82</v>
      </c>
      <c r="F63" s="297" t="s">
        <v>138</v>
      </c>
      <c r="G63" s="298" t="s">
        <v>138</v>
      </c>
      <c r="H63" s="298">
        <f>SUM(H64:H74)</f>
        <v>836075</v>
      </c>
      <c r="I63" s="145">
        <f>+AIU!$G$25</f>
        <v>1.3757999999999999</v>
      </c>
      <c r="J63" s="102">
        <f>ROUND(H63*I63,0)</f>
        <v>1150272</v>
      </c>
    </row>
    <row r="64" spans="1:64" s="104" customFormat="1">
      <c r="A64" s="299" t="s">
        <v>139</v>
      </c>
      <c r="B64" s="299" t="s">
        <v>83</v>
      </c>
      <c r="C64" s="299" t="s">
        <v>84</v>
      </c>
      <c r="D64" s="299" t="s">
        <v>68</v>
      </c>
      <c r="E64" s="299" t="s">
        <v>69</v>
      </c>
      <c r="F64" s="299">
        <v>2.4</v>
      </c>
      <c r="G64" s="300">
        <v>45954</v>
      </c>
      <c r="H64" s="300">
        <f t="shared" ref="H64:H74" si="3">+ROUND(F64*G64,0)</f>
        <v>110290</v>
      </c>
      <c r="I64"/>
      <c r="J64"/>
    </row>
    <row r="65" spans="1:10" s="104" customFormat="1">
      <c r="A65" s="299" t="s">
        <v>139</v>
      </c>
      <c r="B65" s="299" t="s">
        <v>104</v>
      </c>
      <c r="C65" s="299" t="s">
        <v>105</v>
      </c>
      <c r="D65" s="299" t="s">
        <v>71</v>
      </c>
      <c r="E65" s="299" t="s">
        <v>106</v>
      </c>
      <c r="F65" s="299">
        <v>0.03</v>
      </c>
      <c r="G65" s="300">
        <v>156760</v>
      </c>
      <c r="H65" s="300">
        <f t="shared" si="3"/>
        <v>4703</v>
      </c>
      <c r="I65"/>
      <c r="J65"/>
    </row>
    <row r="66" spans="1:10" s="104" customFormat="1">
      <c r="A66" s="299" t="s">
        <v>139</v>
      </c>
      <c r="B66" s="299" t="s">
        <v>123</v>
      </c>
      <c r="C66" s="299" t="s">
        <v>124</v>
      </c>
      <c r="D66" s="299" t="s">
        <v>71</v>
      </c>
      <c r="E66" s="299" t="s">
        <v>106</v>
      </c>
      <c r="F66" s="299">
        <v>0.1</v>
      </c>
      <c r="G66" s="300">
        <v>90929</v>
      </c>
      <c r="H66" s="300">
        <f t="shared" si="3"/>
        <v>9093</v>
      </c>
      <c r="I66"/>
      <c r="J66"/>
    </row>
    <row r="67" spans="1:10" s="104" customFormat="1">
      <c r="A67" s="299" t="s">
        <v>139</v>
      </c>
      <c r="B67" s="299" t="s">
        <v>125</v>
      </c>
      <c r="C67" s="299" t="s">
        <v>126</v>
      </c>
      <c r="D67" s="299" t="s">
        <v>71</v>
      </c>
      <c r="E67" s="299" t="s">
        <v>106</v>
      </c>
      <c r="F67" s="299">
        <v>0.1</v>
      </c>
      <c r="G67" s="300">
        <v>62066</v>
      </c>
      <c r="H67" s="300">
        <f t="shared" si="3"/>
        <v>6207</v>
      </c>
      <c r="I67"/>
      <c r="J67"/>
    </row>
    <row r="68" spans="1:10" s="104" customFormat="1">
      <c r="A68" s="299" t="s">
        <v>139</v>
      </c>
      <c r="B68" s="299" t="s">
        <v>73</v>
      </c>
      <c r="C68" s="299" t="s">
        <v>74</v>
      </c>
      <c r="D68" s="299" t="s">
        <v>75</v>
      </c>
      <c r="E68" s="299" t="s">
        <v>76</v>
      </c>
      <c r="F68" s="299">
        <v>2.6</v>
      </c>
      <c r="G68" s="300">
        <v>3030</v>
      </c>
      <c r="H68" s="300">
        <f t="shared" si="3"/>
        <v>7878</v>
      </c>
      <c r="I68"/>
      <c r="J68"/>
    </row>
    <row r="69" spans="1:10" s="104" customFormat="1">
      <c r="A69" s="299" t="s">
        <v>139</v>
      </c>
      <c r="B69" s="299" t="s">
        <v>77</v>
      </c>
      <c r="C69" s="299" t="s">
        <v>78</v>
      </c>
      <c r="D69" s="299" t="s">
        <v>79</v>
      </c>
      <c r="E69" s="299" t="s">
        <v>76</v>
      </c>
      <c r="F69" s="299">
        <v>7</v>
      </c>
      <c r="G69" s="300">
        <v>1586</v>
      </c>
      <c r="H69" s="300">
        <f t="shared" si="3"/>
        <v>11102</v>
      </c>
      <c r="I69"/>
      <c r="J69"/>
    </row>
    <row r="70" spans="1:10" s="157" customFormat="1">
      <c r="A70" s="311" t="s">
        <v>139</v>
      </c>
      <c r="B70" s="311" t="s">
        <v>140</v>
      </c>
      <c r="C70" s="311" t="s">
        <v>141</v>
      </c>
      <c r="D70" s="311" t="s">
        <v>79</v>
      </c>
      <c r="E70" s="311" t="s">
        <v>82</v>
      </c>
      <c r="F70" s="311">
        <v>1.05</v>
      </c>
      <c r="G70" s="314">
        <v>626000</v>
      </c>
      <c r="H70" s="314">
        <f t="shared" si="3"/>
        <v>657300</v>
      </c>
      <c r="I70" s="166"/>
      <c r="J70" s="166"/>
    </row>
    <row r="71" spans="1:10" s="104" customFormat="1">
      <c r="A71" s="299" t="s">
        <v>139</v>
      </c>
      <c r="B71" s="299" t="s">
        <v>127</v>
      </c>
      <c r="C71" s="299" t="s">
        <v>128</v>
      </c>
      <c r="D71" s="299" t="s">
        <v>79</v>
      </c>
      <c r="E71" s="299" t="s">
        <v>129</v>
      </c>
      <c r="F71" s="299">
        <v>0.2</v>
      </c>
      <c r="G71" s="300">
        <v>4283</v>
      </c>
      <c r="H71" s="300">
        <f t="shared" si="3"/>
        <v>857</v>
      </c>
      <c r="I71"/>
      <c r="J71"/>
    </row>
    <row r="72" spans="1:10" s="104" customFormat="1">
      <c r="A72" s="299" t="s">
        <v>139</v>
      </c>
      <c r="B72" s="299" t="s">
        <v>130</v>
      </c>
      <c r="C72" s="299" t="s">
        <v>131</v>
      </c>
      <c r="D72" s="299" t="s">
        <v>79</v>
      </c>
      <c r="E72" s="299" t="s">
        <v>76</v>
      </c>
      <c r="F72" s="299">
        <v>0.09</v>
      </c>
      <c r="G72" s="300">
        <v>40623</v>
      </c>
      <c r="H72" s="300">
        <f t="shared" si="3"/>
        <v>3656</v>
      </c>
      <c r="I72"/>
      <c r="J72"/>
    </row>
    <row r="73" spans="1:10" s="104" customFormat="1">
      <c r="A73" s="299" t="s">
        <v>139</v>
      </c>
      <c r="B73" s="299" t="s">
        <v>132</v>
      </c>
      <c r="C73" s="299" t="s">
        <v>133</v>
      </c>
      <c r="D73" s="299" t="s">
        <v>79</v>
      </c>
      <c r="E73" s="299" t="s">
        <v>76</v>
      </c>
      <c r="F73" s="299">
        <v>0.8</v>
      </c>
      <c r="G73" s="300">
        <v>12672</v>
      </c>
      <c r="H73" s="300">
        <f t="shared" si="3"/>
        <v>10138</v>
      </c>
      <c r="I73"/>
      <c r="J73"/>
    </row>
    <row r="74" spans="1:10" s="104" customFormat="1">
      <c r="A74" s="299" t="s">
        <v>139</v>
      </c>
      <c r="B74" s="299" t="s">
        <v>134</v>
      </c>
      <c r="C74" s="299" t="s">
        <v>135</v>
      </c>
      <c r="D74" s="299" t="s">
        <v>79</v>
      </c>
      <c r="E74" s="299" t="s">
        <v>76</v>
      </c>
      <c r="F74" s="299">
        <v>1.25</v>
      </c>
      <c r="G74" s="300">
        <v>11881</v>
      </c>
      <c r="H74" s="300">
        <f t="shared" si="3"/>
        <v>14851</v>
      </c>
      <c r="I74"/>
      <c r="J74"/>
    </row>
    <row r="75" spans="1:10" s="104" customFormat="1">
      <c r="A75" s="99"/>
      <c r="B75" s="99"/>
      <c r="C75" s="99"/>
      <c r="D75" s="99"/>
      <c r="E75" s="99"/>
      <c r="F75" s="99"/>
      <c r="G75" s="156"/>
      <c r="H75" s="156"/>
    </row>
    <row r="77" spans="1:10" s="104" customFormat="1" ht="31.5" customHeight="1">
      <c r="A77" s="310" t="s">
        <v>142</v>
      </c>
      <c r="B77" s="297" t="s">
        <v>63</v>
      </c>
      <c r="C77" s="302" t="s">
        <v>143</v>
      </c>
      <c r="D77" s="297" t="s">
        <v>64</v>
      </c>
      <c r="E77" s="297" t="s">
        <v>65</v>
      </c>
      <c r="F77" s="297"/>
      <c r="G77" s="298"/>
      <c r="H77" s="298">
        <f>SUM(H78:H85)</f>
        <v>82462</v>
      </c>
      <c r="I77" s="145">
        <f>+AIU!$G$25</f>
        <v>1.3757999999999999</v>
      </c>
      <c r="J77" s="102">
        <f>ROUND(H77*I77,0)</f>
        <v>113451</v>
      </c>
    </row>
    <row r="78" spans="1:10" s="104" customFormat="1">
      <c r="A78" s="299" t="s">
        <v>142</v>
      </c>
      <c r="B78" s="299" t="s">
        <v>144</v>
      </c>
      <c r="C78" s="299" t="s">
        <v>145</v>
      </c>
      <c r="D78" s="299" t="s">
        <v>122</v>
      </c>
      <c r="E78" s="299" t="s">
        <v>82</v>
      </c>
      <c r="F78" s="299">
        <v>0.1</v>
      </c>
      <c r="G78" s="315">
        <f>+VLOOKUP(B78,[111]Insumos!$A$2:$F$2700,5,FALSE)</f>
        <v>505796</v>
      </c>
      <c r="H78" s="315">
        <f t="shared" ref="H78:H85" si="4">+ROUND(F78*G78,0)</f>
        <v>50580</v>
      </c>
    </row>
    <row r="79" spans="1:10" s="104" customFormat="1">
      <c r="A79" s="299" t="s">
        <v>142</v>
      </c>
      <c r="B79" s="299" t="s">
        <v>92</v>
      </c>
      <c r="C79" s="299" t="s">
        <v>93</v>
      </c>
      <c r="D79" s="299" t="s">
        <v>68</v>
      </c>
      <c r="E79" s="299" t="s">
        <v>69</v>
      </c>
      <c r="F79" s="299">
        <v>0.5</v>
      </c>
      <c r="G79" s="315">
        <f>+VLOOKUP(B79,[111]Insumos!$A$2:$F$2700,5,FALSE)</f>
        <v>37748</v>
      </c>
      <c r="H79" s="315">
        <f t="shared" si="4"/>
        <v>18874</v>
      </c>
    </row>
    <row r="80" spans="1:10" s="104" customFormat="1">
      <c r="A80" s="299" t="s">
        <v>142</v>
      </c>
      <c r="B80" s="299" t="s">
        <v>146</v>
      </c>
      <c r="C80" s="299" t="s">
        <v>147</v>
      </c>
      <c r="D80" s="299" t="s">
        <v>71</v>
      </c>
      <c r="E80" s="299" t="s">
        <v>106</v>
      </c>
      <c r="F80" s="299">
        <v>1.5</v>
      </c>
      <c r="G80" s="315">
        <f>+VLOOKUP(B80,[111]Insumos!$A$2:$F$2700,5,FALSE)</f>
        <v>422</v>
      </c>
      <c r="H80" s="315">
        <f t="shared" si="4"/>
        <v>633</v>
      </c>
    </row>
    <row r="81" spans="1:10" s="104" customFormat="1">
      <c r="A81" s="299" t="s">
        <v>142</v>
      </c>
      <c r="B81" s="299" t="s">
        <v>104</v>
      </c>
      <c r="C81" s="299" t="s">
        <v>105</v>
      </c>
      <c r="D81" s="299" t="s">
        <v>71</v>
      </c>
      <c r="E81" s="299" t="s">
        <v>106</v>
      </c>
      <c r="F81" s="299">
        <v>5.8999999999999999E-3</v>
      </c>
      <c r="G81" s="315">
        <f>+VLOOKUP(B81,[111]Insumos!$A$2:$F$2700,5,FALSE)</f>
        <v>156760</v>
      </c>
      <c r="H81" s="315">
        <f t="shared" si="4"/>
        <v>925</v>
      </c>
    </row>
    <row r="82" spans="1:10" s="104" customFormat="1">
      <c r="A82" s="299" t="s">
        <v>142</v>
      </c>
      <c r="B82" s="299" t="s">
        <v>73</v>
      </c>
      <c r="C82" s="299" t="s">
        <v>74</v>
      </c>
      <c r="D82" s="299" t="s">
        <v>75</v>
      </c>
      <c r="E82" s="299" t="s">
        <v>76</v>
      </c>
      <c r="F82" s="299">
        <v>0.4</v>
      </c>
      <c r="G82" s="315">
        <f>+VLOOKUP(B82,[111]Insumos!$A$2:$F$2700,5,FALSE)</f>
        <v>3030</v>
      </c>
      <c r="H82" s="315">
        <f t="shared" si="4"/>
        <v>1212</v>
      </c>
    </row>
    <row r="83" spans="1:10" s="104" customFormat="1">
      <c r="A83" s="299" t="s">
        <v>142</v>
      </c>
      <c r="B83" s="299" t="s">
        <v>77</v>
      </c>
      <c r="C83" s="299" t="s">
        <v>78</v>
      </c>
      <c r="D83" s="299" t="s">
        <v>79</v>
      </c>
      <c r="E83" s="299" t="s">
        <v>76</v>
      </c>
      <c r="F83" s="299">
        <v>1.8</v>
      </c>
      <c r="G83" s="315">
        <f>+VLOOKUP(B83,[111]Insumos!$A$2:$F$2700,5,FALSE)</f>
        <v>1586</v>
      </c>
      <c r="H83" s="315">
        <f t="shared" si="4"/>
        <v>2855</v>
      </c>
    </row>
    <row r="84" spans="1:10" s="104" customFormat="1">
      <c r="A84" s="299" t="s">
        <v>142</v>
      </c>
      <c r="B84" s="299" t="s">
        <v>148</v>
      </c>
      <c r="C84" s="299" t="s">
        <v>149</v>
      </c>
      <c r="D84" s="299" t="s">
        <v>79</v>
      </c>
      <c r="E84" s="299" t="s">
        <v>65</v>
      </c>
      <c r="F84" s="299">
        <v>1</v>
      </c>
      <c r="G84" s="315">
        <f>+VLOOKUP(B84,[111]Insumos!$A$2:$F$2700,5,FALSE)</f>
        <v>4283</v>
      </c>
      <c r="H84" s="315">
        <f t="shared" si="4"/>
        <v>4283</v>
      </c>
    </row>
    <row r="85" spans="1:10" s="104" customFormat="1">
      <c r="A85" s="299" t="s">
        <v>142</v>
      </c>
      <c r="B85" s="299" t="s">
        <v>150</v>
      </c>
      <c r="C85" s="299" t="s">
        <v>151</v>
      </c>
      <c r="D85" s="299" t="s">
        <v>79</v>
      </c>
      <c r="E85" s="299" t="s">
        <v>152</v>
      </c>
      <c r="F85" s="299">
        <v>0.8</v>
      </c>
      <c r="G85" s="315">
        <f>+VLOOKUP(B85,[111]Insumos!$A$2:$F$2700,5,FALSE)</f>
        <v>3875</v>
      </c>
      <c r="H85" s="315">
        <f t="shared" si="4"/>
        <v>3100</v>
      </c>
    </row>
    <row r="87" spans="1:10" s="104" customFormat="1" ht="34.5" customHeight="1">
      <c r="A87" s="297" t="s">
        <v>153</v>
      </c>
      <c r="B87" s="297" t="s">
        <v>63</v>
      </c>
      <c r="C87" s="302" t="s">
        <v>154</v>
      </c>
      <c r="D87" s="297" t="s">
        <v>64</v>
      </c>
      <c r="E87" s="297" t="s">
        <v>155</v>
      </c>
      <c r="F87" s="297"/>
      <c r="G87" s="298"/>
      <c r="H87" s="298">
        <f>SUM(H88:H94)</f>
        <v>54332</v>
      </c>
      <c r="I87" s="145">
        <f>+AIU!$G$25</f>
        <v>1.3757999999999999</v>
      </c>
      <c r="J87" s="102">
        <f>ROUND(H87*I87,0)</f>
        <v>74750</v>
      </c>
    </row>
    <row r="88" spans="1:10" s="104" customFormat="1">
      <c r="A88" s="299" t="s">
        <v>153</v>
      </c>
      <c r="B88" s="299" t="s">
        <v>144</v>
      </c>
      <c r="C88" s="299" t="s">
        <v>145</v>
      </c>
      <c r="D88" s="299" t="s">
        <v>122</v>
      </c>
      <c r="E88" s="299" t="s">
        <v>82</v>
      </c>
      <c r="F88" s="299">
        <v>3.3000000000000002E-2</v>
      </c>
      <c r="G88" s="300">
        <f>+VLOOKUP(B88,[111]Insumos!$A$2:$F$2700,5,FALSE)</f>
        <v>505796</v>
      </c>
      <c r="H88" s="300">
        <f t="shared" ref="H88:H94" si="5">+ROUND(F88*G88,0)</f>
        <v>16691</v>
      </c>
    </row>
    <row r="89" spans="1:10" s="104" customFormat="1">
      <c r="A89" s="299" t="s">
        <v>153</v>
      </c>
      <c r="B89" s="299" t="s">
        <v>92</v>
      </c>
      <c r="C89" s="299" t="s">
        <v>93</v>
      </c>
      <c r="D89" s="299" t="s">
        <v>68</v>
      </c>
      <c r="E89" s="299" t="s">
        <v>69</v>
      </c>
      <c r="F89" s="299">
        <v>0.75</v>
      </c>
      <c r="G89" s="300">
        <f>+VLOOKUP(B89,[111]Insumos!$A$2:$F$2700,5,FALSE)</f>
        <v>37748</v>
      </c>
      <c r="H89" s="300">
        <f t="shared" si="5"/>
        <v>28311</v>
      </c>
    </row>
    <row r="90" spans="1:10" s="104" customFormat="1">
      <c r="A90" s="299" t="s">
        <v>153</v>
      </c>
      <c r="B90" s="299" t="s">
        <v>73</v>
      </c>
      <c r="C90" s="299" t="s">
        <v>74</v>
      </c>
      <c r="D90" s="299" t="s">
        <v>75</v>
      </c>
      <c r="E90" s="299" t="s">
        <v>76</v>
      </c>
      <c r="F90" s="299">
        <v>1.5</v>
      </c>
      <c r="G90" s="300">
        <f>+VLOOKUP(B90,[111]Insumos!$A$2:$F$2700,5,FALSE)</f>
        <v>3030</v>
      </c>
      <c r="H90" s="300">
        <f t="shared" si="5"/>
        <v>4545</v>
      </c>
    </row>
    <row r="91" spans="1:10" s="104" customFormat="1">
      <c r="A91" s="299" t="s">
        <v>153</v>
      </c>
      <c r="B91" s="299" t="s">
        <v>127</v>
      </c>
      <c r="C91" s="299" t="s">
        <v>128</v>
      </c>
      <c r="D91" s="299" t="s">
        <v>79</v>
      </c>
      <c r="E91" s="299" t="s">
        <v>129</v>
      </c>
      <c r="F91" s="299">
        <v>0.1</v>
      </c>
      <c r="G91" s="300">
        <f>+VLOOKUP(B91,[111]Insumos!$A$2:$F$2700,5,FALSE)</f>
        <v>4283</v>
      </c>
      <c r="H91" s="300">
        <f t="shared" si="5"/>
        <v>428</v>
      </c>
    </row>
    <row r="92" spans="1:10" s="104" customFormat="1">
      <c r="A92" s="299" t="s">
        <v>153</v>
      </c>
      <c r="B92" s="299" t="s">
        <v>130</v>
      </c>
      <c r="C92" s="299" t="s">
        <v>131</v>
      </c>
      <c r="D92" s="299" t="s">
        <v>79</v>
      </c>
      <c r="E92" s="299" t="s">
        <v>76</v>
      </c>
      <c r="F92" s="299">
        <v>0.01</v>
      </c>
      <c r="G92" s="300">
        <f>+VLOOKUP(B92,[111]Insumos!$A$2:$F$2700,5,FALSE)</f>
        <v>40623</v>
      </c>
      <c r="H92" s="300">
        <f t="shared" si="5"/>
        <v>406</v>
      </c>
    </row>
    <row r="93" spans="1:10" s="104" customFormat="1">
      <c r="A93" s="299" t="s">
        <v>153</v>
      </c>
      <c r="B93" s="299" t="s">
        <v>150</v>
      </c>
      <c r="C93" s="299" t="s">
        <v>151</v>
      </c>
      <c r="D93" s="299" t="s">
        <v>79</v>
      </c>
      <c r="E93" s="299" t="s">
        <v>152</v>
      </c>
      <c r="F93" s="299">
        <v>0.3</v>
      </c>
      <c r="G93" s="300">
        <f>+VLOOKUP(B93,[111]Insumos!$A$2:$F$2700,5,FALSE)</f>
        <v>3875</v>
      </c>
      <c r="H93" s="300">
        <f t="shared" si="5"/>
        <v>1163</v>
      </c>
    </row>
    <row r="94" spans="1:10" s="104" customFormat="1">
      <c r="A94" s="299" t="s">
        <v>153</v>
      </c>
      <c r="B94" s="299" t="s">
        <v>132</v>
      </c>
      <c r="C94" s="299" t="s">
        <v>133</v>
      </c>
      <c r="D94" s="299" t="s">
        <v>79</v>
      </c>
      <c r="E94" s="299" t="s">
        <v>76</v>
      </c>
      <c r="F94" s="299">
        <v>0.22</v>
      </c>
      <c r="G94" s="300">
        <f>+VLOOKUP(B94,[111]Insumos!$A$2:$F$2700,5,FALSE)</f>
        <v>12672</v>
      </c>
      <c r="H94" s="300">
        <f t="shared" si="5"/>
        <v>2788</v>
      </c>
    </row>
    <row r="96" spans="1:10" s="104" customFormat="1">
      <c r="A96" s="297" t="s">
        <v>156</v>
      </c>
      <c r="B96" s="297" t="s">
        <v>63</v>
      </c>
      <c r="C96" s="297" t="s">
        <v>157</v>
      </c>
      <c r="D96" s="297" t="s">
        <v>64</v>
      </c>
      <c r="E96" s="297" t="s">
        <v>155</v>
      </c>
      <c r="F96" s="297"/>
      <c r="G96" s="298"/>
      <c r="H96" s="298">
        <f>SUM(H97:H100)</f>
        <v>8611</v>
      </c>
      <c r="I96" s="145">
        <f>+AIU!$G$25</f>
        <v>1.3757999999999999</v>
      </c>
      <c r="J96" s="102">
        <f>ROUND(H96*I96,0)</f>
        <v>11847</v>
      </c>
    </row>
    <row r="97" spans="1:10" s="104" customFormat="1">
      <c r="A97" s="299" t="s">
        <v>156</v>
      </c>
      <c r="B97" s="299" t="s">
        <v>66</v>
      </c>
      <c r="C97" s="299" t="s">
        <v>67</v>
      </c>
      <c r="D97" s="299" t="s">
        <v>68</v>
      </c>
      <c r="E97" s="299" t="s">
        <v>69</v>
      </c>
      <c r="F97" s="299">
        <v>0.27</v>
      </c>
      <c r="G97" s="300">
        <f>+VLOOKUP(B97,[111]Insumos!$A$2:$F$2700,5,FALSE)</f>
        <v>21336</v>
      </c>
      <c r="H97" s="300">
        <f>+ROUND(F97*G97,0)</f>
        <v>5761</v>
      </c>
    </row>
    <row r="98" spans="1:10" s="104" customFormat="1">
      <c r="A98" s="299" t="s">
        <v>156</v>
      </c>
      <c r="B98" s="299" t="s">
        <v>158</v>
      </c>
      <c r="C98" s="299" t="s">
        <v>159</v>
      </c>
      <c r="D98" s="299" t="s">
        <v>71</v>
      </c>
      <c r="E98" s="299" t="s">
        <v>69</v>
      </c>
      <c r="F98" s="299">
        <v>0.4</v>
      </c>
      <c r="G98" s="300">
        <f>+VLOOKUP(B98,[111]Insumos!$A$2:$F$2700,5,FALSE)</f>
        <v>3307</v>
      </c>
      <c r="H98" s="300">
        <f>+ROUND(F98*G98,0)</f>
        <v>1323</v>
      </c>
    </row>
    <row r="99" spans="1:10" s="104" customFormat="1">
      <c r="A99" s="299" t="s">
        <v>156</v>
      </c>
      <c r="B99" s="299" t="s">
        <v>73</v>
      </c>
      <c r="C99" s="299" t="s">
        <v>74</v>
      </c>
      <c r="D99" s="299" t="s">
        <v>75</v>
      </c>
      <c r="E99" s="299" t="s">
        <v>76</v>
      </c>
      <c r="F99" s="299">
        <v>0.27</v>
      </c>
      <c r="G99" s="300">
        <f>+VLOOKUP(B99,[111]Insumos!$A$2:$F$2700,5,FALSE)</f>
        <v>3030</v>
      </c>
      <c r="H99" s="300">
        <f>+ROUND(F99*G99,0)</f>
        <v>818</v>
      </c>
    </row>
    <row r="100" spans="1:10" s="104" customFormat="1">
      <c r="A100" s="299" t="s">
        <v>156</v>
      </c>
      <c r="B100" s="299" t="s">
        <v>77</v>
      </c>
      <c r="C100" s="299" t="s">
        <v>78</v>
      </c>
      <c r="D100" s="299" t="s">
        <v>79</v>
      </c>
      <c r="E100" s="299" t="s">
        <v>76</v>
      </c>
      <c r="F100" s="299">
        <v>0.44700000000000001</v>
      </c>
      <c r="G100" s="300">
        <f>+VLOOKUP(B100,[111]Insumos!$A$2:$F$2700,5,FALSE)</f>
        <v>1586</v>
      </c>
      <c r="H100" s="300">
        <f>+ROUND(F100*G100,0)</f>
        <v>709</v>
      </c>
    </row>
    <row r="102" spans="1:10" s="104" customFormat="1">
      <c r="A102" s="297" t="s">
        <v>160</v>
      </c>
      <c r="B102" s="297" t="s">
        <v>63</v>
      </c>
      <c r="C102" s="297" t="s">
        <v>161</v>
      </c>
      <c r="D102" s="297" t="s">
        <v>64</v>
      </c>
      <c r="E102" s="297" t="s">
        <v>155</v>
      </c>
      <c r="F102" s="297"/>
      <c r="G102" s="298"/>
      <c r="H102" s="298">
        <f>SUM(H103:H106)</f>
        <v>6983</v>
      </c>
      <c r="I102" s="145">
        <f>+AIU!$G$25</f>
        <v>1.3757999999999999</v>
      </c>
      <c r="J102" s="102">
        <f>ROUND(H102*I102,0)</f>
        <v>9607</v>
      </c>
    </row>
    <row r="103" spans="1:10" s="104" customFormat="1">
      <c r="A103" s="299" t="s">
        <v>160</v>
      </c>
      <c r="B103" s="299" t="s">
        <v>66</v>
      </c>
      <c r="C103" s="299" t="s">
        <v>67</v>
      </c>
      <c r="D103" s="299" t="s">
        <v>68</v>
      </c>
      <c r="E103" s="299" t="s">
        <v>69</v>
      </c>
      <c r="F103" s="299">
        <v>0.21</v>
      </c>
      <c r="G103" s="300">
        <f>+VLOOKUP(B103,[111]Insumos!$A$2:$F$2700,5,FALSE)</f>
        <v>21336</v>
      </c>
      <c r="H103" s="300">
        <f>+ROUND(F103*G103,0)</f>
        <v>4481</v>
      </c>
    </row>
    <row r="104" spans="1:10" s="104" customFormat="1">
      <c r="A104" s="299" t="s">
        <v>160</v>
      </c>
      <c r="B104" s="299" t="s">
        <v>162</v>
      </c>
      <c r="C104" s="299" t="s">
        <v>163</v>
      </c>
      <c r="D104" s="299" t="s">
        <v>71</v>
      </c>
      <c r="E104" s="299" t="s">
        <v>106</v>
      </c>
      <c r="F104" s="299">
        <v>0.02</v>
      </c>
      <c r="G104" s="300">
        <f>+VLOOKUP(B104,[111]Insumos!$A$2:$F$2700,5,FALSE)</f>
        <v>57864</v>
      </c>
      <c r="H104" s="300">
        <f>+ROUND(F104*G104,0)</f>
        <v>1157</v>
      </c>
    </row>
    <row r="105" spans="1:10" s="104" customFormat="1">
      <c r="A105" s="299" t="s">
        <v>160</v>
      </c>
      <c r="B105" s="299" t="s">
        <v>73</v>
      </c>
      <c r="C105" s="299" t="s">
        <v>74</v>
      </c>
      <c r="D105" s="299" t="s">
        <v>75</v>
      </c>
      <c r="E105" s="299" t="s">
        <v>76</v>
      </c>
      <c r="F105" s="299">
        <v>0.21</v>
      </c>
      <c r="G105" s="300">
        <f>+VLOOKUP(B105,[111]Insumos!$A$2:$F$2700,5,FALSE)</f>
        <v>3030</v>
      </c>
      <c r="H105" s="300">
        <f>+ROUND(F105*G105,0)</f>
        <v>636</v>
      </c>
    </row>
    <row r="106" spans="1:10" s="104" customFormat="1">
      <c r="A106" s="299" t="s">
        <v>160</v>
      </c>
      <c r="B106" s="299" t="s">
        <v>77</v>
      </c>
      <c r="C106" s="299" t="s">
        <v>78</v>
      </c>
      <c r="D106" s="299" t="s">
        <v>79</v>
      </c>
      <c r="E106" s="299" t="s">
        <v>76</v>
      </c>
      <c r="F106" s="299">
        <v>0.44700000000000001</v>
      </c>
      <c r="G106" s="300">
        <f>+VLOOKUP(B106,[111]Insumos!$A$2:$F$2700,5,FALSE)</f>
        <v>1586</v>
      </c>
      <c r="H106" s="300">
        <f>+ROUND(F106*G106,0)</f>
        <v>709</v>
      </c>
    </row>
    <row r="108" spans="1:10" s="104" customFormat="1" ht="32.25" customHeight="1">
      <c r="A108" s="297" t="s">
        <v>164</v>
      </c>
      <c r="B108" s="297" t="s">
        <v>63</v>
      </c>
      <c r="C108" s="302" t="s">
        <v>165</v>
      </c>
      <c r="D108" s="297" t="s">
        <v>64</v>
      </c>
      <c r="E108" s="297" t="s">
        <v>155</v>
      </c>
      <c r="F108" s="297"/>
      <c r="G108" s="298"/>
      <c r="H108" s="298">
        <f>SUM(H109:H113)</f>
        <v>7859</v>
      </c>
      <c r="I108" s="145">
        <f>+AIU!$G$25</f>
        <v>1.3757999999999999</v>
      </c>
      <c r="J108" s="102">
        <f>ROUND(H108*I108,0)</f>
        <v>10812</v>
      </c>
    </row>
    <row r="109" spans="1:10" s="104" customFormat="1">
      <c r="A109" s="299" t="s">
        <v>164</v>
      </c>
      <c r="B109" s="299" t="s">
        <v>66</v>
      </c>
      <c r="C109" s="299" t="s">
        <v>67</v>
      </c>
      <c r="D109" s="299" t="s">
        <v>68</v>
      </c>
      <c r="E109" s="299" t="s">
        <v>69</v>
      </c>
      <c r="F109" s="299">
        <v>0.12</v>
      </c>
      <c r="G109" s="300">
        <f>+VLOOKUP(B109,[111]Insumos!$A$2:$F$2700,5,FALSE)</f>
        <v>21336</v>
      </c>
      <c r="H109" s="300">
        <f>+ROUND(F109*G109,0)</f>
        <v>2560</v>
      </c>
    </row>
    <row r="110" spans="1:10" s="104" customFormat="1">
      <c r="A110" s="299" t="s">
        <v>164</v>
      </c>
      <c r="B110" s="299" t="s">
        <v>104</v>
      </c>
      <c r="C110" s="299" t="s">
        <v>105</v>
      </c>
      <c r="D110" s="299" t="s">
        <v>71</v>
      </c>
      <c r="E110" s="299" t="s">
        <v>106</v>
      </c>
      <c r="F110" s="299">
        <v>5.9999999999999995E-4</v>
      </c>
      <c r="G110" s="300">
        <f>+VLOOKUP(B110,[111]Insumos!$A$2:$F$2700,5,FALSE)</f>
        <v>156760</v>
      </c>
      <c r="H110" s="300">
        <f>+ROUND(F110*G110,0)</f>
        <v>94</v>
      </c>
    </row>
    <row r="111" spans="1:10" s="104" customFormat="1">
      <c r="A111" s="299" t="s">
        <v>164</v>
      </c>
      <c r="B111" s="299" t="s">
        <v>73</v>
      </c>
      <c r="C111" s="299" t="s">
        <v>74</v>
      </c>
      <c r="D111" s="299" t="s">
        <v>75</v>
      </c>
      <c r="E111" s="299" t="s">
        <v>76</v>
      </c>
      <c r="F111" s="299">
        <v>0.12</v>
      </c>
      <c r="G111" s="300">
        <f>+VLOOKUP(B111,[111]Insumos!$A$2:$F$2700,5,FALSE)</f>
        <v>3030</v>
      </c>
      <c r="H111" s="300">
        <f>+ROUND(F111*G111,0)</f>
        <v>364</v>
      </c>
    </row>
    <row r="112" spans="1:10" s="104" customFormat="1">
      <c r="A112" s="299" t="s">
        <v>164</v>
      </c>
      <c r="B112" s="299" t="s">
        <v>77</v>
      </c>
      <c r="C112" s="299" t="s">
        <v>78</v>
      </c>
      <c r="D112" s="299" t="s">
        <v>79</v>
      </c>
      <c r="E112" s="299" t="s">
        <v>76</v>
      </c>
      <c r="F112" s="299">
        <v>0.2</v>
      </c>
      <c r="G112" s="300">
        <f>+VLOOKUP(B112,[111]Insumos!$A$2:$F$2700,5,FALSE)</f>
        <v>1586</v>
      </c>
      <c r="H112" s="300">
        <f>+ROUND(F112*G112,0)</f>
        <v>317</v>
      </c>
    </row>
    <row r="113" spans="1:10" s="104" customFormat="1">
      <c r="A113" s="299" t="s">
        <v>164</v>
      </c>
      <c r="B113" s="299" t="s">
        <v>166</v>
      </c>
      <c r="C113" s="299" t="s">
        <v>167</v>
      </c>
      <c r="D113" s="299" t="s">
        <v>79</v>
      </c>
      <c r="E113" s="299" t="s">
        <v>152</v>
      </c>
      <c r="F113" s="299">
        <v>0.75</v>
      </c>
      <c r="G113" s="300">
        <f>+VLOOKUP(B113,[111]Insumos!$A$2:$F$2700,5,FALSE)</f>
        <v>6032</v>
      </c>
      <c r="H113" s="300">
        <f>+ROUND(F113*G113,0)</f>
        <v>4524</v>
      </c>
    </row>
    <row r="115" spans="1:10" s="104" customFormat="1">
      <c r="A115" s="297" t="s">
        <v>168</v>
      </c>
      <c r="B115" s="297" t="s">
        <v>63</v>
      </c>
      <c r="C115" s="297" t="s">
        <v>169</v>
      </c>
      <c r="D115" s="297" t="s">
        <v>64</v>
      </c>
      <c r="E115" s="297" t="s">
        <v>155</v>
      </c>
      <c r="F115" s="297"/>
      <c r="G115" s="298"/>
      <c r="H115" s="298">
        <f>SUM(H116:H118)</f>
        <v>14546</v>
      </c>
      <c r="I115" s="145">
        <f>+AIU!$G$25</f>
        <v>1.3757999999999999</v>
      </c>
      <c r="J115" s="102">
        <f>ROUND(H115*I115,0)</f>
        <v>20012</v>
      </c>
    </row>
    <row r="116" spans="1:10" s="104" customFormat="1">
      <c r="A116" s="299" t="s">
        <v>168</v>
      </c>
      <c r="B116" s="299" t="s">
        <v>66</v>
      </c>
      <c r="C116" s="299" t="s">
        <v>67</v>
      </c>
      <c r="D116" s="299" t="s">
        <v>68</v>
      </c>
      <c r="E116" s="299" t="s">
        <v>69</v>
      </c>
      <c r="F116" s="299">
        <v>0.3</v>
      </c>
      <c r="G116" s="315">
        <f>+VLOOKUP(B116,[111]Insumos!$A$2:$F$2700,5,FALSE)</f>
        <v>21336</v>
      </c>
      <c r="H116" s="315">
        <f>+ROUND(F116*G116,0)</f>
        <v>6401</v>
      </c>
    </row>
    <row r="117" spans="1:10" s="104" customFormat="1">
      <c r="A117" s="299" t="s">
        <v>168</v>
      </c>
      <c r="B117" s="299" t="s">
        <v>73</v>
      </c>
      <c r="C117" s="299" t="s">
        <v>74</v>
      </c>
      <c r="D117" s="299" t="s">
        <v>75</v>
      </c>
      <c r="E117" s="299" t="s">
        <v>76</v>
      </c>
      <c r="F117" s="299">
        <v>0.5</v>
      </c>
      <c r="G117" s="315">
        <f>+VLOOKUP(B117,[111]Insumos!$A$2:$F$2700,5,FALSE)</f>
        <v>3030</v>
      </c>
      <c r="H117" s="315">
        <f>+ROUND(F117*G117,0)</f>
        <v>1515</v>
      </c>
    </row>
    <row r="118" spans="1:10" s="104" customFormat="1">
      <c r="A118" s="299" t="s">
        <v>168</v>
      </c>
      <c r="B118" s="299" t="s">
        <v>170</v>
      </c>
      <c r="C118" s="299" t="s">
        <v>171</v>
      </c>
      <c r="D118" s="299" t="s">
        <v>79</v>
      </c>
      <c r="E118" s="299" t="s">
        <v>172</v>
      </c>
      <c r="F118" s="299">
        <v>1.3</v>
      </c>
      <c r="G118" s="315">
        <v>5100</v>
      </c>
      <c r="H118" s="315">
        <f>+ROUND(F118*G118,0)</f>
        <v>6630</v>
      </c>
    </row>
    <row r="119" spans="1:10">
      <c r="A119" s="103"/>
      <c r="B119" s="103"/>
      <c r="C119" s="104"/>
      <c r="D119" s="104"/>
      <c r="E119" s="104"/>
      <c r="F119" s="104"/>
      <c r="G119" s="155"/>
      <c r="H119" s="155"/>
    </row>
    <row r="120" spans="1:10" s="104" customFormat="1">
      <c r="A120" s="297" t="s">
        <v>173</v>
      </c>
      <c r="B120" s="297" t="s">
        <v>63</v>
      </c>
      <c r="C120" s="297" t="s">
        <v>174</v>
      </c>
      <c r="D120" s="297" t="s">
        <v>64</v>
      </c>
      <c r="E120" s="297" t="s">
        <v>172</v>
      </c>
      <c r="F120" s="297"/>
      <c r="G120" s="298"/>
      <c r="H120" s="298">
        <f>+SUM(H121:H124)</f>
        <v>13307</v>
      </c>
      <c r="I120" s="145">
        <f>+AIU!$G$25</f>
        <v>1.3757999999999999</v>
      </c>
      <c r="J120" s="102">
        <f>ROUND(H120*I120,0)</f>
        <v>18308</v>
      </c>
    </row>
    <row r="121" spans="1:10" s="104" customFormat="1">
      <c r="A121" s="299" t="s">
        <v>173</v>
      </c>
      <c r="B121" s="299" t="s">
        <v>66</v>
      </c>
      <c r="C121" s="299" t="s">
        <v>67</v>
      </c>
      <c r="D121" s="299" t="s">
        <v>68</v>
      </c>
      <c r="E121" s="299" t="s">
        <v>69</v>
      </c>
      <c r="F121" s="299">
        <v>0.2</v>
      </c>
      <c r="G121" s="315">
        <f>+VLOOKUP(B121,[111]Insumos!$A$2:$F$2700,5,FALSE)</f>
        <v>21336</v>
      </c>
      <c r="H121" s="315">
        <f>+ROUND(F121*G121,0)</f>
        <v>4267</v>
      </c>
    </row>
    <row r="122" spans="1:10" s="104" customFormat="1">
      <c r="A122" s="299" t="s">
        <v>173</v>
      </c>
      <c r="B122" s="299" t="s">
        <v>73</v>
      </c>
      <c r="C122" s="299" t="s">
        <v>74</v>
      </c>
      <c r="D122" s="299" t="s">
        <v>75</v>
      </c>
      <c r="E122" s="299" t="s">
        <v>76</v>
      </c>
      <c r="F122" s="299">
        <v>0.7</v>
      </c>
      <c r="G122" s="315">
        <f>+VLOOKUP(B122,[111]Insumos!$A$2:$F$2700,5,FALSE)</f>
        <v>3030</v>
      </c>
      <c r="H122" s="315">
        <f>+ROUND(F122*G122,0)</f>
        <v>2121</v>
      </c>
    </row>
    <row r="123" spans="1:10" s="104" customFormat="1">
      <c r="A123" s="299" t="s">
        <v>173</v>
      </c>
      <c r="B123" s="299" t="s">
        <v>175</v>
      </c>
      <c r="C123" s="299" t="s">
        <v>176</v>
      </c>
      <c r="D123" s="299" t="s">
        <v>79</v>
      </c>
      <c r="E123" s="299" t="s">
        <v>172</v>
      </c>
      <c r="F123" s="299">
        <v>1.05</v>
      </c>
      <c r="G123" s="315">
        <v>6100</v>
      </c>
      <c r="H123" s="315">
        <f>+ROUND(F123*G123,0)</f>
        <v>6405</v>
      </c>
    </row>
    <row r="124" spans="1:10" s="104" customFormat="1">
      <c r="A124" s="299" t="s">
        <v>173</v>
      </c>
      <c r="B124" s="299" t="s">
        <v>177</v>
      </c>
      <c r="C124" s="299" t="s">
        <v>178</v>
      </c>
      <c r="D124" s="299" t="s">
        <v>79</v>
      </c>
      <c r="E124" s="299" t="s">
        <v>76</v>
      </c>
      <c r="F124" s="299">
        <v>0.05</v>
      </c>
      <c r="G124" s="315">
        <f>+VLOOKUP(B124,[111]Insumos!$A$2:$F$2700,5,FALSE)</f>
        <v>10271</v>
      </c>
      <c r="H124" s="315">
        <f>+ROUND(F124*G124,0)</f>
        <v>514</v>
      </c>
    </row>
    <row r="125" spans="1:10">
      <c r="A125" s="103"/>
      <c r="B125" s="103"/>
      <c r="C125" s="104"/>
      <c r="D125" s="104"/>
      <c r="E125" s="104"/>
      <c r="F125" s="104"/>
      <c r="G125" s="150"/>
      <c r="H125" s="150"/>
    </row>
    <row r="126" spans="1:10" s="146" customFormat="1">
      <c r="A126" s="297" t="s">
        <v>179</v>
      </c>
      <c r="B126" s="297" t="s">
        <v>63</v>
      </c>
      <c r="C126" s="297" t="s">
        <v>180</v>
      </c>
      <c r="D126" s="297" t="s">
        <v>64</v>
      </c>
      <c r="E126" s="297" t="s">
        <v>172</v>
      </c>
      <c r="F126" s="297"/>
      <c r="G126" s="298"/>
      <c r="H126" s="298">
        <f>SUM(H127:H131)</f>
        <v>7449</v>
      </c>
      <c r="I126" s="145">
        <f>+AIU!$G$25</f>
        <v>1.3757999999999999</v>
      </c>
      <c r="J126" s="102">
        <f>ROUND(H126*I126,0)</f>
        <v>10248</v>
      </c>
    </row>
    <row r="127" spans="1:10" s="104" customFormat="1">
      <c r="A127" s="299" t="s">
        <v>179</v>
      </c>
      <c r="B127" s="299" t="s">
        <v>73</v>
      </c>
      <c r="C127" s="299" t="s">
        <v>181</v>
      </c>
      <c r="D127" s="299" t="s">
        <v>75</v>
      </c>
      <c r="E127" s="299" t="s">
        <v>182</v>
      </c>
      <c r="F127" s="299">
        <v>0.05</v>
      </c>
      <c r="G127" s="315">
        <v>3030</v>
      </c>
      <c r="H127" s="315">
        <f t="shared" ref="H127:H131" si="6">+ROUND(F127*G127,0)</f>
        <v>152</v>
      </c>
    </row>
    <row r="128" spans="1:10" s="104" customFormat="1">
      <c r="A128" s="299" t="s">
        <v>179</v>
      </c>
      <c r="B128" s="299" t="s">
        <v>66</v>
      </c>
      <c r="C128" s="299" t="s">
        <v>67</v>
      </c>
      <c r="D128" s="299" t="s">
        <v>183</v>
      </c>
      <c r="E128" s="299" t="s">
        <v>184</v>
      </c>
      <c r="F128" s="299">
        <v>5.5E-2</v>
      </c>
      <c r="G128" s="315">
        <v>21336</v>
      </c>
      <c r="H128" s="315">
        <f t="shared" si="6"/>
        <v>1173</v>
      </c>
    </row>
    <row r="129" spans="1:10" s="104" customFormat="1">
      <c r="A129" s="299" t="s">
        <v>179</v>
      </c>
      <c r="B129" s="299" t="s">
        <v>185</v>
      </c>
      <c r="C129" s="299" t="s">
        <v>171</v>
      </c>
      <c r="D129" s="299" t="s">
        <v>79</v>
      </c>
      <c r="E129" s="299" t="s">
        <v>186</v>
      </c>
      <c r="F129" s="299">
        <v>1.05</v>
      </c>
      <c r="G129" s="315">
        <v>5100</v>
      </c>
      <c r="H129" s="315">
        <f t="shared" si="6"/>
        <v>5355</v>
      </c>
    </row>
    <row r="130" spans="1:10">
      <c r="A130" s="316" t="s">
        <v>179</v>
      </c>
      <c r="B130" s="316" t="s">
        <v>187</v>
      </c>
      <c r="C130" s="301" t="s">
        <v>188</v>
      </c>
      <c r="D130" s="301" t="s">
        <v>79</v>
      </c>
      <c r="E130" s="301" t="s">
        <v>186</v>
      </c>
      <c r="F130" s="301">
        <v>0.03</v>
      </c>
      <c r="G130" s="303">
        <v>6830</v>
      </c>
      <c r="H130" s="303">
        <f t="shared" si="6"/>
        <v>205</v>
      </c>
    </row>
    <row r="131" spans="1:10" s="104" customFormat="1">
      <c r="A131" s="301" t="s">
        <v>179</v>
      </c>
      <c r="B131" s="301" t="s">
        <v>189</v>
      </c>
      <c r="C131" s="301" t="s">
        <v>105</v>
      </c>
      <c r="D131" s="301" t="s">
        <v>190</v>
      </c>
      <c r="E131" s="301" t="s">
        <v>191</v>
      </c>
      <c r="F131" s="301">
        <v>3.5999999999999999E-3</v>
      </c>
      <c r="G131" s="303">
        <v>156760</v>
      </c>
      <c r="H131" s="303">
        <f t="shared" si="6"/>
        <v>564</v>
      </c>
    </row>
    <row r="132" spans="1:10">
      <c r="A132" s="105"/>
      <c r="B132" s="106"/>
      <c r="C132" s="107"/>
      <c r="D132" s="107"/>
      <c r="E132" s="107"/>
      <c r="F132" s="107"/>
      <c r="G132" s="152"/>
      <c r="H132" s="153"/>
    </row>
    <row r="133" spans="1:10" s="104" customFormat="1" ht="34.5" customHeight="1">
      <c r="A133" s="297" t="s">
        <v>192</v>
      </c>
      <c r="B133" s="297" t="s">
        <v>63</v>
      </c>
      <c r="C133" s="302" t="s">
        <v>193</v>
      </c>
      <c r="D133" s="297" t="s">
        <v>64</v>
      </c>
      <c r="E133" s="297" t="s">
        <v>76</v>
      </c>
      <c r="F133" s="297"/>
      <c r="G133" s="298"/>
      <c r="H133" s="298">
        <f>SUM(H134:H141)</f>
        <v>670879</v>
      </c>
      <c r="I133" s="145">
        <f>+AIU!$G$25</f>
        <v>1.3757999999999999</v>
      </c>
      <c r="J133" s="102">
        <f>ROUND(H133*I133,0)</f>
        <v>922995</v>
      </c>
    </row>
    <row r="134" spans="1:10" s="104" customFormat="1">
      <c r="A134" s="301" t="s">
        <v>192</v>
      </c>
      <c r="B134" s="299" t="s">
        <v>144</v>
      </c>
      <c r="C134" s="299" t="s">
        <v>145</v>
      </c>
      <c r="D134" s="299" t="s">
        <v>122</v>
      </c>
      <c r="E134" s="299" t="s">
        <v>82</v>
      </c>
      <c r="F134" s="299">
        <v>0.59899999999999998</v>
      </c>
      <c r="G134" s="300">
        <f>+VLOOKUP(B134,[111]Insumos!$A$2:$F$2700,5,FALSE)</f>
        <v>505796</v>
      </c>
      <c r="H134" s="300">
        <f t="shared" ref="H134:H141" si="7">+ROUND(F134*G134,0)</f>
        <v>302972</v>
      </c>
    </row>
    <row r="135" spans="1:10" s="104" customFormat="1">
      <c r="A135" s="301" t="s">
        <v>192</v>
      </c>
      <c r="B135" s="299" t="s">
        <v>194</v>
      </c>
      <c r="C135" s="299" t="s">
        <v>195</v>
      </c>
      <c r="D135" s="299" t="s">
        <v>68</v>
      </c>
      <c r="E135" s="299" t="s">
        <v>69</v>
      </c>
      <c r="F135" s="299">
        <v>5</v>
      </c>
      <c r="G135" s="300">
        <f>+VLOOKUP(B135,[111]Insumos!$A$2:$F$2700,5,FALSE)</f>
        <v>50556</v>
      </c>
      <c r="H135" s="300">
        <f t="shared" si="7"/>
        <v>252780</v>
      </c>
    </row>
    <row r="136" spans="1:10" s="104" customFormat="1">
      <c r="A136" s="301" t="s">
        <v>192</v>
      </c>
      <c r="B136" s="299" t="s">
        <v>196</v>
      </c>
      <c r="C136" s="299" t="s">
        <v>197</v>
      </c>
      <c r="D136" s="299" t="s">
        <v>71</v>
      </c>
      <c r="E136" s="299" t="s">
        <v>76</v>
      </c>
      <c r="F136" s="299">
        <v>4.3499999999999996</v>
      </c>
      <c r="G136" s="300">
        <f>+VLOOKUP(B136,[111]Insumos!$A$2:$F$2700,5,FALSE)</f>
        <v>1567</v>
      </c>
      <c r="H136" s="300">
        <f t="shared" si="7"/>
        <v>6816</v>
      </c>
    </row>
    <row r="137" spans="1:10" s="104" customFormat="1">
      <c r="A137" s="301" t="s">
        <v>192</v>
      </c>
      <c r="B137" s="299" t="s">
        <v>104</v>
      </c>
      <c r="C137" s="299" t="s">
        <v>105</v>
      </c>
      <c r="D137" s="299" t="s">
        <v>71</v>
      </c>
      <c r="E137" s="299" t="s">
        <v>106</v>
      </c>
      <c r="F137" s="299">
        <v>0.27760000000000001</v>
      </c>
      <c r="G137" s="300">
        <f>+VLOOKUP(B137,[111]Insumos!$A$2:$F$2700,5,FALSE)</f>
        <v>156760</v>
      </c>
      <c r="H137" s="300">
        <f t="shared" si="7"/>
        <v>43517</v>
      </c>
    </row>
    <row r="138" spans="1:10" s="104" customFormat="1">
      <c r="A138" s="301" t="s">
        <v>192</v>
      </c>
      <c r="B138" s="299" t="s">
        <v>73</v>
      </c>
      <c r="C138" s="299" t="s">
        <v>74</v>
      </c>
      <c r="D138" s="299" t="s">
        <v>75</v>
      </c>
      <c r="E138" s="299" t="s">
        <v>76</v>
      </c>
      <c r="F138" s="299">
        <v>0.35</v>
      </c>
      <c r="G138" s="300">
        <f>+VLOOKUP(B138,[111]Insumos!$A$2:$F$2700,5,FALSE)</f>
        <v>3030</v>
      </c>
      <c r="H138" s="300">
        <f t="shared" si="7"/>
        <v>1061</v>
      </c>
    </row>
    <row r="139" spans="1:10" s="104" customFormat="1">
      <c r="A139" s="301" t="s">
        <v>192</v>
      </c>
      <c r="B139" s="299" t="s">
        <v>77</v>
      </c>
      <c r="C139" s="299" t="s">
        <v>78</v>
      </c>
      <c r="D139" s="299" t="s">
        <v>79</v>
      </c>
      <c r="E139" s="299" t="s">
        <v>76</v>
      </c>
      <c r="F139" s="299">
        <v>10</v>
      </c>
      <c r="G139" s="300">
        <f>+VLOOKUP(B139,[111]Insumos!$A$2:$F$2700,5,FALSE)</f>
        <v>1586</v>
      </c>
      <c r="H139" s="300">
        <f t="shared" si="7"/>
        <v>15860</v>
      </c>
    </row>
    <row r="140" spans="1:10" s="104" customFormat="1">
      <c r="A140" s="301" t="s">
        <v>192</v>
      </c>
      <c r="B140" s="299" t="s">
        <v>198</v>
      </c>
      <c r="C140" s="299" t="s">
        <v>199</v>
      </c>
      <c r="D140" s="299" t="s">
        <v>79</v>
      </c>
      <c r="E140" s="299" t="s">
        <v>82</v>
      </c>
      <c r="F140" s="299">
        <v>0.15429999999999999</v>
      </c>
      <c r="G140" s="300">
        <f>+VLOOKUP(B140,[111]Insumos!$A$2:$F$2700,5,FALSE)</f>
        <v>2442</v>
      </c>
      <c r="H140" s="300">
        <f t="shared" si="7"/>
        <v>377</v>
      </c>
    </row>
    <row r="141" spans="1:10" s="104" customFormat="1">
      <c r="A141" s="301" t="s">
        <v>192</v>
      </c>
      <c r="B141" s="299" t="s">
        <v>170</v>
      </c>
      <c r="C141" s="299" t="s">
        <v>171</v>
      </c>
      <c r="D141" s="299" t="s">
        <v>79</v>
      </c>
      <c r="E141" s="299" t="s">
        <v>172</v>
      </c>
      <c r="F141" s="299">
        <v>12</v>
      </c>
      <c r="G141" s="300">
        <f>+VLOOKUP(B141,[111]Insumos!$A$2:$F$2700,5,FALSE)</f>
        <v>3958</v>
      </c>
      <c r="H141" s="300">
        <f t="shared" si="7"/>
        <v>47496</v>
      </c>
    </row>
    <row r="142" spans="1:10">
      <c r="A142" s="103"/>
      <c r="B142" s="103"/>
      <c r="C142" s="104"/>
      <c r="D142" s="104"/>
      <c r="E142" s="104"/>
      <c r="F142" s="104"/>
      <c r="G142" s="150"/>
      <c r="H142" s="150"/>
    </row>
    <row r="143" spans="1:10" s="104" customFormat="1" ht="28.9" customHeight="1">
      <c r="A143" s="297" t="s">
        <v>200</v>
      </c>
      <c r="B143" s="297" t="s">
        <v>63</v>
      </c>
      <c r="C143" s="302" t="s">
        <v>201</v>
      </c>
      <c r="D143" s="297" t="s">
        <v>64</v>
      </c>
      <c r="E143" s="297" t="s">
        <v>82</v>
      </c>
      <c r="F143" s="297"/>
      <c r="G143" s="298"/>
      <c r="H143" s="298">
        <f>SUM(H144:H148)</f>
        <v>100495</v>
      </c>
      <c r="I143" s="145">
        <f>+AIU!$G$25</f>
        <v>1.3757999999999999</v>
      </c>
      <c r="J143" s="102">
        <f>ROUND(H143*I143,0)</f>
        <v>138261</v>
      </c>
    </row>
    <row r="144" spans="1:10" s="104" customFormat="1">
      <c r="A144" s="299" t="s">
        <v>200</v>
      </c>
      <c r="B144" s="299" t="s">
        <v>66</v>
      </c>
      <c r="C144" s="299" t="s">
        <v>67</v>
      </c>
      <c r="D144" s="299" t="s">
        <v>68</v>
      </c>
      <c r="E144" s="299" t="s">
        <v>69</v>
      </c>
      <c r="F144" s="299">
        <v>0.3</v>
      </c>
      <c r="G144" s="300">
        <f>+VLOOKUP(B144,[111]Insumos!$A$2:$F$2700,5,FALSE)</f>
        <v>21336</v>
      </c>
      <c r="H144" s="300">
        <f>+ROUND(F144*G144,0)</f>
        <v>6401</v>
      </c>
    </row>
    <row r="145" spans="1:16" s="104" customFormat="1">
      <c r="A145" s="299" t="s">
        <v>200</v>
      </c>
      <c r="B145" s="299" t="s">
        <v>104</v>
      </c>
      <c r="C145" s="299" t="s">
        <v>105</v>
      </c>
      <c r="D145" s="299" t="s">
        <v>71</v>
      </c>
      <c r="E145" s="299" t="s">
        <v>106</v>
      </c>
      <c r="F145" s="299">
        <v>1.09E-2</v>
      </c>
      <c r="G145" s="300">
        <f>+VLOOKUP(B145,[111]Insumos!$A$2:$F$2700,5,FALSE)</f>
        <v>156760</v>
      </c>
      <c r="H145" s="300">
        <f>+ROUND(F145*G145,0)</f>
        <v>1709</v>
      </c>
    </row>
    <row r="146" spans="1:16" s="104" customFormat="1">
      <c r="A146" s="299" t="s">
        <v>200</v>
      </c>
      <c r="B146" s="299" t="s">
        <v>73</v>
      </c>
      <c r="C146" s="299" t="s">
        <v>74</v>
      </c>
      <c r="D146" s="299" t="s">
        <v>75</v>
      </c>
      <c r="E146" s="299" t="s">
        <v>76</v>
      </c>
      <c r="F146" s="299">
        <v>0.3</v>
      </c>
      <c r="G146" s="300">
        <f>+VLOOKUP(B146,[111]Insumos!$A$2:$F$2700,5,FALSE)</f>
        <v>3030</v>
      </c>
      <c r="H146" s="300">
        <f>+ROUND(F146*G146,0)</f>
        <v>909</v>
      </c>
    </row>
    <row r="147" spans="1:16" s="104" customFormat="1">
      <c r="A147" s="299" t="s">
        <v>200</v>
      </c>
      <c r="B147" s="299" t="s">
        <v>77</v>
      </c>
      <c r="C147" s="299" t="s">
        <v>78</v>
      </c>
      <c r="D147" s="299" t="s">
        <v>79</v>
      </c>
      <c r="E147" s="299" t="s">
        <v>76</v>
      </c>
      <c r="F147" s="299">
        <v>0.2</v>
      </c>
      <c r="G147" s="300">
        <f>+VLOOKUP(B147,[111]Insumos!$A$2:$F$2700,5,FALSE)</f>
        <v>1586</v>
      </c>
      <c r="H147" s="300">
        <f>+ROUND(F147*G147,0)</f>
        <v>317</v>
      </c>
    </row>
    <row r="148" spans="1:16" s="104" customFormat="1">
      <c r="A148" s="299" t="s">
        <v>200</v>
      </c>
      <c r="B148" s="299" t="s">
        <v>202</v>
      </c>
      <c r="C148" s="299" t="s">
        <v>203</v>
      </c>
      <c r="D148" s="299" t="s">
        <v>79</v>
      </c>
      <c r="E148" s="299" t="s">
        <v>76</v>
      </c>
      <c r="F148" s="299">
        <v>1.24</v>
      </c>
      <c r="G148" s="300">
        <f>+VLOOKUP(B148,[111]Insumos!$A$2:$F$2700,5,FALSE)</f>
        <v>73515</v>
      </c>
      <c r="H148" s="300">
        <f>+ROUND(F148*G148,0)</f>
        <v>91159</v>
      </c>
    </row>
    <row r="150" spans="1:16" s="157" customFormat="1">
      <c r="A150" s="297" t="s">
        <v>204</v>
      </c>
      <c r="B150" s="297" t="s">
        <v>63</v>
      </c>
      <c r="C150" s="302" t="s">
        <v>205</v>
      </c>
      <c r="D150" s="297" t="s">
        <v>64</v>
      </c>
      <c r="E150" s="297" t="s">
        <v>82</v>
      </c>
      <c r="F150" s="297"/>
      <c r="G150" s="298"/>
      <c r="H150" s="298">
        <f>SUM(H151:H155)</f>
        <v>29081</v>
      </c>
      <c r="I150" s="160">
        <f>+AIU!$G$25</f>
        <v>1.3757999999999999</v>
      </c>
      <c r="J150" s="161">
        <f>ROUND(H150*I150,0)</f>
        <v>40010</v>
      </c>
    </row>
    <row r="151" spans="1:16" s="157" customFormat="1">
      <c r="A151" s="311" t="s">
        <v>204</v>
      </c>
      <c r="B151" s="311" t="s">
        <v>92</v>
      </c>
      <c r="C151" s="311" t="s">
        <v>93</v>
      </c>
      <c r="D151" s="311" t="s">
        <v>68</v>
      </c>
      <c r="E151" s="311" t="s">
        <v>69</v>
      </c>
      <c r="F151" s="311">
        <v>0.04</v>
      </c>
      <c r="G151" s="314">
        <f>+VLOOKUP(B151,[111]Insumos!$A$2:$F$2700,5,FALSE)</f>
        <v>37748</v>
      </c>
      <c r="H151" s="314">
        <f>+ROUND(F151*G151,0)</f>
        <v>1510</v>
      </c>
    </row>
    <row r="152" spans="1:16" s="157" customFormat="1" ht="15" customHeight="1">
      <c r="A152" s="311" t="s">
        <v>204</v>
      </c>
      <c r="B152" s="162" t="s">
        <v>206</v>
      </c>
      <c r="C152" s="163" t="s">
        <v>207</v>
      </c>
      <c r="D152" s="311" t="s">
        <v>71</v>
      </c>
      <c r="E152" s="311" t="s">
        <v>69</v>
      </c>
      <c r="F152" s="311">
        <v>0.04</v>
      </c>
      <c r="G152" s="314">
        <v>139125</v>
      </c>
      <c r="H152" s="314">
        <f>+ROUND(F152*G152,0)</f>
        <v>5565</v>
      </c>
      <c r="I152" s="147"/>
      <c r="J152" s="99"/>
      <c r="K152" s="99"/>
      <c r="L152" s="158"/>
      <c r="M152" s="99"/>
      <c r="N152" s="159"/>
      <c r="O152" s="99"/>
      <c r="P152" s="99"/>
    </row>
    <row r="153" spans="1:16" s="157" customFormat="1">
      <c r="A153" s="311" t="s">
        <v>204</v>
      </c>
      <c r="B153" s="311" t="s">
        <v>208</v>
      </c>
      <c r="C153" s="311" t="s">
        <v>209</v>
      </c>
      <c r="D153" s="311" t="s">
        <v>71</v>
      </c>
      <c r="E153" s="311" t="s">
        <v>72</v>
      </c>
      <c r="F153" s="311">
        <v>0.217</v>
      </c>
      <c r="G153" s="314">
        <v>80000</v>
      </c>
      <c r="H153" s="314">
        <f>+ROUND(F153*G153,0)</f>
        <v>17360</v>
      </c>
      <c r="I153" s="147"/>
      <c r="J153" s="99"/>
      <c r="K153" s="99"/>
      <c r="L153" s="158"/>
      <c r="M153" s="99"/>
      <c r="N153" s="159"/>
      <c r="O153" s="99"/>
      <c r="P153" s="99"/>
    </row>
    <row r="154" spans="1:16" s="157" customFormat="1">
      <c r="A154" s="311" t="s">
        <v>204</v>
      </c>
      <c r="B154" s="311" t="s">
        <v>73</v>
      </c>
      <c r="C154" s="311" t="s">
        <v>74</v>
      </c>
      <c r="D154" s="311" t="s">
        <v>75</v>
      </c>
      <c r="E154" s="311" t="s">
        <v>76</v>
      </c>
      <c r="F154" s="311">
        <v>0.04</v>
      </c>
      <c r="G154" s="314">
        <f>+VLOOKUP(B154,[111]Insumos!$A$2:$F$2700,5,FALSE)</f>
        <v>3030</v>
      </c>
      <c r="H154" s="314">
        <f>+ROUND(F154*G154,0)</f>
        <v>121</v>
      </c>
      <c r="I154" s="147"/>
      <c r="J154" s="99"/>
      <c r="K154" s="99"/>
      <c r="L154" s="158"/>
      <c r="M154" s="99"/>
      <c r="N154" s="159"/>
      <c r="O154" s="99"/>
      <c r="P154" s="99"/>
    </row>
    <row r="155" spans="1:16" s="157" customFormat="1">
      <c r="A155" s="311" t="s">
        <v>204</v>
      </c>
      <c r="B155" s="311"/>
      <c r="C155" s="311" t="s">
        <v>88</v>
      </c>
      <c r="D155" s="311"/>
      <c r="E155" s="311" t="s">
        <v>82</v>
      </c>
      <c r="F155" s="311">
        <v>1</v>
      </c>
      <c r="G155" s="314">
        <v>4525</v>
      </c>
      <c r="H155" s="314">
        <f>+ROUND(F155*G155,0)</f>
        <v>4525</v>
      </c>
      <c r="I155" s="147"/>
      <c r="J155" s="99"/>
      <c r="K155" s="99"/>
      <c r="L155" s="158"/>
      <c r="M155" s="99"/>
      <c r="N155" s="159"/>
      <c r="O155" s="99"/>
      <c r="P155" s="99"/>
    </row>
    <row r="156" spans="1:16" s="164" customFormat="1">
      <c r="G156" s="165"/>
      <c r="H156" s="165"/>
    </row>
    <row r="157" spans="1:16" s="104" customFormat="1">
      <c r="A157" s="297" t="s">
        <v>210</v>
      </c>
      <c r="B157" s="297" t="s">
        <v>63</v>
      </c>
      <c r="C157" s="297" t="s">
        <v>211</v>
      </c>
      <c r="D157" s="297" t="s">
        <v>64</v>
      </c>
      <c r="E157" s="297" t="s">
        <v>106</v>
      </c>
      <c r="F157" s="297"/>
      <c r="G157" s="298"/>
      <c r="H157" s="298">
        <f>SUM(H158)</f>
        <v>65648</v>
      </c>
      <c r="I157" s="145">
        <f>+AIU!$G$25</f>
        <v>1.3757999999999999</v>
      </c>
      <c r="J157" s="102">
        <f>ROUND(H157*I157,0)</f>
        <v>90319</v>
      </c>
    </row>
    <row r="158" spans="1:16" s="104" customFormat="1">
      <c r="A158" s="299" t="s">
        <v>210</v>
      </c>
      <c r="B158" s="299" t="s">
        <v>212</v>
      </c>
      <c r="C158" s="299" t="s">
        <v>213</v>
      </c>
      <c r="D158" s="299" t="s">
        <v>68</v>
      </c>
      <c r="E158" s="299" t="s">
        <v>69</v>
      </c>
      <c r="F158" s="299">
        <v>8</v>
      </c>
      <c r="G158" s="300">
        <f>+VLOOKUP(B158,[111]Insumos!$A$2:$F$2700,5,FALSE)</f>
        <v>8206</v>
      </c>
      <c r="H158" s="300">
        <f>+ROUND(F158*G158,0)</f>
        <v>65648</v>
      </c>
    </row>
    <row r="160" spans="1:16" s="104" customFormat="1">
      <c r="A160" s="297" t="s">
        <v>214</v>
      </c>
      <c r="B160" s="297" t="s">
        <v>63</v>
      </c>
      <c r="C160" s="297" t="s">
        <v>215</v>
      </c>
      <c r="D160" s="297" t="s">
        <v>64</v>
      </c>
      <c r="E160" s="297" t="s">
        <v>106</v>
      </c>
      <c r="F160" s="297"/>
      <c r="G160" s="298"/>
      <c r="H160" s="298">
        <f>SUM(H161)</f>
        <v>89112</v>
      </c>
      <c r="I160" s="145">
        <f>+AIU!$G$25</f>
        <v>1.3757999999999999</v>
      </c>
      <c r="J160" s="102">
        <f>ROUND(H160*I160,0)</f>
        <v>122600</v>
      </c>
    </row>
    <row r="161" spans="1:14" s="104" customFormat="1">
      <c r="A161" s="299" t="s">
        <v>214</v>
      </c>
      <c r="B161" s="299"/>
      <c r="C161" s="299" t="s">
        <v>216</v>
      </c>
      <c r="D161" s="299" t="s">
        <v>68</v>
      </c>
      <c r="E161" s="299" t="s">
        <v>69</v>
      </c>
      <c r="F161" s="299">
        <v>8</v>
      </c>
      <c r="G161" s="300">
        <v>11139</v>
      </c>
      <c r="H161" s="300">
        <f>ROUND((F161*G161),0)</f>
        <v>89112</v>
      </c>
    </row>
    <row r="162" spans="1:14">
      <c r="I162" s="104"/>
      <c r="J162" s="104"/>
      <c r="K162" s="104"/>
      <c r="L162" s="104"/>
      <c r="M162" s="104"/>
      <c r="N162" s="104"/>
    </row>
    <row r="163" spans="1:14" s="157" customFormat="1" ht="30.75" customHeight="1">
      <c r="A163" s="297" t="s">
        <v>217</v>
      </c>
      <c r="B163" s="297" t="s">
        <v>63</v>
      </c>
      <c r="C163" s="302" t="s">
        <v>218</v>
      </c>
      <c r="D163" s="297" t="s">
        <v>64</v>
      </c>
      <c r="E163" s="297" t="s">
        <v>65</v>
      </c>
      <c r="F163" s="297"/>
      <c r="G163" s="298"/>
      <c r="H163" s="298">
        <f>SUM(H164)</f>
        <v>57750</v>
      </c>
      <c r="I163" s="145">
        <f>+AIU!$G$25</f>
        <v>1.3757999999999999</v>
      </c>
      <c r="J163" s="102">
        <f>ROUND(H163*I163,0)</f>
        <v>79452</v>
      </c>
      <c r="K163" s="104"/>
      <c r="L163" s="104"/>
      <c r="M163" s="104"/>
      <c r="N163" s="104"/>
    </row>
    <row r="164" spans="1:14" s="104" customFormat="1" ht="31.5" customHeight="1">
      <c r="A164" s="299" t="s">
        <v>217</v>
      </c>
      <c r="B164" s="299" t="s">
        <v>219</v>
      </c>
      <c r="C164" s="317" t="s">
        <v>220</v>
      </c>
      <c r="D164" s="299" t="s">
        <v>79</v>
      </c>
      <c r="E164" s="299" t="s">
        <v>65</v>
      </c>
      <c r="F164" s="299">
        <v>1</v>
      </c>
      <c r="G164" s="300">
        <v>57750</v>
      </c>
      <c r="H164" s="300">
        <f>+ROUND(F164*G164,0)</f>
        <v>57750</v>
      </c>
    </row>
    <row r="165" spans="1:14">
      <c r="I165" s="104"/>
      <c r="J165" s="104"/>
      <c r="K165" s="104"/>
      <c r="L165" s="104"/>
      <c r="M165" s="104"/>
      <c r="N165" s="104"/>
    </row>
  </sheetData>
  <mergeCells count="2">
    <mergeCell ref="A1:H1"/>
    <mergeCell ref="A3:H3"/>
  </mergeCells>
  <phoneticPr fontId="22" type="noConversion"/>
  <pageMargins left="0.70866141732283472" right="0.70866141732283472" top="0.74803149606299213" bottom="0.74803149606299213" header="0.31496062992125984" footer="0.31496062992125984"/>
  <pageSetup scale="53" orientation="landscape" r:id="rId1"/>
  <rowBreaks count="1" manualBreakCount="1">
    <brk id="113" max="9" man="1"/>
  </rowBreaks>
  <colBreaks count="1" manualBreakCount="1">
    <brk id="10" max="249"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47"/>
  <sheetViews>
    <sheetView topLeftCell="A7" zoomScale="70" zoomScaleNormal="70" workbookViewId="0">
      <selection activeCell="H48" sqref="H48"/>
    </sheetView>
  </sheetViews>
  <sheetFormatPr baseColWidth="10" defaultColWidth="11.5703125" defaultRowHeight="15"/>
  <cols>
    <col min="1" max="1" width="11" style="109" customWidth="1"/>
    <col min="2" max="2" width="59.28515625" style="109" customWidth="1"/>
    <col min="3" max="3" width="7.42578125" style="109" customWidth="1"/>
    <col min="4" max="4" width="10.7109375" style="125" customWidth="1"/>
    <col min="5" max="5" width="18.140625" style="125" customWidth="1"/>
    <col min="6" max="6" width="15.7109375" style="125" customWidth="1"/>
    <col min="7" max="7" width="11.5703125" style="125"/>
    <col min="8" max="8" width="11.5703125" style="144"/>
    <col min="9" max="9" width="14.140625" style="109" customWidth="1"/>
    <col min="10" max="10" width="16.42578125" style="109" customWidth="1"/>
    <col min="11" max="16384" width="11.5703125" style="109"/>
  </cols>
  <sheetData>
    <row r="1" spans="1:15" ht="33.6" customHeight="1" thickBot="1">
      <c r="A1" s="318" t="s">
        <v>221</v>
      </c>
      <c r="B1" s="450" t="s">
        <v>222</v>
      </c>
      <c r="C1" s="451"/>
      <c r="D1" s="451"/>
      <c r="E1" s="451"/>
      <c r="F1" s="451"/>
      <c r="G1" s="451"/>
      <c r="H1" s="451"/>
      <c r="I1" s="451"/>
      <c r="J1" s="452"/>
      <c r="K1" s="108"/>
    </row>
    <row r="2" spans="1:15" ht="15.75" thickBot="1">
      <c r="A2" s="110"/>
      <c r="B2" s="108"/>
      <c r="C2" s="111"/>
      <c r="D2" s="112"/>
      <c r="E2" s="112"/>
      <c r="F2" s="113"/>
      <c r="G2" s="111"/>
      <c r="H2" s="114"/>
      <c r="I2" s="115"/>
      <c r="J2" s="116"/>
      <c r="K2" s="108"/>
    </row>
    <row r="3" spans="1:15" ht="15.75" thickBot="1">
      <c r="A3" s="319" t="s">
        <v>223</v>
      </c>
      <c r="B3" s="320"/>
      <c r="C3" s="453" t="s">
        <v>224</v>
      </c>
      <c r="D3" s="454"/>
      <c r="E3" s="321">
        <v>425207152.20235503</v>
      </c>
      <c r="F3" s="117"/>
      <c r="G3" s="118"/>
      <c r="H3" s="119"/>
      <c r="I3" s="120"/>
      <c r="J3" s="121"/>
      <c r="K3" s="108"/>
    </row>
    <row r="4" spans="1:15" ht="15.75" thickBot="1">
      <c r="A4" s="122" t="s">
        <v>225</v>
      </c>
      <c r="B4" s="123"/>
      <c r="C4" s="455" t="s">
        <v>226</v>
      </c>
      <c r="D4" s="456"/>
      <c r="E4" s="124">
        <v>3</v>
      </c>
      <c r="G4" s="111"/>
      <c r="H4" s="126"/>
      <c r="I4" s="115"/>
      <c r="J4" s="127"/>
      <c r="K4" s="108"/>
    </row>
    <row r="5" spans="1:15" ht="15.75" thickBot="1">
      <c r="A5" s="128"/>
      <c r="B5" s="108"/>
      <c r="C5" s="457" t="s">
        <v>227</v>
      </c>
      <c r="D5" s="458"/>
      <c r="E5" s="322">
        <f>+E4*30</f>
        <v>90</v>
      </c>
      <c r="F5" s="129"/>
      <c r="G5" s="111"/>
      <c r="H5" s="126"/>
      <c r="I5" s="115"/>
      <c r="J5" s="127"/>
      <c r="K5" s="108"/>
    </row>
    <row r="6" spans="1:15" ht="15.75" thickBot="1">
      <c r="A6" s="110"/>
      <c r="B6" s="108"/>
      <c r="C6" s="111"/>
      <c r="D6" s="112"/>
      <c r="E6" s="112"/>
      <c r="F6" s="113"/>
      <c r="G6" s="111"/>
      <c r="H6" s="126"/>
      <c r="I6" s="115"/>
      <c r="J6" s="116"/>
      <c r="K6" s="108"/>
    </row>
    <row r="7" spans="1:15" ht="39" thickBot="1">
      <c r="A7" s="323" t="s">
        <v>228</v>
      </c>
      <c r="B7" s="324" t="s">
        <v>229</v>
      </c>
      <c r="C7" s="325" t="s">
        <v>230</v>
      </c>
      <c r="D7" s="326" t="s">
        <v>12</v>
      </c>
      <c r="E7" s="326" t="s">
        <v>231</v>
      </c>
      <c r="F7" s="327" t="s">
        <v>232</v>
      </c>
      <c r="G7" s="325" t="s">
        <v>233</v>
      </c>
      <c r="H7" s="327" t="s">
        <v>28</v>
      </c>
      <c r="I7" s="327" t="s">
        <v>234</v>
      </c>
      <c r="J7" s="328" t="s">
        <v>30</v>
      </c>
      <c r="K7" s="130"/>
      <c r="M7" s="109">
        <v>585000000</v>
      </c>
    </row>
    <row r="8" spans="1:15" ht="15.75" thickBot="1">
      <c r="A8" s="110"/>
      <c r="B8" s="108"/>
      <c r="C8" s="111"/>
      <c r="D8" s="112"/>
      <c r="E8" s="112"/>
      <c r="F8" s="113"/>
      <c r="G8" s="111"/>
      <c r="H8" s="126"/>
      <c r="I8" s="115"/>
      <c r="J8" s="116"/>
      <c r="K8" s="108"/>
      <c r="M8" s="109">
        <f>+M7/(1+J47)</f>
        <v>425207152.20235503</v>
      </c>
      <c r="O8" s="367">
        <f>+M8-E3</f>
        <v>0</v>
      </c>
    </row>
    <row r="9" spans="1:15">
      <c r="A9" s="329">
        <v>1</v>
      </c>
      <c r="B9" s="330" t="s">
        <v>235</v>
      </c>
      <c r="C9" s="331"/>
      <c r="D9" s="332"/>
      <c r="E9" s="332"/>
      <c r="F9" s="333"/>
      <c r="G9" s="331"/>
      <c r="H9" s="334"/>
      <c r="I9" s="335"/>
      <c r="J9" s="336">
        <f>+J10</f>
        <v>0.16090371397948716</v>
      </c>
      <c r="K9" s="108"/>
    </row>
    <row r="10" spans="1:15">
      <c r="A10" s="167">
        <v>1.1000000000000001</v>
      </c>
      <c r="B10" s="168" t="s">
        <v>236</v>
      </c>
      <c r="C10" s="169"/>
      <c r="D10" s="170"/>
      <c r="E10" s="170"/>
      <c r="F10" s="171"/>
      <c r="G10" s="169"/>
      <c r="H10" s="172"/>
      <c r="I10" s="173">
        <f>SUM(H11:H21)</f>
        <v>68417410</v>
      </c>
      <c r="J10" s="174">
        <f>+I10/$E$3</f>
        <v>0.16090371397948716</v>
      </c>
      <c r="K10" s="131">
        <f>SUM(J11:J22)</f>
        <v>0.16090371397948716</v>
      </c>
    </row>
    <row r="11" spans="1:15">
      <c r="A11" s="175"/>
      <c r="B11" s="337" t="s">
        <v>237</v>
      </c>
      <c r="C11" s="338" t="s">
        <v>238</v>
      </c>
      <c r="D11" s="339">
        <v>1</v>
      </c>
      <c r="E11" s="340">
        <v>0.3</v>
      </c>
      <c r="F11" s="341">
        <v>5800000</v>
      </c>
      <c r="G11" s="342">
        <v>0.54830000000000001</v>
      </c>
      <c r="H11" s="343">
        <f>+D11*E11*F11*(1+G11)*$E$4</f>
        <v>8082126</v>
      </c>
      <c r="I11" s="344"/>
      <c r="J11" s="345">
        <f>+H11/$E$3</f>
        <v>1.9007502479999997E-2</v>
      </c>
      <c r="K11" s="132"/>
    </row>
    <row r="12" spans="1:15">
      <c r="A12" s="176"/>
      <c r="B12" s="346" t="s">
        <v>239</v>
      </c>
      <c r="C12" s="347" t="s">
        <v>238</v>
      </c>
      <c r="D12" s="339">
        <v>1</v>
      </c>
      <c r="E12" s="348">
        <v>1</v>
      </c>
      <c r="F12" s="349">
        <v>4060000</v>
      </c>
      <c r="G12" s="350">
        <v>0.54830000000000001</v>
      </c>
      <c r="H12" s="351">
        <f t="shared" ref="H12:H16" si="0">+D12*E12*F12*(1+G12)*$E$4</f>
        <v>18858294</v>
      </c>
      <c r="I12" s="352"/>
      <c r="J12" s="353">
        <f t="shared" ref="J12:J22" si="1">+H12/$E$3</f>
        <v>4.4350839119999999E-2</v>
      </c>
      <c r="K12" s="108"/>
    </row>
    <row r="13" spans="1:15">
      <c r="A13" s="176"/>
      <c r="B13" s="346" t="s">
        <v>240</v>
      </c>
      <c r="C13" s="347" t="s">
        <v>238</v>
      </c>
      <c r="D13" s="339">
        <v>1</v>
      </c>
      <c r="E13" s="354">
        <v>1</v>
      </c>
      <c r="F13" s="349">
        <v>2400000</v>
      </c>
      <c r="G13" s="350">
        <v>0.54830000000000001</v>
      </c>
      <c r="H13" s="351">
        <f t="shared" si="0"/>
        <v>11147760</v>
      </c>
      <c r="I13" s="352"/>
      <c r="J13" s="353">
        <f t="shared" si="1"/>
        <v>2.6217244799999997E-2</v>
      </c>
      <c r="K13" s="108"/>
    </row>
    <row r="14" spans="1:15">
      <c r="A14" s="176"/>
      <c r="B14" s="346" t="s">
        <v>241</v>
      </c>
      <c r="C14" s="347" t="s">
        <v>238</v>
      </c>
      <c r="D14" s="339">
        <v>1</v>
      </c>
      <c r="E14" s="354">
        <v>1</v>
      </c>
      <c r="F14" s="349">
        <v>2900000</v>
      </c>
      <c r="G14" s="350">
        <v>0.54830000000000001</v>
      </c>
      <c r="H14" s="351">
        <f t="shared" si="0"/>
        <v>13470210</v>
      </c>
      <c r="I14" s="352"/>
      <c r="J14" s="353">
        <f t="shared" si="1"/>
        <v>3.1679170799999996E-2</v>
      </c>
      <c r="K14" s="108"/>
    </row>
    <row r="15" spans="1:15">
      <c r="A15" s="176"/>
      <c r="B15" s="346" t="s">
        <v>242</v>
      </c>
      <c r="C15" s="347" t="s">
        <v>238</v>
      </c>
      <c r="D15" s="339">
        <v>1</v>
      </c>
      <c r="E15" s="354">
        <v>0.5</v>
      </c>
      <c r="F15" s="349">
        <v>2900000</v>
      </c>
      <c r="G15" s="350">
        <v>0.54830000000000001</v>
      </c>
      <c r="H15" s="351">
        <f t="shared" si="0"/>
        <v>6735105</v>
      </c>
      <c r="I15" s="352"/>
      <c r="J15" s="353">
        <f t="shared" si="1"/>
        <v>1.5839585399999998E-2</v>
      </c>
      <c r="K15" s="108"/>
    </row>
    <row r="16" spans="1:15">
      <c r="A16" s="176"/>
      <c r="B16" s="346" t="s">
        <v>243</v>
      </c>
      <c r="C16" s="347" t="s">
        <v>238</v>
      </c>
      <c r="D16" s="339">
        <v>1</v>
      </c>
      <c r="E16" s="348">
        <v>0.3</v>
      </c>
      <c r="F16" s="349">
        <v>2900000</v>
      </c>
      <c r="G16" s="350">
        <v>0.54830000000000001</v>
      </c>
      <c r="H16" s="351">
        <f t="shared" si="0"/>
        <v>4041063</v>
      </c>
      <c r="I16" s="352"/>
      <c r="J16" s="353">
        <f t="shared" si="1"/>
        <v>9.5037512399999986E-3</v>
      </c>
      <c r="K16" s="108"/>
    </row>
    <row r="17" spans="1:11">
      <c r="A17" s="175"/>
      <c r="B17" s="337" t="s">
        <v>244</v>
      </c>
      <c r="C17" s="338" t="s">
        <v>238</v>
      </c>
      <c r="D17" s="339">
        <v>1</v>
      </c>
      <c r="E17" s="340">
        <v>0.2</v>
      </c>
      <c r="F17" s="341">
        <v>1160000</v>
      </c>
      <c r="G17" s="342">
        <v>0.69950000000000001</v>
      </c>
      <c r="H17" s="343">
        <f>+D17*E17*F17*(1+G17)*$E$4</f>
        <v>1182852</v>
      </c>
      <c r="I17" s="344"/>
      <c r="J17" s="345">
        <f>+H17/$E$3</f>
        <v>2.7818252676923075E-3</v>
      </c>
      <c r="K17" s="132"/>
    </row>
    <row r="18" spans="1:11">
      <c r="A18" s="133"/>
      <c r="B18" s="134"/>
      <c r="C18" s="135"/>
      <c r="D18" s="136"/>
      <c r="E18" s="137"/>
      <c r="F18" s="138"/>
      <c r="G18" s="139"/>
      <c r="H18" s="140"/>
      <c r="I18" s="120"/>
      <c r="J18" s="141"/>
      <c r="K18" s="108"/>
    </row>
    <row r="19" spans="1:11" ht="37.15" customHeight="1">
      <c r="A19" s="175"/>
      <c r="B19" s="355" t="s">
        <v>245</v>
      </c>
      <c r="C19" s="338" t="s">
        <v>246</v>
      </c>
      <c r="D19" s="339">
        <v>1</v>
      </c>
      <c r="E19" s="340">
        <v>1</v>
      </c>
      <c r="F19" s="341">
        <v>800000</v>
      </c>
      <c r="G19" s="342"/>
      <c r="H19" s="343">
        <f>+D19*E19*F19*E4</f>
        <v>2400000</v>
      </c>
      <c r="I19" s="344"/>
      <c r="J19" s="345">
        <f t="shared" si="1"/>
        <v>5.6443076923076915E-3</v>
      </c>
      <c r="K19" s="132"/>
    </row>
    <row r="20" spans="1:11">
      <c r="A20" s="176"/>
      <c r="B20" s="346" t="s">
        <v>247</v>
      </c>
      <c r="C20" s="347" t="s">
        <v>238</v>
      </c>
      <c r="D20" s="356">
        <v>1</v>
      </c>
      <c r="E20" s="354">
        <v>1</v>
      </c>
      <c r="F20" s="349">
        <v>1000000</v>
      </c>
      <c r="G20" s="350"/>
      <c r="H20" s="351">
        <f>F20</f>
        <v>1000000</v>
      </c>
      <c r="I20" s="352"/>
      <c r="J20" s="353">
        <f t="shared" si="1"/>
        <v>2.3517948717948715E-3</v>
      </c>
      <c r="K20" s="108"/>
    </row>
    <row r="21" spans="1:11">
      <c r="A21" s="175"/>
      <c r="B21" s="337" t="s">
        <v>248</v>
      </c>
      <c r="C21" s="338" t="s">
        <v>249</v>
      </c>
      <c r="D21" s="339">
        <v>1</v>
      </c>
      <c r="E21" s="340">
        <v>1</v>
      </c>
      <c r="F21" s="341">
        <v>500000</v>
      </c>
      <c r="G21" s="342"/>
      <c r="H21" s="343">
        <f>D21*E21*F21*E4</f>
        <v>1500000</v>
      </c>
      <c r="I21" s="344"/>
      <c r="J21" s="345">
        <f t="shared" si="1"/>
        <v>3.5276923076923072E-3</v>
      </c>
      <c r="K21" s="132"/>
    </row>
    <row r="22" spans="1:11">
      <c r="A22" s="176"/>
      <c r="B22" s="346"/>
      <c r="C22" s="347"/>
      <c r="D22" s="356"/>
      <c r="E22" s="354"/>
      <c r="F22" s="349"/>
      <c r="G22" s="350"/>
      <c r="H22" s="351"/>
      <c r="I22" s="352"/>
      <c r="J22" s="353">
        <f t="shared" si="1"/>
        <v>0</v>
      </c>
      <c r="K22" s="108"/>
    </row>
    <row r="23" spans="1:11">
      <c r="A23" s="167">
        <v>2</v>
      </c>
      <c r="B23" s="177" t="s">
        <v>250</v>
      </c>
      <c r="C23" s="169"/>
      <c r="D23" s="178"/>
      <c r="E23" s="178"/>
      <c r="F23" s="179"/>
      <c r="G23" s="180"/>
      <c r="H23" s="181"/>
      <c r="I23" s="182"/>
      <c r="J23" s="183">
        <f>J24+J27+J33+J37</f>
        <v>0.15484630170485086</v>
      </c>
      <c r="K23" s="131">
        <f>SUM(K27:K44)</f>
        <v>0.15484630170485084</v>
      </c>
    </row>
    <row r="24" spans="1:11">
      <c r="A24" s="184">
        <v>2.1</v>
      </c>
      <c r="B24" s="168" t="s">
        <v>251</v>
      </c>
      <c r="C24" s="169"/>
      <c r="D24" s="178"/>
      <c r="E24" s="178"/>
      <c r="F24" s="179"/>
      <c r="G24" s="180"/>
      <c r="H24" s="181"/>
      <c r="I24" s="173"/>
      <c r="J24" s="174"/>
      <c r="K24" s="131"/>
    </row>
    <row r="25" spans="1:11">
      <c r="A25" s="184"/>
      <c r="B25" s="185" t="s">
        <v>252</v>
      </c>
      <c r="C25" s="169"/>
      <c r="D25" s="186"/>
      <c r="E25" s="178"/>
      <c r="F25" s="179"/>
      <c r="G25" s="187">
        <f>1+M47</f>
        <v>1.3757999999999999</v>
      </c>
      <c r="H25" s="181"/>
      <c r="I25" s="182"/>
      <c r="J25" s="188"/>
      <c r="K25" s="108"/>
    </row>
    <row r="26" spans="1:11">
      <c r="A26" s="184"/>
      <c r="B26" s="185"/>
      <c r="C26" s="169"/>
      <c r="D26" s="178"/>
      <c r="E26" s="178"/>
      <c r="F26" s="189"/>
      <c r="G26" s="190"/>
      <c r="H26" s="181"/>
      <c r="I26" s="182"/>
      <c r="J26" s="188"/>
      <c r="K26" s="108"/>
    </row>
    <row r="27" spans="1:11">
      <c r="A27" s="184">
        <v>2.2000000000000002</v>
      </c>
      <c r="B27" s="168" t="s">
        <v>253</v>
      </c>
      <c r="C27" s="169"/>
      <c r="D27" s="178"/>
      <c r="E27" s="178"/>
      <c r="F27" s="179"/>
      <c r="G27" s="191"/>
      <c r="H27" s="181"/>
      <c r="I27" s="173">
        <f>SUM(H28:H31)</f>
        <v>4854254.9769863011</v>
      </c>
      <c r="J27" s="174">
        <f>+I27/$E$3</f>
        <v>1.1416211961261115E-2</v>
      </c>
      <c r="K27" s="131">
        <f>SUM(J28:J31)</f>
        <v>1.1416211961261115E-2</v>
      </c>
    </row>
    <row r="28" spans="1:11" s="142" customFormat="1" ht="12.75">
      <c r="A28" s="192"/>
      <c r="B28" s="193" t="s">
        <v>254</v>
      </c>
      <c r="C28" s="194" t="s">
        <v>255</v>
      </c>
      <c r="D28" s="195">
        <v>5.9999999999999995E-4</v>
      </c>
      <c r="E28" s="196"/>
      <c r="F28" s="197">
        <f>+$E$3</f>
        <v>425207152.20235503</v>
      </c>
      <c r="G28" s="198">
        <f>+$G$25</f>
        <v>1.3757999999999999</v>
      </c>
      <c r="H28" s="199">
        <f>+(((F28*G28*D28)/365)*($E$5+120))*1.19</f>
        <v>240314.79452054788</v>
      </c>
      <c r="I28" s="200"/>
      <c r="J28" s="201">
        <f t="shared" ref="J28:J31" si="2">+H28/$E$3</f>
        <v>5.6517110136986275E-4</v>
      </c>
    </row>
    <row r="29" spans="1:11" s="142" customFormat="1" ht="12.75">
      <c r="A29" s="192"/>
      <c r="B29" s="193" t="s">
        <v>256</v>
      </c>
      <c r="C29" s="194" t="s">
        <v>255</v>
      </c>
      <c r="D29" s="195">
        <v>8.9999999999999998E-4</v>
      </c>
      <c r="E29" s="196"/>
      <c r="F29" s="197">
        <f t="shared" ref="F29:F30" si="3">+$E$3</f>
        <v>425207152.20235503</v>
      </c>
      <c r="G29" s="198">
        <f t="shared" ref="G29:G31" si="4">+$G$25</f>
        <v>1.3757999999999999</v>
      </c>
      <c r="H29" s="199">
        <f>+(((F29*G29*D29)/365)*(1825))*1.19</f>
        <v>3132675</v>
      </c>
      <c r="I29" s="200"/>
      <c r="J29" s="201">
        <f t="shared" si="2"/>
        <v>7.3674089999999992E-3</v>
      </c>
    </row>
    <row r="30" spans="1:11" s="142" customFormat="1" ht="25.5">
      <c r="A30" s="184"/>
      <c r="B30" s="202" t="s">
        <v>257</v>
      </c>
      <c r="C30" s="194" t="s">
        <v>255</v>
      </c>
      <c r="D30" s="195">
        <v>5.0000000000000001E-4</v>
      </c>
      <c r="E30" s="196"/>
      <c r="F30" s="197">
        <f t="shared" si="3"/>
        <v>425207152.20235503</v>
      </c>
      <c r="G30" s="198">
        <f t="shared" si="4"/>
        <v>1.3757999999999999</v>
      </c>
      <c r="H30" s="199">
        <f>+(((F30*G30*D30)/365)*($E$5+1095))*1.19</f>
        <v>1130051.7123287669</v>
      </c>
      <c r="I30" s="200"/>
      <c r="J30" s="201">
        <f t="shared" si="2"/>
        <v>2.6576498219178075E-3</v>
      </c>
      <c r="K30" s="108"/>
    </row>
    <row r="31" spans="1:11" s="142" customFormat="1" ht="12.75">
      <c r="A31" s="192"/>
      <c r="B31" s="193" t="s">
        <v>258</v>
      </c>
      <c r="C31" s="194" t="s">
        <v>255</v>
      </c>
      <c r="D31" s="195">
        <v>2.5000000000000001E-3</v>
      </c>
      <c r="E31" s="196"/>
      <c r="F31" s="197">
        <v>348000000</v>
      </c>
      <c r="G31" s="198">
        <f t="shared" si="4"/>
        <v>1.3757999999999999</v>
      </c>
      <c r="H31" s="199">
        <f>+(((F31*G31*D31)/365)*($E$5+0))*1.19</f>
        <v>351213.47013698617</v>
      </c>
      <c r="I31" s="200"/>
      <c r="J31" s="201">
        <f t="shared" si="2"/>
        <v>8.2598203797344541E-4</v>
      </c>
    </row>
    <row r="32" spans="1:11" s="142" customFormat="1" ht="12.75">
      <c r="A32" s="192"/>
      <c r="B32" s="193"/>
      <c r="C32" s="194"/>
      <c r="D32" s="195"/>
      <c r="E32" s="196"/>
      <c r="F32" s="197"/>
      <c r="G32" s="198"/>
      <c r="H32" s="199"/>
      <c r="I32" s="200"/>
      <c r="J32" s="201"/>
    </row>
    <row r="33" spans="1:15">
      <c r="A33" s="203">
        <v>2.2999999999999998</v>
      </c>
      <c r="B33" s="168" t="s">
        <v>259</v>
      </c>
      <c r="C33" s="204"/>
      <c r="D33" s="205"/>
      <c r="E33" s="205"/>
      <c r="F33" s="206"/>
      <c r="G33" s="207"/>
      <c r="H33" s="208"/>
      <c r="I33" s="209">
        <f>SUM(H34:H35)</f>
        <v>3950000</v>
      </c>
      <c r="J33" s="210">
        <f>+I33/$E$3</f>
        <v>9.2895897435897427E-3</v>
      </c>
      <c r="K33" s="143">
        <f>SUM(J34:J35)</f>
        <v>9.2895897435897427E-3</v>
      </c>
    </row>
    <row r="34" spans="1:15">
      <c r="A34" s="211"/>
      <c r="B34" s="212" t="s">
        <v>260</v>
      </c>
      <c r="C34" s="213" t="s">
        <v>238</v>
      </c>
      <c r="D34" s="214">
        <v>1</v>
      </c>
      <c r="E34" s="215">
        <v>1</v>
      </c>
      <c r="F34" s="216">
        <v>750000</v>
      </c>
      <c r="G34" s="217"/>
      <c r="H34" s="218">
        <f>+D34*F34</f>
        <v>750000</v>
      </c>
      <c r="I34" s="219"/>
      <c r="J34" s="220">
        <f>+H34/$E$3</f>
        <v>1.7638461538461536E-3</v>
      </c>
      <c r="K34" s="132"/>
    </row>
    <row r="35" spans="1:15" ht="17.45" customHeight="1">
      <c r="A35" s="211"/>
      <c r="B35" s="221" t="s">
        <v>261</v>
      </c>
      <c r="C35" s="213" t="s">
        <v>262</v>
      </c>
      <c r="D35" s="214">
        <v>1</v>
      </c>
      <c r="E35" s="214"/>
      <c r="F35" s="216">
        <v>3200000</v>
      </c>
      <c r="G35" s="217"/>
      <c r="H35" s="218">
        <f>+F35*D35</f>
        <v>3200000</v>
      </c>
      <c r="I35" s="219"/>
      <c r="J35" s="220">
        <f>+H35/$E$3</f>
        <v>7.5257435897435896E-3</v>
      </c>
      <c r="K35" s="132"/>
    </row>
    <row r="36" spans="1:15" ht="17.45" customHeight="1">
      <c r="A36" s="211"/>
      <c r="B36" s="221"/>
      <c r="C36" s="213"/>
      <c r="D36" s="214"/>
      <c r="E36" s="214"/>
      <c r="F36" s="216"/>
      <c r="G36" s="217"/>
      <c r="H36" s="218"/>
      <c r="I36" s="219"/>
      <c r="J36" s="220"/>
      <c r="K36" s="132"/>
    </row>
    <row r="37" spans="1:15">
      <c r="A37" s="203">
        <v>2.4</v>
      </c>
      <c r="B37" s="168" t="s">
        <v>263</v>
      </c>
      <c r="C37" s="204"/>
      <c r="D37" s="205"/>
      <c r="E37" s="205"/>
      <c r="F37" s="206"/>
      <c r="G37" s="207"/>
      <c r="H37" s="208"/>
      <c r="I37" s="209">
        <f>SUM(H38:H44)</f>
        <v>57037500</v>
      </c>
      <c r="J37" s="222">
        <f>+I37/$E$3</f>
        <v>0.1341405</v>
      </c>
      <c r="K37" s="131">
        <f>SUM(J38:J44)</f>
        <v>0.13414049999999997</v>
      </c>
    </row>
    <row r="38" spans="1:15">
      <c r="A38" s="203"/>
      <c r="B38" s="223" t="s">
        <v>264</v>
      </c>
      <c r="C38" s="204" t="s">
        <v>255</v>
      </c>
      <c r="D38" s="224">
        <v>0.05</v>
      </c>
      <c r="E38" s="205"/>
      <c r="F38" s="206">
        <f>+$E$3</f>
        <v>425207152.20235503</v>
      </c>
      <c r="G38" s="225">
        <f>+$G$25</f>
        <v>1.3757999999999999</v>
      </c>
      <c r="H38" s="208">
        <f t="shared" ref="H38:H44" si="5">+D38*F38*G38</f>
        <v>29250000</v>
      </c>
      <c r="I38" s="226"/>
      <c r="J38" s="227">
        <f>+H38/$E$3</f>
        <v>6.878999999999999E-2</v>
      </c>
      <c r="K38" s="108"/>
    </row>
    <row r="39" spans="1:15">
      <c r="A39" s="203"/>
      <c r="B39" s="223" t="s">
        <v>265</v>
      </c>
      <c r="C39" s="204" t="s">
        <v>255</v>
      </c>
      <c r="D39" s="224">
        <v>0.02</v>
      </c>
      <c r="E39" s="205"/>
      <c r="F39" s="206">
        <f t="shared" ref="F39:F44" si="6">+$E$3</f>
        <v>425207152.20235503</v>
      </c>
      <c r="G39" s="225">
        <f t="shared" ref="G39:G44" si="7">+$G$25</f>
        <v>1.3757999999999999</v>
      </c>
      <c r="H39" s="208">
        <f t="shared" si="5"/>
        <v>11700000</v>
      </c>
      <c r="I39" s="226"/>
      <c r="J39" s="227">
        <f t="shared" ref="J39:J44" si="8">+H39/$E$3</f>
        <v>2.7515999999999999E-2</v>
      </c>
      <c r="K39" s="108"/>
    </row>
    <row r="40" spans="1:15">
      <c r="A40" s="203"/>
      <c r="B40" s="223" t="s">
        <v>266</v>
      </c>
      <c r="C40" s="204" t="s">
        <v>255</v>
      </c>
      <c r="D40" s="224">
        <v>0.01</v>
      </c>
      <c r="E40" s="205"/>
      <c r="F40" s="206">
        <f t="shared" si="6"/>
        <v>425207152.20235503</v>
      </c>
      <c r="G40" s="225">
        <f t="shared" si="7"/>
        <v>1.3757999999999999</v>
      </c>
      <c r="H40" s="208">
        <f t="shared" si="5"/>
        <v>5850000</v>
      </c>
      <c r="I40" s="226"/>
      <c r="J40" s="227">
        <f t="shared" si="8"/>
        <v>1.3757999999999999E-2</v>
      </c>
      <c r="K40" s="108"/>
    </row>
    <row r="41" spans="1:15">
      <c r="A41" s="203"/>
      <c r="B41" s="223" t="s">
        <v>267</v>
      </c>
      <c r="C41" s="357" t="s">
        <v>255</v>
      </c>
      <c r="D41" s="224">
        <v>5.0000000000000001E-3</v>
      </c>
      <c r="E41" s="358"/>
      <c r="F41" s="206">
        <f t="shared" si="6"/>
        <v>425207152.20235503</v>
      </c>
      <c r="G41" s="225">
        <f t="shared" si="7"/>
        <v>1.3757999999999999</v>
      </c>
      <c r="H41" s="208">
        <f t="shared" si="5"/>
        <v>2925000</v>
      </c>
      <c r="I41" s="226"/>
      <c r="J41" s="227">
        <f t="shared" si="8"/>
        <v>6.8789999999999997E-3</v>
      </c>
      <c r="K41" s="108"/>
    </row>
    <row r="42" spans="1:15">
      <c r="A42" s="203"/>
      <c r="B42" s="223" t="s">
        <v>268</v>
      </c>
      <c r="C42" s="357" t="s">
        <v>255</v>
      </c>
      <c r="D42" s="224">
        <v>5.0000000000000001E-3</v>
      </c>
      <c r="E42" s="358"/>
      <c r="F42" s="206">
        <f t="shared" si="6"/>
        <v>425207152.20235503</v>
      </c>
      <c r="G42" s="225">
        <f t="shared" si="7"/>
        <v>1.3757999999999999</v>
      </c>
      <c r="H42" s="208">
        <f t="shared" si="5"/>
        <v>2925000</v>
      </c>
      <c r="I42" s="226"/>
      <c r="J42" s="227">
        <f t="shared" si="8"/>
        <v>6.8789999999999997E-3</v>
      </c>
      <c r="K42" s="108"/>
    </row>
    <row r="43" spans="1:15">
      <c r="A43" s="203"/>
      <c r="B43" s="223" t="s">
        <v>269</v>
      </c>
      <c r="C43" s="204" t="s">
        <v>255</v>
      </c>
      <c r="D43" s="224">
        <v>4.0000000000000001E-3</v>
      </c>
      <c r="E43" s="205"/>
      <c r="F43" s="206">
        <f t="shared" si="6"/>
        <v>425207152.20235503</v>
      </c>
      <c r="G43" s="225">
        <f t="shared" si="7"/>
        <v>1.3757999999999999</v>
      </c>
      <c r="H43" s="208">
        <f t="shared" si="5"/>
        <v>2340000</v>
      </c>
      <c r="I43" s="226"/>
      <c r="J43" s="227">
        <f t="shared" si="8"/>
        <v>5.5031999999999998E-3</v>
      </c>
      <c r="K43" s="108"/>
    </row>
    <row r="44" spans="1:15" ht="15.75" thickBot="1">
      <c r="A44" s="203"/>
      <c r="B44" s="223" t="s">
        <v>270</v>
      </c>
      <c r="C44" s="204" t="s">
        <v>255</v>
      </c>
      <c r="D44" s="224">
        <v>3.5000000000000001E-3</v>
      </c>
      <c r="E44" s="228"/>
      <c r="F44" s="206">
        <f t="shared" si="6"/>
        <v>425207152.20235503</v>
      </c>
      <c r="G44" s="225">
        <f t="shared" si="7"/>
        <v>1.3757999999999999</v>
      </c>
      <c r="H44" s="208">
        <f t="shared" si="5"/>
        <v>2047500</v>
      </c>
      <c r="I44" s="229"/>
      <c r="J44" s="227">
        <f t="shared" si="8"/>
        <v>4.8152999999999998E-3</v>
      </c>
      <c r="K44" s="108"/>
    </row>
    <row r="45" spans="1:15" ht="15.75" thickBot="1">
      <c r="A45" s="359"/>
      <c r="B45" s="459" t="s">
        <v>271</v>
      </c>
      <c r="C45" s="459"/>
      <c r="D45" s="459"/>
      <c r="E45" s="360"/>
      <c r="F45" s="360"/>
      <c r="G45" s="361"/>
      <c r="H45" s="362"/>
      <c r="I45" s="363">
        <f>SUM(I10:I44)</f>
        <v>134259164.97698629</v>
      </c>
      <c r="J45" s="364">
        <f>+ROUND((J9+J23),4)</f>
        <v>0.31580000000000003</v>
      </c>
      <c r="K45" s="131">
        <f>+J23+J9</f>
        <v>0.31575001568433803</v>
      </c>
    </row>
    <row r="46" spans="1:15" ht="15.75" thickBot="1">
      <c r="A46" s="184"/>
      <c r="B46" s="230" t="s">
        <v>272</v>
      </c>
      <c r="C46" s="169"/>
      <c r="D46" s="178"/>
      <c r="E46" s="178"/>
      <c r="F46" s="179"/>
      <c r="G46" s="180"/>
      <c r="H46" s="181"/>
      <c r="I46" s="231">
        <v>0.06</v>
      </c>
      <c r="J46" s="232">
        <v>0.06</v>
      </c>
      <c r="K46" s="131">
        <f>J46</f>
        <v>0.06</v>
      </c>
    </row>
    <row r="47" spans="1:15" ht="15.75" thickBot="1">
      <c r="A47" s="233"/>
      <c r="B47" s="234" t="s">
        <v>273</v>
      </c>
      <c r="C47" s="235"/>
      <c r="D47" s="236"/>
      <c r="E47" s="236"/>
      <c r="F47" s="237"/>
      <c r="G47" s="238"/>
      <c r="H47" s="239"/>
      <c r="I47" s="240"/>
      <c r="J47" s="365">
        <f>SUM(J45+J46)</f>
        <v>0.37580000000000002</v>
      </c>
      <c r="K47" s="131">
        <f>SUM(K45:K46)</f>
        <v>0.37575001568433802</v>
      </c>
      <c r="M47" s="109">
        <v>0.37580000000000002</v>
      </c>
      <c r="O47" s="368">
        <f>+J47-G25</f>
        <v>-0.99999999999999989</v>
      </c>
    </row>
  </sheetData>
  <mergeCells count="5">
    <mergeCell ref="B1:J1"/>
    <mergeCell ref="C3:D3"/>
    <mergeCell ref="C4:D4"/>
    <mergeCell ref="C5:D5"/>
    <mergeCell ref="B45:D45"/>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ECONOMICA</vt:lpstr>
      <vt:lpstr>PRESUPUESTO OFICIAL UNITARIO</vt:lpstr>
      <vt:lpstr>APU</vt:lpstr>
      <vt:lpstr>AIU</vt:lpstr>
      <vt:lpstr>APU!Área_de_impresión</vt:lpstr>
      <vt:lpstr>'PRESUPUESTO OFICIAL UNITARIO'!Área_de_impresión</vt:lpstr>
      <vt:lpstr>'PRESUPUESTO OFICIAL UNITARIO'!Títulos_a_imprimir</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Juliana Osorio Jaramillo</cp:lastModifiedBy>
  <cp:revision/>
  <dcterms:created xsi:type="dcterms:W3CDTF">2021-02-15T16:28:47Z</dcterms:created>
  <dcterms:modified xsi:type="dcterms:W3CDTF">2023-07-13T16:56:09Z</dcterms:modified>
  <cp:category/>
  <cp:contentStatus/>
</cp:coreProperties>
</file>