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control.discipli3\Downloads\"/>
    </mc:Choice>
  </mc:AlternateContent>
  <xr:revisionPtr revIDLastSave="0" documentId="13_ncr:1_{EE0E2D2E-DC77-4DED-AE0C-7A6CCD334D84}" xr6:coauthVersionLast="47" xr6:coauthVersionMax="47" xr10:uidLastSave="{00000000-0000-0000-0000-000000000000}"/>
  <bookViews>
    <workbookView xWindow="-120" yWindow="-120" windowWidth="24240" windowHeight="13140" firstSheet="1" activeTab="1" xr2:uid="{00000000-000D-0000-FFFF-FFFF00000000}"/>
  </bookViews>
  <sheets>
    <sheet name="INICIAL" sheetId="1" state="hidden" r:id="rId1"/>
    <sheet name="AJUSTADO" sheetId="2" r:id="rId2"/>
    <sheet name="APU" sheetId="3" r:id="rId3"/>
  </sheets>
  <calcPr calcId="181029"/>
</workbook>
</file>

<file path=xl/calcChain.xml><?xml version="1.0" encoding="utf-8"?>
<calcChain xmlns="http://schemas.openxmlformats.org/spreadsheetml/2006/main">
  <c r="E18" i="2" l="1"/>
  <c r="G318" i="3"/>
  <c r="I318" i="3" s="1"/>
  <c r="I301" i="3"/>
  <c r="I300" i="3"/>
  <c r="I306" i="3"/>
  <c r="G317" i="3"/>
  <c r="I317" i="3" s="1"/>
  <c r="I312" i="3"/>
  <c r="I311" i="3"/>
  <c r="I314" i="3" s="1"/>
  <c r="I305" i="3"/>
  <c r="I322" i="3" l="1"/>
  <c r="I299" i="3" s="1"/>
  <c r="I302" i="3" s="1"/>
  <c r="I308" i="3"/>
  <c r="I274" i="3"/>
  <c r="I275" i="3"/>
  <c r="I276" i="3"/>
  <c r="I287" i="3"/>
  <c r="G286" i="3"/>
  <c r="I286" i="3" s="1"/>
  <c r="I291" i="3" s="1"/>
  <c r="I281" i="3"/>
  <c r="I280" i="3"/>
  <c r="I273" i="3"/>
  <c r="I349" i="3"/>
  <c r="G348" i="3"/>
  <c r="I348" i="3" s="1"/>
  <c r="I343" i="3"/>
  <c r="I342" i="3"/>
  <c r="I337" i="3"/>
  <c r="I336" i="3"/>
  <c r="I283" i="3" l="1"/>
  <c r="I323" i="3"/>
  <c r="I277" i="3"/>
  <c r="I267" i="3"/>
  <c r="I270" i="3" s="1"/>
  <c r="I339" i="3"/>
  <c r="I353" i="3"/>
  <c r="I330" i="3" s="1"/>
  <c r="I333" i="3" s="1"/>
  <c r="I345" i="3"/>
  <c r="I292" i="3" l="1"/>
  <c r="I354" i="3"/>
  <c r="E14" i="2" l="1"/>
  <c r="E10" i="2"/>
  <c r="E7" i="2"/>
  <c r="I240" i="3"/>
  <c r="I241" i="3"/>
  <c r="I242" i="3"/>
  <c r="I243" i="3"/>
  <c r="I239" i="3"/>
  <c r="E5" i="2" l="1"/>
  <c r="E21" i="2" s="1"/>
  <c r="E17" i="2"/>
  <c r="G220" i="3" l="1"/>
  <c r="I220" i="3" s="1"/>
  <c r="G219" i="3"/>
  <c r="I219" i="3" s="1"/>
  <c r="I216" i="3"/>
  <c r="I209" i="3"/>
  <c r="I207" i="3"/>
  <c r="I203" i="3"/>
  <c r="I202" i="3"/>
  <c r="I201" i="3"/>
  <c r="E11" i="2"/>
  <c r="I210" i="3" l="1"/>
  <c r="I224" i="3"/>
  <c r="I200" i="3" s="1"/>
  <c r="I204" i="3" s="1"/>
  <c r="I225" i="3" l="1"/>
  <c r="G255" i="3" l="1"/>
  <c r="I255" i="3" s="1"/>
  <c r="G254" i="3"/>
  <c r="I254" i="3" s="1"/>
  <c r="I251" i="3"/>
  <c r="I244" i="3"/>
  <c r="I233" i="3"/>
  <c r="I170" i="3"/>
  <c r="I171" i="3"/>
  <c r="G188" i="3"/>
  <c r="I188" i="3" s="1"/>
  <c r="G187" i="3"/>
  <c r="I187" i="3" s="1"/>
  <c r="I177" i="3"/>
  <c r="H176" i="3"/>
  <c r="I176" i="3" s="1"/>
  <c r="H175" i="3"/>
  <c r="I175" i="3" s="1"/>
  <c r="I169" i="3"/>
  <c r="H142" i="3"/>
  <c r="I142" i="3" s="1"/>
  <c r="H141" i="3"/>
  <c r="I141" i="3" s="1"/>
  <c r="G156" i="3"/>
  <c r="I156" i="3" s="1"/>
  <c r="G155" i="3"/>
  <c r="I155" i="3" s="1"/>
  <c r="I145" i="3"/>
  <c r="I144" i="3"/>
  <c r="I143" i="3"/>
  <c r="I136" i="3"/>
  <c r="I245" i="3" l="1"/>
  <c r="I259" i="3"/>
  <c r="I232" i="3" s="1"/>
  <c r="I236" i="3" s="1"/>
  <c r="I178" i="3"/>
  <c r="I152" i="3"/>
  <c r="I184" i="3"/>
  <c r="I192" i="3"/>
  <c r="I168" i="3" s="1"/>
  <c r="I172" i="3" s="1"/>
  <c r="I160" i="3"/>
  <c r="I135" i="3" s="1"/>
  <c r="I138" i="3" s="1"/>
  <c r="I146" i="3"/>
  <c r="I103" i="3"/>
  <c r="I104" i="3"/>
  <c r="I260" i="3" l="1"/>
  <c r="I193" i="3"/>
  <c r="I161" i="3"/>
  <c r="G123" i="3" l="1"/>
  <c r="I123" i="3" s="1"/>
  <c r="G122" i="3"/>
  <c r="I122" i="3" s="1"/>
  <c r="I117" i="3"/>
  <c r="I116" i="3"/>
  <c r="I112" i="3"/>
  <c r="I111" i="3"/>
  <c r="I110" i="3"/>
  <c r="I109" i="3"/>
  <c r="I83" i="3"/>
  <c r="G90" i="3"/>
  <c r="I90" i="3" s="1"/>
  <c r="I71" i="3"/>
  <c r="G89" i="3"/>
  <c r="I89" i="3" s="1"/>
  <c r="I84" i="3"/>
  <c r="I79" i="3"/>
  <c r="I78" i="3"/>
  <c r="I77" i="3"/>
  <c r="I76" i="3"/>
  <c r="G57" i="3"/>
  <c r="I57" i="3" s="1"/>
  <c r="I62" i="3" s="1"/>
  <c r="I52" i="3"/>
  <c r="I51" i="3"/>
  <c r="I47" i="3"/>
  <c r="I46" i="3"/>
  <c r="I45" i="3"/>
  <c r="I44" i="3"/>
  <c r="I39" i="3"/>
  <c r="G26" i="3"/>
  <c r="I26" i="3" s="1"/>
  <c r="G25" i="3"/>
  <c r="I25" i="3" s="1"/>
  <c r="I22" i="3"/>
  <c r="I14" i="3"/>
  <c r="I13" i="3"/>
  <c r="I12" i="3"/>
  <c r="I54" i="3" l="1"/>
  <c r="I119" i="3"/>
  <c r="I127" i="3"/>
  <c r="I102" i="3" s="1"/>
  <c r="I106" i="3" s="1"/>
  <c r="I113" i="3"/>
  <c r="I48" i="3"/>
  <c r="I86" i="3"/>
  <c r="I80" i="3"/>
  <c r="I30" i="3"/>
  <c r="I8" i="3" s="1"/>
  <c r="I9" i="3" s="1"/>
  <c r="I16" i="3"/>
  <c r="I94" i="3"/>
  <c r="I70" i="3" s="1"/>
  <c r="I73" i="3" s="1"/>
  <c r="I38" i="3"/>
  <c r="I41" i="3" s="1"/>
  <c r="I63" i="3" l="1"/>
  <c r="I128" i="3"/>
  <c r="I95" i="3"/>
  <c r="I31" i="3"/>
  <c r="G23" i="2" l="1"/>
  <c r="G25" i="2" l="1"/>
  <c r="G24" i="2"/>
  <c r="G26" i="2" l="1"/>
</calcChain>
</file>

<file path=xl/sharedStrings.xml><?xml version="1.0" encoding="utf-8"?>
<sst xmlns="http://schemas.openxmlformats.org/spreadsheetml/2006/main" count="793" uniqueCount="225">
  <si>
    <r>
      <rPr>
        <b/>
        <sz val="4"/>
        <color rgb="FF000000"/>
        <rFont val="Arial Narrow"/>
        <family val="2"/>
      </rPr>
      <t>IE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ES</t>
    </r>
    <r>
      <rPr>
        <b/>
        <sz val="4"/>
        <color rgb="FF000000"/>
        <rFont val="Arial Narrow"/>
        <family val="2"/>
      </rPr>
      <t>C</t>
    </r>
    <r>
      <rPr>
        <b/>
        <sz val="4"/>
        <color rgb="FF000000"/>
        <rFont val="Arial Narrow"/>
        <family val="2"/>
      </rPr>
      <t>U</t>
    </r>
    <r>
      <rPr>
        <b/>
        <sz val="4"/>
        <color rgb="FF000000"/>
        <rFont val="Arial Narrow"/>
        <family val="2"/>
      </rPr>
      <t>E</t>
    </r>
    <r>
      <rPr>
        <b/>
        <sz val="4"/>
        <color rgb="FF000000"/>
        <rFont val="Arial Narrow"/>
        <family val="2"/>
      </rPr>
      <t>L</t>
    </r>
    <r>
      <rPr>
        <b/>
        <sz val="4"/>
        <color rgb="FF000000"/>
        <rFont val="Arial Narrow"/>
        <family val="2"/>
      </rPr>
      <t>A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N</t>
    </r>
    <r>
      <rPr>
        <b/>
        <sz val="4"/>
        <color rgb="FF000000"/>
        <rFont val="Arial Narrow"/>
        <family val="2"/>
      </rPr>
      <t>O</t>
    </r>
    <r>
      <rPr>
        <b/>
        <sz val="4"/>
        <color rgb="FF000000"/>
        <rFont val="Arial Narrow"/>
        <family val="2"/>
      </rPr>
      <t>R</t>
    </r>
    <r>
      <rPr>
        <b/>
        <sz val="4"/>
        <color rgb="FF000000"/>
        <rFont val="Arial Narrow"/>
        <family val="2"/>
      </rPr>
      <t>M</t>
    </r>
    <r>
      <rPr>
        <b/>
        <sz val="4"/>
        <color rgb="FF000000"/>
        <rFont val="Arial Narrow"/>
        <family val="2"/>
      </rPr>
      <t>A</t>
    </r>
    <r>
      <rPr>
        <b/>
        <sz val="4"/>
        <color rgb="FF000000"/>
        <rFont val="Arial Narrow"/>
        <family val="2"/>
      </rPr>
      <t>L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S</t>
    </r>
    <r>
      <rPr>
        <b/>
        <sz val="4"/>
        <color rgb="FF000000"/>
        <rFont val="Arial Narrow"/>
        <family val="2"/>
      </rPr>
      <t>U</t>
    </r>
    <r>
      <rPr>
        <b/>
        <sz val="4"/>
        <color rgb="FF000000"/>
        <rFont val="Arial Narrow"/>
        <family val="2"/>
      </rPr>
      <t>PE</t>
    </r>
    <r>
      <rPr>
        <b/>
        <sz val="4"/>
        <color rgb="FF000000"/>
        <rFont val="Arial Narrow"/>
        <family val="2"/>
      </rPr>
      <t>R</t>
    </r>
    <r>
      <rPr>
        <b/>
        <sz val="4"/>
        <color rgb="FF000000"/>
        <rFont val="Arial Narrow"/>
        <family val="2"/>
      </rPr>
      <t>I</t>
    </r>
    <r>
      <rPr>
        <b/>
        <sz val="4"/>
        <color rgb="FF000000"/>
        <rFont val="Arial Narrow"/>
        <family val="2"/>
      </rPr>
      <t>O</t>
    </r>
    <r>
      <rPr>
        <b/>
        <sz val="4"/>
        <color rgb="FF000000"/>
        <rFont val="Arial Narrow"/>
        <family val="2"/>
      </rPr>
      <t>R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D</t>
    </r>
    <r>
      <rPr>
        <b/>
        <sz val="4"/>
        <color rgb="FF000000"/>
        <rFont val="Arial Narrow"/>
        <family val="2"/>
      </rPr>
      <t>E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B</t>
    </r>
    <r>
      <rPr>
        <b/>
        <sz val="4"/>
        <color rgb="FF000000"/>
        <rFont val="Arial Narrow"/>
        <family val="2"/>
      </rPr>
      <t>U</t>
    </r>
    <r>
      <rPr>
        <b/>
        <sz val="4"/>
        <color rgb="FF000000"/>
        <rFont val="Arial Narrow"/>
        <family val="2"/>
      </rPr>
      <t>C</t>
    </r>
    <r>
      <rPr>
        <b/>
        <sz val="4"/>
        <color rgb="FF000000"/>
        <rFont val="Arial Narrow"/>
        <family val="2"/>
      </rPr>
      <t>A</t>
    </r>
    <r>
      <rPr>
        <b/>
        <sz val="4"/>
        <color rgb="FF000000"/>
        <rFont val="Arial Narrow"/>
        <family val="2"/>
      </rPr>
      <t>R</t>
    </r>
    <r>
      <rPr>
        <b/>
        <sz val="4"/>
        <color rgb="FF000000"/>
        <rFont val="Arial Narrow"/>
        <family val="2"/>
      </rPr>
      <t>A</t>
    </r>
    <r>
      <rPr>
        <b/>
        <sz val="4"/>
        <color rgb="FF000000"/>
        <rFont val="Arial Narrow"/>
        <family val="2"/>
      </rPr>
      <t>M</t>
    </r>
    <r>
      <rPr>
        <b/>
        <sz val="4"/>
        <color rgb="FF000000"/>
        <rFont val="Arial Narrow"/>
        <family val="2"/>
      </rPr>
      <t>A</t>
    </r>
    <r>
      <rPr>
        <b/>
        <sz val="4"/>
        <color rgb="FF000000"/>
        <rFont val="Arial Narrow"/>
        <family val="2"/>
      </rPr>
      <t>N</t>
    </r>
    <r>
      <rPr>
        <b/>
        <sz val="4"/>
        <color rgb="FF000000"/>
        <rFont val="Arial Narrow"/>
        <family val="2"/>
      </rPr>
      <t>G</t>
    </r>
    <r>
      <rPr>
        <b/>
        <sz val="4"/>
        <color rgb="FF000000"/>
        <rFont val="Arial Narrow"/>
        <family val="2"/>
      </rPr>
      <t>A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-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SE</t>
    </r>
    <r>
      <rPr>
        <b/>
        <sz val="4"/>
        <color rgb="FF000000"/>
        <rFont val="Arial Narrow"/>
        <family val="2"/>
      </rPr>
      <t>D</t>
    </r>
    <r>
      <rPr>
        <b/>
        <sz val="4"/>
        <color rgb="FF000000"/>
        <rFont val="Arial Narrow"/>
        <family val="2"/>
      </rPr>
      <t>E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B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C</t>
    </r>
    <r>
      <rPr>
        <b/>
        <sz val="4"/>
        <color rgb="FF000000"/>
        <rFont val="Arial Narrow"/>
        <family val="2"/>
      </rPr>
      <t>L</t>
    </r>
    <r>
      <rPr>
        <b/>
        <sz val="4"/>
        <color rgb="FF000000"/>
        <rFont val="Arial Narrow"/>
        <family val="2"/>
      </rPr>
      <t>U</t>
    </r>
    <r>
      <rPr>
        <b/>
        <sz val="4"/>
        <color rgb="FF000000"/>
        <rFont val="Arial Narrow"/>
        <family val="2"/>
      </rPr>
      <t>B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D</t>
    </r>
    <r>
      <rPr>
        <b/>
        <sz val="4"/>
        <color rgb="FF000000"/>
        <rFont val="Arial Narrow"/>
        <family val="2"/>
      </rPr>
      <t>E</t>
    </r>
    <r>
      <rPr>
        <b/>
        <sz val="4"/>
        <color rgb="FF000000"/>
        <rFont val="Arial Narrow"/>
        <family val="2"/>
      </rPr>
      <t xml:space="preserve"> </t>
    </r>
    <r>
      <rPr>
        <b/>
        <sz val="4"/>
        <color rgb="FF000000"/>
        <rFont val="Arial Narrow"/>
        <family val="2"/>
      </rPr>
      <t>L</t>
    </r>
    <r>
      <rPr>
        <b/>
        <sz val="4"/>
        <color rgb="FF000000"/>
        <rFont val="Arial Narrow"/>
        <family val="2"/>
      </rPr>
      <t>E</t>
    </r>
    <r>
      <rPr>
        <b/>
        <sz val="4"/>
        <color rgb="FF000000"/>
        <rFont val="Arial Narrow"/>
        <family val="2"/>
      </rPr>
      <t>O</t>
    </r>
    <r>
      <rPr>
        <b/>
        <sz val="4"/>
        <color rgb="FF000000"/>
        <rFont val="Arial Narrow"/>
        <family val="2"/>
      </rPr>
      <t>N</t>
    </r>
    <r>
      <rPr>
        <b/>
        <sz val="4"/>
        <color rgb="FF000000"/>
        <rFont val="Arial Narrow"/>
        <family val="2"/>
      </rPr>
      <t>ES</t>
    </r>
  </si>
  <si>
    <t>Nº</t>
  </si>
  <si>
    <t>ÍTEM DE PAGO</t>
  </si>
  <si>
    <t>ESPECIFICACIONES</t>
  </si>
  <si>
    <t>DESCRIPCIÓN</t>
  </si>
  <si>
    <t>UND.</t>
  </si>
  <si>
    <t>CANTIDAD</t>
  </si>
  <si>
    <t>VALOR  UNITARIO</t>
  </si>
  <si>
    <t>VALOR  TOTAL</t>
  </si>
  <si>
    <t>GENERAL</t>
  </si>
  <si>
    <t>PARTICULAR</t>
  </si>
  <si>
    <t>1                                                                         PRELIMINARES</t>
  </si>
  <si>
    <t>1.1</t>
  </si>
  <si>
    <t>MEDICIONES</t>
  </si>
  <si>
    <t>1.1.1</t>
  </si>
  <si>
    <t>Localización y replanteo manual  para el proyecto</t>
  </si>
  <si>
    <t>m2</t>
  </si>
  <si>
    <t>$ 1.569,00</t>
  </si>
  <si>
    <t>$ 1.019.850,00</t>
  </si>
  <si>
    <t>1.2</t>
  </si>
  <si>
    <t>DEMOLICIONES</t>
  </si>
  <si>
    <t>1.2.1</t>
  </si>
  <si>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sc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f</t>
    </r>
    <r>
      <rPr>
        <sz val="4"/>
        <color rgb="FF000000"/>
        <rFont val="Arial"/>
        <family val="2"/>
      </rPr>
      <t>il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b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stuco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in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u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,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b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jo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l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ca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x</t>
    </r>
    <r>
      <rPr>
        <sz val="4"/>
        <color rgb="FF000000"/>
        <rFont val="Arial"/>
        <family val="2"/>
      </rPr>
      <t>ist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,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inclu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s,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g</t>
    </r>
    <r>
      <rPr>
        <sz val="4"/>
        <color rgb="FF000000"/>
        <rFont val="Arial"/>
        <family val="2"/>
      </rPr>
      <t>u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,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is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sici</t>
    </r>
    <r>
      <rPr>
        <sz val="4"/>
        <color rgb="FF000000"/>
        <rFont val="Arial"/>
        <family val="2"/>
      </rPr>
      <t>ó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f</t>
    </r>
    <r>
      <rPr>
        <sz val="4"/>
        <color rgb="FF000000"/>
        <rFont val="Arial"/>
        <family val="2"/>
      </rPr>
      <t>in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l</t>
    </r>
  </si>
  <si>
    <t>$ 8.711,00</t>
  </si>
  <si>
    <t>$ 522.660,00</t>
  </si>
  <si>
    <t>1.2.2</t>
  </si>
  <si>
    <t>Demolición de impermeabilización de cubierta  existente, incluye cargue,  retiro y disposición final</t>
  </si>
  <si>
    <t>$ 7.815,00</t>
  </si>
  <si>
    <t>$ 3.907.500,00</t>
  </si>
  <si>
    <t>1.2.3</t>
  </si>
  <si>
    <t>Demolición de piso y alistado en mortero con martillo eléctrico, incluye , cargue,  retiro y disposición final</t>
  </si>
  <si>
    <t>m3</t>
  </si>
  <si>
    <t>$ 122.809,00</t>
  </si>
  <si>
    <t>$ 6.201.854,50</t>
  </si>
  <si>
    <t>1.2.4</t>
  </si>
  <si>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lici</t>
    </r>
    <r>
      <rPr>
        <sz val="4"/>
        <color rgb="FF000000"/>
        <rFont val="Arial"/>
        <family val="2"/>
      </rPr>
      <t>ó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u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s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st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í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=</t>
    </r>
    <r>
      <rPr>
        <sz val="4"/>
        <color rgb="FF000000"/>
        <rFont val="Arial"/>
        <family val="2"/>
      </rPr>
      <t>15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,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b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,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inclu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s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g</t>
    </r>
    <r>
      <rPr>
        <sz val="4"/>
        <color rgb="FF000000"/>
        <rFont val="Arial"/>
        <family val="2"/>
      </rPr>
      <t>u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,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is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sici</t>
    </r>
    <r>
      <rPr>
        <sz val="4"/>
        <color rgb="FF000000"/>
        <rFont val="Arial"/>
        <family val="2"/>
      </rPr>
      <t>ó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f</t>
    </r>
    <r>
      <rPr>
        <sz val="4"/>
        <color rgb="FF000000"/>
        <rFont val="Arial"/>
        <family val="2"/>
      </rPr>
      <t>in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l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lin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l</t>
    </r>
  </si>
  <si>
    <t>m</t>
  </si>
  <si>
    <t>$ 14.480,00</t>
  </si>
  <si>
    <t>$ 289.600,00</t>
  </si>
  <si>
    <t>Subtotal</t>
  </si>
  <si>
    <t>$ 11.941.464,50</t>
  </si>
  <si>
    <t>2                                                                         CUBIERTAS</t>
  </si>
  <si>
    <t>2.1</t>
  </si>
  <si>
    <t>CUBIERTAS</t>
  </si>
  <si>
    <t>2.1.1</t>
  </si>
  <si>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b</t>
    </r>
    <r>
      <rPr>
        <sz val="4"/>
        <color rgb="FF000000"/>
        <rFont val="Arial"/>
        <family val="2"/>
      </rPr>
      <t>ili</t>
    </r>
    <r>
      <rPr>
        <sz val="4"/>
        <color rgb="FF000000"/>
        <rFont val="Arial"/>
        <family val="2"/>
      </rPr>
      <t>z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ci</t>
    </r>
    <r>
      <rPr>
        <sz val="4"/>
        <color rgb="FF000000"/>
        <rFont val="Arial"/>
        <family val="2"/>
      </rPr>
      <t>ó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l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ca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cu</t>
    </r>
    <r>
      <rPr>
        <sz val="4"/>
        <color rgb="FF000000"/>
        <rFont val="Arial"/>
        <family val="2"/>
      </rPr>
      <t>b</t>
    </r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s</t>
    </r>
    <r>
      <rPr>
        <sz val="4"/>
        <color rgb="FF000000"/>
        <rFont val="Arial"/>
        <family val="2"/>
      </rPr>
      <t>f</t>
    </r>
    <r>
      <rPr>
        <sz val="4"/>
        <color rgb="FF000000"/>
        <rFont val="Arial"/>
        <family val="2"/>
      </rPr>
      <t>á</t>
    </r>
    <r>
      <rPr>
        <sz val="4"/>
        <color rgb="FF000000"/>
        <rFont val="Arial"/>
        <family val="2"/>
      </rPr>
      <t>l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ico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4</t>
    </r>
    <r>
      <rPr>
        <sz val="4"/>
        <color rgb="FF000000"/>
        <rFont val="Arial"/>
        <family val="2"/>
      </rPr>
      <t>.</t>
    </r>
    <r>
      <rPr>
        <sz val="4"/>
        <color rgb="FF000000"/>
        <rFont val="Arial"/>
        <family val="2"/>
      </rPr>
      <t>2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f</t>
    </r>
    <r>
      <rPr>
        <sz val="4"/>
        <color rgb="FF000000"/>
        <rFont val="Arial"/>
        <family val="2"/>
      </rPr>
      <t>ic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li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il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no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á</t>
    </r>
    <r>
      <rPr>
        <sz val="4"/>
        <color rgb="FF000000"/>
        <rFont val="Arial"/>
        <family val="2"/>
      </rPr>
      <t>ctic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.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I</t>
    </r>
    <r>
      <rPr>
        <sz val="4"/>
        <color rgb="FF000000"/>
        <rFont val="Arial"/>
        <family val="2"/>
      </rPr>
      <t>nclu</t>
    </r>
    <r>
      <rPr>
        <sz val="4"/>
        <color rgb="FF000000"/>
        <rFont val="Arial"/>
        <family val="2"/>
      </rPr>
      <t>y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p</t>
    </r>
    <r>
      <rPr>
        <sz val="4"/>
        <color rgb="FF000000"/>
        <rFont val="Arial"/>
        <family val="2"/>
      </rPr>
      <t>in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u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r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f</t>
    </r>
    <r>
      <rPr>
        <sz val="4"/>
        <color rgb="FF000000"/>
        <rFont val="Arial"/>
        <family val="2"/>
      </rPr>
      <t>l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>cti</t>
    </r>
    <r>
      <rPr>
        <sz val="4"/>
        <color rgb="FF000000"/>
        <rFont val="Arial"/>
        <family val="2"/>
      </rPr>
      <t>v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d</t>
    </r>
    <r>
      <rPr>
        <sz val="4"/>
        <color rgb="FF000000"/>
        <rFont val="Arial"/>
        <family val="2"/>
      </rPr>
      <t>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lu</t>
    </r>
    <r>
      <rPr>
        <sz val="4"/>
        <color rgb="FF000000"/>
        <rFont val="Arial"/>
        <family val="2"/>
      </rPr>
      <t>m</t>
    </r>
    <r>
      <rPr>
        <sz val="4"/>
        <color rgb="FF000000"/>
        <rFont val="Arial"/>
        <family val="2"/>
      </rPr>
      <t>inio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c</t>
    </r>
    <r>
      <rPr>
        <sz val="4"/>
        <color rgb="FF000000"/>
        <rFont val="Arial"/>
        <family val="2"/>
      </rPr>
      <t>o</t>
    </r>
    <r>
      <rPr>
        <sz val="4"/>
        <color rgb="FF000000"/>
        <rFont val="Arial"/>
        <family val="2"/>
      </rPr>
      <t>n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b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se</t>
    </r>
    <r>
      <rPr>
        <sz val="4"/>
        <color rgb="FF000000"/>
        <rFont val="Arial"/>
        <family val="2"/>
      </rPr>
      <t xml:space="preserve"> </t>
    </r>
    <r>
      <rPr>
        <sz val="4"/>
        <color rgb="FF000000"/>
        <rFont val="Arial"/>
        <family val="2"/>
      </rPr>
      <t>a</t>
    </r>
    <r>
      <rPr>
        <sz val="4"/>
        <color rgb="FF000000"/>
        <rFont val="Arial"/>
        <family val="2"/>
      </rPr>
      <t>s</t>
    </r>
    <r>
      <rPr>
        <sz val="4"/>
        <color rgb="FF000000"/>
        <rFont val="Arial"/>
        <family val="2"/>
      </rPr>
      <t>f</t>
    </r>
    <r>
      <rPr>
        <sz val="4"/>
        <color rgb="FF000000"/>
        <rFont val="Arial"/>
        <family val="2"/>
      </rPr>
      <t>á</t>
    </r>
    <r>
      <rPr>
        <sz val="4"/>
        <color rgb="FF000000"/>
        <rFont val="Arial"/>
        <family val="2"/>
      </rPr>
      <t>l</t>
    </r>
    <r>
      <rPr>
        <sz val="4"/>
        <color rgb="FF000000"/>
        <rFont val="Arial"/>
        <family val="2"/>
      </rPr>
      <t>t</t>
    </r>
    <r>
      <rPr>
        <sz val="4"/>
        <color rgb="FF000000"/>
        <rFont val="Arial"/>
        <family val="2"/>
      </rPr>
      <t>ica</t>
    </r>
  </si>
  <si>
    <t>$ 84.515,00</t>
  </si>
  <si>
    <t>$ 42.257.500,00</t>
  </si>
  <si>
    <t>2.2</t>
  </si>
  <si>
    <t>OBRAS  DE DRENAJE</t>
  </si>
  <si>
    <t>2.2.1</t>
  </si>
  <si>
    <t>Mantenimiento de Bajantes y canales  existentes</t>
  </si>
  <si>
    <t>$ 19.823,00</t>
  </si>
  <si>
    <t>$ 1.903.008,00</t>
  </si>
  <si>
    <t>2.2.2</t>
  </si>
  <si>
    <t>Bajante agua lluvia PVC Diámetro 6", incluye accesorios de conexión</t>
  </si>
  <si>
    <t>$ 80.998,00</t>
  </si>
  <si>
    <t>$ 7.775.808,00</t>
  </si>
  <si>
    <t>$ 51.936.316,00</t>
  </si>
  <si>
    <t>3                                                                         ACABADOS DE PARED</t>
  </si>
  <si>
    <t>3.1</t>
  </si>
  <si>
    <t>PINTURA PARED</t>
  </si>
  <si>
    <t>3.1.1</t>
  </si>
  <si>
    <t>Pintura acrílica exterior  pared, sobre friso, dos manos</t>
  </si>
  <si>
    <t>$ 17.781,00</t>
  </si>
  <si>
    <t>$ 11.029.976,95</t>
  </si>
  <si>
    <t>3.1.2</t>
  </si>
  <si>
    <t>Mediacaña en mortero 1:3 impermeabilizado piso</t>
  </si>
  <si>
    <t>ml</t>
  </si>
  <si>
    <t>$ 40.612,00</t>
  </si>
  <si>
    <t>$ 9.340.760,00</t>
  </si>
  <si>
    <t>3.2</t>
  </si>
  <si>
    <t>PINTURA CIELO RASO Y BAJO PLACA</t>
  </si>
  <si>
    <t>3.2.1</t>
  </si>
  <si>
    <t>Pintura vinilo tipo 2 bajo placa, sobre estuco,  tres manos.</t>
  </si>
  <si>
    <t>$ 14.451,00</t>
  </si>
  <si>
    <t>$ 4.942.894,31</t>
  </si>
  <si>
    <t>$ 25.313.631,25</t>
  </si>
  <si>
    <t>4                                                                         ACABADOS DE PISOS</t>
  </si>
  <si>
    <t>4.1</t>
  </si>
  <si>
    <t>MORTEROS Y ACABADOS</t>
  </si>
  <si>
    <t>4.1.1</t>
  </si>
  <si>
    <t>Alistado  de piso en mortero 1:3 e=8cm.</t>
  </si>
  <si>
    <t>$ 73.378,00</t>
  </si>
  <si>
    <t>$ 47.695.700,00</t>
  </si>
  <si>
    <t>4.1.2</t>
  </si>
  <si>
    <t>Piso en gres trafico alto uso institucional color Sahara 30,5x30,5</t>
  </si>
  <si>
    <t>$ 65.223,00</t>
  </si>
  <si>
    <t>$ 9.783.450,00</t>
  </si>
  <si>
    <t>$ 57.479.150,00</t>
  </si>
  <si>
    <t>5                                                                         ASEO Y LIMPIEZA</t>
  </si>
  <si>
    <t>5.1.1</t>
  </si>
  <si>
    <t>Aseo y limpieza</t>
  </si>
  <si>
    <t>$ 2.618,00</t>
  </si>
  <si>
    <t>$ 1.701.700,00</t>
  </si>
  <si>
    <t>SUBTOTAL OBRAS</t>
  </si>
  <si>
    <t>$                       148.372.262,00</t>
  </si>
  <si>
    <t>TOTAL OBRA</t>
  </si>
  <si>
    <t>ADMINISTRACIÓN</t>
  </si>
  <si>
    <t>25%</t>
  </si>
  <si>
    <t>$                         37.093.066,00</t>
  </si>
  <si>
    <t>UTILIDAD</t>
  </si>
  <si>
    <t>5%</t>
  </si>
  <si>
    <t>$                           7.418.613,00</t>
  </si>
  <si>
    <t>INTERVENTORIA</t>
  </si>
  <si>
    <t>$                         19.946.957,00</t>
  </si>
  <si>
    <t>VALOR  TOTAL  DEL PROYECTO</t>
  </si>
  <si>
    <t>$                       212.830.898,00</t>
  </si>
  <si>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l</t>
    </r>
    <r>
      <rPr>
        <b/>
        <sz val="4"/>
        <color rgb="FF000000"/>
        <rFont val="Arial"/>
        <family val="2"/>
      </rPr>
      <t>d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h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r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P</t>
    </r>
    <r>
      <rPr>
        <b/>
        <sz val="4"/>
        <color rgb="FF000000"/>
        <rFont val="Arial"/>
        <family val="2"/>
      </rPr>
      <t>e</t>
    </r>
    <r>
      <rPr>
        <b/>
        <sz val="4"/>
        <color rgb="FF000000"/>
        <rFont val="Arial"/>
        <family val="2"/>
      </rPr>
      <t>ñ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H</t>
    </r>
    <r>
      <rPr>
        <b/>
        <sz val="4"/>
        <color rgb="FF000000"/>
        <rFont val="Arial"/>
        <family val="2"/>
      </rPr>
      <t>e</t>
    </r>
    <r>
      <rPr>
        <b/>
        <sz val="4"/>
        <color rgb="FF000000"/>
        <rFont val="Arial"/>
        <family val="2"/>
      </rPr>
      <t>r</t>
    </r>
    <r>
      <rPr>
        <b/>
        <sz val="4"/>
        <color rgb="FF000000"/>
        <rFont val="Arial"/>
        <family val="2"/>
      </rPr>
      <t>n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n</t>
    </r>
    <r>
      <rPr>
        <b/>
        <sz val="4"/>
        <color rgb="FF000000"/>
        <rFont val="Arial"/>
        <family val="2"/>
      </rPr>
      <t>d</t>
    </r>
    <r>
      <rPr>
        <b/>
        <sz val="4"/>
        <color rgb="FF000000"/>
        <rFont val="Arial"/>
        <family val="2"/>
      </rPr>
      <t xml:space="preserve">ez
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n</t>
    </r>
    <r>
      <rPr>
        <b/>
        <sz val="4"/>
        <color rgb="FF000000"/>
        <rFont val="Arial"/>
        <family val="2"/>
      </rPr>
      <t>g</t>
    </r>
    <r>
      <rPr>
        <b/>
        <sz val="4"/>
        <color rgb="FF000000"/>
        <rFont val="Arial"/>
        <family val="2"/>
      </rPr>
      <t>.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C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v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 xml:space="preserve">l
</t>
    </r>
    <r>
      <rPr>
        <b/>
        <sz val="4"/>
        <color rgb="FF000000"/>
        <rFont val="Arial"/>
        <family val="2"/>
      </rPr>
      <t>M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.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P</t>
    </r>
    <r>
      <rPr>
        <b/>
        <sz val="4"/>
        <color rgb="FF000000"/>
        <rFont val="Arial"/>
        <family val="2"/>
      </rPr>
      <t>r</t>
    </r>
    <r>
      <rPr>
        <b/>
        <sz val="4"/>
        <color rgb="FF000000"/>
        <rFont val="Arial"/>
        <family val="2"/>
      </rPr>
      <t>o</t>
    </r>
    <r>
      <rPr>
        <b/>
        <sz val="4"/>
        <color rgb="FF000000"/>
        <rFont val="Arial"/>
        <family val="2"/>
      </rPr>
      <t>f</t>
    </r>
    <r>
      <rPr>
        <b/>
        <sz val="4"/>
        <color rgb="FF000000"/>
        <rFont val="Arial"/>
        <family val="2"/>
      </rPr>
      <t>.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151037</t>
    </r>
    <r>
      <rPr>
        <b/>
        <sz val="4"/>
        <color rgb="FF000000"/>
        <rFont val="Arial"/>
        <family val="2"/>
      </rPr>
      <t>-</t>
    </r>
    <r>
      <rPr>
        <b/>
        <sz val="4"/>
        <color rgb="FF000000"/>
        <rFont val="Arial"/>
        <family val="2"/>
      </rPr>
      <t>0531966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S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D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P</t>
    </r>
    <r>
      <rPr>
        <b/>
        <sz val="4"/>
        <color rgb="FF000000"/>
        <rFont val="Arial"/>
        <family val="2"/>
      </rPr>
      <t>r</t>
    </r>
    <r>
      <rPr>
        <b/>
        <sz val="4"/>
        <color rgb="FF000000"/>
        <rFont val="Arial"/>
        <family val="2"/>
      </rPr>
      <t>o</t>
    </r>
    <r>
      <rPr>
        <b/>
        <sz val="4"/>
        <color rgb="FF000000"/>
        <rFont val="Arial"/>
        <family val="2"/>
      </rPr>
      <t>y</t>
    </r>
    <r>
      <rPr>
        <b/>
        <sz val="4"/>
        <color rgb="FF000000"/>
        <rFont val="Arial"/>
        <family val="2"/>
      </rPr>
      <t>ec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ó</t>
    </r>
  </si>
  <si>
    <r>
      <rPr>
        <sz val="5"/>
        <color rgb="FF000000"/>
        <rFont val="Arial Narrow"/>
        <family val="2"/>
      </rPr>
      <t>*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M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rc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3</t>
    </r>
    <r>
      <rPr>
        <sz val="5"/>
        <color rgb="FF000000"/>
        <rFont val="Arial Narrow"/>
        <family val="2"/>
      </rPr>
      <t>0</t>
    </r>
    <r>
      <rPr>
        <sz val="5"/>
        <color rgb="FF000000"/>
        <rFont val="Arial Narrow"/>
        <family val="2"/>
      </rPr>
      <t>5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2</t>
    </r>
    <r>
      <rPr>
        <sz val="5"/>
        <color rgb="FF000000"/>
        <rFont val="Arial Narrow"/>
        <family val="2"/>
      </rPr>
      <t>7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g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2</t>
    </r>
    <r>
      <rPr>
        <sz val="5"/>
        <color rgb="FF000000"/>
        <rFont val="Arial Narrow"/>
        <family val="2"/>
      </rPr>
      <t>0</t>
    </r>
    <r>
      <rPr>
        <sz val="5"/>
        <color rgb="FF000000"/>
        <rFont val="Arial Narrow"/>
        <family val="2"/>
      </rPr>
      <t>2</t>
    </r>
    <r>
      <rPr>
        <sz val="5"/>
        <color rgb="FF000000"/>
        <rFont val="Arial Narrow"/>
        <family val="2"/>
      </rPr>
      <t>1</t>
    </r>
    <r>
      <rPr>
        <sz val="5"/>
        <color rgb="FF000000"/>
        <rFont val="Arial Narrow"/>
        <family val="2"/>
      </rPr>
      <t>,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v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s,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v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q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m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é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,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á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 xml:space="preserve">e
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s,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y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b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m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m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y</t>
    </r>
    <r>
      <rPr>
        <sz val="5"/>
        <color rgb="FF000000"/>
        <rFont val="Arial Narrow"/>
        <family val="2"/>
      </rPr>
      <t>/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v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s,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f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g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z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.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b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y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f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rm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f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g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í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v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y</t>
    </r>
    <r>
      <rPr>
        <sz val="5"/>
        <color rgb="FF000000"/>
        <rFont val="Arial Narrow"/>
        <family val="2"/>
      </rPr>
      <t>/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q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.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m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j</t>
    </r>
    <r>
      <rPr>
        <sz val="5"/>
        <color rgb="FF000000"/>
        <rFont val="Arial Narrow"/>
        <family val="2"/>
      </rPr>
      <t>ó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f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m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sma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v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,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í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ó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j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ó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á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B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se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q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ra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scr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cr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í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f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r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ra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m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i</t>
    </r>
    <r>
      <rPr>
        <sz val="5"/>
        <color rgb="FF000000"/>
        <rFont val="Arial Narrow"/>
        <family val="2"/>
      </rPr>
      <t>p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,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o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c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l</t>
    </r>
    <r>
      <rPr>
        <sz val="5"/>
        <color rgb="FF000000"/>
        <rFont val="Arial Narrow"/>
        <family val="2"/>
      </rPr>
      <t>e</t>
    </r>
    <r>
      <rPr>
        <sz val="5"/>
        <color rgb="FF000000"/>
        <rFont val="Arial Narrow"/>
        <family val="2"/>
      </rPr>
      <t>s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se</t>
    </r>
    <r>
      <rPr>
        <sz val="5"/>
        <color rgb="FF000000"/>
        <rFont val="Arial Narrow"/>
        <family val="2"/>
      </rPr>
      <t xml:space="preserve"> 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d</t>
    </r>
    <r>
      <rPr>
        <sz val="5"/>
        <color rgb="FF000000"/>
        <rFont val="Arial Narrow"/>
        <family val="2"/>
      </rPr>
      <t>j</t>
    </r>
    <r>
      <rPr>
        <sz val="5"/>
        <color rgb="FF000000"/>
        <rFont val="Arial Narrow"/>
        <family val="2"/>
      </rPr>
      <t>u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t</t>
    </r>
    <r>
      <rPr>
        <sz val="5"/>
        <color rgb="FF000000"/>
        <rFont val="Arial Narrow"/>
        <family val="2"/>
      </rPr>
      <t>a</t>
    </r>
    <r>
      <rPr>
        <sz val="5"/>
        <color rgb="FF000000"/>
        <rFont val="Arial Narrow"/>
        <family val="2"/>
      </rPr>
      <t>n</t>
    </r>
    <r>
      <rPr>
        <sz val="5"/>
        <color rgb="FF000000"/>
        <rFont val="Arial Narrow"/>
        <family val="2"/>
      </rPr>
      <t>.</t>
    </r>
  </si>
  <si>
    <t>ITEM</t>
  </si>
  <si>
    <t>UND</t>
  </si>
  <si>
    <t>CANT.</t>
  </si>
  <si>
    <t>VALOR UNITARIO</t>
  </si>
  <si>
    <t>VALOR PARCIAL</t>
  </si>
  <si>
    <t>PRELIMINARES Y MOVIMIENTO DE TIERRAS</t>
  </si>
  <si>
    <t>Localizacion y replanteo</t>
  </si>
  <si>
    <t>1.3</t>
  </si>
  <si>
    <t>Limpieza y preparacion superficie muros perimetrales para estuco y pintura</t>
  </si>
  <si>
    <t>1.4</t>
  </si>
  <si>
    <t>SUBTOTAL</t>
  </si>
  <si>
    <t>Desmonte de manto asfaltico existente</t>
  </si>
  <si>
    <t>ANÁLISIS DE PRECIOS UNITARIOS</t>
  </si>
  <si>
    <t>PROYECTO:
capitulo:</t>
  </si>
  <si>
    <t>MANTENIMIENTO DE LA CANCHA MULTIFUNCIONAL DE LA INSTITUCIÓN EDUCATIVA CAMACHO CARREÑO</t>
  </si>
  <si>
    <t>Actividad:</t>
  </si>
  <si>
    <t>Item:</t>
  </si>
  <si>
    <t>Unidad:</t>
  </si>
  <si>
    <t>I. EQUIPO</t>
  </si>
  <si>
    <t>Descripción</t>
  </si>
  <si>
    <t>unidad</t>
  </si>
  <si>
    <t>Tarifa/Hora</t>
  </si>
  <si>
    <t>Rendimiento</t>
  </si>
  <si>
    <t>Valor-Unit.</t>
  </si>
  <si>
    <t>Herramienta menor</t>
  </si>
  <si>
    <t>%MO</t>
  </si>
  <si>
    <t>Sub-Total</t>
  </si>
  <si>
    <t>II. MATERIALES EN OBRA</t>
  </si>
  <si>
    <t>Unidad</t>
  </si>
  <si>
    <t>Cantidad</t>
  </si>
  <si>
    <t>Valor</t>
  </si>
  <si>
    <t>Esmalte</t>
  </si>
  <si>
    <t>gl</t>
  </si>
  <si>
    <t>Puntilla C/ Cabeza 2"</t>
  </si>
  <si>
    <t>lb</t>
  </si>
  <si>
    <t>Durmiente en ordinario 3x0,1x0,1</t>
  </si>
  <si>
    <t>un</t>
  </si>
  <si>
    <t>Sub-Total
Sub-Total</t>
  </si>
  <si>
    <t>III. TRANSPORTES
IV. MANO DE OBRA</t>
  </si>
  <si>
    <t>Material</t>
  </si>
  <si>
    <t>UNIDAD</t>
  </si>
  <si>
    <t>VOL PESO O
CAN(m3)</t>
  </si>
  <si>
    <t>DISTANCIA
(km)</t>
  </si>
  <si>
    <t>Tarifa</t>
  </si>
  <si>
    <t>IV. MANO DE OBRA</t>
  </si>
  <si>
    <t>Trabajador</t>
  </si>
  <si>
    <t>Jornal</t>
  </si>
  <si>
    <t>Prestaciones</t>
  </si>
  <si>
    <t>Jornal Total</t>
  </si>
  <si>
    <t>Ayudante</t>
  </si>
  <si>
    <t>Oficial</t>
  </si>
  <si>
    <t>TOTAL COSTO DIRECTO</t>
  </si>
  <si>
    <t>Acarreo volqueta. (Distancias menores a 15km)</t>
  </si>
  <si>
    <t>Tarifa escombrera disposición final</t>
  </si>
  <si>
    <t>Taladro percutor</t>
  </si>
  <si>
    <t>dia</t>
  </si>
  <si>
    <t>Desmonte de Teja Cubierta Metalica</t>
  </si>
  <si>
    <t>Juego de rodachines para andamio</t>
  </si>
  <si>
    <t>glb</t>
  </si>
  <si>
    <t>Sección de andamio</t>
  </si>
  <si>
    <t>und</t>
  </si>
  <si>
    <t>PISOS Y MORTERO</t>
  </si>
  <si>
    <t xml:space="preserve">4.2 </t>
  </si>
  <si>
    <t>Media caña en mortero 1:4</t>
  </si>
  <si>
    <t>Malacate</t>
  </si>
  <si>
    <t>Malla Electrosoldad , Hueco 30 X 30 - e = 3mm</t>
  </si>
  <si>
    <t>bolsa</t>
  </si>
  <si>
    <t>Recubrimiento impermeabilizante tipo Sika-101 o similar</t>
  </si>
  <si>
    <t>Servicio de Bomba</t>
  </si>
  <si>
    <t>4.2</t>
  </si>
  <si>
    <t>Pulidora Manual Electrica</t>
  </si>
  <si>
    <t>Disco Diamantado 7 " Turbo</t>
  </si>
  <si>
    <t>hr</t>
  </si>
  <si>
    <t>Mortero 1:4 (Puesto en obra)</t>
  </si>
  <si>
    <t>IMPERMEABILZIACIONES</t>
  </si>
  <si>
    <t>10.1</t>
  </si>
  <si>
    <t>M2</t>
  </si>
  <si>
    <t>TOTAL COSTO DIRECTO OBRA</t>
  </si>
  <si>
    <t>VALOR TOTAL DE PROYECTO</t>
  </si>
  <si>
    <t>ASEO</t>
  </si>
  <si>
    <t>16.1</t>
  </si>
  <si>
    <t>Aseo y limpieza final de obra</t>
  </si>
  <si>
    <t>4.3</t>
  </si>
  <si>
    <t>Destapador de Cañeria (alquiler)</t>
  </si>
  <si>
    <t>Pulidora Manual Eléctrica</t>
  </si>
  <si>
    <t>Mantenimiento - Limpieza de Sifones - Suministro de Rejilla Tragante</t>
  </si>
  <si>
    <t>Rejilla c 5 x 3 aluminio cúpula</t>
  </si>
  <si>
    <t>Transporte, Suministro e Instalaciòn de Super Manto XT 500 2,8 MM  Poliester Linea FIBBER GLASS y aplicación de pintura alumino edil</t>
  </si>
  <si>
    <t>PULIDORA DISCOS DE CORTE, CILINDRO DE GAS Y SOPLETE</t>
  </si>
  <si>
    <t>EMULSION</t>
  </si>
  <si>
    <t>GAS</t>
  </si>
  <si>
    <t xml:space="preserve">MANTO XT500 2,8 MM FIBER GLASS </t>
  </si>
  <si>
    <t>DISCO DE CORTE Y PIEDRA</t>
  </si>
  <si>
    <t xml:space="preserve">PINTURA DE ALUMNIO </t>
  </si>
  <si>
    <t>CARPINTERIA Y ESTRUCTURA METALICA</t>
  </si>
  <si>
    <t>12.1</t>
  </si>
  <si>
    <t>12.4</t>
  </si>
  <si>
    <t>Herramienta menor y/o elementos de aseo</t>
  </si>
  <si>
    <t>Teja con aislamiento térmo acustico: panel metálico para cubierta, tipo sándwich, inyectado en línea continua con poliuretano expandido de alta densidad</t>
  </si>
  <si>
    <t>Teja con aislamiento térmo acustico: panel metálico para cubierta, tipo sándwich, inyectado en línea continua con poliuretano expandido de alta densidad (38 kg/m3) y ambas caras en acero galvanizado pre pintada (azul-blanco), fabricada con espuma clase 1 (PIR)</t>
  </si>
  <si>
    <t>Sistema completo incluye accesorios de remate y fijación tipo a la vista con terminales de tornillo con cabeza PVC o hexagonal, arandela en PVC / neopreno y clip.</t>
  </si>
  <si>
    <t>Caballete en lamina galvanizada.</t>
  </si>
  <si>
    <t>Remate contra muro con flanche en lamina galvanizada.</t>
  </si>
  <si>
    <t>GL</t>
  </si>
  <si>
    <t>ML</t>
  </si>
  <si>
    <t>Mantenimiento Estructura Metalica Existente, incluye pintura</t>
  </si>
  <si>
    <t>Anticorrosivo</t>
  </si>
  <si>
    <t>Pintura en esmalte anticorrosiva, incluye thiner</t>
  </si>
  <si>
    <t>galon</t>
  </si>
  <si>
    <t>MANTENIMIENTO Y ADECUACION DE LA INFRAESTRUCTURA FISICA DE LA SEDE B DE LA INSTITUCION EDUCATIVA ESCUELA NORMAL SUPERIOR DE BUCARAMANGA</t>
  </si>
  <si>
    <t>Mortero Impermeabilizado de piso de cubierta 1:4</t>
  </si>
  <si>
    <t>$</t>
  </si>
  <si>
    <t>NOTA 1:  Se debe tener en cuenta que el PRECIO UNITARIO incluye el valor de A.I.U.</t>
  </si>
  <si>
    <t>NOTA 3: El A.I.U y su discriminación deben estar en porcentaje (%).</t>
  </si>
  <si>
    <t>NOTA 2: Cuando la fracción decimal del peso sea  igual o superior a 5 se aproximará por exceso al número entero siguiente del peso y cuando
la fracción decimal del peso sea inferior a 5 se aproximará por defecto al número entero del peso.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</si>
</sst>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0.0########"/>
    <numFmt numFmtId="165" formatCode="0.00#######"/>
    <numFmt numFmtId="166" formatCode="\$\ #,##0.00"/>
    <numFmt numFmtId="167" formatCode="0.0"/>
    <numFmt numFmtId="168" formatCode="0.000"/>
  </numFmts>
  <fonts count="20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4"/>
      <color rgb="FF000000"/>
      <name val="Arial Narrow"/>
      <family val="2"/>
    </font>
    <font>
      <b/>
      <sz val="4"/>
      <color rgb="FF000000"/>
      <name val="Arial"/>
      <family val="2"/>
    </font>
    <font>
      <sz val="4"/>
      <color rgb="FF000000"/>
      <name val="Arial"/>
      <family val="2"/>
    </font>
    <font>
      <sz val="5"/>
      <color rgb="FF000000"/>
      <name val="Arial Narrow"/>
      <family val="2"/>
    </font>
    <font>
      <sz val="11"/>
      <color rgb="FF000000"/>
      <name val="Calibri"/>
      <family val="2"/>
      <charset val="204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charset val="204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0"/>
      <color theme="1"/>
      <name val="Calibri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808080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6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4">
    <xf numFmtId="0" fontId="0" fillId="0" borderId="0"/>
    <xf numFmtId="0" fontId="6" fillId="0" borderId="5"/>
    <xf numFmtId="44" fontId="6" fillId="0" borderId="5" applyFont="0" applyFill="0" applyBorder="0" applyAlignment="0" applyProtection="0"/>
    <xf numFmtId="0" fontId="1" fillId="0" borderId="5"/>
  </cellStyleXfs>
  <cellXfs count="259">
    <xf numFmtId="0" fontId="0" fillId="0" borderId="0" xfId="0"/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center" vertical="top"/>
    </xf>
    <xf numFmtId="0" fontId="0" fillId="0" borderId="2" xfId="0" applyBorder="1" applyAlignment="1">
      <alignment horizontal="left" vertical="top"/>
    </xf>
    <xf numFmtId="0" fontId="3" fillId="3" borderId="2" xfId="0" applyFont="1" applyFill="1" applyBorder="1" applyAlignment="1">
      <alignment horizontal="left" vertical="top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left" vertical="top"/>
    </xf>
    <xf numFmtId="165" fontId="4" fillId="0" borderId="2" xfId="0" applyNumberFormat="1" applyFont="1" applyBorder="1" applyAlignment="1">
      <alignment horizontal="right" vertical="top" shrinkToFit="1"/>
    </xf>
    <xf numFmtId="0" fontId="8" fillId="5" borderId="9" xfId="1" applyFont="1" applyFill="1" applyBorder="1" applyAlignment="1">
      <alignment horizontal="center" vertical="center" wrapText="1"/>
    </xf>
    <xf numFmtId="0" fontId="8" fillId="5" borderId="10" xfId="1" applyFont="1" applyFill="1" applyBorder="1" applyAlignment="1">
      <alignment horizontal="center" vertical="center" wrapText="1"/>
    </xf>
    <xf numFmtId="0" fontId="8" fillId="5" borderId="11" xfId="1" applyFont="1" applyFill="1" applyBorder="1" applyAlignment="1">
      <alignment horizontal="center" vertical="center" wrapText="1"/>
    </xf>
    <xf numFmtId="1" fontId="9" fillId="6" borderId="12" xfId="1" applyNumberFormat="1" applyFont="1" applyFill="1" applyBorder="1" applyAlignment="1">
      <alignment horizontal="center" vertical="center" shrinkToFit="1"/>
    </xf>
    <xf numFmtId="0" fontId="8" fillId="6" borderId="13" xfId="1" applyFont="1" applyFill="1" applyBorder="1" applyAlignment="1">
      <alignment horizontal="left" vertical="center" wrapText="1"/>
    </xf>
    <xf numFmtId="1" fontId="10" fillId="0" borderId="15" xfId="1" applyNumberFormat="1" applyFont="1" applyBorder="1" applyAlignment="1">
      <alignment horizontal="center" vertical="center" shrinkToFit="1"/>
    </xf>
    <xf numFmtId="0" fontId="11" fillId="0" borderId="16" xfId="1" applyFont="1" applyBorder="1" applyAlignment="1">
      <alignment horizontal="left" vertical="center" wrapText="1"/>
    </xf>
    <xf numFmtId="0" fontId="11" fillId="0" borderId="16" xfId="1" applyFont="1" applyBorder="1" applyAlignment="1">
      <alignment horizontal="center" vertical="center" wrapText="1"/>
    </xf>
    <xf numFmtId="2" fontId="10" fillId="0" borderId="16" xfId="1" applyNumberFormat="1" applyFont="1" applyBorder="1" applyAlignment="1">
      <alignment horizontal="center" vertical="center" shrinkToFit="1"/>
    </xf>
    <xf numFmtId="166" fontId="10" fillId="0" borderId="16" xfId="1" applyNumberFormat="1" applyFont="1" applyBorder="1" applyAlignment="1">
      <alignment horizontal="right" vertical="center" shrinkToFit="1"/>
    </xf>
    <xf numFmtId="0" fontId="10" fillId="0" borderId="16" xfId="1" applyFont="1" applyBorder="1" applyAlignment="1">
      <alignment horizontal="left" vertical="center"/>
    </xf>
    <xf numFmtId="0" fontId="10" fillId="0" borderId="16" xfId="1" applyFont="1" applyBorder="1" applyAlignment="1">
      <alignment horizontal="center" vertical="center"/>
    </xf>
    <xf numFmtId="2" fontId="10" fillId="0" borderId="16" xfId="1" applyNumberFormat="1" applyFont="1" applyBorder="1" applyAlignment="1">
      <alignment horizontal="center" vertical="center"/>
    </xf>
    <xf numFmtId="0" fontId="10" fillId="0" borderId="15" xfId="1" applyFont="1" applyBorder="1" applyAlignment="1">
      <alignment horizontal="left" vertical="center"/>
    </xf>
    <xf numFmtId="0" fontId="9" fillId="0" borderId="16" xfId="1" applyFont="1" applyBorder="1" applyAlignment="1">
      <alignment horizontal="right" vertical="center"/>
    </xf>
    <xf numFmtId="0" fontId="9" fillId="0" borderId="16" xfId="1" applyFont="1" applyBorder="1" applyAlignment="1">
      <alignment horizontal="center" vertical="center"/>
    </xf>
    <xf numFmtId="0" fontId="9" fillId="0" borderId="16" xfId="1" applyFont="1" applyBorder="1" applyAlignment="1">
      <alignment horizontal="left" vertical="center"/>
    </xf>
    <xf numFmtId="166" fontId="9" fillId="0" borderId="17" xfId="1" applyNumberFormat="1" applyFont="1" applyBorder="1" applyAlignment="1">
      <alignment horizontal="right" vertical="center"/>
    </xf>
    <xf numFmtId="0" fontId="9" fillId="0" borderId="21" xfId="1" applyFont="1" applyBorder="1" applyAlignment="1">
      <alignment horizontal="left" vertical="center" wrapText="1"/>
    </xf>
    <xf numFmtId="0" fontId="9" fillId="0" borderId="25" xfId="1" applyFont="1" applyBorder="1" applyAlignment="1">
      <alignment vertical="center" wrapText="1"/>
    </xf>
    <xf numFmtId="0" fontId="12" fillId="0" borderId="26" xfId="1" applyFont="1" applyBorder="1" applyAlignment="1">
      <alignment horizontal="center" vertical="center" wrapText="1"/>
    </xf>
    <xf numFmtId="0" fontId="10" fillId="0" borderId="26" xfId="1" applyFont="1" applyBorder="1" applyAlignment="1">
      <alignment vertical="center" wrapText="1"/>
    </xf>
    <xf numFmtId="0" fontId="9" fillId="0" borderId="26" xfId="1" applyFont="1" applyBorder="1" applyAlignment="1">
      <alignment vertical="center" wrapText="1"/>
    </xf>
    <xf numFmtId="0" fontId="9" fillId="0" borderId="26" xfId="1" applyFont="1" applyBorder="1" applyAlignment="1">
      <alignment horizontal="right" vertical="center" wrapText="1"/>
    </xf>
    <xf numFmtId="0" fontId="10" fillId="0" borderId="26" xfId="1" applyFont="1" applyBorder="1" applyAlignment="1">
      <alignment horizontal="center" vertical="center" wrapText="1"/>
    </xf>
    <xf numFmtId="0" fontId="9" fillId="0" borderId="27" xfId="1" applyFont="1" applyBorder="1" applyAlignment="1">
      <alignment horizontal="right" vertical="center" wrapText="1"/>
    </xf>
    <xf numFmtId="0" fontId="9" fillId="0" borderId="3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3" xfId="1" applyFont="1" applyBorder="1" applyAlignment="1">
      <alignment horizontal="right" vertical="center"/>
    </xf>
    <xf numFmtId="0" fontId="10" fillId="0" borderId="32" xfId="1" applyFont="1" applyBorder="1" applyAlignment="1">
      <alignment horizontal="center" vertical="center"/>
    </xf>
    <xf numFmtId="0" fontId="10" fillId="0" borderId="2" xfId="1" applyFont="1" applyBorder="1" applyAlignment="1">
      <alignment vertical="center"/>
    </xf>
    <xf numFmtId="0" fontId="10" fillId="0" borderId="2" xfId="1" applyFont="1" applyBorder="1" applyAlignment="1">
      <alignment horizontal="left" vertical="center"/>
    </xf>
    <xf numFmtId="8" fontId="10" fillId="0" borderId="33" xfId="1" applyNumberFormat="1" applyFont="1" applyBorder="1" applyAlignment="1">
      <alignment horizontal="right" vertical="center"/>
    </xf>
    <xf numFmtId="0" fontId="10" fillId="0" borderId="2" xfId="1" applyFont="1" applyBorder="1" applyAlignment="1">
      <alignment horizontal="center" vertical="center"/>
    </xf>
    <xf numFmtId="1" fontId="10" fillId="0" borderId="2" xfId="1" applyNumberFormat="1" applyFont="1" applyBorder="1" applyAlignment="1">
      <alignment horizontal="center" vertical="center" shrinkToFit="1"/>
    </xf>
    <xf numFmtId="8" fontId="10" fillId="0" borderId="2" xfId="1" applyNumberFormat="1" applyFont="1" applyBorder="1" applyAlignment="1">
      <alignment horizontal="left" vertical="center"/>
    </xf>
    <xf numFmtId="0" fontId="9" fillId="0" borderId="3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0" fillId="0" borderId="32" xfId="1" applyFont="1" applyBorder="1" applyAlignment="1">
      <alignment horizontal="left" vertical="center"/>
    </xf>
    <xf numFmtId="0" fontId="10" fillId="0" borderId="33" xfId="1" applyFont="1" applyBorder="1" applyAlignment="1">
      <alignment horizontal="right" vertical="center"/>
    </xf>
    <xf numFmtId="0" fontId="9" fillId="0" borderId="31" xfId="1" applyFont="1" applyBorder="1" applyAlignment="1">
      <alignment horizontal="center" vertical="center"/>
    </xf>
    <xf numFmtId="0" fontId="9" fillId="0" borderId="42" xfId="1" applyFont="1" applyBorder="1" applyAlignment="1">
      <alignment horizontal="center" vertical="center"/>
    </xf>
    <xf numFmtId="0" fontId="10" fillId="0" borderId="31" xfId="1" applyFont="1" applyBorder="1" applyAlignment="1">
      <alignment horizontal="left" vertical="center"/>
    </xf>
    <xf numFmtId="10" fontId="10" fillId="0" borderId="32" xfId="1" applyNumberFormat="1" applyFont="1" applyBorder="1" applyAlignment="1">
      <alignment vertical="center"/>
    </xf>
    <xf numFmtId="8" fontId="10" fillId="0" borderId="16" xfId="1" applyNumberFormat="1" applyFont="1" applyBorder="1" applyAlignment="1">
      <alignment vertical="center"/>
    </xf>
    <xf numFmtId="165" fontId="10" fillId="0" borderId="41" xfId="1" applyNumberFormat="1" applyFont="1" applyBorder="1" applyAlignment="1">
      <alignment horizontal="center" vertical="center" shrinkToFit="1"/>
    </xf>
    <xf numFmtId="0" fontId="10" fillId="0" borderId="41" xfId="1" applyFont="1" applyBorder="1" applyAlignment="1">
      <alignment horizontal="left" vertical="center"/>
    </xf>
    <xf numFmtId="44" fontId="10" fillId="0" borderId="46" xfId="2" applyFont="1" applyBorder="1" applyAlignment="1">
      <alignment horizontal="right" vertical="center"/>
    </xf>
    <xf numFmtId="44" fontId="9" fillId="0" borderId="20" xfId="2" applyFont="1" applyBorder="1" applyAlignment="1">
      <alignment horizontal="right" vertical="center"/>
    </xf>
    <xf numFmtId="0" fontId="9" fillId="0" borderId="47" xfId="1" applyFont="1" applyBorder="1" applyAlignment="1">
      <alignment vertical="center" wrapText="1"/>
    </xf>
    <xf numFmtId="44" fontId="10" fillId="0" borderId="2" xfId="2" applyFont="1" applyBorder="1" applyAlignment="1">
      <alignment vertical="center"/>
    </xf>
    <xf numFmtId="2" fontId="10" fillId="0" borderId="2" xfId="1" applyNumberFormat="1" applyFont="1" applyBorder="1" applyAlignment="1">
      <alignment horizontal="center" vertical="center"/>
    </xf>
    <xf numFmtId="0" fontId="9" fillId="0" borderId="50" xfId="1" applyFont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9" fillId="0" borderId="51" xfId="1" applyFont="1" applyBorder="1" applyAlignment="1">
      <alignment horizontal="right" vertical="center"/>
    </xf>
    <xf numFmtId="8" fontId="10" fillId="0" borderId="54" xfId="1" applyNumberFormat="1" applyFont="1" applyBorder="1" applyAlignment="1">
      <alignment horizontal="right" vertical="center"/>
    </xf>
    <xf numFmtId="8" fontId="10" fillId="0" borderId="2" xfId="1" applyNumberFormat="1" applyFont="1" applyBorder="1" applyAlignment="1">
      <alignment horizontal="right" vertical="center"/>
    </xf>
    <xf numFmtId="44" fontId="10" fillId="0" borderId="2" xfId="2" applyFont="1" applyBorder="1" applyAlignment="1">
      <alignment horizontal="center" vertical="center"/>
    </xf>
    <xf numFmtId="44" fontId="10" fillId="0" borderId="33" xfId="1" applyNumberFormat="1" applyFont="1" applyBorder="1" applyAlignment="1">
      <alignment horizontal="right" vertical="center"/>
    </xf>
    <xf numFmtId="44" fontId="10" fillId="0" borderId="33" xfId="2" applyFont="1" applyBorder="1" applyAlignment="1">
      <alignment horizontal="right" vertical="center"/>
    </xf>
    <xf numFmtId="167" fontId="10" fillId="0" borderId="15" xfId="1" applyNumberFormat="1" applyFont="1" applyBorder="1" applyAlignment="1">
      <alignment horizontal="center" vertical="center" shrinkToFit="1"/>
    </xf>
    <xf numFmtId="168" fontId="10" fillId="0" borderId="2" xfId="1" applyNumberFormat="1" applyFont="1" applyBorder="1" applyAlignment="1">
      <alignment horizontal="center" vertical="center" shrinkToFit="1"/>
    </xf>
    <xf numFmtId="0" fontId="10" fillId="0" borderId="18" xfId="1" applyFont="1" applyBorder="1" applyAlignment="1">
      <alignment horizontal="left" vertical="center"/>
    </xf>
    <xf numFmtId="44" fontId="14" fillId="0" borderId="20" xfId="2" applyFont="1" applyFill="1" applyBorder="1" applyAlignment="1">
      <alignment horizontal="right" vertical="center"/>
    </xf>
    <xf numFmtId="0" fontId="10" fillId="0" borderId="21" xfId="1" applyFont="1" applyBorder="1" applyAlignment="1">
      <alignment horizontal="left" vertical="center"/>
    </xf>
    <xf numFmtId="10" fontId="9" fillId="0" borderId="5" xfId="1" applyNumberFormat="1" applyFont="1" applyAlignment="1">
      <alignment horizontal="center" vertical="center" shrinkToFit="1"/>
    </xf>
    <xf numFmtId="44" fontId="10" fillId="0" borderId="24" xfId="1" applyNumberFormat="1" applyFont="1" applyBorder="1" applyAlignment="1">
      <alignment horizontal="right" vertical="center"/>
    </xf>
    <xf numFmtId="0" fontId="10" fillId="7" borderId="18" xfId="1" applyFont="1" applyFill="1" applyBorder="1" applyAlignment="1">
      <alignment horizontal="left" vertical="center"/>
    </xf>
    <xf numFmtId="44" fontId="14" fillId="7" borderId="20" xfId="1" applyNumberFormat="1" applyFont="1" applyFill="1" applyBorder="1" applyAlignment="1">
      <alignment horizontal="right" vertical="center"/>
    </xf>
    <xf numFmtId="0" fontId="10" fillId="0" borderId="9" xfId="1" applyFont="1" applyBorder="1" applyAlignment="1">
      <alignment horizontal="left" vertical="center"/>
    </xf>
    <xf numFmtId="0" fontId="9" fillId="0" borderId="10" xfId="1" applyFont="1" applyBorder="1" applyAlignment="1">
      <alignment horizontal="right" vertical="center"/>
    </xf>
    <xf numFmtId="0" fontId="9" fillId="0" borderId="10" xfId="1" applyFont="1" applyBorder="1" applyAlignment="1">
      <alignment horizontal="center" vertical="center"/>
    </xf>
    <xf numFmtId="0" fontId="9" fillId="0" borderId="10" xfId="1" applyFont="1" applyBorder="1" applyAlignment="1">
      <alignment horizontal="left" vertical="center"/>
    </xf>
    <xf numFmtId="166" fontId="9" fillId="0" borderId="11" xfId="1" applyNumberFormat="1" applyFont="1" applyBorder="1" applyAlignment="1">
      <alignment horizontal="right" vertical="center"/>
    </xf>
    <xf numFmtId="0" fontId="16" fillId="0" borderId="0" xfId="0" applyFont="1"/>
    <xf numFmtId="0" fontId="15" fillId="0" borderId="21" xfId="1" applyFont="1" applyBorder="1" applyAlignment="1">
      <alignment vertical="center" wrapText="1"/>
    </xf>
    <xf numFmtId="0" fontId="15" fillId="0" borderId="21" xfId="1" applyFont="1" applyBorder="1" applyAlignment="1">
      <alignment horizontal="left" vertical="center" wrapText="1"/>
    </xf>
    <xf numFmtId="0" fontId="15" fillId="0" borderId="25" xfId="1" applyFont="1" applyBorder="1" applyAlignment="1">
      <alignment vertical="center" wrapText="1"/>
    </xf>
    <xf numFmtId="0" fontId="17" fillId="0" borderId="26" xfId="1" applyFont="1" applyBorder="1" applyAlignment="1">
      <alignment horizontal="center" vertical="center" wrapText="1"/>
    </xf>
    <xf numFmtId="0" fontId="16" fillId="0" borderId="26" xfId="1" applyFont="1" applyBorder="1" applyAlignment="1">
      <alignment vertical="center" wrapText="1"/>
    </xf>
    <xf numFmtId="0" fontId="15" fillId="0" borderId="26" xfId="1" applyFont="1" applyBorder="1" applyAlignment="1">
      <alignment vertical="center" wrapText="1"/>
    </xf>
    <xf numFmtId="0" fontId="15" fillId="0" borderId="26" xfId="1" applyFont="1" applyBorder="1" applyAlignment="1">
      <alignment horizontal="right" vertical="center" wrapText="1"/>
    </xf>
    <xf numFmtId="0" fontId="16" fillId="0" borderId="26" xfId="1" applyFont="1" applyBorder="1" applyAlignment="1">
      <alignment horizontal="center" vertical="center" wrapText="1"/>
    </xf>
    <xf numFmtId="0" fontId="15" fillId="0" borderId="27" xfId="1" applyFont="1" applyBorder="1" applyAlignment="1">
      <alignment horizontal="right" vertical="center" wrapText="1"/>
    </xf>
    <xf numFmtId="0" fontId="15" fillId="0" borderId="32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5" fillId="0" borderId="33" xfId="1" applyFont="1" applyBorder="1" applyAlignment="1">
      <alignment horizontal="right" vertical="center"/>
    </xf>
    <xf numFmtId="0" fontId="16" fillId="0" borderId="32" xfId="1" applyFont="1" applyBorder="1" applyAlignment="1">
      <alignment horizontal="center" vertical="center"/>
    </xf>
    <xf numFmtId="0" fontId="16" fillId="0" borderId="2" xfId="1" applyFont="1" applyBorder="1" applyAlignment="1">
      <alignment vertical="center"/>
    </xf>
    <xf numFmtId="0" fontId="16" fillId="0" borderId="2" xfId="1" applyFont="1" applyBorder="1" applyAlignment="1">
      <alignment horizontal="left" vertical="center"/>
    </xf>
    <xf numFmtId="8" fontId="16" fillId="0" borderId="33" xfId="1" applyNumberFormat="1" applyFont="1" applyBorder="1" applyAlignment="1">
      <alignment horizontal="right" vertical="center"/>
    </xf>
    <xf numFmtId="0" fontId="16" fillId="0" borderId="2" xfId="1" applyFont="1" applyBorder="1" applyAlignment="1">
      <alignment horizontal="center" vertical="center"/>
    </xf>
    <xf numFmtId="2" fontId="16" fillId="0" borderId="2" xfId="2" applyNumberFormat="1" applyFont="1" applyBorder="1" applyAlignment="1">
      <alignment horizontal="center" vertical="center" shrinkToFit="1"/>
    </xf>
    <xf numFmtId="44" fontId="16" fillId="0" borderId="2" xfId="2" applyFont="1" applyBorder="1" applyAlignment="1">
      <alignment horizontal="right" vertical="center" shrinkToFit="1"/>
    </xf>
    <xf numFmtId="1" fontId="16" fillId="0" borderId="2" xfId="1" applyNumberFormat="1" applyFont="1" applyBorder="1" applyAlignment="1">
      <alignment horizontal="center" vertical="center" shrinkToFit="1"/>
    </xf>
    <xf numFmtId="8" fontId="16" fillId="0" borderId="2" xfId="1" applyNumberFormat="1" applyFont="1" applyBorder="1" applyAlignment="1">
      <alignment horizontal="left" vertical="center"/>
    </xf>
    <xf numFmtId="0" fontId="15" fillId="0" borderId="32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6" fillId="0" borderId="32" xfId="1" applyFont="1" applyBorder="1" applyAlignment="1">
      <alignment horizontal="left" vertical="center"/>
    </xf>
    <xf numFmtId="0" fontId="16" fillId="0" borderId="33" xfId="1" applyFont="1" applyBorder="1" applyAlignment="1">
      <alignment horizontal="right" vertical="center"/>
    </xf>
    <xf numFmtId="0" fontId="15" fillId="0" borderId="31" xfId="1" applyFont="1" applyBorder="1" applyAlignment="1">
      <alignment horizontal="center" vertical="center"/>
    </xf>
    <xf numFmtId="0" fontId="15" fillId="0" borderId="42" xfId="1" applyFont="1" applyBorder="1" applyAlignment="1">
      <alignment horizontal="center" vertical="center"/>
    </xf>
    <xf numFmtId="0" fontId="16" fillId="0" borderId="31" xfId="1" applyFont="1" applyBorder="1" applyAlignment="1">
      <alignment horizontal="left" vertical="center"/>
    </xf>
    <xf numFmtId="10" fontId="16" fillId="0" borderId="32" xfId="1" applyNumberFormat="1" applyFont="1" applyBorder="1" applyAlignment="1">
      <alignment vertical="center"/>
    </xf>
    <xf numFmtId="8" fontId="16" fillId="0" borderId="16" xfId="1" applyNumberFormat="1" applyFont="1" applyBorder="1" applyAlignment="1">
      <alignment vertical="center"/>
    </xf>
    <xf numFmtId="165" fontId="16" fillId="0" borderId="41" xfId="1" applyNumberFormat="1" applyFont="1" applyBorder="1" applyAlignment="1">
      <alignment horizontal="center" vertical="center" shrinkToFit="1"/>
    </xf>
    <xf numFmtId="0" fontId="16" fillId="0" borderId="41" xfId="1" applyFont="1" applyBorder="1" applyAlignment="1">
      <alignment horizontal="left" vertical="center"/>
    </xf>
    <xf numFmtId="44" fontId="16" fillId="0" borderId="46" xfId="2" applyFont="1" applyBorder="1" applyAlignment="1">
      <alignment horizontal="right" vertical="center"/>
    </xf>
    <xf numFmtId="44" fontId="15" fillId="0" borderId="20" xfId="2" applyFont="1" applyBorder="1" applyAlignment="1">
      <alignment horizontal="right" vertical="center"/>
    </xf>
    <xf numFmtId="0" fontId="15" fillId="0" borderId="47" xfId="1" applyFont="1" applyBorder="1" applyAlignment="1">
      <alignment vertical="center" wrapText="1"/>
    </xf>
    <xf numFmtId="44" fontId="16" fillId="0" borderId="2" xfId="2" applyFont="1" applyBorder="1" applyAlignment="1">
      <alignment vertical="center"/>
    </xf>
    <xf numFmtId="2" fontId="16" fillId="0" borderId="2" xfId="1" applyNumberFormat="1" applyFont="1" applyBorder="1" applyAlignment="1">
      <alignment horizontal="center" vertical="center"/>
    </xf>
    <xf numFmtId="0" fontId="15" fillId="0" borderId="50" xfId="1" applyFont="1" applyBorder="1" applyAlignment="1">
      <alignment horizontal="center" vertical="center"/>
    </xf>
    <xf numFmtId="0" fontId="15" fillId="0" borderId="49" xfId="1" applyFont="1" applyBorder="1" applyAlignment="1">
      <alignment horizontal="center" vertical="center"/>
    </xf>
    <xf numFmtId="0" fontId="15" fillId="0" borderId="51" xfId="1" applyFont="1" applyBorder="1" applyAlignment="1">
      <alignment horizontal="right" vertical="center"/>
    </xf>
    <xf numFmtId="0" fontId="16" fillId="0" borderId="53" xfId="1" applyFont="1" applyBorder="1" applyAlignment="1">
      <alignment horizontal="center" vertical="center"/>
    </xf>
    <xf numFmtId="1" fontId="16" fillId="0" borderId="53" xfId="1" applyNumberFormat="1" applyFont="1" applyBorder="1" applyAlignment="1">
      <alignment horizontal="center" vertical="center" shrinkToFit="1"/>
    </xf>
    <xf numFmtId="8" fontId="16" fillId="0" borderId="53" xfId="1" applyNumberFormat="1" applyFont="1" applyBorder="1" applyAlignment="1">
      <alignment horizontal="right" vertical="center"/>
    </xf>
    <xf numFmtId="8" fontId="16" fillId="0" borderId="54" xfId="1" applyNumberFormat="1" applyFont="1" applyBorder="1" applyAlignment="1">
      <alignment horizontal="right" vertical="center"/>
    </xf>
    <xf numFmtId="164" fontId="16" fillId="0" borderId="2" xfId="1" applyNumberFormat="1" applyFont="1" applyBorder="1" applyAlignment="1">
      <alignment horizontal="center" vertical="center" shrinkToFit="1"/>
    </xf>
    <xf numFmtId="8" fontId="16" fillId="0" borderId="2" xfId="1" applyNumberFormat="1" applyFont="1" applyBorder="1" applyAlignment="1">
      <alignment horizontal="right" vertical="center"/>
    </xf>
    <xf numFmtId="44" fontId="16" fillId="0" borderId="2" xfId="2" applyFont="1" applyBorder="1" applyAlignment="1">
      <alignment horizontal="center" vertical="center"/>
    </xf>
    <xf numFmtId="44" fontId="16" fillId="0" borderId="33" xfId="1" applyNumberFormat="1" applyFont="1" applyBorder="1" applyAlignment="1">
      <alignment horizontal="right" vertical="center"/>
    </xf>
    <xf numFmtId="44" fontId="16" fillId="0" borderId="33" xfId="2" applyFont="1" applyBorder="1" applyAlignment="1">
      <alignment horizontal="right" vertical="center"/>
    </xf>
    <xf numFmtId="8" fontId="16" fillId="0" borderId="2" xfId="1" applyNumberFormat="1" applyFont="1" applyBorder="1" applyAlignment="1">
      <alignment horizontal="center" vertical="center"/>
    </xf>
    <xf numFmtId="10" fontId="16" fillId="0" borderId="32" xfId="1" applyNumberFormat="1" applyFont="1" applyBorder="1" applyAlignment="1">
      <alignment horizontal="center" vertical="center"/>
    </xf>
    <xf numFmtId="168" fontId="16" fillId="0" borderId="53" xfId="1" applyNumberFormat="1" applyFont="1" applyBorder="1" applyAlignment="1">
      <alignment horizontal="center" vertical="center" shrinkToFit="1"/>
    </xf>
    <xf numFmtId="168" fontId="16" fillId="0" borderId="2" xfId="1" applyNumberFormat="1" applyFont="1" applyBorder="1" applyAlignment="1">
      <alignment horizontal="center" vertical="center" shrinkToFit="1"/>
    </xf>
    <xf numFmtId="0" fontId="15" fillId="0" borderId="5" xfId="1" applyFont="1" applyAlignment="1">
      <alignment horizontal="center" vertical="center"/>
    </xf>
    <xf numFmtId="44" fontId="15" fillId="0" borderId="5" xfId="2" applyFont="1" applyBorder="1" applyAlignment="1">
      <alignment horizontal="right" vertical="center"/>
    </xf>
    <xf numFmtId="0" fontId="16" fillId="0" borderId="59" xfId="1" applyFont="1" applyBorder="1" applyAlignment="1">
      <alignment horizontal="center" vertical="center"/>
    </xf>
    <xf numFmtId="44" fontId="10" fillId="0" borderId="32" xfId="2" applyFon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3" fillId="0" borderId="2" xfId="0" applyFont="1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3" fillId="3" borderId="2" xfId="0" applyFont="1" applyFill="1" applyBorder="1" applyAlignment="1">
      <alignment horizontal="left" vertical="top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/>
    </xf>
    <xf numFmtId="0" fontId="0" fillId="0" borderId="0" xfId="0"/>
    <xf numFmtId="0" fontId="5" fillId="0" borderId="4" xfId="0" applyFont="1" applyBorder="1" applyAlignment="1">
      <alignment horizontal="left" vertical="top" wrapText="1"/>
    </xf>
    <xf numFmtId="0" fontId="3" fillId="3" borderId="2" xfId="0" applyFont="1" applyFill="1" applyBorder="1" applyAlignment="1">
      <alignment horizontal="righ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9" fillId="0" borderId="32" xfId="0" applyFont="1" applyBorder="1" applyAlignment="1">
      <alignment horizontal="left" vertical="top"/>
    </xf>
    <xf numFmtId="0" fontId="19" fillId="0" borderId="40" xfId="0" applyFont="1" applyBorder="1" applyAlignment="1">
      <alignment horizontal="left" vertical="top"/>
    </xf>
    <xf numFmtId="0" fontId="19" fillId="0" borderId="41" xfId="0" applyFont="1" applyBorder="1" applyAlignment="1">
      <alignment horizontal="left" vertical="top"/>
    </xf>
    <xf numFmtId="0" fontId="19" fillId="0" borderId="32" xfId="0" applyFont="1" applyBorder="1" applyAlignment="1">
      <alignment horizontal="left" vertical="top" wrapText="1"/>
    </xf>
    <xf numFmtId="0" fontId="19" fillId="0" borderId="40" xfId="0" applyFont="1" applyBorder="1" applyAlignment="1">
      <alignment horizontal="left" vertical="top" wrapText="1"/>
    </xf>
    <xf numFmtId="0" fontId="19" fillId="0" borderId="41" xfId="0" applyFont="1" applyBorder="1" applyAlignment="1">
      <alignment horizontal="left" vertical="top" wrapText="1"/>
    </xf>
    <xf numFmtId="0" fontId="8" fillId="0" borderId="5" xfId="1" applyFont="1" applyAlignment="1">
      <alignment horizontal="right" vertical="center" wrapText="1"/>
    </xf>
    <xf numFmtId="0" fontId="7" fillId="7" borderId="19" xfId="1" applyFont="1" applyFill="1" applyBorder="1" applyAlignment="1">
      <alignment horizontal="right" vertical="center" wrapText="1"/>
    </xf>
    <xf numFmtId="0" fontId="7" fillId="7" borderId="20" xfId="1" applyFont="1" applyFill="1" applyBorder="1" applyAlignment="1">
      <alignment horizontal="right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17" xfId="1" applyFont="1" applyBorder="1" applyAlignment="1">
      <alignment horizontal="left" vertical="center" wrapText="1"/>
    </xf>
    <xf numFmtId="0" fontId="7" fillId="4" borderId="6" xfId="1" applyFont="1" applyFill="1" applyBorder="1" applyAlignment="1">
      <alignment horizontal="center" vertical="center" wrapText="1"/>
    </xf>
    <xf numFmtId="0" fontId="7" fillId="4" borderId="7" xfId="1" applyFont="1" applyFill="1" applyBorder="1" applyAlignment="1">
      <alignment horizontal="center" vertical="center" wrapText="1"/>
    </xf>
    <xf numFmtId="0" fontId="7" fillId="4" borderId="8" xfId="1" applyFont="1" applyFill="1" applyBorder="1" applyAlignment="1">
      <alignment horizontal="center" vertical="center" wrapText="1"/>
    </xf>
    <xf numFmtId="0" fontId="10" fillId="0" borderId="13" xfId="1" applyFont="1" applyBorder="1" applyAlignment="1">
      <alignment horizontal="left" vertical="center" wrapText="1"/>
    </xf>
    <xf numFmtId="0" fontId="10" fillId="0" borderId="14" xfId="1" applyFont="1" applyBorder="1" applyAlignment="1">
      <alignment horizontal="left" vertical="center" wrapText="1"/>
    </xf>
    <xf numFmtId="0" fontId="10" fillId="0" borderId="55" xfId="1" applyFont="1" applyBorder="1" applyAlignment="1">
      <alignment horizontal="left" vertical="center" wrapText="1"/>
    </xf>
    <xf numFmtId="0" fontId="10" fillId="0" borderId="56" xfId="1" applyFont="1" applyBorder="1" applyAlignment="1">
      <alignment horizontal="left" vertical="center" wrapText="1"/>
    </xf>
    <xf numFmtId="0" fontId="10" fillId="0" borderId="57" xfId="1" applyFont="1" applyBorder="1" applyAlignment="1">
      <alignment horizontal="left" vertical="center" wrapText="1"/>
    </xf>
    <xf numFmtId="0" fontId="14" fillId="0" borderId="19" xfId="1" applyFont="1" applyBorder="1" applyAlignment="1">
      <alignment horizontal="right" vertical="center"/>
    </xf>
    <xf numFmtId="0" fontId="15" fillId="0" borderId="18" xfId="1" applyFont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15" fillId="0" borderId="20" xfId="1" applyFont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0" fontId="15" fillId="0" borderId="23" xfId="1" applyFont="1" applyBorder="1" applyAlignment="1">
      <alignment horizontal="center" vertical="center" wrapText="1"/>
    </xf>
    <xf numFmtId="0" fontId="17" fillId="0" borderId="5" xfId="1" applyFont="1" applyAlignment="1">
      <alignment horizontal="left" vertical="center" wrapText="1"/>
    </xf>
    <xf numFmtId="0" fontId="17" fillId="0" borderId="24" xfId="1" applyFont="1" applyBorder="1" applyAlignment="1">
      <alignment horizontal="left" vertical="center" wrapText="1"/>
    </xf>
    <xf numFmtId="0" fontId="15" fillId="0" borderId="28" xfId="1" applyFont="1" applyBorder="1" applyAlignment="1">
      <alignment horizontal="left" vertical="center"/>
    </xf>
    <xf numFmtId="0" fontId="15" fillId="0" borderId="29" xfId="1" applyFont="1" applyBorder="1" applyAlignment="1">
      <alignment horizontal="left" vertical="center"/>
    </xf>
    <xf numFmtId="0" fontId="15" fillId="0" borderId="30" xfId="1" applyFont="1" applyBorder="1" applyAlignment="1">
      <alignment horizontal="left" vertical="center"/>
    </xf>
    <xf numFmtId="0" fontId="15" fillId="0" borderId="31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6" fillId="0" borderId="31" xfId="1" applyFont="1" applyBorder="1" applyAlignment="1">
      <alignment horizontal="left" vertical="center"/>
    </xf>
    <xf numFmtId="0" fontId="16" fillId="0" borderId="2" xfId="1" applyFont="1" applyBorder="1" applyAlignment="1">
      <alignment horizontal="left" vertical="center"/>
    </xf>
    <xf numFmtId="0" fontId="15" fillId="0" borderId="34" xfId="1" applyFont="1" applyBorder="1" applyAlignment="1">
      <alignment horizontal="right" vertical="center" wrapText="1"/>
    </xf>
    <xf numFmtId="0" fontId="15" fillId="0" borderId="35" xfId="1" applyFont="1" applyBorder="1" applyAlignment="1">
      <alignment horizontal="right" vertical="center" wrapText="1"/>
    </xf>
    <xf numFmtId="0" fontId="15" fillId="0" borderId="3" xfId="1" applyFont="1" applyBorder="1" applyAlignment="1">
      <alignment horizontal="right" vertical="center" wrapText="1"/>
    </xf>
    <xf numFmtId="0" fontId="15" fillId="0" borderId="36" xfId="1" applyFont="1" applyBorder="1" applyAlignment="1">
      <alignment horizontal="left" vertical="center" wrapText="1"/>
    </xf>
    <xf numFmtId="0" fontId="15" fillId="0" borderId="37" xfId="1" applyFont="1" applyBorder="1" applyAlignment="1">
      <alignment horizontal="left" vertical="center" wrapText="1"/>
    </xf>
    <xf numFmtId="0" fontId="15" fillId="0" borderId="38" xfId="1" applyFont="1" applyBorder="1" applyAlignment="1">
      <alignment horizontal="left" vertical="center" wrapText="1"/>
    </xf>
    <xf numFmtId="0" fontId="15" fillId="0" borderId="34" xfId="1" applyFont="1" applyBorder="1" applyAlignment="1">
      <alignment horizontal="right" vertical="center"/>
    </xf>
    <xf numFmtId="0" fontId="15" fillId="0" borderId="35" xfId="1" applyFont="1" applyBorder="1" applyAlignment="1">
      <alignment horizontal="right" vertical="center"/>
    </xf>
    <xf numFmtId="0" fontId="15" fillId="0" borderId="3" xfId="1" applyFont="1" applyBorder="1" applyAlignment="1">
      <alignment horizontal="right" vertical="center"/>
    </xf>
    <xf numFmtId="0" fontId="16" fillId="0" borderId="39" xfId="1" applyFont="1" applyBorder="1" applyAlignment="1">
      <alignment horizontal="left" vertical="center"/>
    </xf>
    <xf numFmtId="0" fontId="16" fillId="0" borderId="40" xfId="1" applyFont="1" applyBorder="1" applyAlignment="1">
      <alignment horizontal="left" vertical="center"/>
    </xf>
    <xf numFmtId="0" fontId="16" fillId="0" borderId="41" xfId="1" applyFont="1" applyBorder="1" applyAlignment="1">
      <alignment horizontal="left" vertical="center"/>
    </xf>
    <xf numFmtId="0" fontId="15" fillId="0" borderId="43" xfId="1" applyFont="1" applyBorder="1" applyAlignment="1">
      <alignment horizontal="right" vertical="center"/>
    </xf>
    <xf numFmtId="0" fontId="15" fillId="0" borderId="44" xfId="1" applyFont="1" applyBorder="1" applyAlignment="1">
      <alignment horizontal="right" vertical="center"/>
    </xf>
    <xf numFmtId="0" fontId="15" fillId="0" borderId="26" xfId="1" applyFont="1" applyBorder="1" applyAlignment="1">
      <alignment horizontal="right" vertical="center"/>
    </xf>
    <xf numFmtId="0" fontId="15" fillId="0" borderId="45" xfId="1" applyFont="1" applyBorder="1" applyAlignment="1">
      <alignment horizontal="right" vertical="center"/>
    </xf>
    <xf numFmtId="1" fontId="16" fillId="0" borderId="2" xfId="1" applyNumberFormat="1" applyFont="1" applyBorder="1" applyAlignment="1">
      <alignment horizontal="center" vertical="center" shrinkToFit="1"/>
    </xf>
    <xf numFmtId="0" fontId="15" fillId="0" borderId="21" xfId="1" applyFont="1" applyBorder="1" applyAlignment="1">
      <alignment horizontal="left" vertical="center" wrapText="1"/>
    </xf>
    <xf numFmtId="0" fontId="15" fillId="0" borderId="5" xfId="1" applyFont="1" applyAlignment="1">
      <alignment horizontal="left" vertical="center" wrapText="1"/>
    </xf>
    <xf numFmtId="0" fontId="15" fillId="0" borderId="24" xfId="1" applyFont="1" applyBorder="1" applyAlignment="1">
      <alignment horizontal="left" vertical="center" wrapText="1"/>
    </xf>
    <xf numFmtId="0" fontId="15" fillId="0" borderId="48" xfId="1" applyFont="1" applyBorder="1" applyAlignment="1">
      <alignment horizontal="center" vertical="center"/>
    </xf>
    <xf numFmtId="0" fontId="15" fillId="0" borderId="49" xfId="1" applyFont="1" applyBorder="1" applyAlignment="1">
      <alignment horizontal="center" vertical="center"/>
    </xf>
    <xf numFmtId="0" fontId="16" fillId="0" borderId="52" xfId="1" applyFont="1" applyBorder="1" applyAlignment="1">
      <alignment horizontal="left" vertical="center"/>
    </xf>
    <xf numFmtId="0" fontId="16" fillId="0" borderId="53" xfId="1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 wrapText="1"/>
    </xf>
    <xf numFmtId="0" fontId="18" fillId="0" borderId="56" xfId="0" applyFont="1" applyBorder="1" applyAlignment="1">
      <alignment horizontal="left" vertical="center" wrapText="1"/>
    </xf>
    <xf numFmtId="0" fontId="18" fillId="0" borderId="47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 wrapText="1"/>
    </xf>
    <xf numFmtId="0" fontId="9" fillId="0" borderId="43" xfId="1" applyFont="1" applyBorder="1" applyAlignment="1">
      <alignment horizontal="right" vertical="center"/>
    </xf>
    <xf numFmtId="0" fontId="9" fillId="0" borderId="44" xfId="1" applyFont="1" applyBorder="1" applyAlignment="1">
      <alignment horizontal="right" vertical="center"/>
    </xf>
    <xf numFmtId="0" fontId="9" fillId="0" borderId="26" xfId="1" applyFont="1" applyBorder="1" applyAlignment="1">
      <alignment horizontal="right" vertical="center"/>
    </xf>
    <xf numFmtId="0" fontId="9" fillId="0" borderId="45" xfId="1" applyFont="1" applyBorder="1" applyAlignment="1">
      <alignment horizontal="right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 wrapText="1"/>
    </xf>
    <xf numFmtId="0" fontId="9" fillId="0" borderId="23" xfId="1" applyFont="1" applyBorder="1" applyAlignment="1">
      <alignment horizontal="center" vertical="center" wrapText="1"/>
    </xf>
    <xf numFmtId="0" fontId="12" fillId="0" borderId="5" xfId="1" applyFont="1" applyAlignment="1">
      <alignment horizontal="left" vertical="center" wrapText="1"/>
    </xf>
    <xf numFmtId="0" fontId="12" fillId="0" borderId="24" xfId="1" applyFont="1" applyBorder="1" applyAlignment="1">
      <alignment horizontal="left" vertical="center" wrapText="1"/>
    </xf>
    <xf numFmtId="0" fontId="9" fillId="0" borderId="28" xfId="1" applyFont="1" applyBorder="1" applyAlignment="1">
      <alignment horizontal="left" vertical="center"/>
    </xf>
    <xf numFmtId="0" fontId="9" fillId="0" borderId="29" xfId="1" applyFont="1" applyBorder="1" applyAlignment="1">
      <alignment horizontal="left" vertical="center"/>
    </xf>
    <xf numFmtId="0" fontId="9" fillId="0" borderId="30" xfId="1" applyFont="1" applyBorder="1" applyAlignment="1">
      <alignment horizontal="left" vertical="center"/>
    </xf>
    <xf numFmtId="0" fontId="9" fillId="0" borderId="3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0" fillId="0" borderId="31" xfId="1" applyFont="1" applyBorder="1" applyAlignment="1">
      <alignment horizontal="left" vertical="center"/>
    </xf>
    <xf numFmtId="0" fontId="10" fillId="0" borderId="2" xfId="1" applyFont="1" applyBorder="1" applyAlignment="1">
      <alignment horizontal="left" vertical="center"/>
    </xf>
    <xf numFmtId="0" fontId="9" fillId="0" borderId="34" xfId="1" applyFont="1" applyBorder="1" applyAlignment="1">
      <alignment horizontal="right" vertical="center" wrapText="1"/>
    </xf>
    <xf numFmtId="0" fontId="9" fillId="0" borderId="35" xfId="1" applyFont="1" applyBorder="1" applyAlignment="1">
      <alignment horizontal="right" vertical="center" wrapText="1"/>
    </xf>
    <xf numFmtId="0" fontId="9" fillId="0" borderId="3" xfId="1" applyFont="1" applyBorder="1" applyAlignment="1">
      <alignment horizontal="right" vertical="center" wrapText="1"/>
    </xf>
    <xf numFmtId="0" fontId="9" fillId="0" borderId="36" xfId="1" applyFont="1" applyBorder="1" applyAlignment="1">
      <alignment horizontal="left" vertical="center" wrapText="1"/>
    </xf>
    <xf numFmtId="0" fontId="9" fillId="0" borderId="37" xfId="1" applyFont="1" applyBorder="1" applyAlignment="1">
      <alignment horizontal="left" vertical="center" wrapText="1"/>
    </xf>
    <xf numFmtId="0" fontId="9" fillId="0" borderId="38" xfId="1" applyFont="1" applyBorder="1" applyAlignment="1">
      <alignment horizontal="left" vertical="center" wrapText="1"/>
    </xf>
    <xf numFmtId="1" fontId="10" fillId="0" borderId="2" xfId="1" applyNumberFormat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right" vertical="center"/>
    </xf>
    <xf numFmtId="0" fontId="9" fillId="0" borderId="35" xfId="1" applyFont="1" applyBorder="1" applyAlignment="1">
      <alignment horizontal="right" vertical="center"/>
    </xf>
    <xf numFmtId="0" fontId="9" fillId="0" borderId="3" xfId="1" applyFont="1" applyBorder="1" applyAlignment="1">
      <alignment horizontal="right" vertical="center"/>
    </xf>
    <xf numFmtId="0" fontId="9" fillId="0" borderId="21" xfId="1" applyFont="1" applyBorder="1" applyAlignment="1">
      <alignment horizontal="left" vertical="center" wrapText="1"/>
    </xf>
    <xf numFmtId="0" fontId="9" fillId="0" borderId="5" xfId="1" applyFont="1" applyAlignment="1">
      <alignment horizontal="left" vertical="center" wrapText="1"/>
    </xf>
    <xf numFmtId="0" fontId="9" fillId="0" borderId="24" xfId="1" applyFont="1" applyBorder="1" applyAlignment="1">
      <alignment horizontal="left" vertical="center" wrapText="1"/>
    </xf>
    <xf numFmtId="0" fontId="9" fillId="0" borderId="48" xfId="1" applyFont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10" fillId="0" borderId="47" xfId="1" applyFont="1" applyBorder="1" applyAlignment="1">
      <alignment horizontal="left" vertical="center" wrapText="1"/>
    </xf>
    <xf numFmtId="0" fontId="10" fillId="0" borderId="22" xfId="1" applyFont="1" applyBorder="1" applyAlignment="1">
      <alignment horizontal="left" vertical="center" wrapText="1"/>
    </xf>
    <xf numFmtId="0" fontId="10" fillId="0" borderId="60" xfId="1" applyFont="1" applyBorder="1" applyAlignment="1">
      <alignment horizontal="left" vertical="center" wrapText="1"/>
    </xf>
    <xf numFmtId="0" fontId="10" fillId="0" borderId="58" xfId="1" applyFont="1" applyBorder="1" applyAlignment="1">
      <alignment horizontal="left" vertical="center" wrapText="1"/>
    </xf>
    <xf numFmtId="0" fontId="10" fillId="0" borderId="61" xfId="1" applyFont="1" applyBorder="1" applyAlignment="1">
      <alignment horizontal="left" vertical="center" wrapText="1"/>
    </xf>
    <xf numFmtId="0" fontId="10" fillId="0" borderId="62" xfId="1" applyFont="1" applyBorder="1" applyAlignment="1">
      <alignment horizontal="left" vertical="center" wrapText="1"/>
    </xf>
    <xf numFmtId="0" fontId="10" fillId="0" borderId="63" xfId="1" applyFont="1" applyBorder="1" applyAlignment="1">
      <alignment horizontal="left" vertical="center" wrapText="1"/>
    </xf>
    <xf numFmtId="0" fontId="10" fillId="0" borderId="64" xfId="1" applyFont="1" applyBorder="1" applyAlignment="1">
      <alignment horizontal="left" vertical="center" wrapText="1"/>
    </xf>
  </cellXfs>
  <cellStyles count="4">
    <cellStyle name="Moneda 3" xfId="2" xr:uid="{00000000-0005-0000-0000-000000000000}"/>
    <cellStyle name="Normal" xfId="0" builtinId="0"/>
    <cellStyle name="Normal 10" xfId="3" xr:uid="{00000000-0005-0000-0000-000002000000}"/>
    <cellStyle name="Normal 3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127000</xdr:colOff>
      <xdr:row>0</xdr:row>
      <xdr:rowOff>63500</xdr:rowOff>
    </xdr:from>
    <xdr:ext cx="1513243" cy="59436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136575" y="68150"/>
          <a:ext cx="1513243" cy="59436"/>
        </a:xfrm>
        <a:prstGeom prst="rect">
          <a:avLst/>
        </a:prstGeom>
      </xdr:spPr>
      <xdr:txBody>
        <a:bodyPr vertOverflow="clip" horzOverflow="clip" wrap="square" lIns="0" tIns="0" rIns="0" bIns="0" rtlCol="0" anchor="t"/>
        <a:lstStyle/>
        <a:p>
          <a:r>
            <a:rPr sz="300">
              <a:latin typeface="Arial Narrow"/>
            </a:rPr>
            <a:t>Formu</a:t>
          </a:r>
          <a:r>
            <a:rPr sz="300"/>
            <a:t>lario 1 - Propuesta económica  - Documento tipo de licitación de obra pública de</a:t>
          </a:r>
        </a:p>
      </xdr:txBody>
    </xdr:sp>
    <xdr:clientData/>
  </xdr:oneCellAnchor>
  <xdr:oneCellAnchor>
    <xdr:from>
      <xdr:col>1</xdr:col>
      <xdr:colOff>279400</xdr:colOff>
      <xdr:row>0</xdr:row>
      <xdr:rowOff>114300</xdr:rowOff>
    </xdr:from>
    <xdr:ext cx="689935" cy="59436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480999" y="119966"/>
          <a:ext cx="689935" cy="59436"/>
        </a:xfrm>
        <a:prstGeom prst="rect">
          <a:avLst/>
        </a:prstGeom>
      </xdr:spPr>
      <xdr:txBody>
        <a:bodyPr vertOverflow="clip" horzOverflow="clip" wrap="square" lIns="0" tIns="0" rIns="0" bIns="0" rtlCol="0" anchor="t"/>
        <a:lstStyle/>
        <a:p>
          <a:r>
            <a:rPr sz="300">
              <a:latin typeface="Arial Narrow"/>
            </a:rPr>
            <a:t>i</a:t>
          </a:r>
          <a:r>
            <a:rPr sz="300"/>
            <a:t>nfraestructura de transporte - versión 3</a:t>
          </a:r>
        </a:p>
      </xdr:txBody>
    </xdr:sp>
    <xdr:clientData/>
  </xdr:oneCellAnchor>
  <xdr:oneCellAnchor>
    <xdr:from>
      <xdr:col>0</xdr:col>
      <xdr:colOff>88900</xdr:colOff>
      <xdr:row>0</xdr:row>
      <xdr:rowOff>165100</xdr:rowOff>
    </xdr:from>
    <xdr:ext cx="493448" cy="52577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99695" y="168065"/>
          <a:ext cx="493448" cy="52577"/>
        </a:xfrm>
        <a:prstGeom prst="rect">
          <a:avLst/>
        </a:prstGeom>
      </xdr:spPr>
      <xdr:txBody>
        <a:bodyPr vertOverflow="clip" horzOverflow="clip" wrap="square" lIns="0" tIns="0" rIns="0" bIns="0" rtlCol="0" anchor="t"/>
        <a:lstStyle/>
        <a:p>
          <a:r>
            <a:rPr sz="300">
              <a:latin typeface="Arial"/>
            </a:rPr>
            <a:t>C</a:t>
          </a:r>
          <a:r>
            <a:rPr sz="300"/>
            <a:t>ódigo </a:t>
          </a:r>
          <a:r>
            <a:rPr sz="300">
              <a:latin typeface="Arial"/>
            </a:rPr>
            <a:t>C</a:t>
          </a:r>
          <a:r>
            <a:rPr sz="300"/>
            <a:t>CE-EICP-FM-14</a:t>
          </a:r>
        </a:p>
      </xdr:txBody>
    </xdr:sp>
    <xdr:clientData/>
  </xdr:oneCellAnchor>
  <xdr:oneCellAnchor>
    <xdr:from>
      <xdr:col>2</xdr:col>
      <xdr:colOff>25400</xdr:colOff>
      <xdr:row>0</xdr:row>
      <xdr:rowOff>165100</xdr:rowOff>
    </xdr:from>
    <xdr:ext cx="155504" cy="52577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612063" y="168065"/>
          <a:ext cx="155504" cy="52577"/>
        </a:xfrm>
        <a:prstGeom prst="rect">
          <a:avLst/>
        </a:prstGeom>
      </xdr:spPr>
      <xdr:txBody>
        <a:bodyPr vertOverflow="clip" horzOverflow="clip" wrap="square" lIns="0" tIns="0" rIns="0" bIns="0" rtlCol="0" anchor="t"/>
        <a:lstStyle/>
        <a:p>
          <a:r>
            <a:rPr sz="300">
              <a:latin typeface="Arial"/>
            </a:rPr>
            <a:t>V</a:t>
          </a:r>
          <a:r>
            <a:rPr sz="300"/>
            <a:t>ersión</a:t>
          </a:r>
        </a:p>
      </xdr:txBody>
    </xdr:sp>
    <xdr:clientData/>
  </xdr:oneCellAnchor>
  <xdr:oneCellAnchor>
    <xdr:from>
      <xdr:col>3</xdr:col>
      <xdr:colOff>38100</xdr:colOff>
      <xdr:row>0</xdr:row>
      <xdr:rowOff>165100</xdr:rowOff>
    </xdr:from>
    <xdr:ext cx="23386" cy="52577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1017396" y="168065"/>
          <a:ext cx="23386" cy="52577"/>
        </a:xfrm>
        <a:prstGeom prst="rect">
          <a:avLst/>
        </a:prstGeom>
      </xdr:spPr>
      <xdr:txBody>
        <a:bodyPr vertOverflow="clip" horzOverflow="clip" wrap="square" lIns="0" tIns="0" rIns="0" bIns="0" rtlCol="0" anchor="t"/>
        <a:lstStyle/>
        <a:p>
          <a:r>
            <a:rPr sz="300">
              <a:latin typeface="Arial"/>
            </a:rPr>
            <a:t>3</a:t>
          </a:r>
        </a:p>
      </xdr:txBody>
    </xdr:sp>
    <xdr:clientData/>
  </xdr:oneCellAnchor>
  <xdr:oneCellAnchor>
    <xdr:from>
      <xdr:col>5</xdr:col>
      <xdr:colOff>1371600</xdr:colOff>
      <xdr:row>0</xdr:row>
      <xdr:rowOff>215900</xdr:rowOff>
    </xdr:from>
    <xdr:ext cx="673700" cy="182879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2816097" y="227055"/>
          <a:ext cx="673700" cy="182879"/>
        </a:xfrm>
        <a:prstGeom prst="rect">
          <a:avLst/>
        </a:prstGeom>
      </xdr:spPr>
      <xdr:txBody>
        <a:bodyPr vertOverflow="clip" horzOverflow="clip" wrap="square" lIns="0" tIns="0" rIns="0" bIns="0" rtlCol="0" anchor="t"/>
        <a:lstStyle/>
        <a:p>
          <a:r>
            <a:rPr sz="400">
              <a:latin typeface="Arial"/>
            </a:rPr>
            <a:t>F</a:t>
          </a:r>
          <a:r>
            <a:rPr sz="400"/>
            <a:t>ORMULARIO 1</a:t>
          </a:r>
        </a:p>
        <a:p>
          <a:r>
            <a:rPr sz="400">
              <a:latin typeface="Arial"/>
            </a:rPr>
            <a:t>P</a:t>
          </a:r>
          <a:r>
            <a:rPr sz="400"/>
            <a:t>RESUPUESTO OFICIAL</a:t>
          </a:r>
        </a:p>
      </xdr:txBody>
    </xdr:sp>
    <xdr:clientData/>
  </xdr:oneCellAnchor>
  <xdr:oneCellAnchor>
    <xdr:from>
      <xdr:col>3</xdr:col>
      <xdr:colOff>177800</xdr:colOff>
      <xdr:row>0</xdr:row>
      <xdr:rowOff>3962400</xdr:rowOff>
    </xdr:from>
    <xdr:ext cx="151262" cy="73151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1168272" y="3971914"/>
          <a:ext cx="151262" cy="73151"/>
        </a:xfrm>
        <a:prstGeom prst="rect">
          <a:avLst/>
        </a:prstGeom>
      </xdr:spPr>
      <xdr:txBody>
        <a:bodyPr vertOverflow="clip" horzOverflow="clip" wrap="square" lIns="0" tIns="0" rIns="0" bIns="0" rtlCol="0" anchor="t"/>
        <a:lstStyle/>
        <a:p>
          <a:r>
            <a:rPr sz="400">
              <a:latin typeface="Arial Narrow"/>
            </a:rPr>
            <a:t>N</a:t>
          </a:r>
          <a:r>
            <a:rPr sz="400"/>
            <a:t>OTA: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opLeftCell="A7" zoomScale="160" zoomScaleNormal="160" workbookViewId="0">
      <selection activeCell="H11" sqref="H11"/>
    </sheetView>
  </sheetViews>
  <sheetFormatPr baseColWidth="10" defaultColWidth="9.140625" defaultRowHeight="15" x14ac:dyDescent="0.25"/>
  <cols>
    <col min="1" max="1" width="2.85546875" customWidth="1"/>
    <col min="2" max="3" width="5.85546875" customWidth="1"/>
    <col min="4" max="4" width="4" customWidth="1"/>
    <col min="5" max="5" width="2.85546875" customWidth="1"/>
    <col min="6" max="6" width="36.7109375" customWidth="1"/>
    <col min="7" max="7" width="2.85546875" customWidth="1"/>
    <col min="8" max="8" width="12" customWidth="1"/>
    <col min="9" max="9" width="8.85546875" customWidth="1"/>
    <col min="10" max="10" width="12" customWidth="1"/>
    <col min="11" max="11" width="1.85546875" customWidth="1"/>
    <col min="12" max="12" width="1" customWidth="1"/>
  </cols>
  <sheetData>
    <row r="1" spans="1:11" ht="40.5" customHeight="1" x14ac:dyDescent="0.25">
      <c r="A1" s="140"/>
      <c r="B1" s="140"/>
      <c r="C1" s="140"/>
      <c r="D1" s="140"/>
      <c r="E1" s="140"/>
      <c r="F1" s="140"/>
      <c r="G1" s="140"/>
      <c r="H1" s="140"/>
      <c r="I1" s="140"/>
      <c r="J1" s="140"/>
      <c r="K1" s="140"/>
    </row>
    <row r="2" spans="1:11" ht="21.2" customHeight="1" x14ac:dyDescent="0.25">
      <c r="A2" s="141" t="s">
        <v>0</v>
      </c>
      <c r="B2" s="141"/>
      <c r="C2" s="141"/>
      <c r="D2" s="141"/>
      <c r="E2" s="141"/>
      <c r="F2" s="141"/>
      <c r="G2" s="141"/>
      <c r="H2" s="141"/>
      <c r="I2" s="141"/>
      <c r="J2" s="141"/>
    </row>
    <row r="3" spans="1:11" ht="7.35" customHeight="1" x14ac:dyDescent="0.25">
      <c r="A3" s="142"/>
      <c r="B3" s="142"/>
      <c r="C3" s="142"/>
      <c r="D3" s="142"/>
      <c r="E3" s="142"/>
      <c r="F3" s="142"/>
      <c r="G3" s="142"/>
      <c r="H3" s="142"/>
      <c r="I3" s="142"/>
      <c r="J3" s="142"/>
    </row>
    <row r="4" spans="1:11" ht="7.15" customHeight="1" x14ac:dyDescent="0.25">
      <c r="A4" s="143" t="s">
        <v>1</v>
      </c>
      <c r="B4" s="143" t="s">
        <v>2</v>
      </c>
      <c r="C4" s="143" t="s">
        <v>3</v>
      </c>
      <c r="D4" s="143"/>
      <c r="E4" s="143"/>
      <c r="F4" s="145" t="s">
        <v>4</v>
      </c>
      <c r="G4" s="143" t="s">
        <v>5</v>
      </c>
      <c r="H4" s="143" t="s">
        <v>6</v>
      </c>
      <c r="I4" s="143" t="s">
        <v>7</v>
      </c>
      <c r="J4" s="143" t="s">
        <v>8</v>
      </c>
    </row>
    <row r="5" spans="1:11" ht="7.35" customHeight="1" x14ac:dyDescent="0.25">
      <c r="A5" s="144"/>
      <c r="B5" s="144"/>
      <c r="C5" s="1" t="s">
        <v>9</v>
      </c>
      <c r="D5" s="143" t="s">
        <v>10</v>
      </c>
      <c r="E5" s="143"/>
      <c r="F5" s="146"/>
      <c r="G5" s="144"/>
      <c r="H5" s="144"/>
      <c r="I5" s="144"/>
      <c r="J5" s="144"/>
    </row>
    <row r="6" spans="1:11" ht="7.35" customHeight="1" x14ac:dyDescent="0.25">
      <c r="A6" s="147" t="s">
        <v>11</v>
      </c>
      <c r="B6" s="147"/>
      <c r="C6" s="147"/>
      <c r="D6" s="147"/>
      <c r="E6" s="147"/>
      <c r="F6" s="147"/>
      <c r="G6" s="147"/>
      <c r="H6" s="147"/>
      <c r="I6" s="147"/>
      <c r="J6" s="147"/>
    </row>
    <row r="7" spans="1:11" ht="7.15" customHeight="1" x14ac:dyDescent="0.25">
      <c r="A7" s="3"/>
      <c r="B7" s="2" t="s">
        <v>12</v>
      </c>
      <c r="C7" s="3"/>
      <c r="D7" s="145" t="s">
        <v>12</v>
      </c>
      <c r="E7" s="145"/>
      <c r="F7" s="1" t="s">
        <v>13</v>
      </c>
      <c r="G7" s="3"/>
      <c r="H7" s="3"/>
      <c r="I7" s="3"/>
      <c r="J7" s="3"/>
    </row>
    <row r="8" spans="1:11" ht="7.15" customHeight="1" x14ac:dyDescent="0.25">
      <c r="A8" s="3"/>
      <c r="B8" s="5" t="s">
        <v>14</v>
      </c>
      <c r="C8" s="3"/>
      <c r="D8" s="148" t="s">
        <v>14</v>
      </c>
      <c r="E8" s="148"/>
      <c r="F8" s="6" t="s">
        <v>15</v>
      </c>
      <c r="G8" s="6" t="s">
        <v>16</v>
      </c>
      <c r="H8" s="7">
        <v>650</v>
      </c>
      <c r="I8" s="6" t="s">
        <v>17</v>
      </c>
      <c r="J8" s="6" t="s">
        <v>18</v>
      </c>
    </row>
    <row r="9" spans="1:11" ht="7.15" customHeight="1" x14ac:dyDescent="0.25">
      <c r="A9" s="3"/>
      <c r="B9" s="2" t="s">
        <v>19</v>
      </c>
      <c r="C9" s="3"/>
      <c r="D9" s="145" t="s">
        <v>19</v>
      </c>
      <c r="E9" s="145"/>
      <c r="F9" s="1" t="s">
        <v>20</v>
      </c>
      <c r="G9" s="3"/>
      <c r="H9" s="3"/>
      <c r="I9" s="3"/>
      <c r="J9" s="3"/>
    </row>
    <row r="10" spans="1:11" ht="12.2" customHeight="1" x14ac:dyDescent="0.25">
      <c r="A10" s="3"/>
      <c r="B10" s="5" t="s">
        <v>21</v>
      </c>
      <c r="C10" s="3"/>
      <c r="D10" s="148" t="s">
        <v>21</v>
      </c>
      <c r="E10" s="148"/>
      <c r="F10" s="6" t="s">
        <v>22</v>
      </c>
      <c r="G10" s="6" t="s">
        <v>16</v>
      </c>
      <c r="H10" s="7">
        <v>60</v>
      </c>
      <c r="I10" s="6" t="s">
        <v>23</v>
      </c>
      <c r="J10" s="6" t="s">
        <v>24</v>
      </c>
    </row>
    <row r="11" spans="1:11" ht="7.15" customHeight="1" x14ac:dyDescent="0.25">
      <c r="A11" s="3"/>
      <c r="B11" s="5" t="s">
        <v>25</v>
      </c>
      <c r="C11" s="3"/>
      <c r="D11" s="148" t="s">
        <v>25</v>
      </c>
      <c r="E11" s="148"/>
      <c r="F11" s="6" t="s">
        <v>26</v>
      </c>
      <c r="G11" s="6" t="s">
        <v>16</v>
      </c>
      <c r="H11" s="7">
        <v>500</v>
      </c>
      <c r="I11" s="6" t="s">
        <v>27</v>
      </c>
      <c r="J11" s="6" t="s">
        <v>28</v>
      </c>
    </row>
    <row r="12" spans="1:11" ht="12.2" customHeight="1" x14ac:dyDescent="0.25">
      <c r="A12" s="3"/>
      <c r="B12" s="5" t="s">
        <v>29</v>
      </c>
      <c r="C12" s="3"/>
      <c r="D12" s="148" t="s">
        <v>29</v>
      </c>
      <c r="E12" s="148"/>
      <c r="F12" s="6" t="s">
        <v>30</v>
      </c>
      <c r="G12" s="6" t="s">
        <v>31</v>
      </c>
      <c r="H12" s="7">
        <v>50.5</v>
      </c>
      <c r="I12" s="6" t="s">
        <v>32</v>
      </c>
      <c r="J12" s="6" t="s">
        <v>33</v>
      </c>
    </row>
    <row r="13" spans="1:11" ht="12.2" customHeight="1" x14ac:dyDescent="0.25">
      <c r="A13" s="3"/>
      <c r="B13" s="5" t="s">
        <v>34</v>
      </c>
      <c r="C13" s="3"/>
      <c r="D13" s="148" t="s">
        <v>34</v>
      </c>
      <c r="E13" s="148"/>
      <c r="F13" s="6" t="s">
        <v>35</v>
      </c>
      <c r="G13" s="5" t="s">
        <v>36</v>
      </c>
      <c r="H13" s="7">
        <v>20</v>
      </c>
      <c r="I13" s="6" t="s">
        <v>37</v>
      </c>
      <c r="J13" s="6" t="s">
        <v>38</v>
      </c>
    </row>
    <row r="14" spans="1:11" ht="8.1" customHeight="1" x14ac:dyDescent="0.25">
      <c r="A14" s="149" t="s">
        <v>39</v>
      </c>
      <c r="B14" s="149"/>
      <c r="C14" s="149"/>
      <c r="D14" s="149"/>
      <c r="E14" s="149"/>
      <c r="F14" s="149"/>
      <c r="G14" s="149"/>
      <c r="H14" s="3"/>
      <c r="I14" s="3"/>
      <c r="J14" s="1" t="s">
        <v>40</v>
      </c>
    </row>
    <row r="15" spans="1:11" ht="7.35" customHeight="1" x14ac:dyDescent="0.25">
      <c r="A15" s="147" t="s">
        <v>41</v>
      </c>
      <c r="B15" s="147"/>
      <c r="C15" s="147"/>
      <c r="D15" s="147"/>
      <c r="E15" s="147"/>
      <c r="F15" s="147"/>
      <c r="G15" s="147"/>
      <c r="H15" s="147"/>
      <c r="I15" s="147"/>
      <c r="J15" s="147"/>
    </row>
    <row r="16" spans="1:11" ht="7.15" customHeight="1" x14ac:dyDescent="0.25">
      <c r="A16" s="3"/>
      <c r="B16" s="2" t="s">
        <v>42</v>
      </c>
      <c r="C16" s="3"/>
      <c r="D16" s="145" t="s">
        <v>42</v>
      </c>
      <c r="E16" s="145"/>
      <c r="F16" s="1" t="s">
        <v>43</v>
      </c>
      <c r="G16" s="3"/>
      <c r="H16" s="3"/>
      <c r="I16" s="3"/>
      <c r="J16" s="3"/>
    </row>
    <row r="17" spans="1:10" ht="14.65" customHeight="1" x14ac:dyDescent="0.25">
      <c r="A17" s="3"/>
      <c r="B17" s="5" t="s">
        <v>44</v>
      </c>
      <c r="C17" s="3"/>
      <c r="D17" s="148" t="s">
        <v>44</v>
      </c>
      <c r="E17" s="148"/>
      <c r="F17" s="6" t="s">
        <v>45</v>
      </c>
      <c r="G17" s="6" t="s">
        <v>16</v>
      </c>
      <c r="H17" s="7">
        <v>500</v>
      </c>
      <c r="I17" s="6" t="s">
        <v>46</v>
      </c>
      <c r="J17" s="6" t="s">
        <v>47</v>
      </c>
    </row>
    <row r="18" spans="1:10" ht="7.15" customHeight="1" x14ac:dyDescent="0.25">
      <c r="A18" s="3"/>
      <c r="B18" s="2" t="s">
        <v>48</v>
      </c>
      <c r="C18" s="3"/>
      <c r="D18" s="145" t="s">
        <v>48</v>
      </c>
      <c r="E18" s="145"/>
      <c r="F18" s="1" t="s">
        <v>49</v>
      </c>
      <c r="G18" s="3"/>
      <c r="H18" s="3"/>
      <c r="I18" s="3"/>
      <c r="J18" s="3"/>
    </row>
    <row r="19" spans="1:10" ht="7.15" customHeight="1" x14ac:dyDescent="0.25">
      <c r="A19" s="3"/>
      <c r="B19" s="5" t="s">
        <v>50</v>
      </c>
      <c r="C19" s="3"/>
      <c r="D19" s="148" t="s">
        <v>50</v>
      </c>
      <c r="E19" s="148"/>
      <c r="F19" s="6" t="s">
        <v>51</v>
      </c>
      <c r="G19" s="5" t="s">
        <v>36</v>
      </c>
      <c r="H19" s="7">
        <v>96</v>
      </c>
      <c r="I19" s="6" t="s">
        <v>52</v>
      </c>
      <c r="J19" s="6" t="s">
        <v>53</v>
      </c>
    </row>
    <row r="20" spans="1:10" ht="7.15" customHeight="1" x14ac:dyDescent="0.25">
      <c r="A20" s="3"/>
      <c r="B20" s="5" t="s">
        <v>54</v>
      </c>
      <c r="C20" s="3"/>
      <c r="D20" s="148" t="s">
        <v>54</v>
      </c>
      <c r="E20" s="148"/>
      <c r="F20" s="6" t="s">
        <v>55</v>
      </c>
      <c r="G20" s="5" t="s">
        <v>36</v>
      </c>
      <c r="H20" s="7">
        <v>96</v>
      </c>
      <c r="I20" s="6" t="s">
        <v>56</v>
      </c>
      <c r="J20" s="6" t="s">
        <v>57</v>
      </c>
    </row>
    <row r="21" spans="1:10" ht="7.35" customHeight="1" x14ac:dyDescent="0.25">
      <c r="A21" s="149" t="s">
        <v>39</v>
      </c>
      <c r="B21" s="149"/>
      <c r="C21" s="149"/>
      <c r="D21" s="149"/>
      <c r="E21" s="149"/>
      <c r="F21" s="149"/>
      <c r="G21" s="149"/>
      <c r="H21" s="3"/>
      <c r="I21" s="3"/>
      <c r="J21" s="1" t="s">
        <v>58</v>
      </c>
    </row>
    <row r="22" spans="1:10" ht="7.35" customHeight="1" x14ac:dyDescent="0.25">
      <c r="A22" s="147" t="s">
        <v>59</v>
      </c>
      <c r="B22" s="147"/>
      <c r="C22" s="147"/>
      <c r="D22" s="147"/>
      <c r="E22" s="147"/>
      <c r="F22" s="147"/>
      <c r="G22" s="147"/>
      <c r="H22" s="147"/>
      <c r="I22" s="147"/>
      <c r="J22" s="147"/>
    </row>
    <row r="23" spans="1:10" ht="7.15" customHeight="1" x14ac:dyDescent="0.25">
      <c r="A23" s="3"/>
      <c r="B23" s="2" t="s">
        <v>60</v>
      </c>
      <c r="C23" s="3"/>
      <c r="D23" s="145" t="s">
        <v>60</v>
      </c>
      <c r="E23" s="145"/>
      <c r="F23" s="1" t="s">
        <v>61</v>
      </c>
      <c r="G23" s="3"/>
      <c r="H23" s="3"/>
      <c r="I23" s="3"/>
      <c r="J23" s="3"/>
    </row>
    <row r="24" spans="1:10" ht="7.15" customHeight="1" x14ac:dyDescent="0.25">
      <c r="A24" s="3"/>
      <c r="B24" s="5" t="s">
        <v>62</v>
      </c>
      <c r="C24" s="3"/>
      <c r="D24" s="148" t="s">
        <v>62</v>
      </c>
      <c r="E24" s="148"/>
      <c r="F24" s="6" t="s">
        <v>63</v>
      </c>
      <c r="G24" s="6" t="s">
        <v>16</v>
      </c>
      <c r="H24" s="7">
        <v>620.32000000000005</v>
      </c>
      <c r="I24" s="6" t="s">
        <v>64</v>
      </c>
      <c r="J24" s="6" t="s">
        <v>65</v>
      </c>
    </row>
    <row r="25" spans="1:10" ht="7.15" customHeight="1" x14ac:dyDescent="0.25">
      <c r="A25" s="3"/>
      <c r="B25" s="5" t="s">
        <v>66</v>
      </c>
      <c r="C25" s="3"/>
      <c r="D25" s="148" t="s">
        <v>66</v>
      </c>
      <c r="E25" s="148"/>
      <c r="F25" s="6" t="s">
        <v>67</v>
      </c>
      <c r="G25" s="5" t="s">
        <v>68</v>
      </c>
      <c r="H25" s="7">
        <v>230</v>
      </c>
      <c r="I25" s="6" t="s">
        <v>69</v>
      </c>
      <c r="J25" s="6" t="s">
        <v>70</v>
      </c>
    </row>
    <row r="26" spans="1:10" ht="7.15" customHeight="1" x14ac:dyDescent="0.25">
      <c r="A26" s="3"/>
      <c r="B26" s="2" t="s">
        <v>71</v>
      </c>
      <c r="C26" s="3"/>
      <c r="D26" s="145" t="s">
        <v>71</v>
      </c>
      <c r="E26" s="145"/>
      <c r="F26" s="1" t="s">
        <v>72</v>
      </c>
      <c r="G26" s="3"/>
      <c r="H26" s="3"/>
      <c r="I26" s="3"/>
      <c r="J26" s="3"/>
    </row>
    <row r="27" spans="1:10" ht="7.15" customHeight="1" x14ac:dyDescent="0.25">
      <c r="A27" s="3"/>
      <c r="B27" s="5" t="s">
        <v>73</v>
      </c>
      <c r="C27" s="3"/>
      <c r="D27" s="148" t="s">
        <v>73</v>
      </c>
      <c r="E27" s="148"/>
      <c r="F27" s="6" t="s">
        <v>74</v>
      </c>
      <c r="G27" s="6" t="s">
        <v>16</v>
      </c>
      <c r="H27" s="7">
        <v>342.05</v>
      </c>
      <c r="I27" s="6" t="s">
        <v>75</v>
      </c>
      <c r="J27" s="6" t="s">
        <v>76</v>
      </c>
    </row>
    <row r="28" spans="1:10" ht="7.35" customHeight="1" x14ac:dyDescent="0.25">
      <c r="A28" s="149" t="s">
        <v>39</v>
      </c>
      <c r="B28" s="149"/>
      <c r="C28" s="149"/>
      <c r="D28" s="149"/>
      <c r="E28" s="149"/>
      <c r="F28" s="149"/>
      <c r="G28" s="149"/>
      <c r="H28" s="3"/>
      <c r="I28" s="3"/>
      <c r="J28" s="1" t="s">
        <v>77</v>
      </c>
    </row>
    <row r="29" spans="1:10" ht="7.35" customHeight="1" x14ac:dyDescent="0.25">
      <c r="A29" s="147" t="s">
        <v>78</v>
      </c>
      <c r="B29" s="147"/>
      <c r="C29" s="147"/>
      <c r="D29" s="147"/>
      <c r="E29" s="147"/>
      <c r="F29" s="147"/>
      <c r="G29" s="147"/>
      <c r="H29" s="147"/>
      <c r="I29" s="147"/>
      <c r="J29" s="147"/>
    </row>
    <row r="30" spans="1:10" ht="7.15" customHeight="1" x14ac:dyDescent="0.25">
      <c r="A30" s="3"/>
      <c r="B30" s="2" t="s">
        <v>79</v>
      </c>
      <c r="C30" s="3"/>
      <c r="D30" s="145" t="s">
        <v>79</v>
      </c>
      <c r="E30" s="145"/>
      <c r="F30" s="1" t="s">
        <v>80</v>
      </c>
      <c r="G30" s="3"/>
      <c r="H30" s="3"/>
      <c r="I30" s="3"/>
      <c r="J30" s="3"/>
    </row>
    <row r="31" spans="1:10" ht="6.95" customHeight="1" x14ac:dyDescent="0.25">
      <c r="A31" s="3"/>
      <c r="B31" s="5" t="s">
        <v>81</v>
      </c>
      <c r="C31" s="3"/>
      <c r="D31" s="148" t="s">
        <v>81</v>
      </c>
      <c r="E31" s="148"/>
      <c r="F31" s="6" t="s">
        <v>82</v>
      </c>
      <c r="G31" s="6" t="s">
        <v>16</v>
      </c>
      <c r="H31" s="7">
        <v>650</v>
      </c>
      <c r="I31" s="6" t="s">
        <v>83</v>
      </c>
      <c r="J31" s="6" t="s">
        <v>84</v>
      </c>
    </row>
    <row r="32" spans="1:10" ht="7.15" customHeight="1" x14ac:dyDescent="0.25">
      <c r="A32" s="3"/>
      <c r="B32" s="5" t="s">
        <v>85</v>
      </c>
      <c r="C32" s="3"/>
      <c r="D32" s="148" t="s">
        <v>85</v>
      </c>
      <c r="E32" s="148"/>
      <c r="F32" s="6" t="s">
        <v>86</v>
      </c>
      <c r="G32" s="6" t="s">
        <v>16</v>
      </c>
      <c r="H32" s="7">
        <v>150</v>
      </c>
      <c r="I32" s="6" t="s">
        <v>87</v>
      </c>
      <c r="J32" s="6" t="s">
        <v>88</v>
      </c>
    </row>
    <row r="33" spans="1:12" ht="7.35" customHeight="1" x14ac:dyDescent="0.25">
      <c r="A33" s="149" t="s">
        <v>39</v>
      </c>
      <c r="B33" s="149"/>
      <c r="C33" s="149"/>
      <c r="D33" s="149"/>
      <c r="E33" s="149"/>
      <c r="F33" s="149"/>
      <c r="G33" s="149"/>
      <c r="H33" s="3"/>
      <c r="I33" s="3"/>
      <c r="J33" s="1" t="s">
        <v>89</v>
      </c>
    </row>
    <row r="34" spans="1:12" ht="7.35" customHeight="1" x14ac:dyDescent="0.25">
      <c r="A34" s="147" t="s">
        <v>90</v>
      </c>
      <c r="B34" s="147"/>
      <c r="C34" s="147"/>
      <c r="D34" s="147"/>
      <c r="E34" s="147"/>
      <c r="F34" s="147"/>
      <c r="G34" s="147"/>
      <c r="H34" s="147"/>
      <c r="I34" s="147"/>
      <c r="J34" s="147"/>
    </row>
    <row r="35" spans="1:12" ht="7.15" customHeight="1" x14ac:dyDescent="0.25">
      <c r="A35" s="3"/>
      <c r="B35" s="5" t="s">
        <v>91</v>
      </c>
      <c r="C35" s="3"/>
      <c r="D35" s="148" t="s">
        <v>91</v>
      </c>
      <c r="E35" s="148"/>
      <c r="F35" s="6" t="s">
        <v>92</v>
      </c>
      <c r="G35" s="6" t="s">
        <v>16</v>
      </c>
      <c r="H35" s="7">
        <v>650</v>
      </c>
      <c r="I35" s="6" t="s">
        <v>93</v>
      </c>
      <c r="J35" s="6" t="s">
        <v>94</v>
      </c>
    </row>
    <row r="36" spans="1:12" ht="7.35" customHeight="1" x14ac:dyDescent="0.25">
      <c r="A36" s="149" t="s">
        <v>39</v>
      </c>
      <c r="B36" s="149"/>
      <c r="C36" s="149"/>
      <c r="D36" s="149"/>
      <c r="E36" s="149"/>
      <c r="F36" s="149"/>
      <c r="G36" s="149"/>
      <c r="H36" s="3"/>
      <c r="I36" s="3"/>
      <c r="J36" s="1" t="s">
        <v>94</v>
      </c>
    </row>
    <row r="37" spans="1:12" ht="7.35" customHeight="1" x14ac:dyDescent="0.25">
      <c r="A37" s="154" t="s">
        <v>95</v>
      </c>
      <c r="B37" s="154"/>
      <c r="C37" s="154"/>
      <c r="D37" s="154"/>
      <c r="E37" s="154"/>
      <c r="F37" s="154"/>
      <c r="G37" s="154"/>
      <c r="H37" s="154"/>
      <c r="I37" s="154"/>
      <c r="J37" s="4" t="s">
        <v>96</v>
      </c>
    </row>
    <row r="38" spans="1:12" ht="7.35" customHeight="1" x14ac:dyDescent="0.25">
      <c r="A38" s="155"/>
      <c r="B38" s="155"/>
      <c r="C38" s="155"/>
      <c r="D38" s="155"/>
      <c r="E38" s="155"/>
      <c r="F38" s="155"/>
      <c r="G38" s="155"/>
      <c r="H38" s="155"/>
      <c r="I38" s="1" t="s">
        <v>97</v>
      </c>
      <c r="J38" s="1" t="s">
        <v>96</v>
      </c>
    </row>
    <row r="39" spans="1:12" ht="7.15" customHeight="1" x14ac:dyDescent="0.25">
      <c r="A39" s="156"/>
      <c r="B39" s="156"/>
      <c r="C39" s="156"/>
      <c r="D39" s="156"/>
      <c r="E39" s="156"/>
      <c r="F39" s="156"/>
      <c r="G39" s="156"/>
      <c r="H39" s="1" t="s">
        <v>98</v>
      </c>
      <c r="I39" s="2" t="s">
        <v>99</v>
      </c>
      <c r="J39" s="1" t="s">
        <v>100</v>
      </c>
    </row>
    <row r="40" spans="1:12" ht="6.95" customHeight="1" x14ac:dyDescent="0.25">
      <c r="A40" s="156"/>
      <c r="B40" s="152"/>
      <c r="C40" s="152"/>
      <c r="D40" s="152"/>
      <c r="E40" s="152"/>
      <c r="F40" s="152"/>
      <c r="G40" s="152"/>
      <c r="H40" s="1" t="s">
        <v>101</v>
      </c>
      <c r="I40" s="2" t="s">
        <v>102</v>
      </c>
      <c r="J40" s="1" t="s">
        <v>103</v>
      </c>
    </row>
    <row r="41" spans="1:12" ht="7.15" customHeight="1" x14ac:dyDescent="0.25">
      <c r="A41" s="156"/>
      <c r="B41" s="152"/>
      <c r="C41" s="152"/>
      <c r="D41" s="152"/>
      <c r="E41" s="152"/>
      <c r="F41" s="152"/>
      <c r="G41" s="152"/>
      <c r="H41" s="145" t="s">
        <v>104</v>
      </c>
      <c r="I41" s="145"/>
      <c r="J41" s="1" t="s">
        <v>105</v>
      </c>
    </row>
    <row r="42" spans="1:12" ht="6.6" customHeight="1" x14ac:dyDescent="0.25">
      <c r="A42" s="156"/>
      <c r="B42" s="152"/>
      <c r="C42" s="152"/>
      <c r="D42" s="152"/>
      <c r="E42" s="152"/>
      <c r="F42" s="152"/>
      <c r="G42" s="152"/>
      <c r="H42" s="143" t="s">
        <v>106</v>
      </c>
      <c r="I42" s="143"/>
      <c r="J42" s="1" t="s">
        <v>107</v>
      </c>
    </row>
    <row r="43" spans="1:12" ht="47.1" customHeight="1" x14ac:dyDescent="0.25">
      <c r="A43" s="150" t="s">
        <v>108</v>
      </c>
      <c r="B43" s="150"/>
      <c r="C43" s="150"/>
      <c r="D43" s="150"/>
      <c r="E43" s="153" t="s">
        <v>109</v>
      </c>
      <c r="F43" s="153"/>
      <c r="G43" s="153"/>
      <c r="H43" s="153"/>
      <c r="I43" s="153"/>
      <c r="J43" s="153"/>
      <c r="K43" s="153"/>
      <c r="L43" s="153"/>
    </row>
    <row r="44" spans="1:12" ht="17.45" customHeight="1" x14ac:dyDescent="0.25">
      <c r="A44" s="151"/>
      <c r="B44" s="152"/>
      <c r="C44" s="152"/>
      <c r="D44" s="152"/>
      <c r="E44" s="151"/>
      <c r="F44" s="151"/>
      <c r="G44" s="151"/>
      <c r="H44" s="151"/>
      <c r="I44" s="151"/>
      <c r="J44" s="151"/>
      <c r="K44" s="151"/>
      <c r="L44" s="151"/>
    </row>
  </sheetData>
  <mergeCells count="51">
    <mergeCell ref="A43:D44"/>
    <mergeCell ref="E43:L43"/>
    <mergeCell ref="E44:L44"/>
    <mergeCell ref="A36:G36"/>
    <mergeCell ref="A37:I37"/>
    <mergeCell ref="A38:H38"/>
    <mergeCell ref="A39:G42"/>
    <mergeCell ref="H41:I41"/>
    <mergeCell ref="H42:I42"/>
    <mergeCell ref="D31:E31"/>
    <mergeCell ref="D32:E32"/>
    <mergeCell ref="A33:G33"/>
    <mergeCell ref="A34:J34"/>
    <mergeCell ref="D35:E35"/>
    <mergeCell ref="D26:E26"/>
    <mergeCell ref="D27:E27"/>
    <mergeCell ref="A28:G28"/>
    <mergeCell ref="A29:J29"/>
    <mergeCell ref="D30:E30"/>
    <mergeCell ref="A21:G21"/>
    <mergeCell ref="A22:J22"/>
    <mergeCell ref="D23:E23"/>
    <mergeCell ref="D24:E24"/>
    <mergeCell ref="D25:E25"/>
    <mergeCell ref="D16:E16"/>
    <mergeCell ref="D17:E17"/>
    <mergeCell ref="D18:E18"/>
    <mergeCell ref="D19:E19"/>
    <mergeCell ref="D20:E20"/>
    <mergeCell ref="D11:E11"/>
    <mergeCell ref="D12:E12"/>
    <mergeCell ref="D13:E13"/>
    <mergeCell ref="A14:G14"/>
    <mergeCell ref="A15:J15"/>
    <mergeCell ref="A6:J6"/>
    <mergeCell ref="D7:E7"/>
    <mergeCell ref="D8:E8"/>
    <mergeCell ref="D9:E9"/>
    <mergeCell ref="D10:E10"/>
    <mergeCell ref="A1:K1"/>
    <mergeCell ref="A2:J2"/>
    <mergeCell ref="A3:J3"/>
    <mergeCell ref="A4:A5"/>
    <mergeCell ref="B4:B5"/>
    <mergeCell ref="C4:E4"/>
    <mergeCell ref="F4:F5"/>
    <mergeCell ref="G4:G5"/>
    <mergeCell ref="H4:H5"/>
    <mergeCell ref="I4:I5"/>
    <mergeCell ref="J4:J5"/>
    <mergeCell ref="D5:E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30"/>
  <sheetViews>
    <sheetView tabSelected="1" workbookViewId="0">
      <selection activeCell="A12" sqref="A12:XFD12"/>
    </sheetView>
  </sheetViews>
  <sheetFormatPr baseColWidth="10" defaultRowHeight="15" x14ac:dyDescent="0.25"/>
  <cols>
    <col min="1" max="1" width="3.7109375" customWidth="1"/>
    <col min="3" max="3" width="68.85546875" bestFit="1" customWidth="1"/>
    <col min="7" max="7" width="21" customWidth="1"/>
  </cols>
  <sheetData>
    <row r="1" spans="2:7" ht="15.75" thickBot="1" x14ac:dyDescent="0.3"/>
    <row r="2" spans="2:7" ht="28.5" customHeight="1" x14ac:dyDescent="0.25">
      <c r="B2" s="168" t="s">
        <v>219</v>
      </c>
      <c r="C2" s="169"/>
      <c r="D2" s="169"/>
      <c r="E2" s="169"/>
      <c r="F2" s="169"/>
      <c r="G2" s="170"/>
    </row>
    <row r="3" spans="2:7" ht="30.75" thickBot="1" x14ac:dyDescent="0.3">
      <c r="B3" s="8" t="s">
        <v>110</v>
      </c>
      <c r="C3" s="9" t="s">
        <v>4</v>
      </c>
      <c r="D3" s="9" t="s">
        <v>111</v>
      </c>
      <c r="E3" s="9" t="s">
        <v>112</v>
      </c>
      <c r="F3" s="9" t="s">
        <v>113</v>
      </c>
      <c r="G3" s="10" t="s">
        <v>114</v>
      </c>
    </row>
    <row r="4" spans="2:7" x14ac:dyDescent="0.25">
      <c r="B4" s="11">
        <v>1</v>
      </c>
      <c r="C4" s="12" t="s">
        <v>115</v>
      </c>
      <c r="D4" s="171"/>
      <c r="E4" s="171"/>
      <c r="F4" s="171"/>
      <c r="G4" s="172"/>
    </row>
    <row r="5" spans="2:7" x14ac:dyDescent="0.25">
      <c r="B5" s="13" t="s">
        <v>12</v>
      </c>
      <c r="C5" s="14" t="s">
        <v>116</v>
      </c>
      <c r="D5" s="15" t="s">
        <v>16</v>
      </c>
      <c r="E5" s="16">
        <f>+E6+E7</f>
        <v>795.6</v>
      </c>
      <c r="F5" s="17" t="s">
        <v>221</v>
      </c>
      <c r="G5" s="17" t="s">
        <v>221</v>
      </c>
    </row>
    <row r="6" spans="2:7" x14ac:dyDescent="0.25">
      <c r="B6" s="13" t="s">
        <v>117</v>
      </c>
      <c r="C6" s="18" t="s">
        <v>121</v>
      </c>
      <c r="D6" s="19" t="s">
        <v>16</v>
      </c>
      <c r="E6" s="20">
        <v>500</v>
      </c>
      <c r="F6" s="17" t="s">
        <v>221</v>
      </c>
      <c r="G6" s="17" t="s">
        <v>221</v>
      </c>
    </row>
    <row r="7" spans="2:7" x14ac:dyDescent="0.25">
      <c r="B7" s="13" t="s">
        <v>119</v>
      </c>
      <c r="C7" s="18" t="s">
        <v>166</v>
      </c>
      <c r="D7" s="19" t="s">
        <v>16</v>
      </c>
      <c r="E7" s="20">
        <f>25*10+12*3.8</f>
        <v>295.60000000000002</v>
      </c>
      <c r="F7" s="17" t="s">
        <v>221</v>
      </c>
      <c r="G7" s="17" t="s">
        <v>221</v>
      </c>
    </row>
    <row r="8" spans="2:7" x14ac:dyDescent="0.25">
      <c r="B8" s="21"/>
      <c r="C8" s="22" t="s">
        <v>120</v>
      </c>
      <c r="D8" s="23"/>
      <c r="E8" s="24"/>
      <c r="F8" s="22"/>
      <c r="G8" s="25"/>
    </row>
    <row r="9" spans="2:7" x14ac:dyDescent="0.25">
      <c r="B9" s="11">
        <v>4</v>
      </c>
      <c r="C9" s="12" t="s">
        <v>171</v>
      </c>
      <c r="D9" s="173"/>
      <c r="E9" s="174"/>
      <c r="F9" s="174"/>
      <c r="G9" s="175"/>
    </row>
    <row r="10" spans="2:7" x14ac:dyDescent="0.25">
      <c r="B10" s="68" t="s">
        <v>79</v>
      </c>
      <c r="C10" s="14" t="s">
        <v>220</v>
      </c>
      <c r="D10" s="15" t="s">
        <v>16</v>
      </c>
      <c r="E10" s="16">
        <f>+E6</f>
        <v>500</v>
      </c>
      <c r="F10" s="17" t="s">
        <v>221</v>
      </c>
      <c r="G10" s="17" t="s">
        <v>221</v>
      </c>
    </row>
    <row r="11" spans="2:7" x14ac:dyDescent="0.25">
      <c r="B11" s="68" t="s">
        <v>172</v>
      </c>
      <c r="C11" s="14" t="s">
        <v>173</v>
      </c>
      <c r="D11" s="15" t="s">
        <v>68</v>
      </c>
      <c r="E11" s="16">
        <f>+(9+9+14+14)*6+15*2</f>
        <v>306</v>
      </c>
      <c r="F11" s="17" t="s">
        <v>221</v>
      </c>
      <c r="G11" s="17" t="s">
        <v>221</v>
      </c>
    </row>
    <row r="12" spans="2:7" x14ac:dyDescent="0.25">
      <c r="B12" s="21"/>
      <c r="C12" s="22" t="s">
        <v>120</v>
      </c>
      <c r="D12" s="23"/>
      <c r="E12" s="24"/>
      <c r="F12" s="22"/>
      <c r="G12" s="25"/>
    </row>
    <row r="13" spans="2:7" x14ac:dyDescent="0.25">
      <c r="B13" s="11">
        <v>10</v>
      </c>
      <c r="C13" s="12" t="s">
        <v>184</v>
      </c>
      <c r="D13" s="173"/>
      <c r="E13" s="174"/>
      <c r="F13" s="174"/>
      <c r="G13" s="175"/>
    </row>
    <row r="14" spans="2:7" ht="30" x14ac:dyDescent="0.25">
      <c r="B14" s="68" t="s">
        <v>185</v>
      </c>
      <c r="C14" s="14" t="s">
        <v>197</v>
      </c>
      <c r="D14" s="15" t="s">
        <v>16</v>
      </c>
      <c r="E14" s="16">
        <f>+E6</f>
        <v>500</v>
      </c>
      <c r="F14" s="17" t="s">
        <v>221</v>
      </c>
      <c r="G14" s="17" t="s">
        <v>221</v>
      </c>
    </row>
    <row r="15" spans="2:7" x14ac:dyDescent="0.25">
      <c r="B15" s="21"/>
      <c r="C15" s="22" t="s">
        <v>120</v>
      </c>
      <c r="D15" s="23"/>
      <c r="E15" s="24"/>
      <c r="F15" s="17"/>
      <c r="G15" s="25"/>
    </row>
    <row r="16" spans="2:7" x14ac:dyDescent="0.25">
      <c r="B16" s="11">
        <v>12</v>
      </c>
      <c r="C16" s="12" t="s">
        <v>204</v>
      </c>
      <c r="D16" s="166"/>
      <c r="E16" s="166"/>
      <c r="F16" s="166"/>
      <c r="G16" s="167"/>
    </row>
    <row r="17" spans="2:7" ht="45" x14ac:dyDescent="0.25">
      <c r="B17" s="68" t="s">
        <v>205</v>
      </c>
      <c r="C17" s="14" t="s">
        <v>208</v>
      </c>
      <c r="D17" s="15" t="s">
        <v>16</v>
      </c>
      <c r="E17" s="16">
        <f>+E7</f>
        <v>295.60000000000002</v>
      </c>
      <c r="F17" s="17" t="s">
        <v>221</v>
      </c>
      <c r="G17" s="17" t="s">
        <v>221</v>
      </c>
    </row>
    <row r="18" spans="2:7" x14ac:dyDescent="0.25">
      <c r="B18" s="68" t="s">
        <v>206</v>
      </c>
      <c r="C18" s="14" t="s">
        <v>215</v>
      </c>
      <c r="D18" s="15" t="s">
        <v>16</v>
      </c>
      <c r="E18" s="16">
        <f>12*10</f>
        <v>120</v>
      </c>
      <c r="F18" s="17" t="s">
        <v>221</v>
      </c>
      <c r="G18" s="17" t="s">
        <v>221</v>
      </c>
    </row>
    <row r="19" spans="2:7" x14ac:dyDescent="0.25">
      <c r="B19" s="21"/>
      <c r="C19" s="22" t="s">
        <v>120</v>
      </c>
      <c r="D19" s="23"/>
      <c r="E19" s="24"/>
      <c r="F19" s="22"/>
      <c r="G19" s="25"/>
    </row>
    <row r="20" spans="2:7" ht="15.75" customHeight="1" x14ac:dyDescent="0.25">
      <c r="B20" s="11">
        <v>16</v>
      </c>
      <c r="C20" s="12" t="s">
        <v>189</v>
      </c>
      <c r="D20" s="166"/>
      <c r="E20" s="166"/>
      <c r="F20" s="166"/>
      <c r="G20" s="167"/>
    </row>
    <row r="21" spans="2:7" x14ac:dyDescent="0.25">
      <c r="B21" s="68" t="s">
        <v>190</v>
      </c>
      <c r="C21" s="14" t="s">
        <v>191</v>
      </c>
      <c r="D21" s="15" t="s">
        <v>16</v>
      </c>
      <c r="E21" s="16">
        <f>+E5</f>
        <v>795.6</v>
      </c>
      <c r="F21" s="17" t="s">
        <v>221</v>
      </c>
      <c r="G21" s="17" t="s">
        <v>221</v>
      </c>
    </row>
    <row r="22" spans="2:7" ht="15.75" thickBot="1" x14ac:dyDescent="0.3">
      <c r="B22" s="77"/>
      <c r="C22" s="78" t="s">
        <v>120</v>
      </c>
      <c r="D22" s="79"/>
      <c r="E22" s="80"/>
      <c r="F22" s="78"/>
      <c r="G22" s="81"/>
    </row>
    <row r="23" spans="2:7" ht="16.5" thickBot="1" x14ac:dyDescent="0.3">
      <c r="B23" s="70"/>
      <c r="C23" s="176" t="s">
        <v>187</v>
      </c>
      <c r="D23" s="176"/>
      <c r="E23" s="176"/>
      <c r="F23" s="176"/>
      <c r="G23" s="71">
        <f>+G1+G8+G12+G15+G22+G19</f>
        <v>0</v>
      </c>
    </row>
    <row r="24" spans="2:7" x14ac:dyDescent="0.25">
      <c r="B24" s="72"/>
      <c r="C24" s="163" t="s">
        <v>98</v>
      </c>
      <c r="D24" s="163"/>
      <c r="E24" s="163"/>
      <c r="F24" s="73">
        <v>0.25</v>
      </c>
      <c r="G24" s="74">
        <f>+F24*G23</f>
        <v>0</v>
      </c>
    </row>
    <row r="25" spans="2:7" ht="15.75" thickBot="1" x14ac:dyDescent="0.3">
      <c r="B25" s="72"/>
      <c r="C25" s="163" t="s">
        <v>101</v>
      </c>
      <c r="D25" s="163"/>
      <c r="E25" s="163"/>
      <c r="F25" s="73">
        <v>0.05</v>
      </c>
      <c r="G25" s="74">
        <f>+F25*G23</f>
        <v>0</v>
      </c>
    </row>
    <row r="26" spans="2:7" ht="16.5" thickBot="1" x14ac:dyDescent="0.3">
      <c r="B26" s="75"/>
      <c r="C26" s="164" t="s">
        <v>188</v>
      </c>
      <c r="D26" s="164"/>
      <c r="E26" s="164"/>
      <c r="F26" s="165"/>
      <c r="G26" s="76">
        <f>SUM(G23:G25)</f>
        <v>0</v>
      </c>
    </row>
    <row r="28" spans="2:7" x14ac:dyDescent="0.25">
      <c r="B28" s="157" t="s">
        <v>222</v>
      </c>
      <c r="C28" s="158"/>
      <c r="D28" s="158"/>
      <c r="E28" s="158"/>
      <c r="F28" s="158"/>
      <c r="G28" s="159"/>
    </row>
    <row r="29" spans="2:7" x14ac:dyDescent="0.25">
      <c r="B29" s="160" t="s">
        <v>224</v>
      </c>
      <c r="C29" s="161"/>
      <c r="D29" s="161"/>
      <c r="E29" s="161"/>
      <c r="F29" s="161"/>
      <c r="G29" s="162"/>
    </row>
    <row r="30" spans="2:7" x14ac:dyDescent="0.25">
      <c r="B30" s="157" t="s">
        <v>223</v>
      </c>
      <c r="C30" s="158"/>
      <c r="D30" s="158"/>
      <c r="E30" s="158"/>
      <c r="F30" s="158"/>
      <c r="G30" s="159"/>
    </row>
  </sheetData>
  <mergeCells count="13">
    <mergeCell ref="C23:F23"/>
    <mergeCell ref="C24:E24"/>
    <mergeCell ref="D20:G20"/>
    <mergeCell ref="D16:G16"/>
    <mergeCell ref="B2:G2"/>
    <mergeCell ref="D4:G4"/>
    <mergeCell ref="D9:G9"/>
    <mergeCell ref="D13:G13"/>
    <mergeCell ref="B28:G28"/>
    <mergeCell ref="B29:G29"/>
    <mergeCell ref="B30:G30"/>
    <mergeCell ref="C25:E25"/>
    <mergeCell ref="C26:F26"/>
  </mergeCells>
  <phoneticPr fontId="13" type="noConversion"/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354"/>
  <sheetViews>
    <sheetView topLeftCell="A288" zoomScale="85" zoomScaleNormal="85" workbookViewId="0">
      <selection activeCell="B134" sqref="B134:E134"/>
    </sheetView>
  </sheetViews>
  <sheetFormatPr baseColWidth="10" defaultRowHeight="15" x14ac:dyDescent="0.25"/>
  <cols>
    <col min="1" max="3" width="11.42578125" style="82"/>
    <col min="4" max="4" width="19" style="82" customWidth="1"/>
    <col min="5" max="5" width="13.85546875" style="82" customWidth="1"/>
    <col min="6" max="6" width="13.42578125" style="82" customWidth="1"/>
    <col min="7" max="7" width="13.140625" style="82" bestFit="1" customWidth="1"/>
    <col min="8" max="8" width="12.5703125" style="82" bestFit="1" customWidth="1"/>
    <col min="9" max="9" width="13.42578125" style="82" customWidth="1"/>
    <col min="10" max="16384" width="11.42578125" style="82"/>
  </cols>
  <sheetData>
    <row r="1" spans="2:9" ht="15.75" thickBot="1" x14ac:dyDescent="0.3"/>
    <row r="2" spans="2:9" ht="15.75" thickBot="1" x14ac:dyDescent="0.3">
      <c r="B2" s="177" t="s">
        <v>122</v>
      </c>
      <c r="C2" s="178"/>
      <c r="D2" s="178"/>
      <c r="E2" s="178"/>
      <c r="F2" s="178"/>
      <c r="G2" s="178"/>
      <c r="H2" s="178"/>
      <c r="I2" s="179"/>
    </row>
    <row r="3" spans="2:9" ht="45" x14ac:dyDescent="0.25">
      <c r="B3" s="83" t="s">
        <v>123</v>
      </c>
      <c r="C3" s="180" t="s">
        <v>124</v>
      </c>
      <c r="D3" s="180"/>
      <c r="E3" s="180"/>
      <c r="F3" s="180"/>
      <c r="G3" s="180"/>
      <c r="H3" s="180"/>
      <c r="I3" s="181"/>
    </row>
    <row r="4" spans="2:9" x14ac:dyDescent="0.25">
      <c r="B4" s="84" t="s">
        <v>125</v>
      </c>
      <c r="C4" s="182" t="s">
        <v>116</v>
      </c>
      <c r="D4" s="182"/>
      <c r="E4" s="182"/>
      <c r="F4" s="182"/>
      <c r="G4" s="182"/>
      <c r="H4" s="182"/>
      <c r="I4" s="183"/>
    </row>
    <row r="5" spans="2:9" ht="15.75" thickBot="1" x14ac:dyDescent="0.3">
      <c r="B5" s="85" t="s">
        <v>126</v>
      </c>
      <c r="C5" s="86" t="s">
        <v>12</v>
      </c>
      <c r="D5" s="87"/>
      <c r="E5" s="88"/>
      <c r="F5" s="89" t="s">
        <v>127</v>
      </c>
      <c r="G5" s="90" t="s">
        <v>16</v>
      </c>
      <c r="H5" s="87"/>
      <c r="I5" s="91"/>
    </row>
    <row r="6" spans="2:9" x14ac:dyDescent="0.25">
      <c r="B6" s="184" t="s">
        <v>128</v>
      </c>
      <c r="C6" s="185"/>
      <c r="D6" s="185"/>
      <c r="E6" s="185"/>
      <c r="F6" s="185"/>
      <c r="G6" s="185"/>
      <c r="H6" s="185"/>
      <c r="I6" s="186"/>
    </row>
    <row r="7" spans="2:9" x14ac:dyDescent="0.25">
      <c r="B7" s="187" t="s">
        <v>129</v>
      </c>
      <c r="C7" s="188"/>
      <c r="D7" s="188"/>
      <c r="E7" s="188"/>
      <c r="F7" s="92" t="s">
        <v>130</v>
      </c>
      <c r="G7" s="93" t="s">
        <v>131</v>
      </c>
      <c r="H7" s="93" t="s">
        <v>132</v>
      </c>
      <c r="I7" s="94" t="s">
        <v>133</v>
      </c>
    </row>
    <row r="8" spans="2:9" x14ac:dyDescent="0.25">
      <c r="B8" s="189" t="s">
        <v>134</v>
      </c>
      <c r="C8" s="190"/>
      <c r="D8" s="190"/>
      <c r="E8" s="190"/>
      <c r="F8" s="95" t="s">
        <v>135</v>
      </c>
      <c r="G8" s="96"/>
      <c r="H8" s="97"/>
      <c r="I8" s="98">
        <f>+I30*0.05</f>
        <v>42.35</v>
      </c>
    </row>
    <row r="9" spans="2:9" x14ac:dyDescent="0.25">
      <c r="B9" s="197" t="s">
        <v>136</v>
      </c>
      <c r="C9" s="198"/>
      <c r="D9" s="198"/>
      <c r="E9" s="198"/>
      <c r="F9" s="198"/>
      <c r="G9" s="198"/>
      <c r="H9" s="199"/>
      <c r="I9" s="98">
        <f>+I8</f>
        <v>42.35</v>
      </c>
    </row>
    <row r="10" spans="2:9" x14ac:dyDescent="0.25">
      <c r="B10" s="194" t="s">
        <v>137</v>
      </c>
      <c r="C10" s="195"/>
      <c r="D10" s="195"/>
      <c r="E10" s="195"/>
      <c r="F10" s="195"/>
      <c r="G10" s="195"/>
      <c r="H10" s="195"/>
      <c r="I10" s="196"/>
    </row>
    <row r="11" spans="2:9" x14ac:dyDescent="0.25">
      <c r="B11" s="187" t="s">
        <v>129</v>
      </c>
      <c r="C11" s="188"/>
      <c r="D11" s="188"/>
      <c r="E11" s="188"/>
      <c r="F11" s="92" t="s">
        <v>138</v>
      </c>
      <c r="G11" s="93" t="s">
        <v>139</v>
      </c>
      <c r="H11" s="93" t="s">
        <v>140</v>
      </c>
      <c r="I11" s="94" t="s">
        <v>133</v>
      </c>
    </row>
    <row r="12" spans="2:9" x14ac:dyDescent="0.25">
      <c r="B12" s="200" t="s">
        <v>141</v>
      </c>
      <c r="C12" s="201"/>
      <c r="D12" s="201"/>
      <c r="E12" s="202"/>
      <c r="F12" s="99" t="s">
        <v>142</v>
      </c>
      <c r="G12" s="100">
        <v>0.01</v>
      </c>
      <c r="H12" s="101">
        <v>29591</v>
      </c>
      <c r="I12" s="98">
        <f>+G12*H12</f>
        <v>295.91000000000003</v>
      </c>
    </row>
    <row r="13" spans="2:9" x14ac:dyDescent="0.25">
      <c r="B13" s="200" t="s">
        <v>143</v>
      </c>
      <c r="C13" s="201"/>
      <c r="D13" s="201"/>
      <c r="E13" s="202"/>
      <c r="F13" s="99" t="s">
        <v>144</v>
      </c>
      <c r="G13" s="100">
        <v>0.01</v>
      </c>
      <c r="H13" s="101">
        <v>45000</v>
      </c>
      <c r="I13" s="98">
        <f t="shared" ref="I13:I14" si="0">+G13*H13</f>
        <v>450</v>
      </c>
    </row>
    <row r="14" spans="2:9" x14ac:dyDescent="0.25">
      <c r="B14" s="200" t="s">
        <v>145</v>
      </c>
      <c r="C14" s="201"/>
      <c r="D14" s="201"/>
      <c r="E14" s="202"/>
      <c r="F14" s="99" t="s">
        <v>146</v>
      </c>
      <c r="G14" s="100">
        <v>0.01</v>
      </c>
      <c r="H14" s="101">
        <v>15000</v>
      </c>
      <c r="I14" s="98">
        <f t="shared" si="0"/>
        <v>150</v>
      </c>
    </row>
    <row r="15" spans="2:9" x14ac:dyDescent="0.25">
      <c r="B15" s="189"/>
      <c r="C15" s="190"/>
      <c r="D15" s="190"/>
      <c r="E15" s="190"/>
      <c r="F15" s="99"/>
      <c r="G15" s="102"/>
      <c r="H15" s="103"/>
      <c r="I15" s="98"/>
    </row>
    <row r="16" spans="2:9" x14ac:dyDescent="0.25">
      <c r="B16" s="191" t="s">
        <v>147</v>
      </c>
      <c r="C16" s="192"/>
      <c r="D16" s="192"/>
      <c r="E16" s="192"/>
      <c r="F16" s="192"/>
      <c r="G16" s="192"/>
      <c r="H16" s="193"/>
      <c r="I16" s="98">
        <f>SUM(I12:I15)</f>
        <v>895.91000000000008</v>
      </c>
    </row>
    <row r="17" spans="2:9" x14ac:dyDescent="0.25">
      <c r="B17" s="194" t="s">
        <v>148</v>
      </c>
      <c r="C17" s="195"/>
      <c r="D17" s="195"/>
      <c r="E17" s="195"/>
      <c r="F17" s="195"/>
      <c r="G17" s="195"/>
      <c r="H17" s="195"/>
      <c r="I17" s="196"/>
    </row>
    <row r="18" spans="2:9" ht="30" x14ac:dyDescent="0.25">
      <c r="B18" s="187" t="s">
        <v>149</v>
      </c>
      <c r="C18" s="188"/>
      <c r="D18" s="188"/>
      <c r="E18" s="93" t="s">
        <v>150</v>
      </c>
      <c r="F18" s="104" t="s">
        <v>151</v>
      </c>
      <c r="G18" s="105" t="s">
        <v>152</v>
      </c>
      <c r="H18" s="93" t="s">
        <v>153</v>
      </c>
      <c r="I18" s="94" t="s">
        <v>133</v>
      </c>
    </row>
    <row r="19" spans="2:9" x14ac:dyDescent="0.25">
      <c r="B19" s="189"/>
      <c r="C19" s="190"/>
      <c r="D19" s="190"/>
      <c r="E19" s="97"/>
      <c r="F19" s="106"/>
      <c r="G19" s="96"/>
      <c r="H19" s="97"/>
      <c r="I19" s="107"/>
    </row>
    <row r="20" spans="2:9" x14ac:dyDescent="0.25">
      <c r="B20" s="189"/>
      <c r="C20" s="190"/>
      <c r="D20" s="190"/>
      <c r="E20" s="97"/>
      <c r="F20" s="106"/>
      <c r="G20" s="96"/>
      <c r="H20" s="97"/>
      <c r="I20" s="107"/>
    </row>
    <row r="21" spans="2:9" x14ac:dyDescent="0.25">
      <c r="B21" s="189"/>
      <c r="C21" s="190"/>
      <c r="D21" s="190"/>
      <c r="E21" s="97"/>
      <c r="F21" s="106"/>
      <c r="G21" s="96"/>
      <c r="H21" s="97"/>
      <c r="I21" s="107"/>
    </row>
    <row r="22" spans="2:9" x14ac:dyDescent="0.25">
      <c r="B22" s="191" t="s">
        <v>147</v>
      </c>
      <c r="C22" s="192"/>
      <c r="D22" s="192"/>
      <c r="E22" s="192"/>
      <c r="F22" s="192"/>
      <c r="G22" s="192"/>
      <c r="H22" s="193"/>
      <c r="I22" s="107">
        <f>SUM(I19:I21)</f>
        <v>0</v>
      </c>
    </row>
    <row r="23" spans="2:9" x14ac:dyDescent="0.25">
      <c r="B23" s="194" t="s">
        <v>154</v>
      </c>
      <c r="C23" s="195"/>
      <c r="D23" s="195"/>
      <c r="E23" s="195"/>
      <c r="F23" s="195"/>
      <c r="G23" s="195"/>
      <c r="H23" s="195"/>
      <c r="I23" s="196"/>
    </row>
    <row r="24" spans="2:9" x14ac:dyDescent="0.25">
      <c r="B24" s="108" t="s">
        <v>155</v>
      </c>
      <c r="C24" s="188" t="s">
        <v>139</v>
      </c>
      <c r="D24" s="188"/>
      <c r="E24" s="93" t="s">
        <v>156</v>
      </c>
      <c r="F24" s="92" t="s">
        <v>157</v>
      </c>
      <c r="G24" s="109" t="s">
        <v>158</v>
      </c>
      <c r="H24" s="93" t="s">
        <v>132</v>
      </c>
      <c r="I24" s="94" t="s">
        <v>133</v>
      </c>
    </row>
    <row r="25" spans="2:9" x14ac:dyDescent="0.25">
      <c r="B25" s="110" t="s">
        <v>159</v>
      </c>
      <c r="C25" s="207">
        <v>1</v>
      </c>
      <c r="D25" s="207"/>
      <c r="E25" s="103">
        <v>45000</v>
      </c>
      <c r="F25" s="111">
        <v>0.54</v>
      </c>
      <c r="G25" s="112">
        <f>(+E25*F25+E25)*C25</f>
        <v>69300</v>
      </c>
      <c r="H25" s="113">
        <v>200</v>
      </c>
      <c r="I25" s="98">
        <f>+C25*G25/H25</f>
        <v>346.5</v>
      </c>
    </row>
    <row r="26" spans="2:9" x14ac:dyDescent="0.25">
      <c r="B26" s="110" t="s">
        <v>160</v>
      </c>
      <c r="C26" s="207">
        <v>1</v>
      </c>
      <c r="D26" s="207"/>
      <c r="E26" s="103">
        <v>65000</v>
      </c>
      <c r="F26" s="111">
        <v>0.54</v>
      </c>
      <c r="G26" s="112">
        <f>(+E26*F26+E26)*C26</f>
        <v>100100</v>
      </c>
      <c r="H26" s="113">
        <v>200</v>
      </c>
      <c r="I26" s="98">
        <f>+C26*G26/H26</f>
        <v>500.5</v>
      </c>
    </row>
    <row r="27" spans="2:9" x14ac:dyDescent="0.25">
      <c r="B27" s="110"/>
      <c r="C27" s="190"/>
      <c r="D27" s="190"/>
      <c r="E27" s="97"/>
      <c r="F27" s="106"/>
      <c r="G27" s="112"/>
      <c r="H27" s="114"/>
      <c r="I27" s="107"/>
    </row>
    <row r="28" spans="2:9" x14ac:dyDescent="0.25">
      <c r="B28" s="110"/>
      <c r="C28" s="190"/>
      <c r="D28" s="190"/>
      <c r="E28" s="97"/>
      <c r="F28" s="106"/>
      <c r="G28" s="112"/>
      <c r="H28" s="114"/>
      <c r="I28" s="107"/>
    </row>
    <row r="29" spans="2:9" x14ac:dyDescent="0.25">
      <c r="B29" s="110"/>
      <c r="C29" s="190"/>
      <c r="D29" s="190"/>
      <c r="E29" s="97"/>
      <c r="F29" s="106"/>
      <c r="G29" s="112"/>
      <c r="H29" s="114"/>
      <c r="I29" s="107"/>
    </row>
    <row r="30" spans="2:9" ht="15.75" thickBot="1" x14ac:dyDescent="0.3">
      <c r="B30" s="203" t="s">
        <v>136</v>
      </c>
      <c r="C30" s="204"/>
      <c r="D30" s="204"/>
      <c r="E30" s="204"/>
      <c r="F30" s="204"/>
      <c r="G30" s="205"/>
      <c r="H30" s="206"/>
      <c r="I30" s="115">
        <f>SUM(I25:I29)</f>
        <v>847</v>
      </c>
    </row>
    <row r="31" spans="2:9" ht="15.75" thickBot="1" x14ac:dyDescent="0.3">
      <c r="B31" s="177" t="s">
        <v>161</v>
      </c>
      <c r="C31" s="178"/>
      <c r="D31" s="178"/>
      <c r="E31" s="178"/>
      <c r="F31" s="178"/>
      <c r="G31" s="178"/>
      <c r="H31" s="178"/>
      <c r="I31" s="116">
        <f>+I30+I22+I16+I9</f>
        <v>1785.26</v>
      </c>
    </row>
    <row r="32" spans="2:9" ht="15.75" thickBot="1" x14ac:dyDescent="0.3"/>
    <row r="33" spans="2:9" ht="45" x14ac:dyDescent="0.25">
      <c r="B33" s="117" t="s">
        <v>123</v>
      </c>
      <c r="C33" s="180" t="s">
        <v>124</v>
      </c>
      <c r="D33" s="180"/>
      <c r="E33" s="180"/>
      <c r="F33" s="180"/>
      <c r="G33" s="180"/>
      <c r="H33" s="180"/>
      <c r="I33" s="181"/>
    </row>
    <row r="34" spans="2:9" x14ac:dyDescent="0.25">
      <c r="B34" s="84" t="s">
        <v>125</v>
      </c>
      <c r="C34" s="182" t="s">
        <v>118</v>
      </c>
      <c r="D34" s="182"/>
      <c r="E34" s="182"/>
      <c r="F34" s="182"/>
      <c r="G34" s="182"/>
      <c r="H34" s="182"/>
      <c r="I34" s="183"/>
    </row>
    <row r="35" spans="2:9" ht="15.75" thickBot="1" x14ac:dyDescent="0.3">
      <c r="B35" s="85" t="s">
        <v>126</v>
      </c>
      <c r="C35" s="86" t="s">
        <v>19</v>
      </c>
      <c r="D35" s="87"/>
      <c r="E35" s="88"/>
      <c r="F35" s="89" t="s">
        <v>127</v>
      </c>
      <c r="G35" s="90" t="s">
        <v>16</v>
      </c>
      <c r="H35" s="87"/>
      <c r="I35" s="91"/>
    </row>
    <row r="36" spans="2:9" x14ac:dyDescent="0.25">
      <c r="B36" s="184" t="s">
        <v>128</v>
      </c>
      <c r="C36" s="185"/>
      <c r="D36" s="185"/>
      <c r="E36" s="185"/>
      <c r="F36" s="185"/>
      <c r="G36" s="185"/>
      <c r="H36" s="185"/>
      <c r="I36" s="186"/>
    </row>
    <row r="37" spans="2:9" x14ac:dyDescent="0.25">
      <c r="B37" s="187" t="s">
        <v>129</v>
      </c>
      <c r="C37" s="188"/>
      <c r="D37" s="188"/>
      <c r="E37" s="188"/>
      <c r="F37" s="92" t="s">
        <v>130</v>
      </c>
      <c r="G37" s="93" t="s">
        <v>131</v>
      </c>
      <c r="H37" s="93" t="s">
        <v>132</v>
      </c>
      <c r="I37" s="94" t="s">
        <v>133</v>
      </c>
    </row>
    <row r="38" spans="2:9" x14ac:dyDescent="0.25">
      <c r="B38" s="189" t="s">
        <v>134</v>
      </c>
      <c r="C38" s="190"/>
      <c r="D38" s="190"/>
      <c r="E38" s="190"/>
      <c r="F38" s="95" t="s">
        <v>135</v>
      </c>
      <c r="G38" s="96"/>
      <c r="H38" s="97"/>
      <c r="I38" s="98">
        <f>+I62*0.05</f>
        <v>115.5</v>
      </c>
    </row>
    <row r="39" spans="2:9" x14ac:dyDescent="0.25">
      <c r="B39" s="189"/>
      <c r="C39" s="190"/>
      <c r="D39" s="190"/>
      <c r="E39" s="190"/>
      <c r="F39" s="95"/>
      <c r="G39" s="118"/>
      <c r="H39" s="119"/>
      <c r="I39" s="98">
        <f>+G39*H39</f>
        <v>0</v>
      </c>
    </row>
    <row r="40" spans="2:9" x14ac:dyDescent="0.25">
      <c r="B40" s="189"/>
      <c r="C40" s="190"/>
      <c r="D40" s="190"/>
      <c r="E40" s="190"/>
      <c r="F40" s="95"/>
      <c r="G40" s="118"/>
      <c r="H40" s="99"/>
      <c r="I40" s="98"/>
    </row>
    <row r="41" spans="2:9" x14ac:dyDescent="0.25">
      <c r="B41" s="197" t="s">
        <v>136</v>
      </c>
      <c r="C41" s="198"/>
      <c r="D41" s="198"/>
      <c r="E41" s="198"/>
      <c r="F41" s="198"/>
      <c r="G41" s="198"/>
      <c r="H41" s="199"/>
      <c r="I41" s="98">
        <f>SUM(I38:I40)</f>
        <v>115.5</v>
      </c>
    </row>
    <row r="42" spans="2:9" ht="15.75" thickBot="1" x14ac:dyDescent="0.3">
      <c r="B42" s="208" t="s">
        <v>137</v>
      </c>
      <c r="C42" s="209"/>
      <c r="D42" s="209"/>
      <c r="E42" s="209"/>
      <c r="F42" s="209"/>
      <c r="G42" s="209"/>
      <c r="H42" s="209"/>
      <c r="I42" s="210"/>
    </row>
    <row r="43" spans="2:9" ht="15.75" thickBot="1" x14ac:dyDescent="0.3">
      <c r="B43" s="211" t="s">
        <v>129</v>
      </c>
      <c r="C43" s="212"/>
      <c r="D43" s="212"/>
      <c r="E43" s="212"/>
      <c r="F43" s="120" t="s">
        <v>138</v>
      </c>
      <c r="G43" s="121" t="s">
        <v>139</v>
      </c>
      <c r="H43" s="121" t="s">
        <v>140</v>
      </c>
      <c r="I43" s="122" t="s">
        <v>133</v>
      </c>
    </row>
    <row r="44" spans="2:9" x14ac:dyDescent="0.25">
      <c r="B44" s="213"/>
      <c r="C44" s="214"/>
      <c r="D44" s="214"/>
      <c r="E44" s="214"/>
      <c r="F44" s="123"/>
      <c r="G44" s="124"/>
      <c r="H44" s="125"/>
      <c r="I44" s="126">
        <f>+G44*H44</f>
        <v>0</v>
      </c>
    </row>
    <row r="45" spans="2:9" x14ac:dyDescent="0.25">
      <c r="B45" s="189"/>
      <c r="C45" s="190"/>
      <c r="D45" s="190"/>
      <c r="E45" s="190"/>
      <c r="F45" s="99"/>
      <c r="G45" s="127"/>
      <c r="H45" s="128"/>
      <c r="I45" s="98">
        <f t="shared" ref="I45:I47" si="1">+G45*H45</f>
        <v>0</v>
      </c>
    </row>
    <row r="46" spans="2:9" x14ac:dyDescent="0.25">
      <c r="B46" s="189"/>
      <c r="C46" s="190"/>
      <c r="D46" s="190"/>
      <c r="E46" s="190"/>
      <c r="F46" s="99"/>
      <c r="G46" s="127"/>
      <c r="H46" s="128"/>
      <c r="I46" s="98">
        <f t="shared" si="1"/>
        <v>0</v>
      </c>
    </row>
    <row r="47" spans="2:9" x14ac:dyDescent="0.25">
      <c r="B47" s="189"/>
      <c r="C47" s="190"/>
      <c r="D47" s="190"/>
      <c r="E47" s="190"/>
      <c r="F47" s="99"/>
      <c r="G47" s="102"/>
      <c r="H47" s="128"/>
      <c r="I47" s="98">
        <f t="shared" si="1"/>
        <v>0</v>
      </c>
    </row>
    <row r="48" spans="2:9" x14ac:dyDescent="0.25">
      <c r="B48" s="191" t="s">
        <v>147</v>
      </c>
      <c r="C48" s="192"/>
      <c r="D48" s="192"/>
      <c r="E48" s="192"/>
      <c r="F48" s="192"/>
      <c r="G48" s="192"/>
      <c r="H48" s="193"/>
      <c r="I48" s="98">
        <f>SUM(I44:I47)</f>
        <v>0</v>
      </c>
    </row>
    <row r="49" spans="2:9" x14ac:dyDescent="0.25">
      <c r="B49" s="194" t="s">
        <v>148</v>
      </c>
      <c r="C49" s="195"/>
      <c r="D49" s="195"/>
      <c r="E49" s="195"/>
      <c r="F49" s="195"/>
      <c r="G49" s="195"/>
      <c r="H49" s="195"/>
      <c r="I49" s="196"/>
    </row>
    <row r="50" spans="2:9" ht="30" x14ac:dyDescent="0.25">
      <c r="B50" s="187" t="s">
        <v>149</v>
      </c>
      <c r="C50" s="188"/>
      <c r="D50" s="188"/>
      <c r="E50" s="93" t="s">
        <v>150</v>
      </c>
      <c r="F50" s="104" t="s">
        <v>151</v>
      </c>
      <c r="G50" s="105" t="s">
        <v>152</v>
      </c>
      <c r="H50" s="93" t="s">
        <v>153</v>
      </c>
      <c r="I50" s="94" t="s">
        <v>133</v>
      </c>
    </row>
    <row r="51" spans="2:9" x14ac:dyDescent="0.25">
      <c r="B51" s="189" t="s">
        <v>162</v>
      </c>
      <c r="C51" s="190"/>
      <c r="D51" s="190"/>
      <c r="E51" s="99" t="s">
        <v>31</v>
      </c>
      <c r="F51" s="95">
        <v>0.01</v>
      </c>
      <c r="G51" s="96"/>
      <c r="H51" s="129">
        <v>22000</v>
      </c>
      <c r="I51" s="130">
        <f>+F51*H51</f>
        <v>220</v>
      </c>
    </row>
    <row r="52" spans="2:9" x14ac:dyDescent="0.25">
      <c r="B52" s="189" t="s">
        <v>163</v>
      </c>
      <c r="C52" s="190"/>
      <c r="D52" s="190"/>
      <c r="E52" s="99" t="s">
        <v>31</v>
      </c>
      <c r="F52" s="95">
        <v>0.01</v>
      </c>
      <c r="G52" s="96"/>
      <c r="H52" s="129">
        <v>6029.4</v>
      </c>
      <c r="I52" s="130">
        <f>+F52*H52</f>
        <v>60.293999999999997</v>
      </c>
    </row>
    <row r="53" spans="2:9" x14ac:dyDescent="0.25">
      <c r="B53" s="189"/>
      <c r="C53" s="190"/>
      <c r="D53" s="190"/>
      <c r="E53" s="97"/>
      <c r="F53" s="106"/>
      <c r="G53" s="96"/>
      <c r="H53" s="97"/>
      <c r="I53" s="107"/>
    </row>
    <row r="54" spans="2:9" x14ac:dyDescent="0.25">
      <c r="B54" s="191" t="s">
        <v>147</v>
      </c>
      <c r="C54" s="192"/>
      <c r="D54" s="192"/>
      <c r="E54" s="192"/>
      <c r="F54" s="192"/>
      <c r="G54" s="192"/>
      <c r="H54" s="193"/>
      <c r="I54" s="131">
        <f>SUM(I51:I53)</f>
        <v>280.29399999999998</v>
      </c>
    </row>
    <row r="55" spans="2:9" x14ac:dyDescent="0.25">
      <c r="B55" s="194" t="s">
        <v>154</v>
      </c>
      <c r="C55" s="195"/>
      <c r="D55" s="195"/>
      <c r="E55" s="195"/>
      <c r="F55" s="195"/>
      <c r="G55" s="195"/>
      <c r="H55" s="195"/>
      <c r="I55" s="196"/>
    </row>
    <row r="56" spans="2:9" x14ac:dyDescent="0.25">
      <c r="B56" s="108" t="s">
        <v>155</v>
      </c>
      <c r="C56" s="188" t="s">
        <v>139</v>
      </c>
      <c r="D56" s="188"/>
      <c r="E56" s="93" t="s">
        <v>156</v>
      </c>
      <c r="F56" s="92" t="s">
        <v>157</v>
      </c>
      <c r="G56" s="109" t="s">
        <v>158</v>
      </c>
      <c r="H56" s="93" t="s">
        <v>132</v>
      </c>
      <c r="I56" s="94" t="s">
        <v>133</v>
      </c>
    </row>
    <row r="57" spans="2:9" x14ac:dyDescent="0.25">
      <c r="B57" s="110" t="s">
        <v>159</v>
      </c>
      <c r="C57" s="207">
        <v>1</v>
      </c>
      <c r="D57" s="207"/>
      <c r="E57" s="103">
        <v>45000</v>
      </c>
      <c r="F57" s="111">
        <v>0.54</v>
      </c>
      <c r="G57" s="112">
        <f>(+E57*F57+E57)*C57</f>
        <v>69300</v>
      </c>
      <c r="H57" s="113">
        <v>30</v>
      </c>
      <c r="I57" s="98">
        <f>+C57*G57/H57</f>
        <v>2310</v>
      </c>
    </row>
    <row r="58" spans="2:9" x14ac:dyDescent="0.25">
      <c r="B58" s="110"/>
      <c r="C58" s="207"/>
      <c r="D58" s="207"/>
      <c r="E58" s="103"/>
      <c r="F58" s="111"/>
      <c r="G58" s="112"/>
      <c r="H58" s="113"/>
      <c r="I58" s="98"/>
    </row>
    <row r="59" spans="2:9" x14ac:dyDescent="0.25">
      <c r="B59" s="110"/>
      <c r="C59" s="190"/>
      <c r="D59" s="190"/>
      <c r="E59" s="97"/>
      <c r="F59" s="106"/>
      <c r="G59" s="112"/>
      <c r="H59" s="114"/>
      <c r="I59" s="107"/>
    </row>
    <row r="60" spans="2:9" x14ac:dyDescent="0.25">
      <c r="B60" s="110"/>
      <c r="C60" s="190"/>
      <c r="D60" s="190"/>
      <c r="E60" s="97"/>
      <c r="F60" s="106"/>
      <c r="G60" s="112"/>
      <c r="H60" s="114"/>
      <c r="I60" s="107"/>
    </row>
    <row r="61" spans="2:9" x14ac:dyDescent="0.25">
      <c r="B61" s="110"/>
      <c r="C61" s="190"/>
      <c r="D61" s="190"/>
      <c r="E61" s="97"/>
      <c r="F61" s="106"/>
      <c r="G61" s="112"/>
      <c r="H61" s="114"/>
      <c r="I61" s="107"/>
    </row>
    <row r="62" spans="2:9" ht="15.75" thickBot="1" x14ac:dyDescent="0.3">
      <c r="B62" s="203" t="s">
        <v>136</v>
      </c>
      <c r="C62" s="204"/>
      <c r="D62" s="204"/>
      <c r="E62" s="204"/>
      <c r="F62" s="204"/>
      <c r="G62" s="205"/>
      <c r="H62" s="206"/>
      <c r="I62" s="115">
        <f>SUM(I57:I61)</f>
        <v>2310</v>
      </c>
    </row>
    <row r="63" spans="2:9" ht="15.75" thickBot="1" x14ac:dyDescent="0.3">
      <c r="B63" s="177" t="s">
        <v>161</v>
      </c>
      <c r="C63" s="178"/>
      <c r="D63" s="178"/>
      <c r="E63" s="178"/>
      <c r="F63" s="178"/>
      <c r="G63" s="178"/>
      <c r="H63" s="178"/>
      <c r="I63" s="116">
        <f>+I62+I54+I48+I41</f>
        <v>2705.7939999999999</v>
      </c>
    </row>
    <row r="64" spans="2:9" ht="15.75" thickBot="1" x14ac:dyDescent="0.3"/>
    <row r="65" spans="2:9" ht="45" x14ac:dyDescent="0.25">
      <c r="B65" s="117" t="s">
        <v>123</v>
      </c>
      <c r="C65" s="180" t="s">
        <v>124</v>
      </c>
      <c r="D65" s="180"/>
      <c r="E65" s="180"/>
      <c r="F65" s="180"/>
      <c r="G65" s="180"/>
      <c r="H65" s="180"/>
      <c r="I65" s="181"/>
    </row>
    <row r="66" spans="2:9" x14ac:dyDescent="0.25">
      <c r="B66" s="84" t="s">
        <v>125</v>
      </c>
      <c r="C66" s="182" t="s">
        <v>121</v>
      </c>
      <c r="D66" s="182"/>
      <c r="E66" s="182"/>
      <c r="F66" s="182"/>
      <c r="G66" s="182"/>
      <c r="H66" s="182"/>
      <c r="I66" s="183"/>
    </row>
    <row r="67" spans="2:9" ht="15.75" thickBot="1" x14ac:dyDescent="0.3">
      <c r="B67" s="85" t="s">
        <v>126</v>
      </c>
      <c r="C67" s="86" t="s">
        <v>117</v>
      </c>
      <c r="D67" s="87"/>
      <c r="E67" s="88"/>
      <c r="F67" s="89" t="s">
        <v>127</v>
      </c>
      <c r="G67" s="90" t="s">
        <v>16</v>
      </c>
      <c r="H67" s="87"/>
      <c r="I67" s="91"/>
    </row>
    <row r="68" spans="2:9" x14ac:dyDescent="0.25">
      <c r="B68" s="184" t="s">
        <v>128</v>
      </c>
      <c r="C68" s="185"/>
      <c r="D68" s="185"/>
      <c r="E68" s="185"/>
      <c r="F68" s="185"/>
      <c r="G68" s="185"/>
      <c r="H68" s="185"/>
      <c r="I68" s="186"/>
    </row>
    <row r="69" spans="2:9" x14ac:dyDescent="0.25">
      <c r="B69" s="187" t="s">
        <v>129</v>
      </c>
      <c r="C69" s="188"/>
      <c r="D69" s="188"/>
      <c r="E69" s="188"/>
      <c r="F69" s="92" t="s">
        <v>130</v>
      </c>
      <c r="G69" s="93" t="s">
        <v>131</v>
      </c>
      <c r="H69" s="93" t="s">
        <v>132</v>
      </c>
      <c r="I69" s="94" t="s">
        <v>133</v>
      </c>
    </row>
    <row r="70" spans="2:9" x14ac:dyDescent="0.25">
      <c r="B70" s="189" t="s">
        <v>134</v>
      </c>
      <c r="C70" s="190"/>
      <c r="D70" s="190"/>
      <c r="E70" s="190"/>
      <c r="F70" s="95" t="s">
        <v>135</v>
      </c>
      <c r="G70" s="96"/>
      <c r="H70" s="97"/>
      <c r="I70" s="98">
        <f>+I94*0.05</f>
        <v>282.33333333333331</v>
      </c>
    </row>
    <row r="71" spans="2:9" x14ac:dyDescent="0.25">
      <c r="B71" s="189" t="s">
        <v>164</v>
      </c>
      <c r="C71" s="190"/>
      <c r="D71" s="190"/>
      <c r="E71" s="190"/>
      <c r="F71" s="95" t="s">
        <v>165</v>
      </c>
      <c r="G71" s="118">
        <v>51000</v>
      </c>
      <c r="H71" s="119">
        <v>30</v>
      </c>
      <c r="I71" s="98">
        <f>+G71/H71</f>
        <v>1700</v>
      </c>
    </row>
    <row r="72" spans="2:9" x14ac:dyDescent="0.25">
      <c r="B72" s="189"/>
      <c r="C72" s="190"/>
      <c r="D72" s="190"/>
      <c r="E72" s="190"/>
      <c r="F72" s="95"/>
      <c r="G72" s="118"/>
      <c r="H72" s="99"/>
      <c r="I72" s="98"/>
    </row>
    <row r="73" spans="2:9" x14ac:dyDescent="0.25">
      <c r="B73" s="197" t="s">
        <v>136</v>
      </c>
      <c r="C73" s="198"/>
      <c r="D73" s="198"/>
      <c r="E73" s="198"/>
      <c r="F73" s="198"/>
      <c r="G73" s="198"/>
      <c r="H73" s="199"/>
      <c r="I73" s="98">
        <f>SUM(I70:I72)</f>
        <v>1982.3333333333333</v>
      </c>
    </row>
    <row r="74" spans="2:9" ht="15.75" thickBot="1" x14ac:dyDescent="0.3">
      <c r="B74" s="208" t="s">
        <v>137</v>
      </c>
      <c r="C74" s="209"/>
      <c r="D74" s="209"/>
      <c r="E74" s="209"/>
      <c r="F74" s="209"/>
      <c r="G74" s="209"/>
      <c r="H74" s="209"/>
      <c r="I74" s="210"/>
    </row>
    <row r="75" spans="2:9" ht="15.75" thickBot="1" x14ac:dyDescent="0.3">
      <c r="B75" s="211" t="s">
        <v>129</v>
      </c>
      <c r="C75" s="212"/>
      <c r="D75" s="212"/>
      <c r="E75" s="212"/>
      <c r="F75" s="120" t="s">
        <v>138</v>
      </c>
      <c r="G75" s="121" t="s">
        <v>139</v>
      </c>
      <c r="H75" s="121" t="s">
        <v>140</v>
      </c>
      <c r="I75" s="122" t="s">
        <v>133</v>
      </c>
    </row>
    <row r="76" spans="2:9" x14ac:dyDescent="0.25">
      <c r="B76" s="213"/>
      <c r="C76" s="214"/>
      <c r="D76" s="214"/>
      <c r="E76" s="214"/>
      <c r="F76" s="123"/>
      <c r="G76" s="124"/>
      <c r="H76" s="125"/>
      <c r="I76" s="126">
        <f>+G76*H76</f>
        <v>0</v>
      </c>
    </row>
    <row r="77" spans="2:9" x14ac:dyDescent="0.25">
      <c r="B77" s="189"/>
      <c r="C77" s="190"/>
      <c r="D77" s="190"/>
      <c r="E77" s="190"/>
      <c r="F77" s="99"/>
      <c r="G77" s="127"/>
      <c r="H77" s="128"/>
      <c r="I77" s="98">
        <f t="shared" ref="I77:I79" si="2">+G77*H77</f>
        <v>0</v>
      </c>
    </row>
    <row r="78" spans="2:9" x14ac:dyDescent="0.25">
      <c r="B78" s="189"/>
      <c r="C78" s="190"/>
      <c r="D78" s="190"/>
      <c r="E78" s="190"/>
      <c r="F78" s="99"/>
      <c r="G78" s="127"/>
      <c r="H78" s="128"/>
      <c r="I78" s="98">
        <f t="shared" si="2"/>
        <v>0</v>
      </c>
    </row>
    <row r="79" spans="2:9" x14ac:dyDescent="0.25">
      <c r="B79" s="189"/>
      <c r="C79" s="190"/>
      <c r="D79" s="190"/>
      <c r="E79" s="190"/>
      <c r="F79" s="99"/>
      <c r="G79" s="102"/>
      <c r="H79" s="128"/>
      <c r="I79" s="98">
        <f t="shared" si="2"/>
        <v>0</v>
      </c>
    </row>
    <row r="80" spans="2:9" x14ac:dyDescent="0.25">
      <c r="B80" s="191" t="s">
        <v>147</v>
      </c>
      <c r="C80" s="192"/>
      <c r="D80" s="192"/>
      <c r="E80" s="192"/>
      <c r="F80" s="192"/>
      <c r="G80" s="192"/>
      <c r="H80" s="193"/>
      <c r="I80" s="98">
        <f>SUM(I76:I79)</f>
        <v>0</v>
      </c>
    </row>
    <row r="81" spans="2:9" x14ac:dyDescent="0.25">
      <c r="B81" s="194" t="s">
        <v>148</v>
      </c>
      <c r="C81" s="195"/>
      <c r="D81" s="195"/>
      <c r="E81" s="195"/>
      <c r="F81" s="195"/>
      <c r="G81" s="195"/>
      <c r="H81" s="195"/>
      <c r="I81" s="196"/>
    </row>
    <row r="82" spans="2:9" ht="30" x14ac:dyDescent="0.25">
      <c r="B82" s="187" t="s">
        <v>149</v>
      </c>
      <c r="C82" s="188"/>
      <c r="D82" s="188"/>
      <c r="E82" s="93" t="s">
        <v>150</v>
      </c>
      <c r="F82" s="104" t="s">
        <v>151</v>
      </c>
      <c r="G82" s="105" t="s">
        <v>152</v>
      </c>
      <c r="H82" s="93" t="s">
        <v>153</v>
      </c>
      <c r="I82" s="94" t="s">
        <v>133</v>
      </c>
    </row>
    <row r="83" spans="2:9" x14ac:dyDescent="0.25">
      <c r="B83" s="189" t="s">
        <v>162</v>
      </c>
      <c r="C83" s="190"/>
      <c r="D83" s="190"/>
      <c r="E83" s="99" t="s">
        <v>31</v>
      </c>
      <c r="F83" s="95">
        <v>0.01</v>
      </c>
      <c r="G83" s="99">
        <v>4.7</v>
      </c>
      <c r="H83" s="129">
        <v>1100</v>
      </c>
      <c r="I83" s="130">
        <f>+G83*H83</f>
        <v>5170</v>
      </c>
    </row>
    <row r="84" spans="2:9" x14ac:dyDescent="0.25">
      <c r="B84" s="189" t="s">
        <v>163</v>
      </c>
      <c r="C84" s="190"/>
      <c r="D84" s="190"/>
      <c r="E84" s="99" t="s">
        <v>31</v>
      </c>
      <c r="F84" s="95">
        <v>0.01</v>
      </c>
      <c r="G84" s="96"/>
      <c r="H84" s="129">
        <v>6029.4</v>
      </c>
      <c r="I84" s="130">
        <f>+F84*H84</f>
        <v>60.293999999999997</v>
      </c>
    </row>
    <row r="85" spans="2:9" x14ac:dyDescent="0.25">
      <c r="B85" s="189"/>
      <c r="C85" s="190"/>
      <c r="D85" s="190"/>
      <c r="E85" s="97"/>
      <c r="F85" s="106"/>
      <c r="G85" s="96"/>
      <c r="H85" s="97"/>
      <c r="I85" s="107"/>
    </row>
    <row r="86" spans="2:9" x14ac:dyDescent="0.25">
      <c r="B86" s="191" t="s">
        <v>147</v>
      </c>
      <c r="C86" s="192"/>
      <c r="D86" s="192"/>
      <c r="E86" s="192"/>
      <c r="F86" s="192"/>
      <c r="G86" s="192"/>
      <c r="H86" s="193"/>
      <c r="I86" s="131">
        <f>SUM(I83:I85)</f>
        <v>5230.2939999999999</v>
      </c>
    </row>
    <row r="87" spans="2:9" x14ac:dyDescent="0.25">
      <c r="B87" s="194" t="s">
        <v>154</v>
      </c>
      <c r="C87" s="195"/>
      <c r="D87" s="195"/>
      <c r="E87" s="195"/>
      <c r="F87" s="195"/>
      <c r="G87" s="195"/>
      <c r="H87" s="195"/>
      <c r="I87" s="196"/>
    </row>
    <row r="88" spans="2:9" x14ac:dyDescent="0.25">
      <c r="B88" s="108" t="s">
        <v>155</v>
      </c>
      <c r="C88" s="188" t="s">
        <v>139</v>
      </c>
      <c r="D88" s="188"/>
      <c r="E88" s="93" t="s">
        <v>156</v>
      </c>
      <c r="F88" s="92" t="s">
        <v>157</v>
      </c>
      <c r="G88" s="109" t="s">
        <v>158</v>
      </c>
      <c r="H88" s="93" t="s">
        <v>132</v>
      </c>
      <c r="I88" s="94" t="s">
        <v>133</v>
      </c>
    </row>
    <row r="89" spans="2:9" x14ac:dyDescent="0.25">
      <c r="B89" s="110" t="s">
        <v>159</v>
      </c>
      <c r="C89" s="207">
        <v>1</v>
      </c>
      <c r="D89" s="207"/>
      <c r="E89" s="132">
        <v>45000</v>
      </c>
      <c r="F89" s="133">
        <v>0.54</v>
      </c>
      <c r="G89" s="112">
        <f>(+E89*F89+E89)*C89</f>
        <v>69300</v>
      </c>
      <c r="H89" s="113">
        <v>30</v>
      </c>
      <c r="I89" s="98">
        <f>+C89*G89/H89</f>
        <v>2310</v>
      </c>
    </row>
    <row r="90" spans="2:9" x14ac:dyDescent="0.25">
      <c r="B90" s="110" t="s">
        <v>160</v>
      </c>
      <c r="C90" s="207">
        <v>1</v>
      </c>
      <c r="D90" s="207"/>
      <c r="E90" s="132">
        <v>65000</v>
      </c>
      <c r="F90" s="133">
        <v>0.54</v>
      </c>
      <c r="G90" s="112">
        <f>(+E90*F90+E90)*C90</f>
        <v>100100</v>
      </c>
      <c r="H90" s="113">
        <v>30</v>
      </c>
      <c r="I90" s="98">
        <f>+C90*G90/H90</f>
        <v>3336.6666666666665</v>
      </c>
    </row>
    <row r="91" spans="2:9" x14ac:dyDescent="0.25">
      <c r="B91" s="110"/>
      <c r="C91" s="190"/>
      <c r="D91" s="190"/>
      <c r="E91" s="97"/>
      <c r="F91" s="106"/>
      <c r="G91" s="112"/>
      <c r="H91" s="114"/>
      <c r="I91" s="107"/>
    </row>
    <row r="92" spans="2:9" x14ac:dyDescent="0.25">
      <c r="B92" s="110"/>
      <c r="C92" s="190"/>
      <c r="D92" s="190"/>
      <c r="E92" s="97"/>
      <c r="F92" s="106"/>
      <c r="G92" s="112"/>
      <c r="H92" s="114"/>
      <c r="I92" s="107"/>
    </row>
    <row r="93" spans="2:9" x14ac:dyDescent="0.25">
      <c r="B93" s="110"/>
      <c r="C93" s="190"/>
      <c r="D93" s="190"/>
      <c r="E93" s="97"/>
      <c r="F93" s="106"/>
      <c r="G93" s="112"/>
      <c r="H93" s="114"/>
      <c r="I93" s="107"/>
    </row>
    <row r="94" spans="2:9" ht="15.75" thickBot="1" x14ac:dyDescent="0.3">
      <c r="B94" s="203" t="s">
        <v>136</v>
      </c>
      <c r="C94" s="204"/>
      <c r="D94" s="204"/>
      <c r="E94" s="204"/>
      <c r="F94" s="204"/>
      <c r="G94" s="205"/>
      <c r="H94" s="206"/>
      <c r="I94" s="115">
        <f>SUM(I89:I93)</f>
        <v>5646.6666666666661</v>
      </c>
    </row>
    <row r="95" spans="2:9" ht="15.75" thickBot="1" x14ac:dyDescent="0.3">
      <c r="B95" s="177" t="s">
        <v>161</v>
      </c>
      <c r="C95" s="178"/>
      <c r="D95" s="178"/>
      <c r="E95" s="178"/>
      <c r="F95" s="178"/>
      <c r="G95" s="178"/>
      <c r="H95" s="178"/>
      <c r="I95" s="116">
        <f>+I94+I86+I80+I73</f>
        <v>12859.294</v>
      </c>
    </row>
    <row r="96" spans="2:9" ht="15.75" thickBot="1" x14ac:dyDescent="0.3"/>
    <row r="97" spans="2:9" ht="45" x14ac:dyDescent="0.25">
      <c r="B97" s="117" t="s">
        <v>123</v>
      </c>
      <c r="C97" s="180" t="s">
        <v>124</v>
      </c>
      <c r="D97" s="180"/>
      <c r="E97" s="180"/>
      <c r="F97" s="180"/>
      <c r="G97" s="180"/>
      <c r="H97" s="180"/>
      <c r="I97" s="181"/>
    </row>
    <row r="98" spans="2:9" x14ac:dyDescent="0.25">
      <c r="B98" s="84" t="s">
        <v>125</v>
      </c>
      <c r="C98" s="182" t="s">
        <v>166</v>
      </c>
      <c r="D98" s="182"/>
      <c r="E98" s="182"/>
      <c r="F98" s="182"/>
      <c r="G98" s="182"/>
      <c r="H98" s="182"/>
      <c r="I98" s="183"/>
    </row>
    <row r="99" spans="2:9" ht="15.75" thickBot="1" x14ac:dyDescent="0.3">
      <c r="B99" s="85" t="s">
        <v>126</v>
      </c>
      <c r="C99" s="86" t="s">
        <v>119</v>
      </c>
      <c r="D99" s="87"/>
      <c r="E99" s="88"/>
      <c r="F99" s="89" t="s">
        <v>127</v>
      </c>
      <c r="G99" s="90" t="s">
        <v>16</v>
      </c>
      <c r="H99" s="87"/>
      <c r="I99" s="91"/>
    </row>
    <row r="100" spans="2:9" x14ac:dyDescent="0.25">
      <c r="B100" s="184" t="s">
        <v>128</v>
      </c>
      <c r="C100" s="185"/>
      <c r="D100" s="185"/>
      <c r="E100" s="185"/>
      <c r="F100" s="185"/>
      <c r="G100" s="185"/>
      <c r="H100" s="185"/>
      <c r="I100" s="186"/>
    </row>
    <row r="101" spans="2:9" x14ac:dyDescent="0.25">
      <c r="B101" s="187" t="s">
        <v>129</v>
      </c>
      <c r="C101" s="188"/>
      <c r="D101" s="188"/>
      <c r="E101" s="188"/>
      <c r="F101" s="92" t="s">
        <v>130</v>
      </c>
      <c r="G101" s="93" t="s">
        <v>131</v>
      </c>
      <c r="H101" s="93" t="s">
        <v>132</v>
      </c>
      <c r="I101" s="94" t="s">
        <v>133</v>
      </c>
    </row>
    <row r="102" spans="2:9" x14ac:dyDescent="0.25">
      <c r="B102" s="189" t="s">
        <v>134</v>
      </c>
      <c r="C102" s="190"/>
      <c r="D102" s="190"/>
      <c r="E102" s="190"/>
      <c r="F102" s="95" t="s">
        <v>135</v>
      </c>
      <c r="G102" s="96"/>
      <c r="H102" s="97"/>
      <c r="I102" s="98">
        <f>+I127*0.05</f>
        <v>282.33333333333331</v>
      </c>
    </row>
    <row r="103" spans="2:9" x14ac:dyDescent="0.25">
      <c r="B103" s="200" t="s">
        <v>167</v>
      </c>
      <c r="C103" s="201"/>
      <c r="D103" s="201"/>
      <c r="E103" s="202"/>
      <c r="F103" s="95" t="s">
        <v>168</v>
      </c>
      <c r="G103" s="118">
        <v>16000</v>
      </c>
      <c r="H103" s="119">
        <v>8.3000000000000004E-2</v>
      </c>
      <c r="I103" s="98">
        <f>+G103*H103</f>
        <v>1328</v>
      </c>
    </row>
    <row r="104" spans="2:9" x14ac:dyDescent="0.25">
      <c r="B104" s="189" t="s">
        <v>169</v>
      </c>
      <c r="C104" s="190"/>
      <c r="D104" s="190"/>
      <c r="E104" s="190"/>
      <c r="F104" s="95" t="s">
        <v>165</v>
      </c>
      <c r="G104" s="118">
        <v>41055</v>
      </c>
      <c r="H104" s="99">
        <v>0.05</v>
      </c>
      <c r="I104" s="98">
        <f>+G104*H104</f>
        <v>2052.75</v>
      </c>
    </row>
    <row r="105" spans="2:9" x14ac:dyDescent="0.25">
      <c r="B105" s="189"/>
      <c r="C105" s="190"/>
      <c r="D105" s="190"/>
      <c r="E105" s="190"/>
      <c r="F105" s="95"/>
      <c r="G105" s="118"/>
      <c r="H105" s="99"/>
      <c r="I105" s="98"/>
    </row>
    <row r="106" spans="2:9" x14ac:dyDescent="0.25">
      <c r="B106" s="197" t="s">
        <v>136</v>
      </c>
      <c r="C106" s="198"/>
      <c r="D106" s="198"/>
      <c r="E106" s="198"/>
      <c r="F106" s="198"/>
      <c r="G106" s="198"/>
      <c r="H106" s="199"/>
      <c r="I106" s="98">
        <f>SUM(I102:I104)</f>
        <v>3663.083333333333</v>
      </c>
    </row>
    <row r="107" spans="2:9" ht="15.75" thickBot="1" x14ac:dyDescent="0.3">
      <c r="B107" s="208" t="s">
        <v>137</v>
      </c>
      <c r="C107" s="209"/>
      <c r="D107" s="209"/>
      <c r="E107" s="209"/>
      <c r="F107" s="209"/>
      <c r="G107" s="209"/>
      <c r="H107" s="209"/>
      <c r="I107" s="210"/>
    </row>
    <row r="108" spans="2:9" ht="15.75" thickBot="1" x14ac:dyDescent="0.3">
      <c r="B108" s="211" t="s">
        <v>129</v>
      </c>
      <c r="C108" s="212"/>
      <c r="D108" s="212"/>
      <c r="E108" s="212"/>
      <c r="F108" s="120" t="s">
        <v>138</v>
      </c>
      <c r="G108" s="121" t="s">
        <v>139</v>
      </c>
      <c r="H108" s="121" t="s">
        <v>140</v>
      </c>
      <c r="I108" s="122" t="s">
        <v>133</v>
      </c>
    </row>
    <row r="109" spans="2:9" x14ac:dyDescent="0.25">
      <c r="B109" s="213"/>
      <c r="C109" s="214"/>
      <c r="D109" s="214"/>
      <c r="E109" s="214"/>
      <c r="F109" s="123"/>
      <c r="G109" s="124"/>
      <c r="H109" s="125"/>
      <c r="I109" s="126">
        <f>+G109*H109</f>
        <v>0</v>
      </c>
    </row>
    <row r="110" spans="2:9" x14ac:dyDescent="0.25">
      <c r="B110" s="189"/>
      <c r="C110" s="190"/>
      <c r="D110" s="190"/>
      <c r="E110" s="190"/>
      <c r="F110" s="99"/>
      <c r="G110" s="127"/>
      <c r="H110" s="128"/>
      <c r="I110" s="98">
        <f t="shared" ref="I110:I112" si="3">+G110*H110</f>
        <v>0</v>
      </c>
    </row>
    <row r="111" spans="2:9" x14ac:dyDescent="0.25">
      <c r="B111" s="189"/>
      <c r="C111" s="190"/>
      <c r="D111" s="190"/>
      <c r="E111" s="190"/>
      <c r="F111" s="99"/>
      <c r="G111" s="127"/>
      <c r="H111" s="128"/>
      <c r="I111" s="98">
        <f t="shared" si="3"/>
        <v>0</v>
      </c>
    </row>
    <row r="112" spans="2:9" x14ac:dyDescent="0.25">
      <c r="B112" s="189"/>
      <c r="C112" s="190"/>
      <c r="D112" s="190"/>
      <c r="E112" s="190"/>
      <c r="F112" s="99"/>
      <c r="G112" s="102"/>
      <c r="H112" s="128"/>
      <c r="I112" s="98">
        <f t="shared" si="3"/>
        <v>0</v>
      </c>
    </row>
    <row r="113" spans="2:9" x14ac:dyDescent="0.25">
      <c r="B113" s="191" t="s">
        <v>147</v>
      </c>
      <c r="C113" s="192"/>
      <c r="D113" s="192"/>
      <c r="E113" s="192"/>
      <c r="F113" s="192"/>
      <c r="G113" s="192"/>
      <c r="H113" s="193"/>
      <c r="I113" s="98">
        <f>SUM(I109:I112)</f>
        <v>0</v>
      </c>
    </row>
    <row r="114" spans="2:9" x14ac:dyDescent="0.25">
      <c r="B114" s="194" t="s">
        <v>148</v>
      </c>
      <c r="C114" s="195"/>
      <c r="D114" s="195"/>
      <c r="E114" s="195"/>
      <c r="F114" s="195"/>
      <c r="G114" s="195"/>
      <c r="H114" s="195"/>
      <c r="I114" s="196"/>
    </row>
    <row r="115" spans="2:9" ht="30" x14ac:dyDescent="0.25">
      <c r="B115" s="187" t="s">
        <v>149</v>
      </c>
      <c r="C115" s="188"/>
      <c r="D115" s="188"/>
      <c r="E115" s="93" t="s">
        <v>150</v>
      </c>
      <c r="F115" s="104" t="s">
        <v>151</v>
      </c>
      <c r="G115" s="105" t="s">
        <v>152</v>
      </c>
      <c r="H115" s="93" t="s">
        <v>153</v>
      </c>
      <c r="I115" s="94" t="s">
        <v>133</v>
      </c>
    </row>
    <row r="116" spans="2:9" x14ac:dyDescent="0.25">
      <c r="B116" s="189" t="s">
        <v>162</v>
      </c>
      <c r="C116" s="190"/>
      <c r="D116" s="190"/>
      <c r="E116" s="99" t="s">
        <v>31</v>
      </c>
      <c r="F116" s="95">
        <v>0.01</v>
      </c>
      <c r="G116" s="99">
        <v>4.7</v>
      </c>
      <c r="H116" s="129">
        <v>1100</v>
      </c>
      <c r="I116" s="130">
        <f>+G116*H116</f>
        <v>5170</v>
      </c>
    </row>
    <row r="117" spans="2:9" x14ac:dyDescent="0.25">
      <c r="B117" s="189" t="s">
        <v>163</v>
      </c>
      <c r="C117" s="190"/>
      <c r="D117" s="190"/>
      <c r="E117" s="99" t="s">
        <v>31</v>
      </c>
      <c r="F117" s="95">
        <v>0.01</v>
      </c>
      <c r="G117" s="96"/>
      <c r="H117" s="129">
        <v>6029.4</v>
      </c>
      <c r="I117" s="130">
        <f>+F117*H117</f>
        <v>60.293999999999997</v>
      </c>
    </row>
    <row r="118" spans="2:9" x14ac:dyDescent="0.25">
      <c r="B118" s="189"/>
      <c r="C118" s="190"/>
      <c r="D118" s="190"/>
      <c r="E118" s="97"/>
      <c r="F118" s="106"/>
      <c r="G118" s="96"/>
      <c r="H118" s="97"/>
      <c r="I118" s="107"/>
    </row>
    <row r="119" spans="2:9" x14ac:dyDescent="0.25">
      <c r="B119" s="191" t="s">
        <v>147</v>
      </c>
      <c r="C119" s="192"/>
      <c r="D119" s="192"/>
      <c r="E119" s="192"/>
      <c r="F119" s="192"/>
      <c r="G119" s="192"/>
      <c r="H119" s="193"/>
      <c r="I119" s="131">
        <f>SUM(I116:I118)</f>
        <v>5230.2939999999999</v>
      </c>
    </row>
    <row r="120" spans="2:9" x14ac:dyDescent="0.25">
      <c r="B120" s="194" t="s">
        <v>154</v>
      </c>
      <c r="C120" s="195"/>
      <c r="D120" s="195"/>
      <c r="E120" s="195"/>
      <c r="F120" s="195"/>
      <c r="G120" s="195"/>
      <c r="H120" s="195"/>
      <c r="I120" s="196"/>
    </row>
    <row r="121" spans="2:9" x14ac:dyDescent="0.25">
      <c r="B121" s="108" t="s">
        <v>155</v>
      </c>
      <c r="C121" s="188" t="s">
        <v>139</v>
      </c>
      <c r="D121" s="188"/>
      <c r="E121" s="93" t="s">
        <v>156</v>
      </c>
      <c r="F121" s="92" t="s">
        <v>157</v>
      </c>
      <c r="G121" s="109" t="s">
        <v>158</v>
      </c>
      <c r="H121" s="93" t="s">
        <v>132</v>
      </c>
      <c r="I121" s="94" t="s">
        <v>133</v>
      </c>
    </row>
    <row r="122" spans="2:9" x14ac:dyDescent="0.25">
      <c r="B122" s="110" t="s">
        <v>159</v>
      </c>
      <c r="C122" s="207">
        <v>1</v>
      </c>
      <c r="D122" s="207"/>
      <c r="E122" s="132">
        <v>45000</v>
      </c>
      <c r="F122" s="133">
        <v>0.54</v>
      </c>
      <c r="G122" s="112">
        <f>(+E122*F122+E122)*C122</f>
        <v>69300</v>
      </c>
      <c r="H122" s="113">
        <v>30</v>
      </c>
      <c r="I122" s="98">
        <f>+C122*G122/H122</f>
        <v>2310</v>
      </c>
    </row>
    <row r="123" spans="2:9" x14ac:dyDescent="0.25">
      <c r="B123" s="110" t="s">
        <v>160</v>
      </c>
      <c r="C123" s="207">
        <v>1</v>
      </c>
      <c r="D123" s="207"/>
      <c r="E123" s="132">
        <v>65000</v>
      </c>
      <c r="F123" s="133">
        <v>0.54</v>
      </c>
      <c r="G123" s="112">
        <f>(+E123*F123+E123)*C123</f>
        <v>100100</v>
      </c>
      <c r="H123" s="113">
        <v>30</v>
      </c>
      <c r="I123" s="98">
        <f>+C123*G123/H123</f>
        <v>3336.6666666666665</v>
      </c>
    </row>
    <row r="124" spans="2:9" x14ac:dyDescent="0.25">
      <c r="B124" s="110"/>
      <c r="C124" s="190"/>
      <c r="D124" s="190"/>
      <c r="E124" s="97"/>
      <c r="F124" s="106"/>
      <c r="G124" s="112"/>
      <c r="H124" s="114"/>
      <c r="I124" s="107"/>
    </row>
    <row r="125" spans="2:9" x14ac:dyDescent="0.25">
      <c r="B125" s="110"/>
      <c r="C125" s="190"/>
      <c r="D125" s="190"/>
      <c r="E125" s="97"/>
      <c r="F125" s="106"/>
      <c r="G125" s="112"/>
      <c r="H125" s="114"/>
      <c r="I125" s="107"/>
    </row>
    <row r="126" spans="2:9" x14ac:dyDescent="0.25">
      <c r="B126" s="110"/>
      <c r="C126" s="190"/>
      <c r="D126" s="190"/>
      <c r="E126" s="97"/>
      <c r="F126" s="106"/>
      <c r="G126" s="112"/>
      <c r="H126" s="114"/>
      <c r="I126" s="107"/>
    </row>
    <row r="127" spans="2:9" ht="15.75" thickBot="1" x14ac:dyDescent="0.3">
      <c r="B127" s="203" t="s">
        <v>136</v>
      </c>
      <c r="C127" s="204"/>
      <c r="D127" s="204"/>
      <c r="E127" s="204"/>
      <c r="F127" s="204"/>
      <c r="G127" s="205"/>
      <c r="H127" s="206"/>
      <c r="I127" s="115">
        <f>SUM(I122:I126)</f>
        <v>5646.6666666666661</v>
      </c>
    </row>
    <row r="128" spans="2:9" ht="15.75" thickBot="1" x14ac:dyDescent="0.3">
      <c r="B128" s="177" t="s">
        <v>161</v>
      </c>
      <c r="C128" s="178"/>
      <c r="D128" s="178"/>
      <c r="E128" s="178"/>
      <c r="F128" s="178"/>
      <c r="G128" s="178"/>
      <c r="H128" s="178"/>
      <c r="I128" s="116">
        <f>+I127+I119+I113+I106</f>
        <v>14540.043999999998</v>
      </c>
    </row>
    <row r="129" spans="2:9" ht="15.75" thickBot="1" x14ac:dyDescent="0.3"/>
    <row r="130" spans="2:9" ht="45" x14ac:dyDescent="0.25">
      <c r="B130" s="117" t="s">
        <v>123</v>
      </c>
      <c r="C130" s="180" t="s">
        <v>124</v>
      </c>
      <c r="D130" s="180"/>
      <c r="E130" s="180"/>
      <c r="F130" s="180"/>
      <c r="G130" s="180"/>
      <c r="H130" s="180"/>
      <c r="I130" s="181"/>
    </row>
    <row r="131" spans="2:9" x14ac:dyDescent="0.25">
      <c r="B131" s="84" t="s">
        <v>125</v>
      </c>
      <c r="C131" s="182" t="s">
        <v>220</v>
      </c>
      <c r="D131" s="182"/>
      <c r="E131" s="182"/>
      <c r="F131" s="182"/>
      <c r="G131" s="182"/>
      <c r="H131" s="182"/>
      <c r="I131" s="183"/>
    </row>
    <row r="132" spans="2:9" ht="15.75" thickBot="1" x14ac:dyDescent="0.3">
      <c r="B132" s="85" t="s">
        <v>126</v>
      </c>
      <c r="C132" s="86" t="s">
        <v>79</v>
      </c>
      <c r="D132" s="87"/>
      <c r="E132" s="88"/>
      <c r="F132" s="89" t="s">
        <v>127</v>
      </c>
      <c r="G132" s="90" t="s">
        <v>16</v>
      </c>
      <c r="H132" s="87"/>
      <c r="I132" s="91"/>
    </row>
    <row r="133" spans="2:9" x14ac:dyDescent="0.25">
      <c r="B133" s="184" t="s">
        <v>128</v>
      </c>
      <c r="C133" s="185"/>
      <c r="D133" s="185"/>
      <c r="E133" s="185"/>
      <c r="F133" s="185"/>
      <c r="G133" s="185"/>
      <c r="H133" s="185"/>
      <c r="I133" s="186"/>
    </row>
    <row r="134" spans="2:9" x14ac:dyDescent="0.25">
      <c r="B134" s="187" t="s">
        <v>129</v>
      </c>
      <c r="C134" s="188"/>
      <c r="D134" s="188"/>
      <c r="E134" s="188"/>
      <c r="F134" s="92" t="s">
        <v>130</v>
      </c>
      <c r="G134" s="93" t="s">
        <v>131</v>
      </c>
      <c r="H134" s="93" t="s">
        <v>132</v>
      </c>
      <c r="I134" s="94" t="s">
        <v>133</v>
      </c>
    </row>
    <row r="135" spans="2:9" x14ac:dyDescent="0.25">
      <c r="B135" s="189" t="s">
        <v>134</v>
      </c>
      <c r="C135" s="190"/>
      <c r="D135" s="190"/>
      <c r="E135" s="190"/>
      <c r="F135" s="95" t="s">
        <v>135</v>
      </c>
      <c r="G135" s="96"/>
      <c r="H135" s="97"/>
      <c r="I135" s="98">
        <f>+I160*0.05</f>
        <v>282.33333333333331</v>
      </c>
    </row>
    <row r="136" spans="2:9" x14ac:dyDescent="0.25">
      <c r="B136" s="200" t="s">
        <v>174</v>
      </c>
      <c r="C136" s="201"/>
      <c r="D136" s="201"/>
      <c r="E136" s="202"/>
      <c r="F136" s="95" t="s">
        <v>168</v>
      </c>
      <c r="G136" s="118">
        <v>100000</v>
      </c>
      <c r="H136" s="119">
        <v>0.05</v>
      </c>
      <c r="I136" s="98">
        <f>+G136*H136</f>
        <v>5000</v>
      </c>
    </row>
    <row r="137" spans="2:9" x14ac:dyDescent="0.25">
      <c r="B137" s="189"/>
      <c r="C137" s="190"/>
      <c r="D137" s="190"/>
      <c r="E137" s="190"/>
      <c r="F137" s="95"/>
      <c r="G137" s="118"/>
      <c r="H137" s="99"/>
      <c r="I137" s="98"/>
    </row>
    <row r="138" spans="2:9" x14ac:dyDescent="0.25">
      <c r="B138" s="197" t="s">
        <v>136</v>
      </c>
      <c r="C138" s="198"/>
      <c r="D138" s="198"/>
      <c r="E138" s="198"/>
      <c r="F138" s="198"/>
      <c r="G138" s="198"/>
      <c r="H138" s="199"/>
      <c r="I138" s="98">
        <f>SUM(I135:I136)</f>
        <v>5282.333333333333</v>
      </c>
    </row>
    <row r="139" spans="2:9" ht="15.75" thickBot="1" x14ac:dyDescent="0.3">
      <c r="B139" s="208" t="s">
        <v>137</v>
      </c>
      <c r="C139" s="209"/>
      <c r="D139" s="209"/>
      <c r="E139" s="209"/>
      <c r="F139" s="209"/>
      <c r="G139" s="209"/>
      <c r="H139" s="209"/>
      <c r="I139" s="210"/>
    </row>
    <row r="140" spans="2:9" ht="15.75" thickBot="1" x14ac:dyDescent="0.3">
      <c r="B140" s="211" t="s">
        <v>129</v>
      </c>
      <c r="C140" s="212"/>
      <c r="D140" s="212"/>
      <c r="E140" s="212"/>
      <c r="F140" s="120" t="s">
        <v>138</v>
      </c>
      <c r="G140" s="121" t="s">
        <v>139</v>
      </c>
      <c r="H140" s="121" t="s">
        <v>140</v>
      </c>
      <c r="I140" s="122" t="s">
        <v>133</v>
      </c>
    </row>
    <row r="141" spans="2:9" x14ac:dyDescent="0.25">
      <c r="B141" s="213" t="s">
        <v>183</v>
      </c>
      <c r="C141" s="214"/>
      <c r="D141" s="214"/>
      <c r="E141" s="214"/>
      <c r="F141" s="123" t="s">
        <v>31</v>
      </c>
      <c r="G141" s="134">
        <v>0.06</v>
      </c>
      <c r="H141" s="125">
        <f>339190*1.19</f>
        <v>403636.1</v>
      </c>
      <c r="I141" s="126">
        <f>+G141*H141</f>
        <v>24218.165999999997</v>
      </c>
    </row>
    <row r="142" spans="2:9" x14ac:dyDescent="0.25">
      <c r="B142" s="213" t="s">
        <v>178</v>
      </c>
      <c r="C142" s="214"/>
      <c r="D142" s="214"/>
      <c r="E142" s="214"/>
      <c r="F142" s="123" t="s">
        <v>31</v>
      </c>
      <c r="G142" s="134">
        <v>0.06</v>
      </c>
      <c r="H142" s="125">
        <f>38610*1.19</f>
        <v>45945.9</v>
      </c>
      <c r="I142" s="126">
        <f>+G142*H142</f>
        <v>2756.7539999999999</v>
      </c>
    </row>
    <row r="143" spans="2:9" x14ac:dyDescent="0.25">
      <c r="B143" s="189" t="s">
        <v>175</v>
      </c>
      <c r="C143" s="190"/>
      <c r="D143" s="190"/>
      <c r="E143" s="190"/>
      <c r="F143" s="99" t="s">
        <v>130</v>
      </c>
      <c r="G143" s="135">
        <v>7.0900000000000005E-2</v>
      </c>
      <c r="H143" s="128">
        <v>42840</v>
      </c>
      <c r="I143" s="98">
        <f t="shared" ref="I143:I145" si="4">+G143*H143</f>
        <v>3037.3560000000002</v>
      </c>
    </row>
    <row r="144" spans="2:9" x14ac:dyDescent="0.25">
      <c r="B144" s="189" t="s">
        <v>177</v>
      </c>
      <c r="C144" s="190"/>
      <c r="D144" s="190"/>
      <c r="E144" s="190"/>
      <c r="F144" s="99" t="s">
        <v>176</v>
      </c>
      <c r="G144" s="135">
        <v>4.3499999999999997E-2</v>
      </c>
      <c r="H144" s="128">
        <v>203900</v>
      </c>
      <c r="I144" s="98">
        <f t="shared" si="4"/>
        <v>8869.65</v>
      </c>
    </row>
    <row r="145" spans="2:9" x14ac:dyDescent="0.25">
      <c r="B145" s="189"/>
      <c r="C145" s="190"/>
      <c r="D145" s="190"/>
      <c r="E145" s="190"/>
      <c r="F145" s="99"/>
      <c r="G145" s="102"/>
      <c r="H145" s="128"/>
      <c r="I145" s="98">
        <f t="shared" si="4"/>
        <v>0</v>
      </c>
    </row>
    <row r="146" spans="2:9" x14ac:dyDescent="0.25">
      <c r="B146" s="191" t="s">
        <v>147</v>
      </c>
      <c r="C146" s="192"/>
      <c r="D146" s="192"/>
      <c r="E146" s="192"/>
      <c r="F146" s="192"/>
      <c r="G146" s="192"/>
      <c r="H146" s="193"/>
      <c r="I146" s="98">
        <f>SUM(I141:I145)</f>
        <v>38881.925999999999</v>
      </c>
    </row>
    <row r="147" spans="2:9" x14ac:dyDescent="0.25">
      <c r="B147" s="194" t="s">
        <v>148</v>
      </c>
      <c r="C147" s="195"/>
      <c r="D147" s="195"/>
      <c r="E147" s="195"/>
      <c r="F147" s="195"/>
      <c r="G147" s="195"/>
      <c r="H147" s="195"/>
      <c r="I147" s="196"/>
    </row>
    <row r="148" spans="2:9" ht="30" x14ac:dyDescent="0.25">
      <c r="B148" s="187" t="s">
        <v>149</v>
      </c>
      <c r="C148" s="188"/>
      <c r="D148" s="188"/>
      <c r="E148" s="93" t="s">
        <v>150</v>
      </c>
      <c r="F148" s="104" t="s">
        <v>151</v>
      </c>
      <c r="G148" s="105" t="s">
        <v>152</v>
      </c>
      <c r="H148" s="93" t="s">
        <v>153</v>
      </c>
      <c r="I148" s="94" t="s">
        <v>133</v>
      </c>
    </row>
    <row r="149" spans="2:9" x14ac:dyDescent="0.25">
      <c r="B149" s="189"/>
      <c r="C149" s="190"/>
      <c r="D149" s="190"/>
      <c r="E149" s="99"/>
      <c r="F149" s="95"/>
      <c r="G149" s="99"/>
      <c r="H149" s="129"/>
      <c r="I149" s="130"/>
    </row>
    <row r="150" spans="2:9" x14ac:dyDescent="0.25">
      <c r="B150" s="189"/>
      <c r="C150" s="190"/>
      <c r="D150" s="190"/>
      <c r="E150" s="99"/>
      <c r="F150" s="95"/>
      <c r="G150" s="96"/>
      <c r="H150" s="129"/>
      <c r="I150" s="130"/>
    </row>
    <row r="151" spans="2:9" x14ac:dyDescent="0.25">
      <c r="B151" s="189"/>
      <c r="C151" s="190"/>
      <c r="D151" s="190"/>
      <c r="E151" s="97"/>
      <c r="F151" s="106"/>
      <c r="G151" s="96"/>
      <c r="H151" s="97"/>
      <c r="I151" s="107"/>
    </row>
    <row r="152" spans="2:9" x14ac:dyDescent="0.25">
      <c r="B152" s="191" t="s">
        <v>147</v>
      </c>
      <c r="C152" s="192"/>
      <c r="D152" s="192"/>
      <c r="E152" s="192"/>
      <c r="F152" s="192"/>
      <c r="G152" s="192"/>
      <c r="H152" s="193"/>
      <c r="I152" s="131">
        <f>SUM(I149:I151)</f>
        <v>0</v>
      </c>
    </row>
    <row r="153" spans="2:9" x14ac:dyDescent="0.25">
      <c r="B153" s="194" t="s">
        <v>154</v>
      </c>
      <c r="C153" s="195"/>
      <c r="D153" s="195"/>
      <c r="E153" s="195"/>
      <c r="F153" s="195"/>
      <c r="G153" s="195"/>
      <c r="H153" s="195"/>
      <c r="I153" s="196"/>
    </row>
    <row r="154" spans="2:9" x14ac:dyDescent="0.25">
      <c r="B154" s="108" t="s">
        <v>155</v>
      </c>
      <c r="C154" s="188" t="s">
        <v>139</v>
      </c>
      <c r="D154" s="188"/>
      <c r="E154" s="93" t="s">
        <v>156</v>
      </c>
      <c r="F154" s="92" t="s">
        <v>157</v>
      </c>
      <c r="G154" s="109" t="s">
        <v>158</v>
      </c>
      <c r="H154" s="93" t="s">
        <v>132</v>
      </c>
      <c r="I154" s="94" t="s">
        <v>133</v>
      </c>
    </row>
    <row r="155" spans="2:9" x14ac:dyDescent="0.25">
      <c r="B155" s="110" t="s">
        <v>159</v>
      </c>
      <c r="C155" s="207">
        <v>1</v>
      </c>
      <c r="D155" s="207"/>
      <c r="E155" s="132">
        <v>45000</v>
      </c>
      <c r="F155" s="133">
        <v>0.54</v>
      </c>
      <c r="G155" s="112">
        <f>(+E155*F155+E155)*C155</f>
        <v>69300</v>
      </c>
      <c r="H155" s="113">
        <v>30</v>
      </c>
      <c r="I155" s="98">
        <f>+C155*G155/H155</f>
        <v>2310</v>
      </c>
    </row>
    <row r="156" spans="2:9" x14ac:dyDescent="0.25">
      <c r="B156" s="110" t="s">
        <v>160</v>
      </c>
      <c r="C156" s="207">
        <v>1</v>
      </c>
      <c r="D156" s="207"/>
      <c r="E156" s="132">
        <v>65000</v>
      </c>
      <c r="F156" s="133">
        <v>0.54</v>
      </c>
      <c r="G156" s="112">
        <f>(+E156*F156+E156)*C156</f>
        <v>100100</v>
      </c>
      <c r="H156" s="113">
        <v>30</v>
      </c>
      <c r="I156" s="98">
        <f>+C156*G156/H156</f>
        <v>3336.6666666666665</v>
      </c>
    </row>
    <row r="157" spans="2:9" x14ac:dyDescent="0.25">
      <c r="B157" s="110"/>
      <c r="C157" s="190"/>
      <c r="D157" s="190"/>
      <c r="E157" s="97"/>
      <c r="F157" s="106"/>
      <c r="G157" s="112"/>
      <c r="H157" s="114"/>
      <c r="I157" s="107"/>
    </row>
    <row r="158" spans="2:9" x14ac:dyDescent="0.25">
      <c r="B158" s="110"/>
      <c r="C158" s="190"/>
      <c r="D158" s="190"/>
      <c r="E158" s="97"/>
      <c r="F158" s="106"/>
      <c r="G158" s="112"/>
      <c r="H158" s="114"/>
      <c r="I158" s="107"/>
    </row>
    <row r="159" spans="2:9" x14ac:dyDescent="0.25">
      <c r="B159" s="110"/>
      <c r="C159" s="190"/>
      <c r="D159" s="190"/>
      <c r="E159" s="97"/>
      <c r="F159" s="106"/>
      <c r="G159" s="112"/>
      <c r="H159" s="114"/>
      <c r="I159" s="107"/>
    </row>
    <row r="160" spans="2:9" ht="15.75" thickBot="1" x14ac:dyDescent="0.3">
      <c r="B160" s="203" t="s">
        <v>136</v>
      </c>
      <c r="C160" s="204"/>
      <c r="D160" s="204"/>
      <c r="E160" s="204"/>
      <c r="F160" s="204"/>
      <c r="G160" s="205"/>
      <c r="H160" s="206"/>
      <c r="I160" s="115">
        <f>SUM(I155:I159)</f>
        <v>5646.6666666666661</v>
      </c>
    </row>
    <row r="161" spans="2:9" ht="15.75" thickBot="1" x14ac:dyDescent="0.3">
      <c r="B161" s="177" t="s">
        <v>161</v>
      </c>
      <c r="C161" s="178"/>
      <c r="D161" s="178"/>
      <c r="E161" s="178"/>
      <c r="F161" s="178"/>
      <c r="G161" s="178"/>
      <c r="H161" s="178"/>
      <c r="I161" s="116">
        <f>+I160+I152+I146+I138</f>
        <v>49810.925999999999</v>
      </c>
    </row>
    <row r="162" spans="2:9" ht="15.75" thickBot="1" x14ac:dyDescent="0.3"/>
    <row r="163" spans="2:9" ht="45" x14ac:dyDescent="0.25">
      <c r="B163" s="117" t="s">
        <v>123</v>
      </c>
      <c r="C163" s="180" t="s">
        <v>124</v>
      </c>
      <c r="D163" s="180"/>
      <c r="E163" s="180"/>
      <c r="F163" s="180"/>
      <c r="G163" s="180"/>
      <c r="H163" s="180"/>
      <c r="I163" s="181"/>
    </row>
    <row r="164" spans="2:9" x14ac:dyDescent="0.25">
      <c r="B164" s="84" t="s">
        <v>125</v>
      </c>
      <c r="C164" s="182" t="s">
        <v>173</v>
      </c>
      <c r="D164" s="182"/>
      <c r="E164" s="182"/>
      <c r="F164" s="182"/>
      <c r="G164" s="182"/>
      <c r="H164" s="182"/>
      <c r="I164" s="183"/>
    </row>
    <row r="165" spans="2:9" ht="15.75" thickBot="1" x14ac:dyDescent="0.3">
      <c r="B165" s="85" t="s">
        <v>126</v>
      </c>
      <c r="C165" s="86" t="s">
        <v>179</v>
      </c>
      <c r="D165" s="87"/>
      <c r="E165" s="88"/>
      <c r="F165" s="89" t="s">
        <v>127</v>
      </c>
      <c r="G165" s="90" t="s">
        <v>68</v>
      </c>
      <c r="H165" s="87"/>
      <c r="I165" s="91"/>
    </row>
    <row r="166" spans="2:9" x14ac:dyDescent="0.25">
      <c r="B166" s="184" t="s">
        <v>128</v>
      </c>
      <c r="C166" s="185"/>
      <c r="D166" s="185"/>
      <c r="E166" s="185"/>
      <c r="F166" s="185"/>
      <c r="G166" s="185"/>
      <c r="H166" s="185"/>
      <c r="I166" s="186"/>
    </row>
    <row r="167" spans="2:9" x14ac:dyDescent="0.25">
      <c r="B167" s="187" t="s">
        <v>129</v>
      </c>
      <c r="C167" s="188"/>
      <c r="D167" s="188"/>
      <c r="E167" s="188"/>
      <c r="F167" s="92" t="s">
        <v>130</v>
      </c>
      <c r="G167" s="93" t="s">
        <v>131</v>
      </c>
      <c r="H167" s="93" t="s">
        <v>132</v>
      </c>
      <c r="I167" s="94" t="s">
        <v>133</v>
      </c>
    </row>
    <row r="168" spans="2:9" x14ac:dyDescent="0.25">
      <c r="B168" s="189" t="s">
        <v>134</v>
      </c>
      <c r="C168" s="190"/>
      <c r="D168" s="190"/>
      <c r="E168" s="190"/>
      <c r="F168" s="95" t="s">
        <v>135</v>
      </c>
      <c r="G168" s="96"/>
      <c r="H168" s="97"/>
      <c r="I168" s="98">
        <f>+I192*0.05</f>
        <v>338.8</v>
      </c>
    </row>
    <row r="169" spans="2:9" x14ac:dyDescent="0.25">
      <c r="B169" s="200" t="s">
        <v>174</v>
      </c>
      <c r="C169" s="201"/>
      <c r="D169" s="201"/>
      <c r="E169" s="202"/>
      <c r="F169" s="95" t="s">
        <v>168</v>
      </c>
      <c r="G169" s="118">
        <v>100000</v>
      </c>
      <c r="H169" s="119">
        <v>0.01</v>
      </c>
      <c r="I169" s="98">
        <f>+G169*H169</f>
        <v>1000</v>
      </c>
    </row>
    <row r="170" spans="2:9" x14ac:dyDescent="0.25">
      <c r="B170" s="189" t="s">
        <v>180</v>
      </c>
      <c r="C170" s="190"/>
      <c r="D170" s="190"/>
      <c r="E170" s="190"/>
      <c r="F170" s="95" t="s">
        <v>182</v>
      </c>
      <c r="G170" s="118">
        <v>2498</v>
      </c>
      <c r="H170" s="99">
        <v>0.5</v>
      </c>
      <c r="I170" s="98">
        <f t="shared" ref="I170:I171" si="5">+G170*H170</f>
        <v>1249</v>
      </c>
    </row>
    <row r="171" spans="2:9" x14ac:dyDescent="0.25">
      <c r="B171" s="189" t="s">
        <v>181</v>
      </c>
      <c r="C171" s="190"/>
      <c r="D171" s="190"/>
      <c r="E171" s="190"/>
      <c r="F171" s="95" t="s">
        <v>146</v>
      </c>
      <c r="G171" s="118">
        <v>56900</v>
      </c>
      <c r="H171" s="99">
        <v>0.01</v>
      </c>
      <c r="I171" s="98">
        <f t="shared" si="5"/>
        <v>569</v>
      </c>
    </row>
    <row r="172" spans="2:9" x14ac:dyDescent="0.25">
      <c r="B172" s="197" t="s">
        <v>136</v>
      </c>
      <c r="C172" s="198"/>
      <c r="D172" s="198"/>
      <c r="E172" s="198"/>
      <c r="F172" s="198"/>
      <c r="G172" s="198"/>
      <c r="H172" s="199"/>
      <c r="I172" s="98">
        <f>SUM(I168:I171)</f>
        <v>3156.8</v>
      </c>
    </row>
    <row r="173" spans="2:9" ht="15.75" thickBot="1" x14ac:dyDescent="0.3">
      <c r="B173" s="208" t="s">
        <v>137</v>
      </c>
      <c r="C173" s="209"/>
      <c r="D173" s="209"/>
      <c r="E173" s="209"/>
      <c r="F173" s="209"/>
      <c r="G173" s="209"/>
      <c r="H173" s="209"/>
      <c r="I173" s="210"/>
    </row>
    <row r="174" spans="2:9" ht="15.75" thickBot="1" x14ac:dyDescent="0.3">
      <c r="B174" s="211" t="s">
        <v>129</v>
      </c>
      <c r="C174" s="212"/>
      <c r="D174" s="212"/>
      <c r="E174" s="212"/>
      <c r="F174" s="120" t="s">
        <v>138</v>
      </c>
      <c r="G174" s="121" t="s">
        <v>139</v>
      </c>
      <c r="H174" s="121" t="s">
        <v>140</v>
      </c>
      <c r="I174" s="122" t="s">
        <v>133</v>
      </c>
    </row>
    <row r="175" spans="2:9" x14ac:dyDescent="0.25">
      <c r="B175" s="213" t="s">
        <v>183</v>
      </c>
      <c r="C175" s="214"/>
      <c r="D175" s="214"/>
      <c r="E175" s="214"/>
      <c r="F175" s="123" t="s">
        <v>31</v>
      </c>
      <c r="G175" s="134">
        <v>0.06</v>
      </c>
      <c r="H175" s="125">
        <f>339190*1.19</f>
        <v>403636.1</v>
      </c>
      <c r="I175" s="126">
        <f>+G175*H175</f>
        <v>24218.165999999997</v>
      </c>
    </row>
    <row r="176" spans="2:9" x14ac:dyDescent="0.25">
      <c r="B176" s="213" t="s">
        <v>178</v>
      </c>
      <c r="C176" s="214"/>
      <c r="D176" s="214"/>
      <c r="E176" s="214"/>
      <c r="F176" s="123" t="s">
        <v>31</v>
      </c>
      <c r="G176" s="134">
        <v>0.06</v>
      </c>
      <c r="H176" s="125">
        <f>38610*1.19</f>
        <v>45945.9</v>
      </c>
      <c r="I176" s="126">
        <f>+G176*H176</f>
        <v>2756.7539999999999</v>
      </c>
    </row>
    <row r="177" spans="2:9" x14ac:dyDescent="0.25">
      <c r="B177" s="189"/>
      <c r="C177" s="190"/>
      <c r="D177" s="190"/>
      <c r="E177" s="190"/>
      <c r="F177" s="99"/>
      <c r="G177" s="102"/>
      <c r="H177" s="128"/>
      <c r="I177" s="98">
        <f t="shared" ref="I177" si="6">+G177*H177</f>
        <v>0</v>
      </c>
    </row>
    <row r="178" spans="2:9" x14ac:dyDescent="0.25">
      <c r="B178" s="191" t="s">
        <v>147</v>
      </c>
      <c r="C178" s="192"/>
      <c r="D178" s="192"/>
      <c r="E178" s="192"/>
      <c r="F178" s="192"/>
      <c r="G178" s="192"/>
      <c r="H178" s="193"/>
      <c r="I178" s="98">
        <f>SUM(I175:I177)</f>
        <v>26974.92</v>
      </c>
    </row>
    <row r="179" spans="2:9" x14ac:dyDescent="0.25">
      <c r="B179" s="194" t="s">
        <v>148</v>
      </c>
      <c r="C179" s="195"/>
      <c r="D179" s="195"/>
      <c r="E179" s="195"/>
      <c r="F179" s="195"/>
      <c r="G179" s="195"/>
      <c r="H179" s="195"/>
      <c r="I179" s="196"/>
    </row>
    <row r="180" spans="2:9" ht="30" x14ac:dyDescent="0.25">
      <c r="B180" s="187" t="s">
        <v>149</v>
      </c>
      <c r="C180" s="188"/>
      <c r="D180" s="188"/>
      <c r="E180" s="93" t="s">
        <v>150</v>
      </c>
      <c r="F180" s="104" t="s">
        <v>151</v>
      </c>
      <c r="G180" s="105" t="s">
        <v>152</v>
      </c>
      <c r="H180" s="93" t="s">
        <v>153</v>
      </c>
      <c r="I180" s="94" t="s">
        <v>133</v>
      </c>
    </row>
    <row r="181" spans="2:9" x14ac:dyDescent="0.25">
      <c r="B181" s="189"/>
      <c r="C181" s="190"/>
      <c r="D181" s="190"/>
      <c r="E181" s="99"/>
      <c r="F181" s="95"/>
      <c r="G181" s="99"/>
      <c r="H181" s="129"/>
      <c r="I181" s="130"/>
    </row>
    <row r="182" spans="2:9" x14ac:dyDescent="0.25">
      <c r="B182" s="189"/>
      <c r="C182" s="190"/>
      <c r="D182" s="190"/>
      <c r="E182" s="99"/>
      <c r="F182" s="95"/>
      <c r="G182" s="96"/>
      <c r="H182" s="129"/>
      <c r="I182" s="130"/>
    </row>
    <row r="183" spans="2:9" x14ac:dyDescent="0.25">
      <c r="B183" s="189"/>
      <c r="C183" s="190"/>
      <c r="D183" s="190"/>
      <c r="E183" s="97"/>
      <c r="F183" s="106"/>
      <c r="G183" s="96"/>
      <c r="H183" s="97"/>
      <c r="I183" s="107"/>
    </row>
    <row r="184" spans="2:9" x14ac:dyDescent="0.25">
      <c r="B184" s="191" t="s">
        <v>147</v>
      </c>
      <c r="C184" s="192"/>
      <c r="D184" s="192"/>
      <c r="E184" s="192"/>
      <c r="F184" s="192"/>
      <c r="G184" s="192"/>
      <c r="H184" s="193"/>
      <c r="I184" s="131">
        <f>SUM(I181:I183)</f>
        <v>0</v>
      </c>
    </row>
    <row r="185" spans="2:9" x14ac:dyDescent="0.25">
      <c r="B185" s="194" t="s">
        <v>154</v>
      </c>
      <c r="C185" s="195"/>
      <c r="D185" s="195"/>
      <c r="E185" s="195"/>
      <c r="F185" s="195"/>
      <c r="G185" s="195"/>
      <c r="H185" s="195"/>
      <c r="I185" s="196"/>
    </row>
    <row r="186" spans="2:9" x14ac:dyDescent="0.25">
      <c r="B186" s="108" t="s">
        <v>155</v>
      </c>
      <c r="C186" s="188" t="s">
        <v>139</v>
      </c>
      <c r="D186" s="188"/>
      <c r="E186" s="93" t="s">
        <v>156</v>
      </c>
      <c r="F186" s="92" t="s">
        <v>157</v>
      </c>
      <c r="G186" s="109" t="s">
        <v>158</v>
      </c>
      <c r="H186" s="93" t="s">
        <v>132</v>
      </c>
      <c r="I186" s="94" t="s">
        <v>133</v>
      </c>
    </row>
    <row r="187" spans="2:9" x14ac:dyDescent="0.25">
      <c r="B187" s="110" t="s">
        <v>159</v>
      </c>
      <c r="C187" s="207">
        <v>1</v>
      </c>
      <c r="D187" s="207"/>
      <c r="E187" s="132">
        <v>45000</v>
      </c>
      <c r="F187" s="133">
        <v>0.54</v>
      </c>
      <c r="G187" s="112">
        <f>(+E187*F187+E187)*C187</f>
        <v>69300</v>
      </c>
      <c r="H187" s="113">
        <v>25</v>
      </c>
      <c r="I187" s="98">
        <f>+C187*G187/H187</f>
        <v>2772</v>
      </c>
    </row>
    <row r="188" spans="2:9" x14ac:dyDescent="0.25">
      <c r="B188" s="110" t="s">
        <v>160</v>
      </c>
      <c r="C188" s="207">
        <v>1</v>
      </c>
      <c r="D188" s="207"/>
      <c r="E188" s="132">
        <v>65000</v>
      </c>
      <c r="F188" s="133">
        <v>0.54</v>
      </c>
      <c r="G188" s="112">
        <f>(+E188*F188+E188)*C188</f>
        <v>100100</v>
      </c>
      <c r="H188" s="113">
        <v>25</v>
      </c>
      <c r="I188" s="98">
        <f>+C188*G188/H188</f>
        <v>4004</v>
      </c>
    </row>
    <row r="189" spans="2:9" x14ac:dyDescent="0.25">
      <c r="B189" s="110"/>
      <c r="C189" s="190"/>
      <c r="D189" s="190"/>
      <c r="E189" s="97"/>
      <c r="F189" s="106"/>
      <c r="G189" s="112"/>
      <c r="H189" s="114"/>
      <c r="I189" s="107"/>
    </row>
    <row r="190" spans="2:9" x14ac:dyDescent="0.25">
      <c r="B190" s="110"/>
      <c r="C190" s="190"/>
      <c r="D190" s="190"/>
      <c r="E190" s="97"/>
      <c r="F190" s="106"/>
      <c r="G190" s="112"/>
      <c r="H190" s="114"/>
      <c r="I190" s="107"/>
    </row>
    <row r="191" spans="2:9" x14ac:dyDescent="0.25">
      <c r="B191" s="110"/>
      <c r="C191" s="190"/>
      <c r="D191" s="190"/>
      <c r="E191" s="97"/>
      <c r="F191" s="106"/>
      <c r="G191" s="112"/>
      <c r="H191" s="114"/>
      <c r="I191" s="107"/>
    </row>
    <row r="192" spans="2:9" ht="15.75" thickBot="1" x14ac:dyDescent="0.3">
      <c r="B192" s="203" t="s">
        <v>136</v>
      </c>
      <c r="C192" s="204"/>
      <c r="D192" s="204"/>
      <c r="E192" s="204"/>
      <c r="F192" s="204"/>
      <c r="G192" s="205"/>
      <c r="H192" s="206"/>
      <c r="I192" s="115">
        <f>SUM(I187:I191)</f>
        <v>6776</v>
      </c>
    </row>
    <row r="193" spans="2:9" ht="15.75" thickBot="1" x14ac:dyDescent="0.3">
      <c r="B193" s="177" t="s">
        <v>161</v>
      </c>
      <c r="C193" s="178"/>
      <c r="D193" s="178"/>
      <c r="E193" s="178"/>
      <c r="F193" s="178"/>
      <c r="G193" s="178"/>
      <c r="H193" s="178"/>
      <c r="I193" s="116">
        <f>+I192+I184+I178+I172</f>
        <v>36907.72</v>
      </c>
    </row>
    <row r="194" spans="2:9" ht="15.75" thickBot="1" x14ac:dyDescent="0.3">
      <c r="B194" s="136"/>
      <c r="C194" s="136"/>
      <c r="D194" s="136"/>
      <c r="E194" s="136"/>
      <c r="F194" s="136"/>
      <c r="G194" s="136"/>
      <c r="H194" s="136"/>
      <c r="I194" s="137"/>
    </row>
    <row r="195" spans="2:9" ht="45" x14ac:dyDescent="0.25">
      <c r="B195" s="117" t="s">
        <v>123</v>
      </c>
      <c r="C195" s="180" t="s">
        <v>124</v>
      </c>
      <c r="D195" s="180"/>
      <c r="E195" s="180"/>
      <c r="F195" s="180"/>
      <c r="G195" s="180"/>
      <c r="H195" s="180"/>
      <c r="I195" s="181"/>
    </row>
    <row r="196" spans="2:9" x14ac:dyDescent="0.25">
      <c r="B196" s="84" t="s">
        <v>125</v>
      </c>
      <c r="C196" s="182" t="s">
        <v>195</v>
      </c>
      <c r="D196" s="182"/>
      <c r="E196" s="182"/>
      <c r="F196" s="182"/>
      <c r="G196" s="182"/>
      <c r="H196" s="182"/>
      <c r="I196" s="183"/>
    </row>
    <row r="197" spans="2:9" ht="15.75" thickBot="1" x14ac:dyDescent="0.3">
      <c r="B197" s="85" t="s">
        <v>126</v>
      </c>
      <c r="C197" s="86" t="s">
        <v>192</v>
      </c>
      <c r="D197" s="87"/>
      <c r="E197" s="88"/>
      <c r="F197" s="89" t="s">
        <v>127</v>
      </c>
      <c r="G197" s="90" t="s">
        <v>170</v>
      </c>
      <c r="H197" s="87"/>
      <c r="I197" s="91"/>
    </row>
    <row r="198" spans="2:9" x14ac:dyDescent="0.25">
      <c r="B198" s="184" t="s">
        <v>128</v>
      </c>
      <c r="C198" s="185"/>
      <c r="D198" s="185"/>
      <c r="E198" s="185"/>
      <c r="F198" s="185"/>
      <c r="G198" s="185"/>
      <c r="H198" s="185"/>
      <c r="I198" s="186"/>
    </row>
    <row r="199" spans="2:9" x14ac:dyDescent="0.25">
      <c r="B199" s="187" t="s">
        <v>129</v>
      </c>
      <c r="C199" s="188"/>
      <c r="D199" s="188"/>
      <c r="E199" s="188"/>
      <c r="F199" s="92" t="s">
        <v>130</v>
      </c>
      <c r="G199" s="93" t="s">
        <v>131</v>
      </c>
      <c r="H199" s="93" t="s">
        <v>132</v>
      </c>
      <c r="I199" s="94" t="s">
        <v>133</v>
      </c>
    </row>
    <row r="200" spans="2:9" x14ac:dyDescent="0.25">
      <c r="B200" s="189" t="s">
        <v>134</v>
      </c>
      <c r="C200" s="190"/>
      <c r="D200" s="190"/>
      <c r="E200" s="190"/>
      <c r="F200" s="95" t="s">
        <v>135</v>
      </c>
      <c r="G200" s="96"/>
      <c r="H200" s="97"/>
      <c r="I200" s="98">
        <f>+I224*0.05</f>
        <v>3218.6000000000004</v>
      </c>
    </row>
    <row r="201" spans="2:9" x14ac:dyDescent="0.25">
      <c r="B201" s="200" t="s">
        <v>193</v>
      </c>
      <c r="C201" s="201"/>
      <c r="D201" s="201"/>
      <c r="E201" s="202"/>
      <c r="F201" s="95" t="s">
        <v>165</v>
      </c>
      <c r="G201" s="118">
        <v>48900</v>
      </c>
      <c r="H201" s="119">
        <v>1</v>
      </c>
      <c r="I201" s="98">
        <f>+G201*H201</f>
        <v>48900</v>
      </c>
    </row>
    <row r="202" spans="2:9" x14ac:dyDescent="0.25">
      <c r="B202" s="189" t="s">
        <v>194</v>
      </c>
      <c r="C202" s="190"/>
      <c r="D202" s="190"/>
      <c r="E202" s="190"/>
      <c r="F202" s="95" t="s">
        <v>182</v>
      </c>
      <c r="G202" s="118">
        <v>2498</v>
      </c>
      <c r="H202" s="99">
        <v>0.5</v>
      </c>
      <c r="I202" s="98">
        <f t="shared" ref="I202:I203" si="7">+G202*H202</f>
        <v>1249</v>
      </c>
    </row>
    <row r="203" spans="2:9" x14ac:dyDescent="0.25">
      <c r="B203" s="189" t="s">
        <v>181</v>
      </c>
      <c r="C203" s="190"/>
      <c r="D203" s="190"/>
      <c r="E203" s="190"/>
      <c r="F203" s="95" t="s">
        <v>146</v>
      </c>
      <c r="G203" s="118">
        <v>56900</v>
      </c>
      <c r="H203" s="99">
        <v>0.01</v>
      </c>
      <c r="I203" s="98">
        <f t="shared" si="7"/>
        <v>569</v>
      </c>
    </row>
    <row r="204" spans="2:9" x14ac:dyDescent="0.25">
      <c r="B204" s="197" t="s">
        <v>136</v>
      </c>
      <c r="C204" s="198"/>
      <c r="D204" s="198"/>
      <c r="E204" s="198"/>
      <c r="F204" s="198"/>
      <c r="G204" s="198"/>
      <c r="H204" s="199"/>
      <c r="I204" s="98">
        <f>SUM(I200:I203)</f>
        <v>53936.6</v>
      </c>
    </row>
    <row r="205" spans="2:9" ht="15.75" thickBot="1" x14ac:dyDescent="0.3">
      <c r="B205" s="208" t="s">
        <v>137</v>
      </c>
      <c r="C205" s="209"/>
      <c r="D205" s="209"/>
      <c r="E205" s="209"/>
      <c r="F205" s="209"/>
      <c r="G205" s="209"/>
      <c r="H205" s="209"/>
      <c r="I205" s="210"/>
    </row>
    <row r="206" spans="2:9" ht="15.75" thickBot="1" x14ac:dyDescent="0.3">
      <c r="B206" s="211" t="s">
        <v>129</v>
      </c>
      <c r="C206" s="212"/>
      <c r="D206" s="212"/>
      <c r="E206" s="212"/>
      <c r="F206" s="120" t="s">
        <v>138</v>
      </c>
      <c r="G206" s="121" t="s">
        <v>139</v>
      </c>
      <c r="H206" s="121" t="s">
        <v>140</v>
      </c>
      <c r="I206" s="122" t="s">
        <v>133</v>
      </c>
    </row>
    <row r="207" spans="2:9" x14ac:dyDescent="0.25">
      <c r="B207" s="213" t="s">
        <v>196</v>
      </c>
      <c r="C207" s="214"/>
      <c r="D207" s="214"/>
      <c r="E207" s="214"/>
      <c r="F207" s="123" t="s">
        <v>170</v>
      </c>
      <c r="G207" s="134">
        <v>1</v>
      </c>
      <c r="H207" s="125">
        <v>40900</v>
      </c>
      <c r="I207" s="126">
        <f>+G207*H207</f>
        <v>40900</v>
      </c>
    </row>
    <row r="208" spans="2:9" x14ac:dyDescent="0.25">
      <c r="B208" s="213"/>
      <c r="C208" s="214"/>
      <c r="D208" s="214"/>
      <c r="E208" s="214"/>
      <c r="F208" s="123"/>
      <c r="G208" s="134"/>
      <c r="H208" s="125"/>
      <c r="I208" s="126"/>
    </row>
    <row r="209" spans="2:9" x14ac:dyDescent="0.25">
      <c r="B209" s="189"/>
      <c r="C209" s="190"/>
      <c r="D209" s="190"/>
      <c r="E209" s="190"/>
      <c r="F209" s="99"/>
      <c r="G209" s="102"/>
      <c r="H209" s="128"/>
      <c r="I209" s="98">
        <f t="shared" ref="I209" si="8">+G209*H209</f>
        <v>0</v>
      </c>
    </row>
    <row r="210" spans="2:9" x14ac:dyDescent="0.25">
      <c r="B210" s="191" t="s">
        <v>147</v>
      </c>
      <c r="C210" s="192"/>
      <c r="D210" s="192"/>
      <c r="E210" s="192"/>
      <c r="F210" s="192"/>
      <c r="G210" s="192"/>
      <c r="H210" s="193"/>
      <c r="I210" s="98">
        <f>SUM(I207:I209)</f>
        <v>40900</v>
      </c>
    </row>
    <row r="211" spans="2:9" x14ac:dyDescent="0.25">
      <c r="B211" s="194" t="s">
        <v>148</v>
      </c>
      <c r="C211" s="195"/>
      <c r="D211" s="195"/>
      <c r="E211" s="195"/>
      <c r="F211" s="195"/>
      <c r="G211" s="195"/>
      <c r="H211" s="195"/>
      <c r="I211" s="196"/>
    </row>
    <row r="212" spans="2:9" ht="30" x14ac:dyDescent="0.25">
      <c r="B212" s="187" t="s">
        <v>149</v>
      </c>
      <c r="C212" s="188"/>
      <c r="D212" s="188"/>
      <c r="E212" s="93" t="s">
        <v>150</v>
      </c>
      <c r="F212" s="104" t="s">
        <v>151</v>
      </c>
      <c r="G212" s="105" t="s">
        <v>152</v>
      </c>
      <c r="H212" s="93" t="s">
        <v>153</v>
      </c>
      <c r="I212" s="94" t="s">
        <v>133</v>
      </c>
    </row>
    <row r="213" spans="2:9" x14ac:dyDescent="0.25">
      <c r="B213" s="189"/>
      <c r="C213" s="190"/>
      <c r="D213" s="190"/>
      <c r="E213" s="99"/>
      <c r="F213" s="95"/>
      <c r="G213" s="99"/>
      <c r="H213" s="129"/>
      <c r="I213" s="130"/>
    </row>
    <row r="214" spans="2:9" x14ac:dyDescent="0.25">
      <c r="B214" s="189"/>
      <c r="C214" s="190"/>
      <c r="D214" s="190"/>
      <c r="E214" s="99"/>
      <c r="F214" s="95"/>
      <c r="G214" s="96"/>
      <c r="H214" s="129"/>
      <c r="I214" s="130"/>
    </row>
    <row r="215" spans="2:9" x14ac:dyDescent="0.25">
      <c r="B215" s="189"/>
      <c r="C215" s="190"/>
      <c r="D215" s="190"/>
      <c r="E215" s="97"/>
      <c r="F215" s="106"/>
      <c r="G215" s="96"/>
      <c r="H215" s="97"/>
      <c r="I215" s="107"/>
    </row>
    <row r="216" spans="2:9" x14ac:dyDescent="0.25">
      <c r="B216" s="191" t="s">
        <v>147</v>
      </c>
      <c r="C216" s="192"/>
      <c r="D216" s="192"/>
      <c r="E216" s="192"/>
      <c r="F216" s="192"/>
      <c r="G216" s="192"/>
      <c r="H216" s="193"/>
      <c r="I216" s="131">
        <f>SUM(I213:I215)</f>
        <v>0</v>
      </c>
    </row>
    <row r="217" spans="2:9" x14ac:dyDescent="0.25">
      <c r="B217" s="194" t="s">
        <v>154</v>
      </c>
      <c r="C217" s="195"/>
      <c r="D217" s="195"/>
      <c r="E217" s="195"/>
      <c r="F217" s="195"/>
      <c r="G217" s="195"/>
      <c r="H217" s="195"/>
      <c r="I217" s="196"/>
    </row>
    <row r="218" spans="2:9" x14ac:dyDescent="0.25">
      <c r="B218" s="108" t="s">
        <v>155</v>
      </c>
      <c r="C218" s="188" t="s">
        <v>139</v>
      </c>
      <c r="D218" s="188"/>
      <c r="E218" s="93" t="s">
        <v>156</v>
      </c>
      <c r="F218" s="92" t="s">
        <v>157</v>
      </c>
      <c r="G218" s="109" t="s">
        <v>158</v>
      </c>
      <c r="H218" s="93" t="s">
        <v>132</v>
      </c>
      <c r="I218" s="94" t="s">
        <v>133</v>
      </c>
    </row>
    <row r="219" spans="2:9" x14ac:dyDescent="0.25">
      <c r="B219" s="110" t="s">
        <v>159</v>
      </c>
      <c r="C219" s="207">
        <v>1</v>
      </c>
      <c r="D219" s="207"/>
      <c r="E219" s="132">
        <v>45000</v>
      </c>
      <c r="F219" s="133">
        <v>0.54</v>
      </c>
      <c r="G219" s="112">
        <f>(+E219*F219+E219)*C219</f>
        <v>69300</v>
      </c>
      <c r="H219" s="113">
        <v>0.38</v>
      </c>
      <c r="I219" s="98">
        <f>+C219*G219*H219</f>
        <v>26334</v>
      </c>
    </row>
    <row r="220" spans="2:9" x14ac:dyDescent="0.25">
      <c r="B220" s="110" t="s">
        <v>160</v>
      </c>
      <c r="C220" s="207">
        <v>1</v>
      </c>
      <c r="D220" s="207"/>
      <c r="E220" s="132">
        <v>65000</v>
      </c>
      <c r="F220" s="133">
        <v>0.54</v>
      </c>
      <c r="G220" s="112">
        <f>(+E220*F220+E220)*C220</f>
        <v>100100</v>
      </c>
      <c r="H220" s="113">
        <v>0.38</v>
      </c>
      <c r="I220" s="98">
        <f>+C220*G220*H220</f>
        <v>38038</v>
      </c>
    </row>
    <row r="221" spans="2:9" x14ac:dyDescent="0.25">
      <c r="B221" s="110"/>
      <c r="C221" s="190"/>
      <c r="D221" s="190"/>
      <c r="E221" s="97"/>
      <c r="F221" s="106"/>
      <c r="G221" s="112"/>
      <c r="H221" s="114"/>
      <c r="I221" s="107"/>
    </row>
    <row r="222" spans="2:9" x14ac:dyDescent="0.25">
      <c r="B222" s="110"/>
      <c r="C222" s="190"/>
      <c r="D222" s="190"/>
      <c r="E222" s="97"/>
      <c r="F222" s="106"/>
      <c r="G222" s="112"/>
      <c r="H222" s="114"/>
      <c r="I222" s="107"/>
    </row>
    <row r="223" spans="2:9" x14ac:dyDescent="0.25">
      <c r="B223" s="110"/>
      <c r="C223" s="190"/>
      <c r="D223" s="190"/>
      <c r="E223" s="97"/>
      <c r="F223" s="106"/>
      <c r="G223" s="112"/>
      <c r="H223" s="114"/>
      <c r="I223" s="107"/>
    </row>
    <row r="224" spans="2:9" ht="15.75" thickBot="1" x14ac:dyDescent="0.3">
      <c r="B224" s="203" t="s">
        <v>136</v>
      </c>
      <c r="C224" s="204"/>
      <c r="D224" s="204"/>
      <c r="E224" s="204"/>
      <c r="F224" s="204"/>
      <c r="G224" s="205"/>
      <c r="H224" s="206"/>
      <c r="I224" s="115">
        <f>SUM(I219:I223)</f>
        <v>64372</v>
      </c>
    </row>
    <row r="225" spans="2:9" ht="15.75" thickBot="1" x14ac:dyDescent="0.3">
      <c r="B225" s="177" t="s">
        <v>161</v>
      </c>
      <c r="C225" s="178"/>
      <c r="D225" s="178"/>
      <c r="E225" s="178"/>
      <c r="F225" s="178"/>
      <c r="G225" s="178"/>
      <c r="H225" s="178"/>
      <c r="I225" s="116">
        <f>+I224+I216+I210+I204</f>
        <v>159208.6</v>
      </c>
    </row>
    <row r="226" spans="2:9" ht="15.75" thickBot="1" x14ac:dyDescent="0.3"/>
    <row r="227" spans="2:9" ht="45" x14ac:dyDescent="0.25">
      <c r="B227" s="117" t="s">
        <v>123</v>
      </c>
      <c r="C227" s="180" t="s">
        <v>124</v>
      </c>
      <c r="D227" s="180"/>
      <c r="E227" s="180"/>
      <c r="F227" s="180"/>
      <c r="G227" s="180"/>
      <c r="H227" s="180"/>
      <c r="I227" s="181"/>
    </row>
    <row r="228" spans="2:9" ht="27" customHeight="1" x14ac:dyDescent="0.25">
      <c r="B228" s="84" t="s">
        <v>125</v>
      </c>
      <c r="C228" s="182" t="s">
        <v>197</v>
      </c>
      <c r="D228" s="182"/>
      <c r="E228" s="182"/>
      <c r="F228" s="182"/>
      <c r="G228" s="182"/>
      <c r="H228" s="182"/>
      <c r="I228" s="183"/>
    </row>
    <row r="229" spans="2:9" ht="15.75" thickBot="1" x14ac:dyDescent="0.3">
      <c r="B229" s="85" t="s">
        <v>126</v>
      </c>
      <c r="C229" s="86" t="s">
        <v>185</v>
      </c>
      <c r="D229" s="87"/>
      <c r="E229" s="88"/>
      <c r="F229" s="89" t="s">
        <v>127</v>
      </c>
      <c r="G229" s="90" t="s">
        <v>186</v>
      </c>
      <c r="H229" s="87"/>
      <c r="I229" s="91"/>
    </row>
    <row r="230" spans="2:9" x14ac:dyDescent="0.25">
      <c r="B230" s="184" t="s">
        <v>128</v>
      </c>
      <c r="C230" s="185"/>
      <c r="D230" s="185"/>
      <c r="E230" s="185"/>
      <c r="F230" s="185"/>
      <c r="G230" s="185"/>
      <c r="H230" s="185"/>
      <c r="I230" s="186"/>
    </row>
    <row r="231" spans="2:9" x14ac:dyDescent="0.25">
      <c r="B231" s="187" t="s">
        <v>129</v>
      </c>
      <c r="C231" s="188"/>
      <c r="D231" s="188"/>
      <c r="E231" s="188"/>
      <c r="F231" s="92" t="s">
        <v>130</v>
      </c>
      <c r="G231" s="93" t="s">
        <v>131</v>
      </c>
      <c r="H231" s="93" t="s">
        <v>132</v>
      </c>
      <c r="I231" s="94" t="s">
        <v>133</v>
      </c>
    </row>
    <row r="232" spans="2:9" x14ac:dyDescent="0.25">
      <c r="B232" s="189" t="s">
        <v>134</v>
      </c>
      <c r="C232" s="190"/>
      <c r="D232" s="190"/>
      <c r="E232" s="190"/>
      <c r="F232" s="95" t="s">
        <v>135</v>
      </c>
      <c r="G232" s="96"/>
      <c r="H232" s="97"/>
      <c r="I232" s="98">
        <f>+I259*0.05</f>
        <v>943.25</v>
      </c>
    </row>
    <row r="233" spans="2:9" x14ac:dyDescent="0.25">
      <c r="B233" s="200" t="s">
        <v>198</v>
      </c>
      <c r="C233" s="201"/>
      <c r="D233" s="201"/>
      <c r="E233" s="202"/>
      <c r="F233" s="95" t="s">
        <v>168</v>
      </c>
      <c r="G233" s="118">
        <v>45000</v>
      </c>
      <c r="H233" s="119">
        <v>0.05</v>
      </c>
      <c r="I233" s="98">
        <f>+G233*H233</f>
        <v>2250</v>
      </c>
    </row>
    <row r="234" spans="2:9" x14ac:dyDescent="0.25">
      <c r="B234" s="189"/>
      <c r="C234" s="190"/>
      <c r="D234" s="190"/>
      <c r="E234" s="190"/>
      <c r="F234" s="95"/>
      <c r="G234" s="118"/>
      <c r="H234" s="99"/>
      <c r="I234" s="98"/>
    </row>
    <row r="235" spans="2:9" x14ac:dyDescent="0.25">
      <c r="B235" s="189"/>
      <c r="C235" s="190"/>
      <c r="D235" s="190"/>
      <c r="E235" s="190"/>
      <c r="F235" s="95"/>
      <c r="G235" s="118"/>
      <c r="H235" s="99"/>
      <c r="I235" s="98"/>
    </row>
    <row r="236" spans="2:9" x14ac:dyDescent="0.25">
      <c r="B236" s="197" t="s">
        <v>136</v>
      </c>
      <c r="C236" s="198"/>
      <c r="D236" s="198"/>
      <c r="E236" s="198"/>
      <c r="F236" s="198"/>
      <c r="G236" s="198"/>
      <c r="H236" s="199"/>
      <c r="I236" s="98">
        <f>SUM(I232:I235)</f>
        <v>3193.25</v>
      </c>
    </row>
    <row r="237" spans="2:9" ht="15.75" thickBot="1" x14ac:dyDescent="0.3">
      <c r="B237" s="208" t="s">
        <v>137</v>
      </c>
      <c r="C237" s="209"/>
      <c r="D237" s="209"/>
      <c r="E237" s="209"/>
      <c r="F237" s="209"/>
      <c r="G237" s="209"/>
      <c r="H237" s="209"/>
      <c r="I237" s="210"/>
    </row>
    <row r="238" spans="2:9" ht="15.75" thickBot="1" x14ac:dyDescent="0.3">
      <c r="B238" s="211" t="s">
        <v>129</v>
      </c>
      <c r="C238" s="212"/>
      <c r="D238" s="212"/>
      <c r="E238" s="212"/>
      <c r="F238" s="120" t="s">
        <v>138</v>
      </c>
      <c r="G238" s="121" t="s">
        <v>139</v>
      </c>
      <c r="H238" s="121" t="s">
        <v>140</v>
      </c>
      <c r="I238" s="122" t="s">
        <v>133</v>
      </c>
    </row>
    <row r="239" spans="2:9" x14ac:dyDescent="0.25">
      <c r="B239" s="217" t="s">
        <v>199</v>
      </c>
      <c r="C239" s="218"/>
      <c r="D239" s="218"/>
      <c r="E239" s="218"/>
      <c r="F239" s="138" t="s">
        <v>186</v>
      </c>
      <c r="G239" s="134">
        <v>0.3</v>
      </c>
      <c r="H239" s="125">
        <v>6000</v>
      </c>
      <c r="I239" s="126">
        <f>+G239*H239</f>
        <v>1800</v>
      </c>
    </row>
    <row r="240" spans="2:9" x14ac:dyDescent="0.25">
      <c r="B240" s="215" t="s">
        <v>200</v>
      </c>
      <c r="C240" s="216" t="s">
        <v>200</v>
      </c>
      <c r="D240" s="216" t="s">
        <v>200</v>
      </c>
      <c r="E240" s="216" t="s">
        <v>200</v>
      </c>
      <c r="F240" s="123" t="s">
        <v>170</v>
      </c>
      <c r="G240" s="134">
        <v>1</v>
      </c>
      <c r="H240" s="125">
        <v>2500</v>
      </c>
      <c r="I240" s="126">
        <f t="shared" ref="I240:I243" si="9">+G240*H240</f>
        <v>2500</v>
      </c>
    </row>
    <row r="241" spans="2:9" x14ac:dyDescent="0.25">
      <c r="B241" s="215" t="s">
        <v>201</v>
      </c>
      <c r="C241" s="216" t="s">
        <v>201</v>
      </c>
      <c r="D241" s="216" t="s">
        <v>201</v>
      </c>
      <c r="E241" s="216" t="s">
        <v>201</v>
      </c>
      <c r="F241" s="123" t="s">
        <v>186</v>
      </c>
      <c r="G241" s="134">
        <v>1.05</v>
      </c>
      <c r="H241" s="125">
        <v>24000</v>
      </c>
      <c r="I241" s="126">
        <f t="shared" si="9"/>
        <v>25200</v>
      </c>
    </row>
    <row r="242" spans="2:9" x14ac:dyDescent="0.25">
      <c r="B242" s="215" t="s">
        <v>202</v>
      </c>
      <c r="C242" s="216" t="s">
        <v>202</v>
      </c>
      <c r="D242" s="216" t="s">
        <v>202</v>
      </c>
      <c r="E242" s="216" t="s">
        <v>202</v>
      </c>
      <c r="F242" s="123" t="s">
        <v>170</v>
      </c>
      <c r="G242" s="134">
        <v>0.04</v>
      </c>
      <c r="H242" s="125">
        <v>25000</v>
      </c>
      <c r="I242" s="126">
        <f t="shared" si="9"/>
        <v>1000</v>
      </c>
    </row>
    <row r="243" spans="2:9" x14ac:dyDescent="0.25">
      <c r="B243" s="215" t="s">
        <v>203</v>
      </c>
      <c r="C243" s="216" t="s">
        <v>203</v>
      </c>
      <c r="D243" s="216" t="s">
        <v>203</v>
      </c>
      <c r="E243" s="216" t="s">
        <v>203</v>
      </c>
      <c r="F243" s="123" t="s">
        <v>186</v>
      </c>
      <c r="G243" s="134">
        <v>1</v>
      </c>
      <c r="H243" s="125">
        <v>4000</v>
      </c>
      <c r="I243" s="126">
        <f t="shared" si="9"/>
        <v>4000</v>
      </c>
    </row>
    <row r="244" spans="2:9" x14ac:dyDescent="0.25">
      <c r="B244" s="189"/>
      <c r="C244" s="190"/>
      <c r="D244" s="190"/>
      <c r="E244" s="190"/>
      <c r="F244" s="99"/>
      <c r="G244" s="102"/>
      <c r="H244" s="128"/>
      <c r="I244" s="98">
        <f t="shared" ref="I244" si="10">+G244*H244</f>
        <v>0</v>
      </c>
    </row>
    <row r="245" spans="2:9" x14ac:dyDescent="0.25">
      <c r="B245" s="191" t="s">
        <v>147</v>
      </c>
      <c r="C245" s="192"/>
      <c r="D245" s="192"/>
      <c r="E245" s="192"/>
      <c r="F245" s="192"/>
      <c r="G245" s="192"/>
      <c r="H245" s="193"/>
      <c r="I245" s="98">
        <f>SUM(I239:I244)</f>
        <v>34500</v>
      </c>
    </row>
    <row r="246" spans="2:9" x14ac:dyDescent="0.25">
      <c r="B246" s="194" t="s">
        <v>148</v>
      </c>
      <c r="C246" s="195"/>
      <c r="D246" s="195"/>
      <c r="E246" s="195"/>
      <c r="F246" s="195"/>
      <c r="G246" s="195"/>
      <c r="H246" s="195"/>
      <c r="I246" s="196"/>
    </row>
    <row r="247" spans="2:9" ht="30" x14ac:dyDescent="0.25">
      <c r="B247" s="187" t="s">
        <v>149</v>
      </c>
      <c r="C247" s="188"/>
      <c r="D247" s="188"/>
      <c r="E247" s="93" t="s">
        <v>150</v>
      </c>
      <c r="F247" s="104" t="s">
        <v>151</v>
      </c>
      <c r="G247" s="105" t="s">
        <v>152</v>
      </c>
      <c r="H247" s="93" t="s">
        <v>153</v>
      </c>
      <c r="I247" s="94" t="s">
        <v>133</v>
      </c>
    </row>
    <row r="248" spans="2:9" x14ac:dyDescent="0.25">
      <c r="B248" s="189"/>
      <c r="C248" s="190"/>
      <c r="D248" s="190"/>
      <c r="E248" s="99"/>
      <c r="F248" s="95"/>
      <c r="G248" s="99"/>
      <c r="H248" s="129"/>
      <c r="I248" s="130"/>
    </row>
    <row r="249" spans="2:9" x14ac:dyDescent="0.25">
      <c r="B249" s="189"/>
      <c r="C249" s="190"/>
      <c r="D249" s="190"/>
      <c r="E249" s="99"/>
      <c r="F249" s="95"/>
      <c r="G249" s="96"/>
      <c r="H249" s="129"/>
      <c r="I249" s="130"/>
    </row>
    <row r="250" spans="2:9" x14ac:dyDescent="0.25">
      <c r="B250" s="189"/>
      <c r="C250" s="190"/>
      <c r="D250" s="190"/>
      <c r="E250" s="97"/>
      <c r="F250" s="106"/>
      <c r="G250" s="96"/>
      <c r="H250" s="97"/>
      <c r="I250" s="107"/>
    </row>
    <row r="251" spans="2:9" x14ac:dyDescent="0.25">
      <c r="B251" s="191" t="s">
        <v>147</v>
      </c>
      <c r="C251" s="192"/>
      <c r="D251" s="192"/>
      <c r="E251" s="192"/>
      <c r="F251" s="192"/>
      <c r="G251" s="192"/>
      <c r="H251" s="193"/>
      <c r="I251" s="131">
        <f>SUM(I248:I250)</f>
        <v>0</v>
      </c>
    </row>
    <row r="252" spans="2:9" x14ac:dyDescent="0.25">
      <c r="B252" s="194" t="s">
        <v>154</v>
      </c>
      <c r="C252" s="195"/>
      <c r="D252" s="195"/>
      <c r="E252" s="195"/>
      <c r="F252" s="195"/>
      <c r="G252" s="195"/>
      <c r="H252" s="195"/>
      <c r="I252" s="196"/>
    </row>
    <row r="253" spans="2:9" x14ac:dyDescent="0.25">
      <c r="B253" s="108" t="s">
        <v>155</v>
      </c>
      <c r="C253" s="188" t="s">
        <v>139</v>
      </c>
      <c r="D253" s="188"/>
      <c r="E253" s="93" t="s">
        <v>156</v>
      </c>
      <c r="F253" s="92" t="s">
        <v>157</v>
      </c>
      <c r="G253" s="109" t="s">
        <v>158</v>
      </c>
      <c r="H253" s="93" t="s">
        <v>132</v>
      </c>
      <c r="I253" s="94" t="s">
        <v>133</v>
      </c>
    </row>
    <row r="254" spans="2:9" x14ac:dyDescent="0.25">
      <c r="B254" s="110" t="s">
        <v>159</v>
      </c>
      <c r="C254" s="207">
        <v>2</v>
      </c>
      <c r="D254" s="207"/>
      <c r="E254" s="132">
        <v>45000</v>
      </c>
      <c r="F254" s="133">
        <v>0.54</v>
      </c>
      <c r="G254" s="112">
        <f>(+E254*F254+E254)*C254</f>
        <v>138600</v>
      </c>
      <c r="H254" s="113">
        <v>0.05</v>
      </c>
      <c r="I254" s="98">
        <f>+C254*G254*H254</f>
        <v>13860</v>
      </c>
    </row>
    <row r="255" spans="2:9" x14ac:dyDescent="0.25">
      <c r="B255" s="110" t="s">
        <v>160</v>
      </c>
      <c r="C255" s="207">
        <v>1</v>
      </c>
      <c r="D255" s="207"/>
      <c r="E255" s="132">
        <v>65000</v>
      </c>
      <c r="F255" s="133">
        <v>0.54</v>
      </c>
      <c r="G255" s="112">
        <f>(+E255*F255+E255)*C255</f>
        <v>100100</v>
      </c>
      <c r="H255" s="113">
        <v>0.05</v>
      </c>
      <c r="I255" s="98">
        <f>+C255*G255*H255</f>
        <v>5005</v>
      </c>
    </row>
    <row r="256" spans="2:9" x14ac:dyDescent="0.25">
      <c r="B256" s="110"/>
      <c r="C256" s="190"/>
      <c r="D256" s="190"/>
      <c r="E256" s="97"/>
      <c r="F256" s="106"/>
      <c r="G256" s="112"/>
      <c r="H256" s="114"/>
      <c r="I256" s="107"/>
    </row>
    <row r="257" spans="2:9" x14ac:dyDescent="0.25">
      <c r="B257" s="110"/>
      <c r="C257" s="190"/>
      <c r="D257" s="190"/>
      <c r="E257" s="97"/>
      <c r="F257" s="106"/>
      <c r="G257" s="112"/>
      <c r="H257" s="114"/>
      <c r="I257" s="107"/>
    </row>
    <row r="258" spans="2:9" x14ac:dyDescent="0.25">
      <c r="B258" s="110"/>
      <c r="C258" s="190"/>
      <c r="D258" s="190"/>
      <c r="E258" s="97"/>
      <c r="F258" s="106"/>
      <c r="G258" s="112"/>
      <c r="H258" s="114"/>
      <c r="I258" s="107"/>
    </row>
    <row r="259" spans="2:9" ht="15.75" thickBot="1" x14ac:dyDescent="0.3">
      <c r="B259" s="203" t="s">
        <v>136</v>
      </c>
      <c r="C259" s="204"/>
      <c r="D259" s="204"/>
      <c r="E259" s="204"/>
      <c r="F259" s="204"/>
      <c r="G259" s="205"/>
      <c r="H259" s="206"/>
      <c r="I259" s="115">
        <f>SUM(I254:I258)</f>
        <v>18865</v>
      </c>
    </row>
    <row r="260" spans="2:9" ht="15.75" thickBot="1" x14ac:dyDescent="0.3">
      <c r="B260" s="177" t="s">
        <v>161</v>
      </c>
      <c r="C260" s="178"/>
      <c r="D260" s="178"/>
      <c r="E260" s="178"/>
      <c r="F260" s="178"/>
      <c r="G260" s="178"/>
      <c r="H260" s="178"/>
      <c r="I260" s="116">
        <f>+I259+I251+I245+I236</f>
        <v>56558.25</v>
      </c>
    </row>
    <row r="261" spans="2:9" ht="15.75" thickBot="1" x14ac:dyDescent="0.3">
      <c r="B261" s="136"/>
      <c r="C261" s="136"/>
      <c r="D261" s="136"/>
      <c r="E261" s="136"/>
      <c r="F261" s="136"/>
      <c r="G261" s="136"/>
      <c r="H261" s="136"/>
      <c r="I261" s="137"/>
    </row>
    <row r="262" spans="2:9" ht="45" x14ac:dyDescent="0.25">
      <c r="B262" s="57" t="s">
        <v>123</v>
      </c>
      <c r="C262" s="225" t="s">
        <v>124</v>
      </c>
      <c r="D262" s="225"/>
      <c r="E262" s="225"/>
      <c r="F262" s="225"/>
      <c r="G262" s="225"/>
      <c r="H262" s="225"/>
      <c r="I262" s="226"/>
    </row>
    <row r="263" spans="2:9" ht="29.25" customHeight="1" x14ac:dyDescent="0.25">
      <c r="B263" s="26" t="s">
        <v>125</v>
      </c>
      <c r="C263" s="227" t="s">
        <v>208</v>
      </c>
      <c r="D263" s="227"/>
      <c r="E263" s="227"/>
      <c r="F263" s="227"/>
      <c r="G263" s="227"/>
      <c r="H263" s="227"/>
      <c r="I263" s="228"/>
    </row>
    <row r="264" spans="2:9" ht="15.75" thickBot="1" x14ac:dyDescent="0.3">
      <c r="B264" s="27" t="s">
        <v>126</v>
      </c>
      <c r="C264" s="28" t="s">
        <v>205</v>
      </c>
      <c r="D264" s="29"/>
      <c r="E264" s="30"/>
      <c r="F264" s="31" t="s">
        <v>127</v>
      </c>
      <c r="G264" s="32" t="s">
        <v>16</v>
      </c>
      <c r="H264" s="29"/>
      <c r="I264" s="33"/>
    </row>
    <row r="265" spans="2:9" x14ac:dyDescent="0.25">
      <c r="B265" s="229" t="s">
        <v>128</v>
      </c>
      <c r="C265" s="230"/>
      <c r="D265" s="230"/>
      <c r="E265" s="230"/>
      <c r="F265" s="230"/>
      <c r="G265" s="230"/>
      <c r="H265" s="230"/>
      <c r="I265" s="231"/>
    </row>
    <row r="266" spans="2:9" x14ac:dyDescent="0.25">
      <c r="B266" s="232" t="s">
        <v>129</v>
      </c>
      <c r="C266" s="233"/>
      <c r="D266" s="233"/>
      <c r="E266" s="233"/>
      <c r="F266" s="34" t="s">
        <v>130</v>
      </c>
      <c r="G266" s="35" t="s">
        <v>131</v>
      </c>
      <c r="H266" s="35" t="s">
        <v>132</v>
      </c>
      <c r="I266" s="36" t="s">
        <v>133</v>
      </c>
    </row>
    <row r="267" spans="2:9" x14ac:dyDescent="0.25">
      <c r="B267" s="234" t="s">
        <v>207</v>
      </c>
      <c r="C267" s="235"/>
      <c r="D267" s="235"/>
      <c r="E267" s="235"/>
      <c r="F267" s="37" t="s">
        <v>135</v>
      </c>
      <c r="G267" s="38"/>
      <c r="H267" s="39"/>
      <c r="I267" s="40">
        <f>+I291*0.05</f>
        <v>17.324999999999999</v>
      </c>
    </row>
    <row r="268" spans="2:9" x14ac:dyDescent="0.25">
      <c r="B268" s="234"/>
      <c r="C268" s="235"/>
      <c r="D268" s="235"/>
      <c r="E268" s="235"/>
      <c r="F268" s="37"/>
      <c r="G268" s="139"/>
      <c r="H268" s="41"/>
      <c r="I268" s="40"/>
    </row>
    <row r="269" spans="2:9" x14ac:dyDescent="0.25">
      <c r="B269" s="234"/>
      <c r="C269" s="235"/>
      <c r="D269" s="235"/>
      <c r="E269" s="235"/>
      <c r="F269" s="37"/>
      <c r="G269" s="58"/>
      <c r="H269" s="59"/>
      <c r="I269" s="40"/>
    </row>
    <row r="270" spans="2:9" x14ac:dyDescent="0.25">
      <c r="B270" s="243" t="s">
        <v>136</v>
      </c>
      <c r="C270" s="244"/>
      <c r="D270" s="244"/>
      <c r="E270" s="244"/>
      <c r="F270" s="244"/>
      <c r="G270" s="244"/>
      <c r="H270" s="245"/>
      <c r="I270" s="40">
        <f>SUM(I267:I269)</f>
        <v>17.324999999999999</v>
      </c>
    </row>
    <row r="271" spans="2:9" ht="15.75" thickBot="1" x14ac:dyDescent="0.3">
      <c r="B271" s="246" t="s">
        <v>137</v>
      </c>
      <c r="C271" s="247"/>
      <c r="D271" s="247"/>
      <c r="E271" s="247"/>
      <c r="F271" s="247"/>
      <c r="G271" s="247"/>
      <c r="H271" s="247"/>
      <c r="I271" s="248"/>
    </row>
    <row r="272" spans="2:9" ht="15.75" thickBot="1" x14ac:dyDescent="0.3">
      <c r="B272" s="249" t="s">
        <v>129</v>
      </c>
      <c r="C272" s="250"/>
      <c r="D272" s="250"/>
      <c r="E272" s="250"/>
      <c r="F272" s="60" t="s">
        <v>138</v>
      </c>
      <c r="G272" s="61" t="s">
        <v>132</v>
      </c>
      <c r="H272" s="61" t="s">
        <v>140</v>
      </c>
      <c r="I272" s="62" t="s">
        <v>133</v>
      </c>
    </row>
    <row r="273" spans="2:9" ht="75" customHeight="1" x14ac:dyDescent="0.25">
      <c r="B273" s="251" t="s">
        <v>209</v>
      </c>
      <c r="C273" s="252"/>
      <c r="D273" s="252"/>
      <c r="E273" s="253"/>
      <c r="F273" s="41" t="s">
        <v>16</v>
      </c>
      <c r="G273" s="69">
        <v>1</v>
      </c>
      <c r="H273" s="64">
        <v>200526.655555556</v>
      </c>
      <c r="I273" s="63">
        <f t="shared" ref="I273:I276" si="11">+G273*H273</f>
        <v>200526.655555556</v>
      </c>
    </row>
    <row r="274" spans="2:9" ht="43.5" customHeight="1" x14ac:dyDescent="0.25">
      <c r="B274" s="254" t="s">
        <v>210</v>
      </c>
      <c r="C274" s="174"/>
      <c r="D274" s="174"/>
      <c r="E274" s="255"/>
      <c r="F274" s="41" t="s">
        <v>213</v>
      </c>
      <c r="G274" s="69">
        <v>1</v>
      </c>
      <c r="H274" s="64">
        <v>9696.4222222222215</v>
      </c>
      <c r="I274" s="63">
        <f t="shared" si="11"/>
        <v>9696.4222222222215</v>
      </c>
    </row>
    <row r="275" spans="2:9" x14ac:dyDescent="0.25">
      <c r="B275" s="254" t="s">
        <v>211</v>
      </c>
      <c r="C275" s="174"/>
      <c r="D275" s="174" t="s">
        <v>211</v>
      </c>
      <c r="E275" s="255"/>
      <c r="F275" s="41" t="s">
        <v>214</v>
      </c>
      <c r="G275" s="42">
        <v>22</v>
      </c>
      <c r="H275" s="64">
        <v>513.01092613446144</v>
      </c>
      <c r="I275" s="63">
        <f t="shared" si="11"/>
        <v>11286.240374958152</v>
      </c>
    </row>
    <row r="276" spans="2:9" x14ac:dyDescent="0.25">
      <c r="B276" s="256" t="s">
        <v>212</v>
      </c>
      <c r="C276" s="257"/>
      <c r="D276" s="257" t="s">
        <v>212</v>
      </c>
      <c r="E276" s="258"/>
      <c r="F276" s="41" t="s">
        <v>214</v>
      </c>
      <c r="G276" s="42">
        <v>16</v>
      </c>
      <c r="H276" s="64">
        <v>308.82634272322923</v>
      </c>
      <c r="I276" s="63">
        <f t="shared" si="11"/>
        <v>4941.2214835716677</v>
      </c>
    </row>
    <row r="277" spans="2:9" x14ac:dyDescent="0.25">
      <c r="B277" s="236" t="s">
        <v>147</v>
      </c>
      <c r="C277" s="237"/>
      <c r="D277" s="237"/>
      <c r="E277" s="237"/>
      <c r="F277" s="237"/>
      <c r="G277" s="237"/>
      <c r="H277" s="238"/>
      <c r="I277" s="40">
        <f>SUM(I273:I276)</f>
        <v>226450.53963630804</v>
      </c>
    </row>
    <row r="278" spans="2:9" x14ac:dyDescent="0.25">
      <c r="B278" s="239" t="s">
        <v>148</v>
      </c>
      <c r="C278" s="240"/>
      <c r="D278" s="240"/>
      <c r="E278" s="240"/>
      <c r="F278" s="240"/>
      <c r="G278" s="240"/>
      <c r="H278" s="240"/>
      <c r="I278" s="241"/>
    </row>
    <row r="279" spans="2:9" ht="30" x14ac:dyDescent="0.25">
      <c r="B279" s="232" t="s">
        <v>149</v>
      </c>
      <c r="C279" s="233"/>
      <c r="D279" s="233"/>
      <c r="E279" s="35" t="s">
        <v>150</v>
      </c>
      <c r="F279" s="44" t="s">
        <v>151</v>
      </c>
      <c r="G279" s="45" t="s">
        <v>152</v>
      </c>
      <c r="H279" s="35" t="s">
        <v>153</v>
      </c>
      <c r="I279" s="36" t="s">
        <v>133</v>
      </c>
    </row>
    <row r="280" spans="2:9" x14ac:dyDescent="0.25">
      <c r="B280" s="234"/>
      <c r="C280" s="235"/>
      <c r="D280" s="235"/>
      <c r="E280" s="41"/>
      <c r="F280" s="37"/>
      <c r="G280" s="38"/>
      <c r="H280" s="65"/>
      <c r="I280" s="66">
        <f>+F280*H280</f>
        <v>0</v>
      </c>
    </row>
    <row r="281" spans="2:9" x14ac:dyDescent="0.25">
      <c r="B281" s="234"/>
      <c r="C281" s="235"/>
      <c r="D281" s="235"/>
      <c r="E281" s="41"/>
      <c r="F281" s="37"/>
      <c r="G281" s="38"/>
      <c r="H281" s="65"/>
      <c r="I281" s="66">
        <f>+F281*H281</f>
        <v>0</v>
      </c>
    </row>
    <row r="282" spans="2:9" x14ac:dyDescent="0.25">
      <c r="B282" s="234"/>
      <c r="C282" s="235"/>
      <c r="D282" s="235"/>
      <c r="E282" s="39"/>
      <c r="F282" s="46"/>
      <c r="G282" s="38"/>
      <c r="H282" s="39"/>
      <c r="I282" s="47"/>
    </row>
    <row r="283" spans="2:9" x14ac:dyDescent="0.25">
      <c r="B283" s="236" t="s">
        <v>147</v>
      </c>
      <c r="C283" s="237"/>
      <c r="D283" s="237"/>
      <c r="E283" s="237"/>
      <c r="F283" s="237"/>
      <c r="G283" s="237"/>
      <c r="H283" s="238"/>
      <c r="I283" s="67">
        <f>SUM(I280:I282)</f>
        <v>0</v>
      </c>
    </row>
    <row r="284" spans="2:9" x14ac:dyDescent="0.25">
      <c r="B284" s="239" t="s">
        <v>154</v>
      </c>
      <c r="C284" s="240"/>
      <c r="D284" s="240"/>
      <c r="E284" s="240"/>
      <c r="F284" s="240"/>
      <c r="G284" s="240"/>
      <c r="H284" s="240"/>
      <c r="I284" s="241"/>
    </row>
    <row r="285" spans="2:9" x14ac:dyDescent="0.25">
      <c r="B285" s="48" t="s">
        <v>155</v>
      </c>
      <c r="C285" s="233" t="s">
        <v>139</v>
      </c>
      <c r="D285" s="233"/>
      <c r="E285" s="35" t="s">
        <v>156</v>
      </c>
      <c r="F285" s="34" t="s">
        <v>157</v>
      </c>
      <c r="G285" s="49" t="s">
        <v>158</v>
      </c>
      <c r="H285" s="35" t="s">
        <v>132</v>
      </c>
      <c r="I285" s="36" t="s">
        <v>133</v>
      </c>
    </row>
    <row r="286" spans="2:9" x14ac:dyDescent="0.25">
      <c r="B286" s="50" t="s">
        <v>159</v>
      </c>
      <c r="C286" s="242">
        <v>1</v>
      </c>
      <c r="D286" s="242"/>
      <c r="E286" s="43">
        <v>45000</v>
      </c>
      <c r="F286" s="51">
        <v>0.54</v>
      </c>
      <c r="G286" s="52">
        <f>+(E286*F286+E286)*C286</f>
        <v>69300</v>
      </c>
      <c r="H286" s="53">
        <v>200</v>
      </c>
      <c r="I286" s="40">
        <f>+G286/H286</f>
        <v>346.5</v>
      </c>
    </row>
    <row r="287" spans="2:9" x14ac:dyDescent="0.25">
      <c r="B287" s="50" t="s">
        <v>160</v>
      </c>
      <c r="C287" s="242">
        <v>1</v>
      </c>
      <c r="D287" s="242"/>
      <c r="E287" s="43"/>
      <c r="F287" s="51"/>
      <c r="G287" s="52"/>
      <c r="H287" s="53"/>
      <c r="I287" s="40">
        <f>+G287*H287</f>
        <v>0</v>
      </c>
    </row>
    <row r="288" spans="2:9" x14ac:dyDescent="0.25">
      <c r="B288" s="50"/>
      <c r="C288" s="235"/>
      <c r="D288" s="235"/>
      <c r="E288" s="39"/>
      <c r="F288" s="46"/>
      <c r="G288" s="52"/>
      <c r="H288" s="54"/>
      <c r="I288" s="47"/>
    </row>
    <row r="289" spans="2:9" x14ac:dyDescent="0.25">
      <c r="B289" s="50"/>
      <c r="C289" s="235"/>
      <c r="D289" s="235"/>
      <c r="E289" s="39"/>
      <c r="F289" s="46"/>
      <c r="G289" s="52"/>
      <c r="H289" s="54"/>
      <c r="I289" s="47"/>
    </row>
    <row r="290" spans="2:9" x14ac:dyDescent="0.25">
      <c r="B290" s="50"/>
      <c r="C290" s="235"/>
      <c r="D290" s="235"/>
      <c r="E290" s="39"/>
      <c r="F290" s="46"/>
      <c r="G290" s="52"/>
      <c r="H290" s="54"/>
      <c r="I290" s="47"/>
    </row>
    <row r="291" spans="2:9" ht="15.75" thickBot="1" x14ac:dyDescent="0.3">
      <c r="B291" s="219" t="s">
        <v>136</v>
      </c>
      <c r="C291" s="220"/>
      <c r="D291" s="220"/>
      <c r="E291" s="220"/>
      <c r="F291" s="220"/>
      <c r="G291" s="221"/>
      <c r="H291" s="222"/>
      <c r="I291" s="55">
        <f>SUM(I286:I290)</f>
        <v>346.5</v>
      </c>
    </row>
    <row r="292" spans="2:9" ht="15.75" thickBot="1" x14ac:dyDescent="0.3">
      <c r="B292" s="223" t="s">
        <v>161</v>
      </c>
      <c r="C292" s="224"/>
      <c r="D292" s="224"/>
      <c r="E292" s="224"/>
      <c r="F292" s="224"/>
      <c r="G292" s="224"/>
      <c r="H292" s="224"/>
      <c r="I292" s="56">
        <f>+I291+I283+I277+I270</f>
        <v>226814.36463630805</v>
      </c>
    </row>
    <row r="293" spans="2:9" ht="15.75" thickBot="1" x14ac:dyDescent="0.3">
      <c r="B293" s="136"/>
      <c r="C293" s="136"/>
      <c r="D293" s="136"/>
      <c r="E293" s="136"/>
      <c r="F293" s="136"/>
      <c r="G293" s="136"/>
      <c r="H293" s="136"/>
      <c r="I293" s="137"/>
    </row>
    <row r="294" spans="2:9" ht="45" x14ac:dyDescent="0.25">
      <c r="B294" s="57" t="s">
        <v>123</v>
      </c>
      <c r="C294" s="225" t="s">
        <v>124</v>
      </c>
      <c r="D294" s="225"/>
      <c r="E294" s="225"/>
      <c r="F294" s="225"/>
      <c r="G294" s="225"/>
      <c r="H294" s="225"/>
      <c r="I294" s="226"/>
    </row>
    <row r="295" spans="2:9" x14ac:dyDescent="0.25">
      <c r="B295" s="26" t="s">
        <v>125</v>
      </c>
      <c r="C295" s="227" t="s">
        <v>215</v>
      </c>
      <c r="D295" s="227"/>
      <c r="E295" s="227"/>
      <c r="F295" s="227"/>
      <c r="G295" s="227"/>
      <c r="H295" s="227"/>
      <c r="I295" s="228"/>
    </row>
    <row r="296" spans="2:9" ht="15.75" thickBot="1" x14ac:dyDescent="0.3">
      <c r="B296" s="27" t="s">
        <v>126</v>
      </c>
      <c r="C296" s="28" t="s">
        <v>206</v>
      </c>
      <c r="D296" s="29"/>
      <c r="E296" s="30"/>
      <c r="F296" s="31" t="s">
        <v>127</v>
      </c>
      <c r="G296" s="32" t="s">
        <v>68</v>
      </c>
      <c r="H296" s="29"/>
      <c r="I296" s="33"/>
    </row>
    <row r="297" spans="2:9" x14ac:dyDescent="0.25">
      <c r="B297" s="229" t="s">
        <v>128</v>
      </c>
      <c r="C297" s="230"/>
      <c r="D297" s="230"/>
      <c r="E297" s="230"/>
      <c r="F297" s="230"/>
      <c r="G297" s="230"/>
      <c r="H297" s="230"/>
      <c r="I297" s="231"/>
    </row>
    <row r="298" spans="2:9" x14ac:dyDescent="0.25">
      <c r="B298" s="232" t="s">
        <v>129</v>
      </c>
      <c r="C298" s="233"/>
      <c r="D298" s="233"/>
      <c r="E298" s="233"/>
      <c r="F298" s="34" t="s">
        <v>130</v>
      </c>
      <c r="G298" s="35" t="s">
        <v>131</v>
      </c>
      <c r="H298" s="35" t="s">
        <v>132</v>
      </c>
      <c r="I298" s="36" t="s">
        <v>133</v>
      </c>
    </row>
    <row r="299" spans="2:9" x14ac:dyDescent="0.25">
      <c r="B299" s="234" t="s">
        <v>207</v>
      </c>
      <c r="C299" s="235"/>
      <c r="D299" s="235"/>
      <c r="E299" s="235"/>
      <c r="F299" s="37" t="s">
        <v>135</v>
      </c>
      <c r="G299" s="38"/>
      <c r="H299" s="39"/>
      <c r="I299" s="40">
        <f>+I322*0.05</f>
        <v>468.8</v>
      </c>
    </row>
    <row r="300" spans="2:9" x14ac:dyDescent="0.25">
      <c r="B300" s="200" t="s">
        <v>167</v>
      </c>
      <c r="C300" s="201"/>
      <c r="D300" s="201"/>
      <c r="E300" s="202"/>
      <c r="F300" s="95" t="s">
        <v>168</v>
      </c>
      <c r="G300" s="118">
        <v>16000</v>
      </c>
      <c r="H300" s="119">
        <v>8.3000000000000004E-2</v>
      </c>
      <c r="I300" s="98">
        <f>+G300*H300</f>
        <v>1328</v>
      </c>
    </row>
    <row r="301" spans="2:9" x14ac:dyDescent="0.25">
      <c r="B301" s="189" t="s">
        <v>169</v>
      </c>
      <c r="C301" s="190"/>
      <c r="D301" s="190"/>
      <c r="E301" s="190"/>
      <c r="F301" s="95" t="s">
        <v>165</v>
      </c>
      <c r="G301" s="118">
        <v>41055</v>
      </c>
      <c r="H301" s="99">
        <v>0.05</v>
      </c>
      <c r="I301" s="98">
        <f>+G301*H301</f>
        <v>2052.75</v>
      </c>
    </row>
    <row r="302" spans="2:9" x14ac:dyDescent="0.25">
      <c r="B302" s="243" t="s">
        <v>136</v>
      </c>
      <c r="C302" s="244"/>
      <c r="D302" s="244"/>
      <c r="E302" s="244"/>
      <c r="F302" s="244"/>
      <c r="G302" s="244"/>
      <c r="H302" s="245"/>
      <c r="I302" s="40">
        <f>SUM(I299:I301)</f>
        <v>3849.55</v>
      </c>
    </row>
    <row r="303" spans="2:9" ht="15.75" thickBot="1" x14ac:dyDescent="0.3">
      <c r="B303" s="246" t="s">
        <v>137</v>
      </c>
      <c r="C303" s="247"/>
      <c r="D303" s="247"/>
      <c r="E303" s="247"/>
      <c r="F303" s="247"/>
      <c r="G303" s="247"/>
      <c r="H303" s="247"/>
      <c r="I303" s="248"/>
    </row>
    <row r="304" spans="2:9" ht="15.75" thickBot="1" x14ac:dyDescent="0.3">
      <c r="B304" s="249" t="s">
        <v>129</v>
      </c>
      <c r="C304" s="250"/>
      <c r="D304" s="250"/>
      <c r="E304" s="250"/>
      <c r="F304" s="60" t="s">
        <v>138</v>
      </c>
      <c r="G304" s="61" t="s">
        <v>132</v>
      </c>
      <c r="H304" s="61" t="s">
        <v>140</v>
      </c>
      <c r="I304" s="62" t="s">
        <v>133</v>
      </c>
    </row>
    <row r="305" spans="2:9" x14ac:dyDescent="0.25">
      <c r="B305" s="251" t="s">
        <v>217</v>
      </c>
      <c r="C305" s="252"/>
      <c r="D305" s="252"/>
      <c r="E305" s="253"/>
      <c r="F305" s="41" t="s">
        <v>218</v>
      </c>
      <c r="G305" s="69">
        <v>0.18</v>
      </c>
      <c r="H305" s="64">
        <v>74900</v>
      </c>
      <c r="I305" s="63">
        <f t="shared" ref="I305:I306" si="12">+G305*H305</f>
        <v>13482</v>
      </c>
    </row>
    <row r="306" spans="2:9" x14ac:dyDescent="0.25">
      <c r="B306" s="254" t="s">
        <v>216</v>
      </c>
      <c r="C306" s="174"/>
      <c r="D306" s="174"/>
      <c r="E306" s="255"/>
      <c r="F306" s="41" t="s">
        <v>218</v>
      </c>
      <c r="G306" s="69">
        <v>0.1</v>
      </c>
      <c r="H306" s="64">
        <v>65900</v>
      </c>
      <c r="I306" s="63">
        <f t="shared" si="12"/>
        <v>6590</v>
      </c>
    </row>
    <row r="307" spans="2:9" x14ac:dyDescent="0.25">
      <c r="B307" s="256"/>
      <c r="C307" s="257"/>
      <c r="D307" s="257"/>
      <c r="E307" s="258"/>
      <c r="F307" s="41"/>
      <c r="G307" s="42"/>
      <c r="H307" s="64"/>
      <c r="I307" s="63"/>
    </row>
    <row r="308" spans="2:9" x14ac:dyDescent="0.25">
      <c r="B308" s="236" t="s">
        <v>147</v>
      </c>
      <c r="C308" s="237"/>
      <c r="D308" s="237"/>
      <c r="E308" s="237"/>
      <c r="F308" s="237"/>
      <c r="G308" s="237"/>
      <c r="H308" s="238"/>
      <c r="I308" s="40">
        <f>SUM(I305:I307)</f>
        <v>20072</v>
      </c>
    </row>
    <row r="309" spans="2:9" x14ac:dyDescent="0.25">
      <c r="B309" s="239" t="s">
        <v>148</v>
      </c>
      <c r="C309" s="240"/>
      <c r="D309" s="240"/>
      <c r="E309" s="240"/>
      <c r="F309" s="240"/>
      <c r="G309" s="240"/>
      <c r="H309" s="240"/>
      <c r="I309" s="241"/>
    </row>
    <row r="310" spans="2:9" ht="30" x14ac:dyDescent="0.25">
      <c r="B310" s="232" t="s">
        <v>149</v>
      </c>
      <c r="C310" s="233"/>
      <c r="D310" s="233"/>
      <c r="E310" s="35" t="s">
        <v>150</v>
      </c>
      <c r="F310" s="44" t="s">
        <v>151</v>
      </c>
      <c r="G310" s="45" t="s">
        <v>152</v>
      </c>
      <c r="H310" s="35" t="s">
        <v>153</v>
      </c>
      <c r="I310" s="36" t="s">
        <v>133</v>
      </c>
    </row>
    <row r="311" spans="2:9" x14ac:dyDescent="0.25">
      <c r="B311" s="234"/>
      <c r="C311" s="235"/>
      <c r="D311" s="235"/>
      <c r="E311" s="41"/>
      <c r="F311" s="37"/>
      <c r="G311" s="38"/>
      <c r="H311" s="65"/>
      <c r="I311" s="66">
        <f>+F311*H311</f>
        <v>0</v>
      </c>
    </row>
    <row r="312" spans="2:9" x14ac:dyDescent="0.25">
      <c r="B312" s="234"/>
      <c r="C312" s="235"/>
      <c r="D312" s="235"/>
      <c r="E312" s="41"/>
      <c r="F312" s="37"/>
      <c r="G312" s="38"/>
      <c r="H312" s="65"/>
      <c r="I312" s="66">
        <f>+F312*H312</f>
        <v>0</v>
      </c>
    </row>
    <row r="313" spans="2:9" x14ac:dyDescent="0.25">
      <c r="B313" s="234"/>
      <c r="C313" s="235"/>
      <c r="D313" s="235"/>
      <c r="E313" s="39"/>
      <c r="F313" s="46"/>
      <c r="G313" s="38"/>
      <c r="H313" s="39"/>
      <c r="I313" s="47"/>
    </row>
    <row r="314" spans="2:9" x14ac:dyDescent="0.25">
      <c r="B314" s="236" t="s">
        <v>147</v>
      </c>
      <c r="C314" s="237"/>
      <c r="D314" s="237"/>
      <c r="E314" s="237"/>
      <c r="F314" s="237"/>
      <c r="G314" s="237"/>
      <c r="H314" s="238"/>
      <c r="I314" s="67">
        <f>SUM(I311:I313)</f>
        <v>0</v>
      </c>
    </row>
    <row r="315" spans="2:9" x14ac:dyDescent="0.25">
      <c r="B315" s="239" t="s">
        <v>154</v>
      </c>
      <c r="C315" s="240"/>
      <c r="D315" s="240"/>
      <c r="E315" s="240"/>
      <c r="F315" s="240"/>
      <c r="G315" s="240"/>
      <c r="H315" s="240"/>
      <c r="I315" s="241"/>
    </row>
    <row r="316" spans="2:9" x14ac:dyDescent="0.25">
      <c r="B316" s="48" t="s">
        <v>155</v>
      </c>
      <c r="C316" s="233" t="s">
        <v>139</v>
      </c>
      <c r="D316" s="233"/>
      <c r="E316" s="35" t="s">
        <v>156</v>
      </c>
      <c r="F316" s="34" t="s">
        <v>157</v>
      </c>
      <c r="G316" s="49" t="s">
        <v>158</v>
      </c>
      <c r="H316" s="35" t="s">
        <v>132</v>
      </c>
      <c r="I316" s="36" t="s">
        <v>133</v>
      </c>
    </row>
    <row r="317" spans="2:9" x14ac:dyDescent="0.25">
      <c r="B317" s="50" t="s">
        <v>159</v>
      </c>
      <c r="C317" s="242">
        <v>1</v>
      </c>
      <c r="D317" s="242"/>
      <c r="E317" s="43">
        <v>45000</v>
      </c>
      <c r="F317" s="51">
        <v>0.54</v>
      </c>
      <c r="G317" s="52">
        <f>+(E317*F317+E317)*C317</f>
        <v>69300</v>
      </c>
      <c r="H317" s="53">
        <v>25</v>
      </c>
      <c r="I317" s="40">
        <f>+G317/H317</f>
        <v>2772</v>
      </c>
    </row>
    <row r="318" spans="2:9" x14ac:dyDescent="0.25">
      <c r="B318" s="50" t="s">
        <v>160</v>
      </c>
      <c r="C318" s="242">
        <v>1</v>
      </c>
      <c r="D318" s="242"/>
      <c r="E318" s="43">
        <v>65000</v>
      </c>
      <c r="F318" s="51">
        <v>1.54</v>
      </c>
      <c r="G318" s="52">
        <f>+(E318*F318+E318)*C318</f>
        <v>165100</v>
      </c>
      <c r="H318" s="53">
        <v>25</v>
      </c>
      <c r="I318" s="40">
        <f>+G318/H318</f>
        <v>6604</v>
      </c>
    </row>
    <row r="319" spans="2:9" x14ac:dyDescent="0.25">
      <c r="B319" s="50"/>
      <c r="C319" s="235"/>
      <c r="D319" s="235"/>
      <c r="E319" s="39"/>
      <c r="F319" s="46"/>
      <c r="G319" s="52"/>
      <c r="H319" s="54"/>
      <c r="I319" s="47"/>
    </row>
    <row r="320" spans="2:9" x14ac:dyDescent="0.25">
      <c r="B320" s="50"/>
      <c r="C320" s="235"/>
      <c r="D320" s="235"/>
      <c r="E320" s="39"/>
      <c r="F320" s="46"/>
      <c r="G320" s="52"/>
      <c r="H320" s="54"/>
      <c r="I320" s="47"/>
    </row>
    <row r="321" spans="2:9" x14ac:dyDescent="0.25">
      <c r="B321" s="50"/>
      <c r="C321" s="235"/>
      <c r="D321" s="235"/>
      <c r="E321" s="39"/>
      <c r="F321" s="46"/>
      <c r="G321" s="52"/>
      <c r="H321" s="54"/>
      <c r="I321" s="47"/>
    </row>
    <row r="322" spans="2:9" ht="15.75" thickBot="1" x14ac:dyDescent="0.3">
      <c r="B322" s="219" t="s">
        <v>136</v>
      </c>
      <c r="C322" s="220"/>
      <c r="D322" s="220"/>
      <c r="E322" s="220"/>
      <c r="F322" s="220"/>
      <c r="G322" s="221"/>
      <c r="H322" s="222"/>
      <c r="I322" s="55">
        <f>SUM(I317:I321)</f>
        <v>9376</v>
      </c>
    </row>
    <row r="323" spans="2:9" ht="15.75" thickBot="1" x14ac:dyDescent="0.3">
      <c r="B323" s="223" t="s">
        <v>161</v>
      </c>
      <c r="C323" s="224"/>
      <c r="D323" s="224"/>
      <c r="E323" s="224"/>
      <c r="F323" s="224"/>
      <c r="G323" s="224"/>
      <c r="H323" s="224"/>
      <c r="I323" s="56">
        <f>+I322+I314+I308+I302</f>
        <v>33297.550000000003</v>
      </c>
    </row>
    <row r="324" spans="2:9" ht="15.75" thickBot="1" x14ac:dyDescent="0.3"/>
    <row r="325" spans="2:9" ht="45" x14ac:dyDescent="0.25">
      <c r="B325" s="57" t="s">
        <v>123</v>
      </c>
      <c r="C325" s="225" t="s">
        <v>124</v>
      </c>
      <c r="D325" s="225"/>
      <c r="E325" s="225"/>
      <c r="F325" s="225"/>
      <c r="G325" s="225"/>
      <c r="H325" s="225"/>
      <c r="I325" s="226"/>
    </row>
    <row r="326" spans="2:9" x14ac:dyDescent="0.25">
      <c r="B326" s="26" t="s">
        <v>125</v>
      </c>
      <c r="C326" s="227" t="s">
        <v>191</v>
      </c>
      <c r="D326" s="227"/>
      <c r="E326" s="227"/>
      <c r="F326" s="227"/>
      <c r="G326" s="227"/>
      <c r="H326" s="227"/>
      <c r="I326" s="228"/>
    </row>
    <row r="327" spans="2:9" ht="15.75" thickBot="1" x14ac:dyDescent="0.3">
      <c r="B327" s="27" t="s">
        <v>126</v>
      </c>
      <c r="C327" s="28" t="s">
        <v>190</v>
      </c>
      <c r="D327" s="29"/>
      <c r="E327" s="30"/>
      <c r="F327" s="31" t="s">
        <v>127</v>
      </c>
      <c r="G327" s="32" t="s">
        <v>16</v>
      </c>
      <c r="H327" s="29"/>
      <c r="I327" s="33"/>
    </row>
    <row r="328" spans="2:9" x14ac:dyDescent="0.25">
      <c r="B328" s="229" t="s">
        <v>128</v>
      </c>
      <c r="C328" s="230"/>
      <c r="D328" s="230"/>
      <c r="E328" s="230"/>
      <c r="F328" s="230"/>
      <c r="G328" s="230"/>
      <c r="H328" s="230"/>
      <c r="I328" s="231"/>
    </row>
    <row r="329" spans="2:9" x14ac:dyDescent="0.25">
      <c r="B329" s="232" t="s">
        <v>129</v>
      </c>
      <c r="C329" s="233"/>
      <c r="D329" s="233"/>
      <c r="E329" s="233"/>
      <c r="F329" s="34" t="s">
        <v>130</v>
      </c>
      <c r="G329" s="35" t="s">
        <v>131</v>
      </c>
      <c r="H329" s="35" t="s">
        <v>132</v>
      </c>
      <c r="I329" s="36" t="s">
        <v>133</v>
      </c>
    </row>
    <row r="330" spans="2:9" x14ac:dyDescent="0.25">
      <c r="B330" s="234" t="s">
        <v>207</v>
      </c>
      <c r="C330" s="235"/>
      <c r="D330" s="235"/>
      <c r="E330" s="235"/>
      <c r="F330" s="37" t="s">
        <v>135</v>
      </c>
      <c r="G330" s="38"/>
      <c r="H330" s="39"/>
      <c r="I330" s="40">
        <f>+I353*0.05</f>
        <v>34.65</v>
      </c>
    </row>
    <row r="331" spans="2:9" x14ac:dyDescent="0.25">
      <c r="B331" s="234"/>
      <c r="C331" s="235"/>
      <c r="D331" s="235"/>
      <c r="E331" s="235"/>
      <c r="F331" s="37"/>
      <c r="G331" s="139"/>
      <c r="H331" s="41"/>
      <c r="I331" s="40"/>
    </row>
    <row r="332" spans="2:9" x14ac:dyDescent="0.25">
      <c r="B332" s="234"/>
      <c r="C332" s="235"/>
      <c r="D332" s="235"/>
      <c r="E332" s="235"/>
      <c r="F332" s="37"/>
      <c r="G332" s="58"/>
      <c r="H332" s="59"/>
      <c r="I332" s="40"/>
    </row>
    <row r="333" spans="2:9" x14ac:dyDescent="0.25">
      <c r="B333" s="243" t="s">
        <v>136</v>
      </c>
      <c r="C333" s="244"/>
      <c r="D333" s="244"/>
      <c r="E333" s="244"/>
      <c r="F333" s="244"/>
      <c r="G333" s="244"/>
      <c r="H333" s="245"/>
      <c r="I333" s="40">
        <f>SUM(I330:I332)</f>
        <v>34.65</v>
      </c>
    </row>
    <row r="334" spans="2:9" ht="15.75" thickBot="1" x14ac:dyDescent="0.3">
      <c r="B334" s="246" t="s">
        <v>137</v>
      </c>
      <c r="C334" s="247"/>
      <c r="D334" s="247"/>
      <c r="E334" s="247"/>
      <c r="F334" s="247"/>
      <c r="G334" s="247"/>
      <c r="H334" s="247"/>
      <c r="I334" s="248"/>
    </row>
    <row r="335" spans="2:9" ht="15.75" thickBot="1" x14ac:dyDescent="0.3">
      <c r="B335" s="249" t="s">
        <v>129</v>
      </c>
      <c r="C335" s="250"/>
      <c r="D335" s="250"/>
      <c r="E335" s="250"/>
      <c r="F335" s="60" t="s">
        <v>138</v>
      </c>
      <c r="G335" s="61" t="s">
        <v>132</v>
      </c>
      <c r="H335" s="61" t="s">
        <v>140</v>
      </c>
      <c r="I335" s="62" t="s">
        <v>133</v>
      </c>
    </row>
    <row r="336" spans="2:9" x14ac:dyDescent="0.25">
      <c r="B336" s="234"/>
      <c r="C336" s="235"/>
      <c r="D336" s="235"/>
      <c r="E336" s="235"/>
      <c r="F336" s="41"/>
      <c r="G336" s="69"/>
      <c r="H336" s="64"/>
      <c r="I336" s="63">
        <f t="shared" ref="I336:I337" si="13">+G336*H336</f>
        <v>0</v>
      </c>
    </row>
    <row r="337" spans="2:9" x14ac:dyDescent="0.25">
      <c r="B337" s="234"/>
      <c r="C337" s="235"/>
      <c r="D337" s="235"/>
      <c r="E337" s="235"/>
      <c r="F337" s="41"/>
      <c r="G337" s="69"/>
      <c r="H337" s="64"/>
      <c r="I337" s="63">
        <f t="shared" si="13"/>
        <v>0</v>
      </c>
    </row>
    <row r="338" spans="2:9" x14ac:dyDescent="0.25">
      <c r="B338" s="234"/>
      <c r="C338" s="235"/>
      <c r="D338" s="235"/>
      <c r="E338" s="235"/>
      <c r="F338" s="41"/>
      <c r="G338" s="42"/>
      <c r="H338" s="64"/>
      <c r="I338" s="40"/>
    </row>
    <row r="339" spans="2:9" x14ac:dyDescent="0.25">
      <c r="B339" s="236" t="s">
        <v>147</v>
      </c>
      <c r="C339" s="237"/>
      <c r="D339" s="237"/>
      <c r="E339" s="237"/>
      <c r="F339" s="237"/>
      <c r="G339" s="237"/>
      <c r="H339" s="238"/>
      <c r="I339" s="40">
        <f>SUM(I336:I337)</f>
        <v>0</v>
      </c>
    </row>
    <row r="340" spans="2:9" x14ac:dyDescent="0.25">
      <c r="B340" s="239" t="s">
        <v>148</v>
      </c>
      <c r="C340" s="240"/>
      <c r="D340" s="240"/>
      <c r="E340" s="240"/>
      <c r="F340" s="240"/>
      <c r="G340" s="240"/>
      <c r="H340" s="240"/>
      <c r="I340" s="241"/>
    </row>
    <row r="341" spans="2:9" ht="30" x14ac:dyDescent="0.25">
      <c r="B341" s="232" t="s">
        <v>149</v>
      </c>
      <c r="C341" s="233"/>
      <c r="D341" s="233"/>
      <c r="E341" s="35" t="s">
        <v>150</v>
      </c>
      <c r="F341" s="44" t="s">
        <v>151</v>
      </c>
      <c r="G341" s="45" t="s">
        <v>152</v>
      </c>
      <c r="H341" s="35" t="s">
        <v>153</v>
      </c>
      <c r="I341" s="36" t="s">
        <v>133</v>
      </c>
    </row>
    <row r="342" spans="2:9" x14ac:dyDescent="0.25">
      <c r="B342" s="234"/>
      <c r="C342" s="235"/>
      <c r="D342" s="235"/>
      <c r="E342" s="41"/>
      <c r="F342" s="37"/>
      <c r="G342" s="38"/>
      <c r="H342" s="65"/>
      <c r="I342" s="66">
        <f>+F342*H342</f>
        <v>0</v>
      </c>
    </row>
    <row r="343" spans="2:9" x14ac:dyDescent="0.25">
      <c r="B343" s="234"/>
      <c r="C343" s="235"/>
      <c r="D343" s="235"/>
      <c r="E343" s="41"/>
      <c r="F343" s="37"/>
      <c r="G343" s="38"/>
      <c r="H343" s="65"/>
      <c r="I343" s="66">
        <f>+F343*H343</f>
        <v>0</v>
      </c>
    </row>
    <row r="344" spans="2:9" x14ac:dyDescent="0.25">
      <c r="B344" s="234"/>
      <c r="C344" s="235"/>
      <c r="D344" s="235"/>
      <c r="E344" s="39"/>
      <c r="F344" s="46"/>
      <c r="G344" s="38"/>
      <c r="H344" s="39"/>
      <c r="I344" s="47"/>
    </row>
    <row r="345" spans="2:9" x14ac:dyDescent="0.25">
      <c r="B345" s="236" t="s">
        <v>147</v>
      </c>
      <c r="C345" s="237"/>
      <c r="D345" s="237"/>
      <c r="E345" s="237"/>
      <c r="F345" s="237"/>
      <c r="G345" s="237"/>
      <c r="H345" s="238"/>
      <c r="I345" s="67">
        <f>SUM(I342:I344)</f>
        <v>0</v>
      </c>
    </row>
    <row r="346" spans="2:9" x14ac:dyDescent="0.25">
      <c r="B346" s="239" t="s">
        <v>154</v>
      </c>
      <c r="C346" s="240"/>
      <c r="D346" s="240"/>
      <c r="E346" s="240"/>
      <c r="F346" s="240"/>
      <c r="G346" s="240"/>
      <c r="H346" s="240"/>
      <c r="I346" s="241"/>
    </row>
    <row r="347" spans="2:9" x14ac:dyDescent="0.25">
      <c r="B347" s="48" t="s">
        <v>155</v>
      </c>
      <c r="C347" s="233" t="s">
        <v>139</v>
      </c>
      <c r="D347" s="233"/>
      <c r="E347" s="35" t="s">
        <v>156</v>
      </c>
      <c r="F347" s="34" t="s">
        <v>157</v>
      </c>
      <c r="G347" s="49" t="s">
        <v>158</v>
      </c>
      <c r="H347" s="35" t="s">
        <v>132</v>
      </c>
      <c r="I347" s="36" t="s">
        <v>133</v>
      </c>
    </row>
    <row r="348" spans="2:9" x14ac:dyDescent="0.25">
      <c r="B348" s="50" t="s">
        <v>159</v>
      </c>
      <c r="C348" s="242">
        <v>2</v>
      </c>
      <c r="D348" s="242"/>
      <c r="E348" s="43">
        <v>45000</v>
      </c>
      <c r="F348" s="51">
        <v>0.54</v>
      </c>
      <c r="G348" s="52">
        <f>+(E348*F348+E348)*C348</f>
        <v>138600</v>
      </c>
      <c r="H348" s="53">
        <v>200</v>
      </c>
      <c r="I348" s="40">
        <f>+G348/H348</f>
        <v>693</v>
      </c>
    </row>
    <row r="349" spans="2:9" x14ac:dyDescent="0.25">
      <c r="B349" s="50"/>
      <c r="C349" s="242"/>
      <c r="D349" s="242"/>
      <c r="E349" s="43"/>
      <c r="F349" s="51"/>
      <c r="G349" s="52"/>
      <c r="H349" s="53"/>
      <c r="I349" s="40">
        <f>+G349*H349</f>
        <v>0</v>
      </c>
    </row>
    <row r="350" spans="2:9" x14ac:dyDescent="0.25">
      <c r="B350" s="50"/>
      <c r="C350" s="235"/>
      <c r="D350" s="235"/>
      <c r="E350" s="39"/>
      <c r="F350" s="46"/>
      <c r="G350" s="52"/>
      <c r="H350" s="54"/>
      <c r="I350" s="47"/>
    </row>
    <row r="351" spans="2:9" x14ac:dyDescent="0.25">
      <c r="B351" s="50"/>
      <c r="C351" s="235"/>
      <c r="D351" s="235"/>
      <c r="E351" s="39"/>
      <c r="F351" s="46"/>
      <c r="G351" s="52"/>
      <c r="H351" s="54"/>
      <c r="I351" s="47"/>
    </row>
    <row r="352" spans="2:9" x14ac:dyDescent="0.25">
      <c r="B352" s="50"/>
      <c r="C352" s="235"/>
      <c r="D352" s="235"/>
      <c r="E352" s="39"/>
      <c r="F352" s="46"/>
      <c r="G352" s="52"/>
      <c r="H352" s="54"/>
      <c r="I352" s="47"/>
    </row>
    <row r="353" spans="2:9" ht="15.75" thickBot="1" x14ac:dyDescent="0.3">
      <c r="B353" s="219" t="s">
        <v>136</v>
      </c>
      <c r="C353" s="220"/>
      <c r="D353" s="220"/>
      <c r="E353" s="220"/>
      <c r="F353" s="220"/>
      <c r="G353" s="221"/>
      <c r="H353" s="222"/>
      <c r="I353" s="55">
        <f>SUM(I348:I352)</f>
        <v>693</v>
      </c>
    </row>
    <row r="354" spans="2:9" ht="15.75" thickBot="1" x14ac:dyDescent="0.3">
      <c r="B354" s="223" t="s">
        <v>161</v>
      </c>
      <c r="C354" s="224"/>
      <c r="D354" s="224"/>
      <c r="E354" s="224"/>
      <c r="F354" s="224"/>
      <c r="G354" s="224"/>
      <c r="H354" s="224"/>
      <c r="I354" s="56">
        <f>+I353+I345+I339+I333</f>
        <v>727.65</v>
      </c>
    </row>
  </sheetData>
  <mergeCells count="332">
    <mergeCell ref="C318:D318"/>
    <mergeCell ref="C319:D319"/>
    <mergeCell ref="C320:D320"/>
    <mergeCell ref="C321:D321"/>
    <mergeCell ref="B322:H322"/>
    <mergeCell ref="B323:H323"/>
    <mergeCell ref="B312:D312"/>
    <mergeCell ref="B313:D313"/>
    <mergeCell ref="B314:H314"/>
    <mergeCell ref="B315:I315"/>
    <mergeCell ref="C316:D316"/>
    <mergeCell ref="C317:D317"/>
    <mergeCell ref="B308:H308"/>
    <mergeCell ref="B309:I309"/>
    <mergeCell ref="B310:D310"/>
    <mergeCell ref="B311:D311"/>
    <mergeCell ref="B301:E301"/>
    <mergeCell ref="B302:H302"/>
    <mergeCell ref="B303:I303"/>
    <mergeCell ref="B304:E304"/>
    <mergeCell ref="B305:E305"/>
    <mergeCell ref="B306:E306"/>
    <mergeCell ref="B299:E299"/>
    <mergeCell ref="B300:E300"/>
    <mergeCell ref="C287:D287"/>
    <mergeCell ref="C288:D288"/>
    <mergeCell ref="C289:D289"/>
    <mergeCell ref="C290:D290"/>
    <mergeCell ref="B291:H291"/>
    <mergeCell ref="B292:H292"/>
    <mergeCell ref="B307:E307"/>
    <mergeCell ref="B277:H277"/>
    <mergeCell ref="B278:I278"/>
    <mergeCell ref="B279:D279"/>
    <mergeCell ref="B280:D280"/>
    <mergeCell ref="B276:E276"/>
    <mergeCell ref="C294:I294"/>
    <mergeCell ref="C295:I295"/>
    <mergeCell ref="B297:I297"/>
    <mergeCell ref="B298:E298"/>
    <mergeCell ref="B268:E268"/>
    <mergeCell ref="B269:E269"/>
    <mergeCell ref="B270:H270"/>
    <mergeCell ref="B271:I271"/>
    <mergeCell ref="B272:E272"/>
    <mergeCell ref="B273:E273"/>
    <mergeCell ref="C350:D350"/>
    <mergeCell ref="C351:D351"/>
    <mergeCell ref="C352:D352"/>
    <mergeCell ref="B337:E337"/>
    <mergeCell ref="C325:I325"/>
    <mergeCell ref="C326:I326"/>
    <mergeCell ref="B328:I328"/>
    <mergeCell ref="B329:E329"/>
    <mergeCell ref="B330:E330"/>
    <mergeCell ref="B331:E331"/>
    <mergeCell ref="B281:D281"/>
    <mergeCell ref="B282:D282"/>
    <mergeCell ref="B283:H283"/>
    <mergeCell ref="B284:I284"/>
    <mergeCell ref="C285:D285"/>
    <mergeCell ref="C286:D286"/>
    <mergeCell ref="B274:E274"/>
    <mergeCell ref="B275:E275"/>
    <mergeCell ref="B353:H353"/>
    <mergeCell ref="B354:H354"/>
    <mergeCell ref="C262:I262"/>
    <mergeCell ref="C263:I263"/>
    <mergeCell ref="B265:I265"/>
    <mergeCell ref="B266:E266"/>
    <mergeCell ref="B267:E267"/>
    <mergeCell ref="B344:D344"/>
    <mergeCell ref="B345:H345"/>
    <mergeCell ref="B346:I346"/>
    <mergeCell ref="C347:D347"/>
    <mergeCell ref="C348:D348"/>
    <mergeCell ref="C349:D349"/>
    <mergeCell ref="B338:E338"/>
    <mergeCell ref="B339:H339"/>
    <mergeCell ref="B340:I340"/>
    <mergeCell ref="B341:D341"/>
    <mergeCell ref="B342:D342"/>
    <mergeCell ref="B343:D343"/>
    <mergeCell ref="B332:E332"/>
    <mergeCell ref="B333:H333"/>
    <mergeCell ref="B334:I334"/>
    <mergeCell ref="B335:E335"/>
    <mergeCell ref="B336:E336"/>
    <mergeCell ref="B240:E240"/>
    <mergeCell ref="B241:E241"/>
    <mergeCell ref="B242:E242"/>
    <mergeCell ref="B217:I217"/>
    <mergeCell ref="C218:D218"/>
    <mergeCell ref="C219:D219"/>
    <mergeCell ref="C220:D220"/>
    <mergeCell ref="C221:D221"/>
    <mergeCell ref="C222:D222"/>
    <mergeCell ref="B237:I237"/>
    <mergeCell ref="B238:E238"/>
    <mergeCell ref="B239:E239"/>
    <mergeCell ref="C256:D256"/>
    <mergeCell ref="C257:D257"/>
    <mergeCell ref="C258:D258"/>
    <mergeCell ref="B259:H259"/>
    <mergeCell ref="B260:H260"/>
    <mergeCell ref="C195:I195"/>
    <mergeCell ref="C196:I196"/>
    <mergeCell ref="B198:I198"/>
    <mergeCell ref="B199:E199"/>
    <mergeCell ref="B200:E200"/>
    <mergeCell ref="B250:D250"/>
    <mergeCell ref="B251:H251"/>
    <mergeCell ref="B252:I252"/>
    <mergeCell ref="C253:D253"/>
    <mergeCell ref="C254:D254"/>
    <mergeCell ref="C255:D255"/>
    <mergeCell ref="B244:E244"/>
    <mergeCell ref="B245:H245"/>
    <mergeCell ref="B246:I246"/>
    <mergeCell ref="B247:D247"/>
    <mergeCell ref="B248:D248"/>
    <mergeCell ref="B249:D249"/>
    <mergeCell ref="B235:E235"/>
    <mergeCell ref="B236:H236"/>
    <mergeCell ref="B243:E243"/>
    <mergeCell ref="C228:I228"/>
    <mergeCell ref="B230:I230"/>
    <mergeCell ref="B231:E231"/>
    <mergeCell ref="B232:E232"/>
    <mergeCell ref="B233:E233"/>
    <mergeCell ref="B234:E234"/>
    <mergeCell ref="C190:D190"/>
    <mergeCell ref="C191:D191"/>
    <mergeCell ref="B192:H192"/>
    <mergeCell ref="B193:H193"/>
    <mergeCell ref="B211:I211"/>
    <mergeCell ref="B212:D212"/>
    <mergeCell ref="B213:D213"/>
    <mergeCell ref="B214:D214"/>
    <mergeCell ref="B215:D215"/>
    <mergeCell ref="B216:H216"/>
    <mergeCell ref="B205:I205"/>
    <mergeCell ref="B206:E206"/>
    <mergeCell ref="B207:E207"/>
    <mergeCell ref="B208:E208"/>
    <mergeCell ref="B209:E209"/>
    <mergeCell ref="B210:H210"/>
    <mergeCell ref="C223:D223"/>
    <mergeCell ref="B170:E170"/>
    <mergeCell ref="C227:I227"/>
    <mergeCell ref="B201:E201"/>
    <mergeCell ref="B202:E202"/>
    <mergeCell ref="B203:E203"/>
    <mergeCell ref="B204:H204"/>
    <mergeCell ref="B184:H184"/>
    <mergeCell ref="B185:I185"/>
    <mergeCell ref="C186:D186"/>
    <mergeCell ref="C187:D187"/>
    <mergeCell ref="C188:D188"/>
    <mergeCell ref="C189:D189"/>
    <mergeCell ref="B178:H178"/>
    <mergeCell ref="B179:I179"/>
    <mergeCell ref="B180:D180"/>
    <mergeCell ref="B181:D181"/>
    <mergeCell ref="B182:D182"/>
    <mergeCell ref="B183:D183"/>
    <mergeCell ref="B174:E174"/>
    <mergeCell ref="B175:E175"/>
    <mergeCell ref="B176:E176"/>
    <mergeCell ref="B177:E177"/>
    <mergeCell ref="B224:H224"/>
    <mergeCell ref="B225:H225"/>
    <mergeCell ref="B167:E167"/>
    <mergeCell ref="B168:E168"/>
    <mergeCell ref="B169:E169"/>
    <mergeCell ref="B171:E171"/>
    <mergeCell ref="B172:H172"/>
    <mergeCell ref="B173:I173"/>
    <mergeCell ref="B160:H160"/>
    <mergeCell ref="B161:H161"/>
    <mergeCell ref="B142:E142"/>
    <mergeCell ref="C163:I163"/>
    <mergeCell ref="C164:I164"/>
    <mergeCell ref="B166:I166"/>
    <mergeCell ref="C154:D154"/>
    <mergeCell ref="C155:D155"/>
    <mergeCell ref="C156:D156"/>
    <mergeCell ref="C157:D157"/>
    <mergeCell ref="C158:D158"/>
    <mergeCell ref="C159:D159"/>
    <mergeCell ref="B148:D148"/>
    <mergeCell ref="B149:D149"/>
    <mergeCell ref="B150:D150"/>
    <mergeCell ref="B151:D151"/>
    <mergeCell ref="B152:H152"/>
    <mergeCell ref="B153:I153"/>
    <mergeCell ref="B141:E141"/>
    <mergeCell ref="B143:E143"/>
    <mergeCell ref="B144:E144"/>
    <mergeCell ref="B145:E145"/>
    <mergeCell ref="B146:H146"/>
    <mergeCell ref="B147:I147"/>
    <mergeCell ref="B136:E136"/>
    <mergeCell ref="B137:E137"/>
    <mergeCell ref="B138:H138"/>
    <mergeCell ref="B139:I139"/>
    <mergeCell ref="B140:E140"/>
    <mergeCell ref="B118:D118"/>
    <mergeCell ref="B119:H119"/>
    <mergeCell ref="B120:I120"/>
    <mergeCell ref="C121:D121"/>
    <mergeCell ref="C122:D122"/>
    <mergeCell ref="C123:D123"/>
    <mergeCell ref="B112:E112"/>
    <mergeCell ref="B113:H113"/>
    <mergeCell ref="B114:I114"/>
    <mergeCell ref="B115:D115"/>
    <mergeCell ref="B116:D116"/>
    <mergeCell ref="B117:D117"/>
    <mergeCell ref="C130:I130"/>
    <mergeCell ref="C131:I131"/>
    <mergeCell ref="B133:I133"/>
    <mergeCell ref="B134:E134"/>
    <mergeCell ref="B135:E135"/>
    <mergeCell ref="C124:D124"/>
    <mergeCell ref="C125:D125"/>
    <mergeCell ref="C126:D126"/>
    <mergeCell ref="B127:H127"/>
    <mergeCell ref="B128:H128"/>
    <mergeCell ref="B107:I107"/>
    <mergeCell ref="B108:E108"/>
    <mergeCell ref="B109:E109"/>
    <mergeCell ref="B110:E110"/>
    <mergeCell ref="B111:E111"/>
    <mergeCell ref="C98:I98"/>
    <mergeCell ref="B100:I100"/>
    <mergeCell ref="B101:E101"/>
    <mergeCell ref="B102:E102"/>
    <mergeCell ref="B103:E103"/>
    <mergeCell ref="B104:E104"/>
    <mergeCell ref="B105:E105"/>
    <mergeCell ref="B106:H106"/>
    <mergeCell ref="C91:D91"/>
    <mergeCell ref="C92:D92"/>
    <mergeCell ref="C93:D93"/>
    <mergeCell ref="B94:H94"/>
    <mergeCell ref="B95:H95"/>
    <mergeCell ref="C97:I97"/>
    <mergeCell ref="B85:D85"/>
    <mergeCell ref="B86:H86"/>
    <mergeCell ref="B87:I87"/>
    <mergeCell ref="C88:D88"/>
    <mergeCell ref="C89:D89"/>
    <mergeCell ref="C90:D90"/>
    <mergeCell ref="B79:E79"/>
    <mergeCell ref="B80:H80"/>
    <mergeCell ref="B81:I81"/>
    <mergeCell ref="B82:D82"/>
    <mergeCell ref="B83:D83"/>
    <mergeCell ref="B84:D84"/>
    <mergeCell ref="B73:H73"/>
    <mergeCell ref="B74:I74"/>
    <mergeCell ref="B75:E75"/>
    <mergeCell ref="B76:E76"/>
    <mergeCell ref="B77:E77"/>
    <mergeCell ref="B78:E78"/>
    <mergeCell ref="C66:I66"/>
    <mergeCell ref="B68:I68"/>
    <mergeCell ref="B69:E69"/>
    <mergeCell ref="B70:E70"/>
    <mergeCell ref="B71:E71"/>
    <mergeCell ref="B72:E72"/>
    <mergeCell ref="C59:D59"/>
    <mergeCell ref="C60:D60"/>
    <mergeCell ref="C61:D61"/>
    <mergeCell ref="B62:H62"/>
    <mergeCell ref="B63:H63"/>
    <mergeCell ref="C65:I65"/>
    <mergeCell ref="B53:D53"/>
    <mergeCell ref="B54:H54"/>
    <mergeCell ref="B55:I55"/>
    <mergeCell ref="C56:D56"/>
    <mergeCell ref="C57:D57"/>
    <mergeCell ref="C58:D58"/>
    <mergeCell ref="B47:E47"/>
    <mergeCell ref="B48:H48"/>
    <mergeCell ref="B49:I49"/>
    <mergeCell ref="B50:D50"/>
    <mergeCell ref="B51:D51"/>
    <mergeCell ref="B52:D52"/>
    <mergeCell ref="B41:H41"/>
    <mergeCell ref="B42:I42"/>
    <mergeCell ref="B43:E43"/>
    <mergeCell ref="B44:E44"/>
    <mergeCell ref="B45:E45"/>
    <mergeCell ref="B46:E46"/>
    <mergeCell ref="C34:I34"/>
    <mergeCell ref="B36:I36"/>
    <mergeCell ref="B37:E37"/>
    <mergeCell ref="B38:E38"/>
    <mergeCell ref="B39:E39"/>
    <mergeCell ref="B40:E40"/>
    <mergeCell ref="C27:D27"/>
    <mergeCell ref="C28:D28"/>
    <mergeCell ref="C29:D29"/>
    <mergeCell ref="B30:H30"/>
    <mergeCell ref="B31:H31"/>
    <mergeCell ref="C33:I33"/>
    <mergeCell ref="B21:D21"/>
    <mergeCell ref="B22:H22"/>
    <mergeCell ref="B23:I23"/>
    <mergeCell ref="C24:D24"/>
    <mergeCell ref="C25:D25"/>
    <mergeCell ref="C26:D26"/>
    <mergeCell ref="B18:D18"/>
    <mergeCell ref="B19:D19"/>
    <mergeCell ref="B20:D20"/>
    <mergeCell ref="B9:H9"/>
    <mergeCell ref="B10:I10"/>
    <mergeCell ref="B11:E11"/>
    <mergeCell ref="B12:E12"/>
    <mergeCell ref="B13:E13"/>
    <mergeCell ref="B14:E14"/>
    <mergeCell ref="B2:I2"/>
    <mergeCell ref="C3:I3"/>
    <mergeCell ref="C4:I4"/>
    <mergeCell ref="B6:I6"/>
    <mergeCell ref="B7:E7"/>
    <mergeCell ref="B8:E8"/>
    <mergeCell ref="B15:E15"/>
    <mergeCell ref="B16:H16"/>
    <mergeCell ref="B17:I17"/>
  </mergeCells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INICIAL</vt:lpstr>
      <vt:lpstr>AJUSTADO</vt:lpstr>
      <vt:lpstr>APU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</dc:creator>
  <cp:lastModifiedBy>Control Disciplinario3</cp:lastModifiedBy>
  <dcterms:created xsi:type="dcterms:W3CDTF">2023-07-14T11:43:05Z</dcterms:created>
  <dcterms:modified xsi:type="dcterms:W3CDTF">2023-08-10T21:08:28Z</dcterms:modified>
</cp:coreProperties>
</file>